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e829ca99d5e7dc/Desktop/Portfolio Projects/Mortgage Payment Schedule/github/"/>
    </mc:Choice>
  </mc:AlternateContent>
  <xr:revisionPtr revIDLastSave="2299" documentId="8_{C3F07332-991C-40D5-9307-2B3BA121D8CD}" xr6:coauthVersionLast="47" xr6:coauthVersionMax="47" xr10:uidLastSave="{04C11E57-5BC9-4A03-963C-327C2ACDD3E0}"/>
  <bookViews>
    <workbookView xWindow="-108" yWindow="-108" windowWidth="30936" windowHeight="16896" xr2:uid="{A6B5251B-B614-47B3-9FC8-3039588B3290}"/>
  </bookViews>
  <sheets>
    <sheet name="Fixed Rate Mortgage Schedule" sheetId="2" r:id="rId1"/>
    <sheet name="Fixed Mortgage Hidden" sheetId="8" state="hidden" r:id="rId2"/>
    <sheet name="FormulaText Hidden" sheetId="10" state="hidden" r:id="rId3"/>
    <sheet name="Variable Rate Mortgage Schedule" sheetId="12" r:id="rId4"/>
    <sheet name="Variable Mortgage Hidden" sheetId="13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3" l="1"/>
  <c r="K29" i="10"/>
  <c r="O29" i="10"/>
  <c r="N29" i="10"/>
  <c r="L29" i="10"/>
  <c r="M29" i="10"/>
  <c r="H18" i="10"/>
  <c r="H19" i="10"/>
  <c r="H17" i="10"/>
  <c r="H8" i="10"/>
  <c r="H12" i="10"/>
  <c r="H11" i="10"/>
  <c r="H9" i="10"/>
  <c r="H13" i="10"/>
  <c r="H10" i="10"/>
  <c r="H7" i="10"/>
  <c r="H4" i="10"/>
  <c r="H5" i="10"/>
  <c r="H3" i="10"/>
  <c r="E13" i="2"/>
  <c r="B9" i="2"/>
  <c r="B9" i="8" s="1"/>
  <c r="B3" i="13"/>
  <c r="B11" i="13"/>
  <c r="B13" i="13"/>
  <c r="B15" i="13"/>
  <c r="B2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H3" i="12"/>
  <c r="B625" i="13"/>
  <c r="B624" i="13"/>
  <c r="B623" i="13"/>
  <c r="B622" i="13"/>
  <c r="B621" i="13"/>
  <c r="B620" i="13"/>
  <c r="B619" i="13"/>
  <c r="B618" i="13"/>
  <c r="B617" i="13"/>
  <c r="B616" i="13"/>
  <c r="B615" i="13"/>
  <c r="B614" i="13"/>
  <c r="B613" i="13"/>
  <c r="B612" i="13"/>
  <c r="B611" i="13"/>
  <c r="B610" i="13"/>
  <c r="B609" i="13"/>
  <c r="B608" i="13"/>
  <c r="B607" i="13"/>
  <c r="B606" i="13"/>
  <c r="B605" i="13"/>
  <c r="B604" i="13"/>
  <c r="B603" i="13"/>
  <c r="B602" i="13"/>
  <c r="B601" i="13"/>
  <c r="B600" i="13"/>
  <c r="B599" i="13"/>
  <c r="B598" i="13"/>
  <c r="B597" i="13"/>
  <c r="B596" i="13"/>
  <c r="B595" i="13"/>
  <c r="B594" i="13"/>
  <c r="B593" i="13"/>
  <c r="B592" i="13"/>
  <c r="B591" i="13"/>
  <c r="B590" i="13"/>
  <c r="B589" i="13"/>
  <c r="B588" i="13"/>
  <c r="B587" i="13"/>
  <c r="B586" i="13"/>
  <c r="B585" i="13"/>
  <c r="B584" i="13"/>
  <c r="B583" i="13"/>
  <c r="B582" i="13"/>
  <c r="B581" i="13"/>
  <c r="B580" i="13"/>
  <c r="B579" i="13"/>
  <c r="B578" i="13"/>
  <c r="B577" i="13"/>
  <c r="B576" i="13"/>
  <c r="B575" i="13"/>
  <c r="B574" i="13"/>
  <c r="B573" i="13"/>
  <c r="B572" i="13"/>
  <c r="B571" i="13"/>
  <c r="B570" i="13"/>
  <c r="B569" i="13"/>
  <c r="B568" i="13"/>
  <c r="B567" i="13"/>
  <c r="B566" i="13"/>
  <c r="B565" i="13"/>
  <c r="B564" i="13"/>
  <c r="B563" i="13"/>
  <c r="B562" i="13"/>
  <c r="B561" i="13"/>
  <c r="B560" i="13"/>
  <c r="B559" i="13"/>
  <c r="B558" i="13"/>
  <c r="B557" i="13"/>
  <c r="B556" i="13"/>
  <c r="B555" i="13"/>
  <c r="B554" i="13"/>
  <c r="B553" i="13"/>
  <c r="B552" i="13"/>
  <c r="B551" i="13"/>
  <c r="B550" i="13"/>
  <c r="B549" i="13"/>
  <c r="B548" i="13"/>
  <c r="B547" i="13"/>
  <c r="B546" i="13"/>
  <c r="B545" i="13"/>
  <c r="B544" i="13"/>
  <c r="B543" i="13"/>
  <c r="B542" i="13"/>
  <c r="B541" i="13"/>
  <c r="B540" i="13"/>
  <c r="B539" i="13"/>
  <c r="B538" i="13"/>
  <c r="B537" i="13"/>
  <c r="B536" i="13"/>
  <c r="B535" i="13"/>
  <c r="B534" i="13"/>
  <c r="B533" i="13"/>
  <c r="B532" i="13"/>
  <c r="B531" i="13"/>
  <c r="B530" i="13"/>
  <c r="B529" i="13"/>
  <c r="B528" i="13"/>
  <c r="B527" i="13"/>
  <c r="B526" i="13"/>
  <c r="B525" i="13"/>
  <c r="B524" i="13"/>
  <c r="B523" i="13"/>
  <c r="B522" i="13"/>
  <c r="B521" i="13"/>
  <c r="B520" i="13"/>
  <c r="B519" i="13"/>
  <c r="B518" i="13"/>
  <c r="B517" i="13"/>
  <c r="B516" i="13"/>
  <c r="B515" i="13"/>
  <c r="B514" i="13"/>
  <c r="B513" i="13"/>
  <c r="B512" i="13"/>
  <c r="B511" i="13"/>
  <c r="B510" i="13"/>
  <c r="B509" i="13"/>
  <c r="B508" i="13"/>
  <c r="B507" i="13"/>
  <c r="B506" i="13"/>
  <c r="B505" i="13"/>
  <c r="B504" i="13"/>
  <c r="B503" i="13"/>
  <c r="B502" i="13"/>
  <c r="B501" i="13"/>
  <c r="B500" i="13"/>
  <c r="B499" i="13"/>
  <c r="B498" i="13"/>
  <c r="B497" i="13"/>
  <c r="B496" i="13"/>
  <c r="B495" i="13"/>
  <c r="B494" i="13"/>
  <c r="B493" i="13"/>
  <c r="B492" i="13"/>
  <c r="B491" i="13"/>
  <c r="B490" i="13"/>
  <c r="B489" i="13"/>
  <c r="B488" i="13"/>
  <c r="B487" i="13"/>
  <c r="B486" i="13"/>
  <c r="B485" i="13"/>
  <c r="B484" i="13"/>
  <c r="B483" i="13"/>
  <c r="B482" i="13"/>
  <c r="B481" i="13"/>
  <c r="B480" i="13"/>
  <c r="B479" i="13"/>
  <c r="B478" i="13"/>
  <c r="B477" i="13"/>
  <c r="B476" i="13"/>
  <c r="B475" i="13"/>
  <c r="B474" i="13"/>
  <c r="B473" i="13"/>
  <c r="B472" i="13"/>
  <c r="B471" i="13"/>
  <c r="B470" i="13"/>
  <c r="B469" i="13"/>
  <c r="B468" i="13"/>
  <c r="B467" i="13"/>
  <c r="B466" i="13"/>
  <c r="B465" i="13"/>
  <c r="B464" i="13"/>
  <c r="B463" i="13"/>
  <c r="B462" i="13"/>
  <c r="B461" i="13"/>
  <c r="B460" i="13"/>
  <c r="B459" i="13"/>
  <c r="B458" i="13"/>
  <c r="B457" i="13"/>
  <c r="B456" i="13"/>
  <c r="B455" i="13"/>
  <c r="B454" i="13"/>
  <c r="B453" i="13"/>
  <c r="B452" i="13"/>
  <c r="B451" i="13"/>
  <c r="B450" i="13"/>
  <c r="B449" i="13"/>
  <c r="B448" i="13"/>
  <c r="B447" i="13"/>
  <c r="B446" i="13"/>
  <c r="B445" i="13"/>
  <c r="B444" i="13"/>
  <c r="B443" i="13"/>
  <c r="B442" i="13"/>
  <c r="B441" i="13"/>
  <c r="B440" i="13"/>
  <c r="B439" i="13"/>
  <c r="B438" i="13"/>
  <c r="B437" i="13"/>
  <c r="B436" i="13"/>
  <c r="B435" i="13"/>
  <c r="B434" i="13"/>
  <c r="B433" i="13"/>
  <c r="B432" i="13"/>
  <c r="B431" i="13"/>
  <c r="B430" i="13"/>
  <c r="B429" i="13"/>
  <c r="B428" i="13"/>
  <c r="B427" i="13"/>
  <c r="B426" i="13"/>
  <c r="B425" i="13"/>
  <c r="B424" i="13"/>
  <c r="B423" i="13"/>
  <c r="B422" i="13"/>
  <c r="B421" i="13"/>
  <c r="B420" i="13"/>
  <c r="B419" i="13"/>
  <c r="B418" i="13"/>
  <c r="B417" i="13"/>
  <c r="B416" i="13"/>
  <c r="B415" i="13"/>
  <c r="B414" i="13"/>
  <c r="B413" i="13"/>
  <c r="B412" i="13"/>
  <c r="B411" i="13"/>
  <c r="B410" i="13"/>
  <c r="B409" i="13"/>
  <c r="B408" i="13"/>
  <c r="B407" i="13"/>
  <c r="B406" i="13"/>
  <c r="B405" i="13"/>
  <c r="B404" i="13"/>
  <c r="B403" i="13"/>
  <c r="B402" i="13"/>
  <c r="B401" i="13"/>
  <c r="B400" i="13"/>
  <c r="B399" i="13"/>
  <c r="B398" i="13"/>
  <c r="B397" i="13"/>
  <c r="B396" i="13"/>
  <c r="B395" i="13"/>
  <c r="B394" i="13"/>
  <c r="B393" i="13"/>
  <c r="B392" i="13"/>
  <c r="B391" i="13"/>
  <c r="B390" i="13"/>
  <c r="B389" i="13"/>
  <c r="B388" i="13"/>
  <c r="B387" i="13"/>
  <c r="B386" i="13"/>
  <c r="B4" i="12"/>
  <c r="B4" i="13" s="1"/>
  <c r="B389" i="12"/>
  <c r="B390" i="12"/>
  <c r="B391" i="12"/>
  <c r="B392" i="12"/>
  <c r="B393" i="12"/>
  <c r="B394" i="12"/>
  <c r="B395" i="12"/>
  <c r="B396" i="12"/>
  <c r="B397" i="12"/>
  <c r="B398" i="12"/>
  <c r="B399" i="12"/>
  <c r="B400" i="12"/>
  <c r="B401" i="12"/>
  <c r="B402" i="12"/>
  <c r="B403" i="12"/>
  <c r="B404" i="12"/>
  <c r="B405" i="12"/>
  <c r="B406" i="12"/>
  <c r="B407" i="12"/>
  <c r="B408" i="12"/>
  <c r="B409" i="12"/>
  <c r="B410" i="12"/>
  <c r="B411" i="12"/>
  <c r="B412" i="12"/>
  <c r="B413" i="12"/>
  <c r="B414" i="12"/>
  <c r="B415" i="12"/>
  <c r="B416" i="12"/>
  <c r="B417" i="12"/>
  <c r="B418" i="12"/>
  <c r="B419" i="12"/>
  <c r="B420" i="12"/>
  <c r="B421" i="12"/>
  <c r="B422" i="12"/>
  <c r="B423" i="12"/>
  <c r="B424" i="12"/>
  <c r="B425" i="12"/>
  <c r="B426" i="12"/>
  <c r="B427" i="12"/>
  <c r="B428" i="12"/>
  <c r="B429" i="12"/>
  <c r="B430" i="12"/>
  <c r="B431" i="12"/>
  <c r="B432" i="12"/>
  <c r="B433" i="12"/>
  <c r="B434" i="12"/>
  <c r="B435" i="12"/>
  <c r="B436" i="12"/>
  <c r="B437" i="12"/>
  <c r="B438" i="12"/>
  <c r="B439" i="12"/>
  <c r="B440" i="12"/>
  <c r="B441" i="12"/>
  <c r="B442" i="12"/>
  <c r="B443" i="12"/>
  <c r="B444" i="12"/>
  <c r="B445" i="12"/>
  <c r="B446" i="12"/>
  <c r="B447" i="12"/>
  <c r="B448" i="12"/>
  <c r="B449" i="12"/>
  <c r="B450" i="12"/>
  <c r="B451" i="12"/>
  <c r="B452" i="12"/>
  <c r="B453" i="12"/>
  <c r="B454" i="12"/>
  <c r="B455" i="12"/>
  <c r="B456" i="12"/>
  <c r="B457" i="12"/>
  <c r="B458" i="12"/>
  <c r="B459" i="12"/>
  <c r="B460" i="12"/>
  <c r="B461" i="12"/>
  <c r="B462" i="12"/>
  <c r="B463" i="12"/>
  <c r="B464" i="12"/>
  <c r="B465" i="12"/>
  <c r="B466" i="12"/>
  <c r="B467" i="12"/>
  <c r="B468" i="12"/>
  <c r="B469" i="12"/>
  <c r="B470" i="12"/>
  <c r="B471" i="12"/>
  <c r="B472" i="12"/>
  <c r="B473" i="12"/>
  <c r="B474" i="12"/>
  <c r="B475" i="12"/>
  <c r="B476" i="12"/>
  <c r="B477" i="12"/>
  <c r="B478" i="12"/>
  <c r="B479" i="12"/>
  <c r="B480" i="12"/>
  <c r="B481" i="12"/>
  <c r="B482" i="12"/>
  <c r="B483" i="12"/>
  <c r="B484" i="12"/>
  <c r="B485" i="12"/>
  <c r="B486" i="12"/>
  <c r="B487" i="12"/>
  <c r="B488" i="12"/>
  <c r="B489" i="12"/>
  <c r="B490" i="12"/>
  <c r="B491" i="12"/>
  <c r="B492" i="12"/>
  <c r="B493" i="12"/>
  <c r="B494" i="12"/>
  <c r="B495" i="12"/>
  <c r="B496" i="12"/>
  <c r="B497" i="12"/>
  <c r="B498" i="12"/>
  <c r="B499" i="12"/>
  <c r="B500" i="12"/>
  <c r="B501" i="12"/>
  <c r="B502" i="12"/>
  <c r="B503" i="12"/>
  <c r="B504" i="12"/>
  <c r="B505" i="12"/>
  <c r="B506" i="12"/>
  <c r="B507" i="12"/>
  <c r="B508" i="12"/>
  <c r="B509" i="12"/>
  <c r="B510" i="12"/>
  <c r="B511" i="12"/>
  <c r="B512" i="12"/>
  <c r="B513" i="12"/>
  <c r="B514" i="12"/>
  <c r="B515" i="12"/>
  <c r="B516" i="12"/>
  <c r="B517" i="12"/>
  <c r="B518" i="12"/>
  <c r="B519" i="12"/>
  <c r="B520" i="12"/>
  <c r="B521" i="12"/>
  <c r="B522" i="12"/>
  <c r="B523" i="12"/>
  <c r="B524" i="12"/>
  <c r="B525" i="12"/>
  <c r="B526" i="12"/>
  <c r="B527" i="12"/>
  <c r="B528" i="12"/>
  <c r="B529" i="12"/>
  <c r="B530" i="12"/>
  <c r="B531" i="12"/>
  <c r="B532" i="12"/>
  <c r="B533" i="12"/>
  <c r="B534" i="12"/>
  <c r="B535" i="12"/>
  <c r="B536" i="12"/>
  <c r="B537" i="12"/>
  <c r="B538" i="12"/>
  <c r="B539" i="12"/>
  <c r="B540" i="12"/>
  <c r="B541" i="12"/>
  <c r="B542" i="12"/>
  <c r="B543" i="12"/>
  <c r="B544" i="12"/>
  <c r="B545" i="12"/>
  <c r="B546" i="12"/>
  <c r="B547" i="12"/>
  <c r="B548" i="12"/>
  <c r="B549" i="12"/>
  <c r="B550" i="12"/>
  <c r="B551" i="12"/>
  <c r="B552" i="12"/>
  <c r="B553" i="12"/>
  <c r="B554" i="12"/>
  <c r="B555" i="12"/>
  <c r="B556" i="12"/>
  <c r="B557" i="12"/>
  <c r="B558" i="12"/>
  <c r="B559" i="12"/>
  <c r="B560" i="12"/>
  <c r="B561" i="12"/>
  <c r="B562" i="12"/>
  <c r="B563" i="12"/>
  <c r="B564" i="12"/>
  <c r="B565" i="12"/>
  <c r="B566" i="12"/>
  <c r="B567" i="12"/>
  <c r="B568" i="12"/>
  <c r="B569" i="12"/>
  <c r="B570" i="12"/>
  <c r="B571" i="12"/>
  <c r="B572" i="12"/>
  <c r="B573" i="12"/>
  <c r="B574" i="12"/>
  <c r="B575" i="12"/>
  <c r="B576" i="12"/>
  <c r="B577" i="12"/>
  <c r="B578" i="12"/>
  <c r="B579" i="12"/>
  <c r="B580" i="12"/>
  <c r="B581" i="12"/>
  <c r="B582" i="12"/>
  <c r="B583" i="12"/>
  <c r="B584" i="12"/>
  <c r="B585" i="12"/>
  <c r="B586" i="12"/>
  <c r="B587" i="12"/>
  <c r="B588" i="12"/>
  <c r="B589" i="12"/>
  <c r="B590" i="12"/>
  <c r="B591" i="12"/>
  <c r="B592" i="12"/>
  <c r="B593" i="12"/>
  <c r="B594" i="12"/>
  <c r="B595" i="12"/>
  <c r="B596" i="12"/>
  <c r="B597" i="12"/>
  <c r="B598" i="12"/>
  <c r="B599" i="12"/>
  <c r="B600" i="12"/>
  <c r="B601" i="12"/>
  <c r="B602" i="12"/>
  <c r="B603" i="12"/>
  <c r="B604" i="12"/>
  <c r="B605" i="12"/>
  <c r="B606" i="12"/>
  <c r="B607" i="12"/>
  <c r="B608" i="12"/>
  <c r="B609" i="12"/>
  <c r="B610" i="12"/>
  <c r="B611" i="12"/>
  <c r="B612" i="12"/>
  <c r="B613" i="12"/>
  <c r="B614" i="12"/>
  <c r="B615" i="12"/>
  <c r="B616" i="12"/>
  <c r="B617" i="12"/>
  <c r="B618" i="12"/>
  <c r="B619" i="12"/>
  <c r="B620" i="12"/>
  <c r="B621" i="12"/>
  <c r="B622" i="12"/>
  <c r="B623" i="12"/>
  <c r="B624" i="12"/>
  <c r="B625" i="12"/>
  <c r="B626" i="12"/>
  <c r="B627" i="12"/>
  <c r="B628" i="12"/>
  <c r="B5" i="12"/>
  <c r="I28" i="12" s="1"/>
  <c r="B7" i="12"/>
  <c r="A29" i="12" s="1" a="1"/>
  <c r="A29" i="12" s="1"/>
  <c r="E10" i="12"/>
  <c r="E13" i="12" s="1"/>
  <c r="H9" i="12"/>
  <c r="B14" i="12"/>
  <c r="B14" i="13" s="1"/>
  <c r="B16" i="12"/>
  <c r="B16" i="13" s="1"/>
  <c r="B17" i="10"/>
  <c r="B13" i="10"/>
  <c r="B8" i="10"/>
  <c r="B3" i="10"/>
  <c r="B2" i="10"/>
  <c r="F30" i="10"/>
  <c r="F29" i="10"/>
  <c r="B29" i="10"/>
  <c r="H2" i="10"/>
  <c r="B3" i="8"/>
  <c r="B6" i="8"/>
  <c r="B8" i="8"/>
  <c r="B13" i="8"/>
  <c r="B15" i="8"/>
  <c r="B17" i="8"/>
  <c r="B2" i="8"/>
  <c r="H9" i="2"/>
  <c r="H3" i="2"/>
  <c r="B18" i="2"/>
  <c r="B18" i="8" s="1"/>
  <c r="B16" i="2"/>
  <c r="B16" i="8" s="1"/>
  <c r="E10" i="2"/>
  <c r="B7" i="2"/>
  <c r="B5" i="2"/>
  <c r="B5" i="8" s="1"/>
  <c r="F25" i="8" s="1"/>
  <c r="B4" i="2"/>
  <c r="B4" i="8" s="1"/>
  <c r="E3" i="10"/>
  <c r="E7" i="10"/>
  <c r="E11" i="10"/>
  <c r="E15" i="10"/>
  <c r="E19" i="10"/>
  <c r="E23" i="10"/>
  <c r="E10" i="10"/>
  <c r="E18" i="10"/>
  <c r="E4" i="10"/>
  <c r="E8" i="10"/>
  <c r="E12" i="10"/>
  <c r="E16" i="10"/>
  <c r="E20" i="10"/>
  <c r="E24" i="10"/>
  <c r="E14" i="10"/>
  <c r="E5" i="10"/>
  <c r="E9" i="10"/>
  <c r="E13" i="10"/>
  <c r="E17" i="10"/>
  <c r="E21" i="10"/>
  <c r="E6" i="10"/>
  <c r="E22" i="10"/>
  <c r="D29" i="10"/>
  <c r="J29" i="10"/>
  <c r="B7" i="10"/>
  <c r="B4" i="10"/>
  <c r="B11" i="10"/>
  <c r="I29" i="10"/>
  <c r="B14" i="10"/>
  <c r="G29" i="10"/>
  <c r="B18" i="10"/>
  <c r="E2" i="10"/>
  <c r="C29" i="10"/>
  <c r="A29" i="10"/>
  <c r="H29" i="10"/>
  <c r="B9" i="10"/>
  <c r="A30" i="10"/>
  <c r="E29" i="10"/>
  <c r="B12" i="10"/>
  <c r="B30" i="10"/>
  <c r="B19" i="10"/>
  <c r="B10" i="10"/>
  <c r="B20" i="10"/>
  <c r="B16" i="10"/>
  <c r="B5" i="10"/>
  <c r="B5" i="13" l="1"/>
  <c r="H25" i="13" s="1"/>
  <c r="D29" i="12"/>
  <c r="B8" i="12" a="1"/>
  <c r="B8" i="12" s="1"/>
  <c r="B9" i="12" s="1"/>
  <c r="B9" i="13" s="1"/>
  <c r="F29" i="12" a="1"/>
  <c r="F29" i="12" s="1"/>
  <c r="B7" i="13"/>
  <c r="A26" i="13" s="1" a="1"/>
  <c r="E29" i="12" a="1"/>
  <c r="E29" i="12" s="1"/>
  <c r="B17" i="12"/>
  <c r="B17" i="13" s="1"/>
  <c r="E6" i="12"/>
  <c r="B30" i="12"/>
  <c r="J29" i="12"/>
  <c r="G28" i="10"/>
  <c r="B7" i="8"/>
  <c r="A26" i="8" s="1" a="1"/>
  <c r="E6" i="2"/>
  <c r="B10" i="2"/>
  <c r="B19" i="2"/>
  <c r="B19" i="8" s="1"/>
  <c r="G28" i="2"/>
  <c r="A29" i="2" a="1"/>
  <c r="C161" i="13" l="1"/>
  <c r="C30" i="13"/>
  <c r="M29" i="12"/>
  <c r="B31" i="12"/>
  <c r="B32" i="12" s="1"/>
  <c r="B33" i="12" s="1"/>
  <c r="B34" i="12" s="1"/>
  <c r="B35" i="12" s="1"/>
  <c r="B36" i="12" s="1"/>
  <c r="B37" i="12" s="1"/>
  <c r="B38" i="12" s="1"/>
  <c r="B39" i="12" s="1"/>
  <c r="B40" i="12" s="1"/>
  <c r="B41" i="12" s="1"/>
  <c r="B42" i="12" s="1"/>
  <c r="B43" i="12" s="1"/>
  <c r="B44" i="12" s="1"/>
  <c r="B45" i="12" s="1"/>
  <c r="B46" i="12" s="1"/>
  <c r="B47" i="12" s="1"/>
  <c r="B48" i="12" s="1"/>
  <c r="B49" i="12" s="1"/>
  <c r="B50" i="12" s="1"/>
  <c r="B51" i="12" s="1"/>
  <c r="B52" i="12" s="1"/>
  <c r="B53" i="12" s="1"/>
  <c r="B54" i="12" s="1"/>
  <c r="B55" i="12" s="1"/>
  <c r="B56" i="12" s="1"/>
  <c r="B57" i="12" s="1"/>
  <c r="B58" i="12" s="1"/>
  <c r="B59" i="12" s="1"/>
  <c r="B60" i="12" s="1"/>
  <c r="B61" i="12" s="1"/>
  <c r="B62" i="12" s="1"/>
  <c r="B63" i="12" s="1"/>
  <c r="B64" i="12" s="1"/>
  <c r="B65" i="12" s="1"/>
  <c r="B66" i="12" s="1"/>
  <c r="B67" i="12" s="1"/>
  <c r="B68" i="12" s="1"/>
  <c r="B69" i="12" s="1"/>
  <c r="B70" i="12" s="1"/>
  <c r="B71" i="12" s="1"/>
  <c r="B72" i="12" s="1"/>
  <c r="B73" i="12" s="1"/>
  <c r="B74" i="12" s="1"/>
  <c r="B75" i="12" s="1"/>
  <c r="B76" i="12" s="1"/>
  <c r="B77" i="12" s="1"/>
  <c r="B78" i="12" s="1"/>
  <c r="B79" i="12" s="1"/>
  <c r="B80" i="12" s="1"/>
  <c r="B81" i="12" s="1"/>
  <c r="B82" i="12" s="1"/>
  <c r="B83" i="12" s="1"/>
  <c r="B84" i="12" s="1"/>
  <c r="B85" i="12" s="1"/>
  <c r="B86" i="12" s="1"/>
  <c r="B87" i="12" s="1"/>
  <c r="B88" i="12" s="1"/>
  <c r="B89" i="12" s="1"/>
  <c r="B90" i="12" s="1"/>
  <c r="B91" i="12" s="1"/>
  <c r="B92" i="12" s="1"/>
  <c r="B93" i="12" s="1"/>
  <c r="B94" i="12" s="1"/>
  <c r="B95" i="12" s="1"/>
  <c r="B96" i="12" s="1"/>
  <c r="B97" i="12" s="1"/>
  <c r="B98" i="12" s="1"/>
  <c r="B99" i="12" s="1"/>
  <c r="B100" i="12" s="1"/>
  <c r="B101" i="12" s="1"/>
  <c r="B102" i="12" s="1"/>
  <c r="B103" i="12" s="1"/>
  <c r="B104" i="12" s="1"/>
  <c r="B105" i="12" s="1"/>
  <c r="B106" i="12" s="1"/>
  <c r="B107" i="12" s="1"/>
  <c r="B108" i="12" s="1"/>
  <c r="B109" i="12" s="1"/>
  <c r="B110" i="12" s="1"/>
  <c r="B111" i="12" s="1"/>
  <c r="B112" i="12" s="1"/>
  <c r="B113" i="12" s="1"/>
  <c r="B114" i="12" s="1"/>
  <c r="B115" i="12" s="1"/>
  <c r="B116" i="12" s="1"/>
  <c r="B117" i="12" s="1"/>
  <c r="B118" i="12" s="1"/>
  <c r="B119" i="12" s="1"/>
  <c r="B120" i="12" s="1"/>
  <c r="B121" i="12" s="1"/>
  <c r="B122" i="12" s="1"/>
  <c r="B123" i="12" s="1"/>
  <c r="B124" i="12" s="1"/>
  <c r="B125" i="12" s="1"/>
  <c r="B126" i="12" s="1"/>
  <c r="B127" i="12" s="1"/>
  <c r="B128" i="12" s="1"/>
  <c r="B129" i="12" s="1"/>
  <c r="B130" i="12" s="1"/>
  <c r="B131" i="12" s="1"/>
  <c r="B132" i="12" s="1"/>
  <c r="B133" i="12" s="1"/>
  <c r="B134" i="12" s="1"/>
  <c r="B135" i="12" s="1"/>
  <c r="B136" i="12" s="1"/>
  <c r="B137" i="12" s="1"/>
  <c r="B138" i="12" s="1"/>
  <c r="B139" i="12" s="1"/>
  <c r="B140" i="12" s="1"/>
  <c r="B141" i="12" s="1"/>
  <c r="B142" i="12" s="1"/>
  <c r="B143" i="12" s="1"/>
  <c r="B144" i="12" s="1"/>
  <c r="B145" i="12" s="1"/>
  <c r="B146" i="12" s="1"/>
  <c r="B147" i="12" s="1"/>
  <c r="B148" i="12" s="1"/>
  <c r="B149" i="12" s="1"/>
  <c r="B150" i="12" s="1"/>
  <c r="B151" i="12" s="1"/>
  <c r="B152" i="12" s="1"/>
  <c r="B153" i="12" s="1"/>
  <c r="B154" i="12" s="1"/>
  <c r="B155" i="12" s="1"/>
  <c r="B156" i="12" s="1"/>
  <c r="B157" i="12" s="1"/>
  <c r="B158" i="12" s="1"/>
  <c r="B159" i="12" s="1"/>
  <c r="B160" i="12" s="1"/>
  <c r="B161" i="12" s="1"/>
  <c r="B162" i="12" s="1"/>
  <c r="B163" i="12" s="1"/>
  <c r="B164" i="12" s="1"/>
  <c r="B165" i="12" s="1"/>
  <c r="B166" i="12" s="1"/>
  <c r="B167" i="12" s="1"/>
  <c r="B168" i="12" s="1"/>
  <c r="B169" i="12" s="1"/>
  <c r="B170" i="12" s="1"/>
  <c r="B171" i="12" s="1"/>
  <c r="B172" i="12" s="1"/>
  <c r="B173" i="12" s="1"/>
  <c r="B174" i="12" s="1"/>
  <c r="B175" i="12" s="1"/>
  <c r="B176" i="12" s="1"/>
  <c r="B177" i="12" s="1"/>
  <c r="B178" i="12" s="1"/>
  <c r="B179" i="12" s="1"/>
  <c r="B180" i="12" s="1"/>
  <c r="B181" i="12" s="1"/>
  <c r="B182" i="12" s="1"/>
  <c r="B183" i="12" s="1"/>
  <c r="B184" i="12" s="1"/>
  <c r="B185" i="12" s="1"/>
  <c r="B186" i="12" s="1"/>
  <c r="B187" i="12" s="1"/>
  <c r="B188" i="12" s="1"/>
  <c r="B189" i="12" s="1"/>
  <c r="B190" i="12" s="1"/>
  <c r="B191" i="12" s="1"/>
  <c r="B192" i="12" s="1"/>
  <c r="B193" i="12" s="1"/>
  <c r="B194" i="12" s="1"/>
  <c r="B195" i="12" s="1"/>
  <c r="B196" i="12" s="1"/>
  <c r="B197" i="12" s="1"/>
  <c r="B198" i="12" s="1"/>
  <c r="B199" i="12" s="1"/>
  <c r="B200" i="12" s="1"/>
  <c r="B201" i="12" s="1"/>
  <c r="B202" i="12" s="1"/>
  <c r="B203" i="12" s="1"/>
  <c r="B204" i="12" s="1"/>
  <c r="B205" i="12" s="1"/>
  <c r="B206" i="12" s="1"/>
  <c r="B207" i="12" s="1"/>
  <c r="B208" i="12" s="1"/>
  <c r="B209" i="12" s="1"/>
  <c r="B210" i="12" s="1"/>
  <c r="B211" i="12" s="1"/>
  <c r="B212" i="12" s="1"/>
  <c r="B213" i="12" s="1"/>
  <c r="B214" i="12" s="1"/>
  <c r="B215" i="12" s="1"/>
  <c r="B216" i="12" s="1"/>
  <c r="B217" i="12" s="1"/>
  <c r="B218" i="12" s="1"/>
  <c r="B219" i="12" s="1"/>
  <c r="B220" i="12" s="1"/>
  <c r="B221" i="12" s="1"/>
  <c r="B222" i="12" s="1"/>
  <c r="B223" i="12" s="1"/>
  <c r="B224" i="12" s="1"/>
  <c r="B225" i="12" s="1"/>
  <c r="B226" i="12" s="1"/>
  <c r="B227" i="12" s="1"/>
  <c r="B228" i="12" s="1"/>
  <c r="B229" i="12" s="1"/>
  <c r="B230" i="12" s="1"/>
  <c r="B231" i="12" s="1"/>
  <c r="B232" i="12" s="1"/>
  <c r="B233" i="12" s="1"/>
  <c r="B234" i="12" s="1"/>
  <c r="B235" i="12" s="1"/>
  <c r="B236" i="12" s="1"/>
  <c r="B237" i="12" s="1"/>
  <c r="B238" i="12" s="1"/>
  <c r="B239" i="12" s="1"/>
  <c r="B240" i="12" s="1"/>
  <c r="B241" i="12" s="1"/>
  <c r="B242" i="12" s="1"/>
  <c r="B243" i="12" s="1"/>
  <c r="B244" i="12" s="1"/>
  <c r="B245" i="12" s="1"/>
  <c r="B246" i="12" s="1"/>
  <c r="B247" i="12" s="1"/>
  <c r="B248" i="12" s="1"/>
  <c r="B249" i="12" s="1"/>
  <c r="B250" i="12" s="1"/>
  <c r="B251" i="12" s="1"/>
  <c r="B252" i="12" s="1"/>
  <c r="B253" i="12" s="1"/>
  <c r="B254" i="12" s="1"/>
  <c r="B255" i="12" s="1"/>
  <c r="B256" i="12" s="1"/>
  <c r="B257" i="12" s="1"/>
  <c r="B258" i="12" s="1"/>
  <c r="B259" i="12" s="1"/>
  <c r="B260" i="12" s="1"/>
  <c r="B261" i="12" s="1"/>
  <c r="B262" i="12" s="1"/>
  <c r="B263" i="12" s="1"/>
  <c r="B264" i="12" s="1"/>
  <c r="B265" i="12" s="1"/>
  <c r="B266" i="12" s="1"/>
  <c r="B267" i="12" s="1"/>
  <c r="B268" i="12" s="1"/>
  <c r="B269" i="12" s="1"/>
  <c r="B270" i="12" s="1"/>
  <c r="B271" i="12" s="1"/>
  <c r="B272" i="12" s="1"/>
  <c r="B273" i="12" s="1"/>
  <c r="B274" i="12" s="1"/>
  <c r="B275" i="12" s="1"/>
  <c r="B276" i="12" s="1"/>
  <c r="B277" i="12" s="1"/>
  <c r="B278" i="12" s="1"/>
  <c r="B279" i="12" s="1"/>
  <c r="B280" i="12" s="1"/>
  <c r="B281" i="12" s="1"/>
  <c r="B282" i="12" s="1"/>
  <c r="B283" i="12" s="1"/>
  <c r="B284" i="12" s="1"/>
  <c r="B285" i="12" s="1"/>
  <c r="B286" i="12" s="1"/>
  <c r="B287" i="12" s="1"/>
  <c r="B288" i="12" s="1"/>
  <c r="B289" i="12" s="1"/>
  <c r="B290" i="12" s="1"/>
  <c r="B291" i="12" s="1"/>
  <c r="B292" i="12" s="1"/>
  <c r="B293" i="12" s="1"/>
  <c r="B294" i="12" s="1"/>
  <c r="B295" i="12" s="1"/>
  <c r="B296" i="12" s="1"/>
  <c r="B297" i="12" s="1"/>
  <c r="B298" i="12" s="1"/>
  <c r="B299" i="12" s="1"/>
  <c r="B300" i="12" s="1"/>
  <c r="B301" i="12" s="1"/>
  <c r="B302" i="12" s="1"/>
  <c r="B303" i="12" s="1"/>
  <c r="B304" i="12" s="1"/>
  <c r="B305" i="12" s="1"/>
  <c r="B306" i="12" s="1"/>
  <c r="B307" i="12" s="1"/>
  <c r="B308" i="12" s="1"/>
  <c r="B309" i="12" s="1"/>
  <c r="B310" i="12" s="1"/>
  <c r="B311" i="12" s="1"/>
  <c r="B312" i="12" s="1"/>
  <c r="B313" i="12" s="1"/>
  <c r="B314" i="12" s="1"/>
  <c r="B315" i="12" s="1"/>
  <c r="B316" i="12" s="1"/>
  <c r="B317" i="12" s="1"/>
  <c r="B318" i="12" s="1"/>
  <c r="B319" i="12" s="1"/>
  <c r="B320" i="12" s="1"/>
  <c r="B321" i="12" s="1"/>
  <c r="B322" i="12" s="1"/>
  <c r="B323" i="12" s="1"/>
  <c r="B324" i="12" s="1"/>
  <c r="B325" i="12" s="1"/>
  <c r="B326" i="12" s="1"/>
  <c r="B327" i="12" s="1"/>
  <c r="B328" i="12" s="1"/>
  <c r="B329" i="12" s="1"/>
  <c r="B330" i="12" s="1"/>
  <c r="B331" i="12" s="1"/>
  <c r="B332" i="12" s="1"/>
  <c r="B333" i="12" s="1"/>
  <c r="B334" i="12" s="1"/>
  <c r="B335" i="12" s="1"/>
  <c r="B336" i="12" s="1"/>
  <c r="B337" i="12" s="1"/>
  <c r="B338" i="12" s="1"/>
  <c r="B339" i="12" s="1"/>
  <c r="B340" i="12" s="1"/>
  <c r="B341" i="12" s="1"/>
  <c r="B342" i="12" s="1"/>
  <c r="B343" i="12" s="1"/>
  <c r="B344" i="12" s="1"/>
  <c r="B345" i="12" s="1"/>
  <c r="B346" i="12" s="1"/>
  <c r="B347" i="12" s="1"/>
  <c r="B348" i="12" s="1"/>
  <c r="B349" i="12" s="1"/>
  <c r="B350" i="12" s="1"/>
  <c r="B351" i="12" s="1"/>
  <c r="B352" i="12" s="1"/>
  <c r="B353" i="12" s="1"/>
  <c r="B354" i="12" s="1"/>
  <c r="B355" i="12" s="1"/>
  <c r="B356" i="12" s="1"/>
  <c r="B357" i="12" s="1"/>
  <c r="B358" i="12" s="1"/>
  <c r="B359" i="12" s="1"/>
  <c r="B360" i="12" s="1"/>
  <c r="B361" i="12" s="1"/>
  <c r="B362" i="12" s="1"/>
  <c r="B363" i="12" s="1"/>
  <c r="B364" i="12" s="1"/>
  <c r="B365" i="12" s="1"/>
  <c r="B366" i="12" s="1"/>
  <c r="B367" i="12" s="1"/>
  <c r="B368" i="12" s="1"/>
  <c r="B369" i="12" s="1"/>
  <c r="B370" i="12" s="1"/>
  <c r="B371" i="12" s="1"/>
  <c r="B372" i="12" s="1"/>
  <c r="B373" i="12" s="1"/>
  <c r="B374" i="12" s="1"/>
  <c r="B375" i="12" s="1"/>
  <c r="B376" i="12" s="1"/>
  <c r="B377" i="12" s="1"/>
  <c r="B378" i="12" s="1"/>
  <c r="B379" i="12" s="1"/>
  <c r="B380" i="12" s="1"/>
  <c r="B381" i="12" s="1"/>
  <c r="B382" i="12" s="1"/>
  <c r="B383" i="12" s="1"/>
  <c r="B384" i="12" s="1"/>
  <c r="B385" i="12" s="1"/>
  <c r="B386" i="12" s="1"/>
  <c r="B387" i="12" s="1"/>
  <c r="B388" i="12" s="1"/>
  <c r="K29" i="12"/>
  <c r="C189" i="13"/>
  <c r="C378" i="13"/>
  <c r="C97" i="13"/>
  <c r="C125" i="13"/>
  <c r="C285" i="13"/>
  <c r="C229" i="13"/>
  <c r="C157" i="13"/>
  <c r="C349" i="13"/>
  <c r="C341" i="13"/>
  <c r="C93" i="13"/>
  <c r="C221" i="13"/>
  <c r="C101" i="13"/>
  <c r="C38" i="13"/>
  <c r="C61" i="13"/>
  <c r="B27" i="13"/>
  <c r="B28" i="13" s="1"/>
  <c r="B29" i="13" s="1"/>
  <c r="B30" i="13" s="1"/>
  <c r="B31" i="13" s="1"/>
  <c r="B32" i="13" s="1"/>
  <c r="B33" i="13" s="1"/>
  <c r="B34" i="13" s="1"/>
  <c r="B35" i="13" s="1"/>
  <c r="B36" i="13" s="1"/>
  <c r="B37" i="13" s="1"/>
  <c r="B38" i="13" s="1"/>
  <c r="B39" i="13" s="1"/>
  <c r="B40" i="13" s="1"/>
  <c r="B41" i="13" s="1"/>
  <c r="B42" i="13" s="1"/>
  <c r="B43" i="13" s="1"/>
  <c r="B44" i="13" s="1"/>
  <c r="B45" i="13" s="1"/>
  <c r="B46" i="13" s="1"/>
  <c r="B47" i="13" s="1"/>
  <c r="B48" i="13" s="1"/>
  <c r="B49" i="13" s="1"/>
  <c r="B50" i="13" s="1"/>
  <c r="B51" i="13" s="1"/>
  <c r="B52" i="13" s="1"/>
  <c r="B53" i="13" s="1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B70" i="13" s="1"/>
  <c r="B71" i="13" s="1"/>
  <c r="B72" i="13" s="1"/>
  <c r="B73" i="13" s="1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B86" i="13" s="1"/>
  <c r="B87" i="13" s="1"/>
  <c r="B88" i="13" s="1"/>
  <c r="B89" i="13" s="1"/>
  <c r="B90" i="13" s="1"/>
  <c r="B91" i="13" s="1"/>
  <c r="B92" i="13" s="1"/>
  <c r="B93" i="13" s="1"/>
  <c r="B94" i="13" s="1"/>
  <c r="B95" i="13" s="1"/>
  <c r="B96" i="13" s="1"/>
  <c r="B97" i="13" s="1"/>
  <c r="B98" i="13" s="1"/>
  <c r="B99" i="13" s="1"/>
  <c r="B100" i="13" s="1"/>
  <c r="B101" i="13" s="1"/>
  <c r="B102" i="13" s="1"/>
  <c r="B103" i="13" s="1"/>
  <c r="B104" i="13" s="1"/>
  <c r="B105" i="13" s="1"/>
  <c r="B106" i="13" s="1"/>
  <c r="B107" i="13" s="1"/>
  <c r="B108" i="13" s="1"/>
  <c r="B109" i="13" s="1"/>
  <c r="B110" i="13" s="1"/>
  <c r="B111" i="13" s="1"/>
  <c r="B112" i="13" s="1"/>
  <c r="B113" i="13" s="1"/>
  <c r="B114" i="13" s="1"/>
  <c r="B115" i="13" s="1"/>
  <c r="B116" i="13" s="1"/>
  <c r="B117" i="13" s="1"/>
  <c r="B118" i="13" s="1"/>
  <c r="B119" i="13" s="1"/>
  <c r="B120" i="13" s="1"/>
  <c r="B121" i="13" s="1"/>
  <c r="B122" i="13" s="1"/>
  <c r="B123" i="13" s="1"/>
  <c r="B124" i="13" s="1"/>
  <c r="B125" i="13" s="1"/>
  <c r="B126" i="13" s="1"/>
  <c r="B127" i="13" s="1"/>
  <c r="B128" i="13" s="1"/>
  <c r="B129" i="13" s="1"/>
  <c r="B130" i="13" s="1"/>
  <c r="B131" i="13" s="1"/>
  <c r="B132" i="13" s="1"/>
  <c r="B133" i="13" s="1"/>
  <c r="B134" i="13" s="1"/>
  <c r="B135" i="13" s="1"/>
  <c r="B136" i="13" s="1"/>
  <c r="B137" i="13" s="1"/>
  <c r="B138" i="13" s="1"/>
  <c r="B139" i="13" s="1"/>
  <c r="B140" i="13" s="1"/>
  <c r="B141" i="13" s="1"/>
  <c r="B142" i="13" s="1"/>
  <c r="B143" i="13" s="1"/>
  <c r="B144" i="13" s="1"/>
  <c r="B145" i="13" s="1"/>
  <c r="B146" i="13" s="1"/>
  <c r="B147" i="13" s="1"/>
  <c r="B148" i="13" s="1"/>
  <c r="B149" i="13" s="1"/>
  <c r="B150" i="13" s="1"/>
  <c r="B151" i="13" s="1"/>
  <c r="B152" i="13" s="1"/>
  <c r="B153" i="13" s="1"/>
  <c r="B154" i="13" s="1"/>
  <c r="B155" i="13" s="1"/>
  <c r="B156" i="13" s="1"/>
  <c r="B157" i="13" s="1"/>
  <c r="B158" i="13" s="1"/>
  <c r="B159" i="13" s="1"/>
  <c r="B160" i="13" s="1"/>
  <c r="B161" i="13" s="1"/>
  <c r="B162" i="13" s="1"/>
  <c r="B163" i="13" s="1"/>
  <c r="B164" i="13" s="1"/>
  <c r="B165" i="13" s="1"/>
  <c r="B166" i="13" s="1"/>
  <c r="B167" i="13" s="1"/>
  <c r="B168" i="13" s="1"/>
  <c r="B169" i="13" s="1"/>
  <c r="B170" i="13" s="1"/>
  <c r="B171" i="13" s="1"/>
  <c r="B172" i="13" s="1"/>
  <c r="B173" i="13" s="1"/>
  <c r="B174" i="13" s="1"/>
  <c r="B175" i="13" s="1"/>
  <c r="B176" i="13" s="1"/>
  <c r="B177" i="13" s="1"/>
  <c r="B178" i="13" s="1"/>
  <c r="B179" i="13" s="1"/>
  <c r="B180" i="13" s="1"/>
  <c r="B181" i="13" s="1"/>
  <c r="B182" i="13" s="1"/>
  <c r="B183" i="13" s="1"/>
  <c r="B184" i="13" s="1"/>
  <c r="B185" i="13" s="1"/>
  <c r="B186" i="13" s="1"/>
  <c r="B187" i="13" s="1"/>
  <c r="B188" i="13" s="1"/>
  <c r="B189" i="13" s="1"/>
  <c r="B190" i="13" s="1"/>
  <c r="B191" i="13" s="1"/>
  <c r="B192" i="13" s="1"/>
  <c r="B193" i="13" s="1"/>
  <c r="B194" i="13" s="1"/>
  <c r="B195" i="13" s="1"/>
  <c r="B196" i="13" s="1"/>
  <c r="B197" i="13" s="1"/>
  <c r="B198" i="13" s="1"/>
  <c r="B199" i="13" s="1"/>
  <c r="B200" i="13" s="1"/>
  <c r="B201" i="13" s="1"/>
  <c r="B202" i="13" s="1"/>
  <c r="B203" i="13" s="1"/>
  <c r="B204" i="13" s="1"/>
  <c r="B205" i="13" s="1"/>
  <c r="B206" i="13" s="1"/>
  <c r="B207" i="13" s="1"/>
  <c r="B208" i="13" s="1"/>
  <c r="B209" i="13" s="1"/>
  <c r="B210" i="13" s="1"/>
  <c r="B211" i="13" s="1"/>
  <c r="B212" i="13" s="1"/>
  <c r="B213" i="13" s="1"/>
  <c r="B214" i="13" s="1"/>
  <c r="B215" i="13" s="1"/>
  <c r="B216" i="13" s="1"/>
  <c r="B217" i="13" s="1"/>
  <c r="B218" i="13" s="1"/>
  <c r="B219" i="13" s="1"/>
  <c r="B220" i="13" s="1"/>
  <c r="B221" i="13" s="1"/>
  <c r="B222" i="13" s="1"/>
  <c r="B223" i="13" s="1"/>
  <c r="B224" i="13" s="1"/>
  <c r="B225" i="13" s="1"/>
  <c r="B226" i="13" s="1"/>
  <c r="B227" i="13" s="1"/>
  <c r="B228" i="13" s="1"/>
  <c r="B229" i="13" s="1"/>
  <c r="B230" i="13" s="1"/>
  <c r="B231" i="13" s="1"/>
  <c r="B232" i="13" s="1"/>
  <c r="B233" i="13" s="1"/>
  <c r="B234" i="13" s="1"/>
  <c r="B235" i="13" s="1"/>
  <c r="B236" i="13" s="1"/>
  <c r="B237" i="13" s="1"/>
  <c r="B238" i="13" s="1"/>
  <c r="B239" i="13" s="1"/>
  <c r="B240" i="13" s="1"/>
  <c r="B241" i="13" s="1"/>
  <c r="B242" i="13" s="1"/>
  <c r="B243" i="13" s="1"/>
  <c r="B244" i="13" s="1"/>
  <c r="B245" i="13" s="1"/>
  <c r="B246" i="13" s="1"/>
  <c r="B247" i="13" s="1"/>
  <c r="B248" i="13" s="1"/>
  <c r="B249" i="13" s="1"/>
  <c r="B250" i="13" s="1"/>
  <c r="B251" i="13" s="1"/>
  <c r="B252" i="13" s="1"/>
  <c r="B253" i="13" s="1"/>
  <c r="B254" i="13" s="1"/>
  <c r="B255" i="13" s="1"/>
  <c r="B256" i="13" s="1"/>
  <c r="B257" i="13" s="1"/>
  <c r="B258" i="13" s="1"/>
  <c r="B259" i="13" s="1"/>
  <c r="B260" i="13" s="1"/>
  <c r="B261" i="13" s="1"/>
  <c r="B262" i="13" s="1"/>
  <c r="B263" i="13" s="1"/>
  <c r="B264" i="13" s="1"/>
  <c r="B265" i="13" s="1"/>
  <c r="B266" i="13" s="1"/>
  <c r="B267" i="13" s="1"/>
  <c r="B268" i="13" s="1"/>
  <c r="B269" i="13" s="1"/>
  <c r="B270" i="13" s="1"/>
  <c r="B271" i="13" s="1"/>
  <c r="B272" i="13" s="1"/>
  <c r="B273" i="13" s="1"/>
  <c r="B274" i="13" s="1"/>
  <c r="B275" i="13" s="1"/>
  <c r="B276" i="13" s="1"/>
  <c r="B277" i="13" s="1"/>
  <c r="B278" i="13" s="1"/>
  <c r="B279" i="13" s="1"/>
  <c r="B280" i="13" s="1"/>
  <c r="B281" i="13" s="1"/>
  <c r="B282" i="13" s="1"/>
  <c r="B283" i="13" s="1"/>
  <c r="B284" i="13" s="1"/>
  <c r="B285" i="13" s="1"/>
  <c r="B286" i="13" s="1"/>
  <c r="B287" i="13" s="1"/>
  <c r="B288" i="13" s="1"/>
  <c r="B289" i="13" s="1"/>
  <c r="B290" i="13" s="1"/>
  <c r="B291" i="13" s="1"/>
  <c r="B292" i="13" s="1"/>
  <c r="B293" i="13" s="1"/>
  <c r="B294" i="13" s="1"/>
  <c r="B295" i="13" s="1"/>
  <c r="B296" i="13" s="1"/>
  <c r="B297" i="13" s="1"/>
  <c r="B298" i="13" s="1"/>
  <c r="B299" i="13" s="1"/>
  <c r="B300" i="13" s="1"/>
  <c r="B301" i="13" s="1"/>
  <c r="B302" i="13" s="1"/>
  <c r="B303" i="13" s="1"/>
  <c r="B304" i="13" s="1"/>
  <c r="B305" i="13" s="1"/>
  <c r="B306" i="13" s="1"/>
  <c r="B307" i="13" s="1"/>
  <c r="B308" i="13" s="1"/>
  <c r="B309" i="13" s="1"/>
  <c r="B310" i="13" s="1"/>
  <c r="B311" i="13" s="1"/>
  <c r="B312" i="13" s="1"/>
  <c r="B313" i="13" s="1"/>
  <c r="B314" i="13" s="1"/>
  <c r="B315" i="13" s="1"/>
  <c r="B316" i="13" s="1"/>
  <c r="B317" i="13" s="1"/>
  <c r="B318" i="13" s="1"/>
  <c r="B319" i="13" s="1"/>
  <c r="B320" i="13" s="1"/>
  <c r="B321" i="13" s="1"/>
  <c r="B322" i="13" s="1"/>
  <c r="B323" i="13" s="1"/>
  <c r="B324" i="13" s="1"/>
  <c r="B325" i="13" s="1"/>
  <c r="B326" i="13" s="1"/>
  <c r="B327" i="13" s="1"/>
  <c r="B328" i="13" s="1"/>
  <c r="B329" i="13" s="1"/>
  <c r="B330" i="13" s="1"/>
  <c r="B331" i="13" s="1"/>
  <c r="B332" i="13" s="1"/>
  <c r="B333" i="13" s="1"/>
  <c r="B334" i="13" s="1"/>
  <c r="B335" i="13" s="1"/>
  <c r="B336" i="13" s="1"/>
  <c r="B337" i="13" s="1"/>
  <c r="B338" i="13" s="1"/>
  <c r="B339" i="13" s="1"/>
  <c r="B340" i="13" s="1"/>
  <c r="B341" i="13" s="1"/>
  <c r="B342" i="13" s="1"/>
  <c r="B343" i="13" s="1"/>
  <c r="B344" i="13" s="1"/>
  <c r="B345" i="13" s="1"/>
  <c r="B346" i="13" s="1"/>
  <c r="B347" i="13" s="1"/>
  <c r="B348" i="13" s="1"/>
  <c r="B349" i="13" s="1"/>
  <c r="B350" i="13" s="1"/>
  <c r="B351" i="13" s="1"/>
  <c r="B352" i="13" s="1"/>
  <c r="B353" i="13" s="1"/>
  <c r="B354" i="13" s="1"/>
  <c r="B355" i="13" s="1"/>
  <c r="B356" i="13" s="1"/>
  <c r="B357" i="13" s="1"/>
  <c r="B358" i="13" s="1"/>
  <c r="B359" i="13" s="1"/>
  <c r="B360" i="13" s="1"/>
  <c r="B361" i="13" s="1"/>
  <c r="B362" i="13" s="1"/>
  <c r="B363" i="13" s="1"/>
  <c r="B364" i="13" s="1"/>
  <c r="B365" i="13" s="1"/>
  <c r="B366" i="13" s="1"/>
  <c r="B367" i="13" s="1"/>
  <c r="B368" i="13" s="1"/>
  <c r="B369" i="13" s="1"/>
  <c r="B370" i="13" s="1"/>
  <c r="B371" i="13" s="1"/>
  <c r="B372" i="13" s="1"/>
  <c r="B373" i="13" s="1"/>
  <c r="B374" i="13" s="1"/>
  <c r="B375" i="13" s="1"/>
  <c r="B376" i="13" s="1"/>
  <c r="B377" i="13" s="1"/>
  <c r="B378" i="13" s="1"/>
  <c r="B379" i="13" s="1"/>
  <c r="B380" i="13" s="1"/>
  <c r="B381" i="13" s="1"/>
  <c r="B382" i="13" s="1"/>
  <c r="B383" i="13" s="1"/>
  <c r="B384" i="13" s="1"/>
  <c r="B385" i="13" s="1"/>
  <c r="C28" i="13"/>
  <c r="A26" i="13"/>
  <c r="I26" i="13" s="1"/>
  <c r="C33" i="13"/>
  <c r="C40" i="13"/>
  <c r="C47" i="13"/>
  <c r="C31" i="13"/>
  <c r="C49" i="13"/>
  <c r="C41" i="13"/>
  <c r="C36" i="13"/>
  <c r="C43" i="13"/>
  <c r="C27" i="13"/>
  <c r="G29" i="12"/>
  <c r="C45" i="13"/>
  <c r="C44" i="13"/>
  <c r="C35" i="13"/>
  <c r="C37" i="13"/>
  <c r="C29" i="13"/>
  <c r="C48" i="13"/>
  <c r="C32" i="13"/>
  <c r="C39" i="13"/>
  <c r="B8" i="13"/>
  <c r="C46" i="13"/>
  <c r="C62" i="13"/>
  <c r="C78" i="13"/>
  <c r="C94" i="13"/>
  <c r="C110" i="13"/>
  <c r="C126" i="13"/>
  <c r="C142" i="13"/>
  <c r="C158" i="13"/>
  <c r="C174" i="13"/>
  <c r="C190" i="13"/>
  <c r="C206" i="13"/>
  <c r="C222" i="13"/>
  <c r="C238" i="13"/>
  <c r="C254" i="13"/>
  <c r="C270" i="13"/>
  <c r="C286" i="13"/>
  <c r="C302" i="13"/>
  <c r="C318" i="13"/>
  <c r="C334" i="13"/>
  <c r="C350" i="13"/>
  <c r="C366" i="13"/>
  <c r="C55" i="13"/>
  <c r="C71" i="13"/>
  <c r="C87" i="13"/>
  <c r="C103" i="13"/>
  <c r="C119" i="13"/>
  <c r="C135" i="13"/>
  <c r="C151" i="13"/>
  <c r="C167" i="13"/>
  <c r="C183" i="13"/>
  <c r="C199" i="13"/>
  <c r="C215" i="13"/>
  <c r="C231" i="13"/>
  <c r="C247" i="13"/>
  <c r="C263" i="13"/>
  <c r="C279" i="13"/>
  <c r="C295" i="13"/>
  <c r="C311" i="13"/>
  <c r="C327" i="13"/>
  <c r="C343" i="13"/>
  <c r="C359" i="13"/>
  <c r="C52" i="13"/>
  <c r="C68" i="13"/>
  <c r="C84" i="13"/>
  <c r="C100" i="13"/>
  <c r="C116" i="13"/>
  <c r="C132" i="13"/>
  <c r="C148" i="13"/>
  <c r="C164" i="13"/>
  <c r="C180" i="13"/>
  <c r="C196" i="13"/>
  <c r="C212" i="13"/>
  <c r="C228" i="13"/>
  <c r="C244" i="13"/>
  <c r="C260" i="13"/>
  <c r="C276" i="13"/>
  <c r="C292" i="13"/>
  <c r="C308" i="13"/>
  <c r="C324" i="13"/>
  <c r="C340" i="13"/>
  <c r="C356" i="13"/>
  <c r="C57" i="13"/>
  <c r="C121" i="13"/>
  <c r="C185" i="13"/>
  <c r="C249" i="13"/>
  <c r="C313" i="13"/>
  <c r="C369" i="13"/>
  <c r="C385" i="13"/>
  <c r="C325" i="13"/>
  <c r="C181" i="13"/>
  <c r="C371" i="13"/>
  <c r="C321" i="13"/>
  <c r="C257" i="13"/>
  <c r="C193" i="13"/>
  <c r="C129" i="13"/>
  <c r="C65" i="13"/>
  <c r="C376" i="13"/>
  <c r="C277" i="13"/>
  <c r="C165" i="13"/>
  <c r="C53" i="13"/>
  <c r="C370" i="13"/>
  <c r="C317" i="13"/>
  <c r="C253" i="13"/>
  <c r="C34" i="13"/>
  <c r="C50" i="13"/>
  <c r="C66" i="13"/>
  <c r="C82" i="13"/>
  <c r="C98" i="13"/>
  <c r="C114" i="13"/>
  <c r="C130" i="13"/>
  <c r="C146" i="13"/>
  <c r="C162" i="13"/>
  <c r="C178" i="13"/>
  <c r="C194" i="13"/>
  <c r="C210" i="13"/>
  <c r="C226" i="13"/>
  <c r="C242" i="13"/>
  <c r="C258" i="13"/>
  <c r="C274" i="13"/>
  <c r="C290" i="13"/>
  <c r="C306" i="13"/>
  <c r="C322" i="13"/>
  <c r="C338" i="13"/>
  <c r="C354" i="13"/>
  <c r="C59" i="13"/>
  <c r="C75" i="13"/>
  <c r="C91" i="13"/>
  <c r="C107" i="13"/>
  <c r="C123" i="13"/>
  <c r="C139" i="13"/>
  <c r="C155" i="13"/>
  <c r="C171" i="13"/>
  <c r="C187" i="13"/>
  <c r="C203" i="13"/>
  <c r="C219" i="13"/>
  <c r="C235" i="13"/>
  <c r="C251" i="13"/>
  <c r="C267" i="13"/>
  <c r="C283" i="13"/>
  <c r="C299" i="13"/>
  <c r="C315" i="13"/>
  <c r="C331" i="13"/>
  <c r="C347" i="13"/>
  <c r="C363" i="13"/>
  <c r="C56" i="13"/>
  <c r="C72" i="13"/>
  <c r="C88" i="13"/>
  <c r="C104" i="13"/>
  <c r="C120" i="13"/>
  <c r="C136" i="13"/>
  <c r="C152" i="13"/>
  <c r="C168" i="13"/>
  <c r="C184" i="13"/>
  <c r="C200" i="13"/>
  <c r="C216" i="13"/>
  <c r="C232" i="13"/>
  <c r="C248" i="13"/>
  <c r="C264" i="13"/>
  <c r="C280" i="13"/>
  <c r="C296" i="13"/>
  <c r="C312" i="13"/>
  <c r="C328" i="13"/>
  <c r="C344" i="13"/>
  <c r="C360" i="13"/>
  <c r="C73" i="13"/>
  <c r="C137" i="13"/>
  <c r="C201" i="13"/>
  <c r="C265" i="13"/>
  <c r="C329" i="13"/>
  <c r="C373" i="13"/>
  <c r="C380" i="13"/>
  <c r="C293" i="13"/>
  <c r="C149" i="13"/>
  <c r="C383" i="13"/>
  <c r="C367" i="13"/>
  <c r="C305" i="13"/>
  <c r="C241" i="13"/>
  <c r="C177" i="13"/>
  <c r="C113" i="13"/>
  <c r="C368" i="13"/>
  <c r="C245" i="13"/>
  <c r="C133" i="13"/>
  <c r="C382" i="13"/>
  <c r="C365" i="13"/>
  <c r="C301" i="13"/>
  <c r="C237" i="13"/>
  <c r="C173" i="13"/>
  <c r="C109" i="13"/>
  <c r="C77" i="13"/>
  <c r="C141" i="13"/>
  <c r="C205" i="13"/>
  <c r="C269" i="13"/>
  <c r="C333" i="13"/>
  <c r="C374" i="13"/>
  <c r="C69" i="13"/>
  <c r="C197" i="13"/>
  <c r="C309" i="13"/>
  <c r="C384" i="13"/>
  <c r="C81" i="13"/>
  <c r="C145" i="13"/>
  <c r="C209" i="13"/>
  <c r="C273" i="13"/>
  <c r="C337" i="13"/>
  <c r="C375" i="13"/>
  <c r="C85" i="13"/>
  <c r="C213" i="13"/>
  <c r="C357" i="13"/>
  <c r="C381" i="13"/>
  <c r="C361" i="13"/>
  <c r="C297" i="13"/>
  <c r="C233" i="13"/>
  <c r="C169" i="13"/>
  <c r="C105" i="13"/>
  <c r="C352" i="13"/>
  <c r="C336" i="13"/>
  <c r="C320" i="13"/>
  <c r="C304" i="13"/>
  <c r="C288" i="13"/>
  <c r="C272" i="13"/>
  <c r="C256" i="13"/>
  <c r="C240" i="13"/>
  <c r="C224" i="13"/>
  <c r="C208" i="13"/>
  <c r="C192" i="13"/>
  <c r="C176" i="13"/>
  <c r="C160" i="13"/>
  <c r="C144" i="13"/>
  <c r="C128" i="13"/>
  <c r="C112" i="13"/>
  <c r="C96" i="13"/>
  <c r="C80" i="13"/>
  <c r="C64" i="13"/>
  <c r="C355" i="13"/>
  <c r="C339" i="13"/>
  <c r="C323" i="13"/>
  <c r="C307" i="13"/>
  <c r="C291" i="13"/>
  <c r="C275" i="13"/>
  <c r="C259" i="13"/>
  <c r="C243" i="13"/>
  <c r="C227" i="13"/>
  <c r="C211" i="13"/>
  <c r="C195" i="13"/>
  <c r="C179" i="13"/>
  <c r="C163" i="13"/>
  <c r="C147" i="13"/>
  <c r="C131" i="13"/>
  <c r="C115" i="13"/>
  <c r="C99" i="13"/>
  <c r="C83" i="13"/>
  <c r="C67" i="13"/>
  <c r="C51" i="13"/>
  <c r="C362" i="13"/>
  <c r="C346" i="13"/>
  <c r="C330" i="13"/>
  <c r="C314" i="13"/>
  <c r="C298" i="13"/>
  <c r="C282" i="13"/>
  <c r="C266" i="13"/>
  <c r="C250" i="13"/>
  <c r="C234" i="13"/>
  <c r="C218" i="13"/>
  <c r="C202" i="13"/>
  <c r="C186" i="13"/>
  <c r="C170" i="13"/>
  <c r="C154" i="13"/>
  <c r="C138" i="13"/>
  <c r="C122" i="13"/>
  <c r="C106" i="13"/>
  <c r="C90" i="13"/>
  <c r="C74" i="13"/>
  <c r="C58" i="13"/>
  <c r="C42" i="13"/>
  <c r="C225" i="13"/>
  <c r="C289" i="13"/>
  <c r="C353" i="13"/>
  <c r="C379" i="13"/>
  <c r="C117" i="13"/>
  <c r="C261" i="13"/>
  <c r="C372" i="13"/>
  <c r="C377" i="13"/>
  <c r="C345" i="13"/>
  <c r="C281" i="13"/>
  <c r="C217" i="13"/>
  <c r="C153" i="13"/>
  <c r="C89" i="13"/>
  <c r="C364" i="13"/>
  <c r="C348" i="13"/>
  <c r="C332" i="13"/>
  <c r="C316" i="13"/>
  <c r="C300" i="13"/>
  <c r="C284" i="13"/>
  <c r="C268" i="13"/>
  <c r="C252" i="13"/>
  <c r="C236" i="13"/>
  <c r="C220" i="13"/>
  <c r="C204" i="13"/>
  <c r="C188" i="13"/>
  <c r="C172" i="13"/>
  <c r="C156" i="13"/>
  <c r="C140" i="13"/>
  <c r="C124" i="13"/>
  <c r="C108" i="13"/>
  <c r="C92" i="13"/>
  <c r="C76" i="13"/>
  <c r="C60" i="13"/>
  <c r="C351" i="13"/>
  <c r="C335" i="13"/>
  <c r="C319" i="13"/>
  <c r="C303" i="13"/>
  <c r="C287" i="13"/>
  <c r="C271" i="13"/>
  <c r="C255" i="13"/>
  <c r="C239" i="13"/>
  <c r="C223" i="13"/>
  <c r="C207" i="13"/>
  <c r="C191" i="13"/>
  <c r="C175" i="13"/>
  <c r="C159" i="13"/>
  <c r="C143" i="13"/>
  <c r="C127" i="13"/>
  <c r="C111" i="13"/>
  <c r="C95" i="13"/>
  <c r="C79" i="13"/>
  <c r="C63" i="13"/>
  <c r="C358" i="13"/>
  <c r="C342" i="13"/>
  <c r="C326" i="13"/>
  <c r="C310" i="13"/>
  <c r="C294" i="13"/>
  <c r="C278" i="13"/>
  <c r="C262" i="13"/>
  <c r="C246" i="13"/>
  <c r="C230" i="13"/>
  <c r="C214" i="13"/>
  <c r="C198" i="13"/>
  <c r="C182" i="13"/>
  <c r="C166" i="13"/>
  <c r="C150" i="13"/>
  <c r="C134" i="13"/>
  <c r="C118" i="13"/>
  <c r="C102" i="13"/>
  <c r="C86" i="13"/>
  <c r="C70" i="13"/>
  <c r="C54" i="13"/>
  <c r="E26" i="13" a="1"/>
  <c r="E26" i="13" s="1"/>
  <c r="B27" i="8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B259" i="8" s="1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B275" i="8" s="1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290" i="8" s="1"/>
  <c r="B291" i="8" s="1"/>
  <c r="B292" i="8" s="1"/>
  <c r="B293" i="8" s="1"/>
  <c r="B294" i="8" s="1"/>
  <c r="B295" i="8" s="1"/>
  <c r="B296" i="8" s="1"/>
  <c r="B297" i="8" s="1"/>
  <c r="B298" i="8" s="1"/>
  <c r="B299" i="8" s="1"/>
  <c r="B300" i="8" s="1"/>
  <c r="B301" i="8" s="1"/>
  <c r="B302" i="8" s="1"/>
  <c r="B303" i="8" s="1"/>
  <c r="B304" i="8" s="1"/>
  <c r="B305" i="8" s="1"/>
  <c r="B306" i="8" s="1"/>
  <c r="B307" i="8" s="1"/>
  <c r="B308" i="8" s="1"/>
  <c r="B309" i="8" s="1"/>
  <c r="B310" i="8" s="1"/>
  <c r="B311" i="8" s="1"/>
  <c r="B312" i="8" s="1"/>
  <c r="B313" i="8" s="1"/>
  <c r="B314" i="8" s="1"/>
  <c r="B315" i="8" s="1"/>
  <c r="B316" i="8" s="1"/>
  <c r="B317" i="8" s="1"/>
  <c r="B318" i="8" s="1"/>
  <c r="B319" i="8" s="1"/>
  <c r="B320" i="8" s="1"/>
  <c r="B321" i="8" s="1"/>
  <c r="B322" i="8" s="1"/>
  <c r="B323" i="8" s="1"/>
  <c r="B324" i="8" s="1"/>
  <c r="B325" i="8" s="1"/>
  <c r="B326" i="8" s="1"/>
  <c r="B327" i="8" s="1"/>
  <c r="B328" i="8" s="1"/>
  <c r="B329" i="8" s="1"/>
  <c r="B330" i="8" s="1"/>
  <c r="B331" i="8" s="1"/>
  <c r="B332" i="8" s="1"/>
  <c r="B333" i="8" s="1"/>
  <c r="B334" i="8" s="1"/>
  <c r="B335" i="8" s="1"/>
  <c r="B336" i="8" s="1"/>
  <c r="B337" i="8" s="1"/>
  <c r="B338" i="8" s="1"/>
  <c r="B339" i="8" s="1"/>
  <c r="B340" i="8" s="1"/>
  <c r="B341" i="8" s="1"/>
  <c r="B342" i="8" s="1"/>
  <c r="B343" i="8" s="1"/>
  <c r="B344" i="8" s="1"/>
  <c r="B345" i="8" s="1"/>
  <c r="B346" i="8" s="1"/>
  <c r="B347" i="8" s="1"/>
  <c r="B348" i="8" s="1"/>
  <c r="B349" i="8" s="1"/>
  <c r="B350" i="8" s="1"/>
  <c r="B351" i="8" s="1"/>
  <c r="B352" i="8" s="1"/>
  <c r="B353" i="8" s="1"/>
  <c r="B354" i="8" s="1"/>
  <c r="B355" i="8" s="1"/>
  <c r="B356" i="8" s="1"/>
  <c r="B357" i="8" s="1"/>
  <c r="B358" i="8" s="1"/>
  <c r="B359" i="8" s="1"/>
  <c r="B360" i="8" s="1"/>
  <c r="B361" i="8" s="1"/>
  <c r="B362" i="8" s="1"/>
  <c r="B363" i="8" s="1"/>
  <c r="B364" i="8" s="1"/>
  <c r="B365" i="8" s="1"/>
  <c r="B366" i="8" s="1"/>
  <c r="B367" i="8" s="1"/>
  <c r="B368" i="8" s="1"/>
  <c r="B369" i="8" s="1"/>
  <c r="B370" i="8" s="1"/>
  <c r="B371" i="8" s="1"/>
  <c r="B372" i="8" s="1"/>
  <c r="B373" i="8" s="1"/>
  <c r="B374" i="8" s="1"/>
  <c r="B375" i="8" s="1"/>
  <c r="B376" i="8" s="1"/>
  <c r="B377" i="8" s="1"/>
  <c r="B378" i="8" s="1"/>
  <c r="B379" i="8" s="1"/>
  <c r="B380" i="8" s="1"/>
  <c r="B381" i="8" s="1"/>
  <c r="B382" i="8" s="1"/>
  <c r="B383" i="8" s="1"/>
  <c r="B384" i="8" s="1"/>
  <c r="B385" i="8" s="1"/>
  <c r="B386" i="8" s="1"/>
  <c r="B387" i="8" s="1"/>
  <c r="B388" i="8" s="1"/>
  <c r="B389" i="8" s="1"/>
  <c r="B390" i="8" s="1"/>
  <c r="B391" i="8" s="1"/>
  <c r="B392" i="8" s="1"/>
  <c r="B393" i="8" s="1"/>
  <c r="B394" i="8" s="1"/>
  <c r="B395" i="8" s="1"/>
  <c r="B396" i="8" s="1"/>
  <c r="B397" i="8" s="1"/>
  <c r="B398" i="8" s="1"/>
  <c r="B399" i="8" s="1"/>
  <c r="B400" i="8" s="1"/>
  <c r="B401" i="8" s="1"/>
  <c r="B402" i="8" s="1"/>
  <c r="B403" i="8" s="1"/>
  <c r="B404" i="8" s="1"/>
  <c r="B405" i="8" s="1"/>
  <c r="B406" i="8" s="1"/>
  <c r="B407" i="8" s="1"/>
  <c r="B408" i="8" s="1"/>
  <c r="B409" i="8" s="1"/>
  <c r="B410" i="8" s="1"/>
  <c r="B411" i="8" s="1"/>
  <c r="B412" i="8" s="1"/>
  <c r="B413" i="8" s="1"/>
  <c r="B414" i="8" s="1"/>
  <c r="B415" i="8" s="1"/>
  <c r="B416" i="8" s="1"/>
  <c r="B417" i="8" s="1"/>
  <c r="B418" i="8" s="1"/>
  <c r="B419" i="8" s="1"/>
  <c r="B420" i="8" s="1"/>
  <c r="B421" i="8" s="1"/>
  <c r="B422" i="8" s="1"/>
  <c r="B423" i="8" s="1"/>
  <c r="B424" i="8" s="1"/>
  <c r="B425" i="8" s="1"/>
  <c r="B426" i="8" s="1"/>
  <c r="B427" i="8" s="1"/>
  <c r="B428" i="8" s="1"/>
  <c r="B429" i="8" s="1"/>
  <c r="B430" i="8" s="1"/>
  <c r="B431" i="8" s="1"/>
  <c r="B432" i="8" s="1"/>
  <c r="B433" i="8" s="1"/>
  <c r="B434" i="8" s="1"/>
  <c r="B435" i="8" s="1"/>
  <c r="B436" i="8" s="1"/>
  <c r="B437" i="8" s="1"/>
  <c r="B438" i="8" s="1"/>
  <c r="B439" i="8" s="1"/>
  <c r="B440" i="8" s="1"/>
  <c r="B441" i="8" s="1"/>
  <c r="B442" i="8" s="1"/>
  <c r="B443" i="8" s="1"/>
  <c r="B444" i="8" s="1"/>
  <c r="B445" i="8" s="1"/>
  <c r="B446" i="8" s="1"/>
  <c r="B447" i="8" s="1"/>
  <c r="B448" i="8" s="1"/>
  <c r="B449" i="8" s="1"/>
  <c r="B450" i="8" s="1"/>
  <c r="B451" i="8" s="1"/>
  <c r="B452" i="8" s="1"/>
  <c r="B453" i="8" s="1"/>
  <c r="B454" i="8" s="1"/>
  <c r="B455" i="8" s="1"/>
  <c r="B456" i="8" s="1"/>
  <c r="B457" i="8" s="1"/>
  <c r="B458" i="8" s="1"/>
  <c r="B459" i="8" s="1"/>
  <c r="B460" i="8" s="1"/>
  <c r="B461" i="8" s="1"/>
  <c r="B462" i="8" s="1"/>
  <c r="B463" i="8" s="1"/>
  <c r="B464" i="8" s="1"/>
  <c r="B465" i="8" s="1"/>
  <c r="B466" i="8" s="1"/>
  <c r="B467" i="8" s="1"/>
  <c r="B468" i="8" s="1"/>
  <c r="B469" i="8" s="1"/>
  <c r="B470" i="8" s="1"/>
  <c r="B471" i="8" s="1"/>
  <c r="B472" i="8" s="1"/>
  <c r="B473" i="8" s="1"/>
  <c r="B474" i="8" s="1"/>
  <c r="B475" i="8" s="1"/>
  <c r="B476" i="8" s="1"/>
  <c r="B477" i="8" s="1"/>
  <c r="B478" i="8" s="1"/>
  <c r="B479" i="8" s="1"/>
  <c r="B480" i="8" s="1"/>
  <c r="B481" i="8" s="1"/>
  <c r="B482" i="8" s="1"/>
  <c r="B483" i="8" s="1"/>
  <c r="B484" i="8" s="1"/>
  <c r="B485" i="8" s="1"/>
  <c r="B486" i="8" s="1"/>
  <c r="B487" i="8" s="1"/>
  <c r="B488" i="8" s="1"/>
  <c r="B489" i="8" s="1"/>
  <c r="B490" i="8" s="1"/>
  <c r="B491" i="8" s="1"/>
  <c r="B492" i="8" s="1"/>
  <c r="B493" i="8" s="1"/>
  <c r="B494" i="8" s="1"/>
  <c r="B495" i="8" s="1"/>
  <c r="B496" i="8" s="1"/>
  <c r="B497" i="8" s="1"/>
  <c r="B498" i="8" s="1"/>
  <c r="B499" i="8" s="1"/>
  <c r="B500" i="8" s="1"/>
  <c r="B501" i="8" s="1"/>
  <c r="B502" i="8" s="1"/>
  <c r="B503" i="8" s="1"/>
  <c r="B504" i="8" s="1"/>
  <c r="B505" i="8" s="1"/>
  <c r="B506" i="8" s="1"/>
  <c r="B507" i="8" s="1"/>
  <c r="B508" i="8" s="1"/>
  <c r="B509" i="8" s="1"/>
  <c r="B510" i="8" s="1"/>
  <c r="B511" i="8" s="1"/>
  <c r="B512" i="8" s="1"/>
  <c r="B513" i="8" s="1"/>
  <c r="B514" i="8" s="1"/>
  <c r="B515" i="8" s="1"/>
  <c r="B516" i="8" s="1"/>
  <c r="B517" i="8" s="1"/>
  <c r="B518" i="8" s="1"/>
  <c r="B519" i="8" s="1"/>
  <c r="B520" i="8" s="1"/>
  <c r="B521" i="8" s="1"/>
  <c r="B522" i="8" s="1"/>
  <c r="B523" i="8" s="1"/>
  <c r="B524" i="8" s="1"/>
  <c r="B525" i="8" s="1"/>
  <c r="B526" i="8" s="1"/>
  <c r="B527" i="8" s="1"/>
  <c r="B528" i="8" s="1"/>
  <c r="B529" i="8" s="1"/>
  <c r="B530" i="8" s="1"/>
  <c r="B531" i="8" s="1"/>
  <c r="B532" i="8" s="1"/>
  <c r="B533" i="8" s="1"/>
  <c r="B534" i="8" s="1"/>
  <c r="B535" i="8" s="1"/>
  <c r="B536" i="8" s="1"/>
  <c r="B537" i="8" s="1"/>
  <c r="B538" i="8" s="1"/>
  <c r="B539" i="8" s="1"/>
  <c r="B540" i="8" s="1"/>
  <c r="B541" i="8" s="1"/>
  <c r="B542" i="8" s="1"/>
  <c r="B543" i="8" s="1"/>
  <c r="B544" i="8" s="1"/>
  <c r="B545" i="8" s="1"/>
  <c r="B546" i="8" s="1"/>
  <c r="B547" i="8" s="1"/>
  <c r="B548" i="8" s="1"/>
  <c r="B549" i="8" s="1"/>
  <c r="B550" i="8" s="1"/>
  <c r="B551" i="8" s="1"/>
  <c r="B552" i="8" s="1"/>
  <c r="B553" i="8" s="1"/>
  <c r="B554" i="8" s="1"/>
  <c r="B555" i="8" s="1"/>
  <c r="B556" i="8" s="1"/>
  <c r="B557" i="8" s="1"/>
  <c r="B558" i="8" s="1"/>
  <c r="B559" i="8" s="1"/>
  <c r="B560" i="8" s="1"/>
  <c r="B561" i="8" s="1"/>
  <c r="B562" i="8" s="1"/>
  <c r="B563" i="8" s="1"/>
  <c r="B564" i="8" s="1"/>
  <c r="B565" i="8" s="1"/>
  <c r="B566" i="8" s="1"/>
  <c r="B567" i="8" s="1"/>
  <c r="B568" i="8" s="1"/>
  <c r="B569" i="8" s="1"/>
  <c r="B570" i="8" s="1"/>
  <c r="B571" i="8" s="1"/>
  <c r="B572" i="8" s="1"/>
  <c r="B573" i="8" s="1"/>
  <c r="B574" i="8" s="1"/>
  <c r="B575" i="8" s="1"/>
  <c r="B576" i="8" s="1"/>
  <c r="B577" i="8" s="1"/>
  <c r="B578" i="8" s="1"/>
  <c r="B579" i="8" s="1"/>
  <c r="B580" i="8" s="1"/>
  <c r="B581" i="8" s="1"/>
  <c r="B582" i="8" s="1"/>
  <c r="B583" i="8" s="1"/>
  <c r="B584" i="8" s="1"/>
  <c r="B585" i="8" s="1"/>
  <c r="B586" i="8" s="1"/>
  <c r="B587" i="8" s="1"/>
  <c r="B588" i="8" s="1"/>
  <c r="B589" i="8" s="1"/>
  <c r="B590" i="8" s="1"/>
  <c r="B591" i="8" s="1"/>
  <c r="B592" i="8" s="1"/>
  <c r="B593" i="8" s="1"/>
  <c r="B594" i="8" s="1"/>
  <c r="B595" i="8" s="1"/>
  <c r="B596" i="8" s="1"/>
  <c r="B597" i="8" s="1"/>
  <c r="B598" i="8" s="1"/>
  <c r="B599" i="8" s="1"/>
  <c r="B600" i="8" s="1"/>
  <c r="B601" i="8" s="1"/>
  <c r="B602" i="8" s="1"/>
  <c r="B603" i="8" s="1"/>
  <c r="B604" i="8" s="1"/>
  <c r="B605" i="8" s="1"/>
  <c r="B606" i="8" s="1"/>
  <c r="B607" i="8" s="1"/>
  <c r="B608" i="8" s="1"/>
  <c r="B609" i="8" s="1"/>
  <c r="B610" i="8" s="1"/>
  <c r="B611" i="8" s="1"/>
  <c r="B612" i="8" s="1"/>
  <c r="B613" i="8" s="1"/>
  <c r="B614" i="8" s="1"/>
  <c r="B615" i="8" s="1"/>
  <c r="B616" i="8" s="1"/>
  <c r="B617" i="8" s="1"/>
  <c r="B618" i="8" s="1"/>
  <c r="B619" i="8" s="1"/>
  <c r="B620" i="8" s="1"/>
  <c r="B621" i="8" s="1"/>
  <c r="B622" i="8" s="1"/>
  <c r="B623" i="8" s="1"/>
  <c r="B624" i="8" s="1"/>
  <c r="B625" i="8" s="1"/>
  <c r="A26" i="8"/>
  <c r="G26" i="8" s="1"/>
  <c r="B14" i="2"/>
  <c r="B14" i="8" s="1"/>
  <c r="B10" i="8"/>
  <c r="B11" i="2"/>
  <c r="H4" i="2"/>
  <c r="H5" i="2" s="1"/>
  <c r="B30" i="2"/>
  <c r="A29" i="2"/>
  <c r="C29" i="2" s="1"/>
  <c r="C26" i="13" l="1"/>
  <c r="F26" i="13" s="1" a="1"/>
  <c r="F26" i="13" s="1"/>
  <c r="J26" i="13"/>
  <c r="O29" i="12"/>
  <c r="L29" i="12"/>
  <c r="H17" i="12"/>
  <c r="B31" i="2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59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6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599" i="2" s="1"/>
  <c r="B600" i="2" s="1"/>
  <c r="B601" i="2" s="1"/>
  <c r="B602" i="2" s="1"/>
  <c r="B603" i="2" s="1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20" i="2" s="1"/>
  <c r="B621" i="2" s="1"/>
  <c r="B622" i="2" s="1"/>
  <c r="B623" i="2" s="1"/>
  <c r="B624" i="2" s="1"/>
  <c r="B625" i="2" s="1"/>
  <c r="B626" i="2" s="1"/>
  <c r="B627" i="2" s="1"/>
  <c r="B628" i="2" s="1"/>
  <c r="D26" i="13"/>
  <c r="G26" i="13" s="1"/>
  <c r="K26" i="13" s="1"/>
  <c r="I29" i="12"/>
  <c r="D30" i="12" s="1"/>
  <c r="B20" i="2"/>
  <c r="B20" i="8" s="1"/>
  <c r="D26" i="8"/>
  <c r="E26" i="8" s="1"/>
  <c r="B12" i="2"/>
  <c r="B12" i="8" s="1"/>
  <c r="B11" i="8"/>
  <c r="C26" i="8"/>
  <c r="H26" i="8"/>
  <c r="E7" i="2"/>
  <c r="D29" i="2"/>
  <c r="K29" i="2" s="1"/>
  <c r="I29" i="2"/>
  <c r="H29" i="2"/>
  <c r="H8" i="2"/>
  <c r="H7" i="2"/>
  <c r="H10" i="2"/>
  <c r="H11" i="2" l="1"/>
  <c r="H17" i="2"/>
  <c r="E3" i="2"/>
  <c r="M29" i="2"/>
  <c r="E29" i="2"/>
  <c r="G29" i="2" s="1"/>
  <c r="I26" i="8"/>
  <c r="F26" i="8"/>
  <c r="D27" i="8" s="1"/>
  <c r="E27" i="8" s="1"/>
  <c r="H26" i="13"/>
  <c r="I27" i="13" s="1"/>
  <c r="K30" i="12"/>
  <c r="J30" i="12"/>
  <c r="E30" i="12"/>
  <c r="F30" i="12" a="1"/>
  <c r="F30" i="12" s="1"/>
  <c r="J29" i="2"/>
  <c r="G30" i="12" l="1"/>
  <c r="M30" i="12"/>
  <c r="O30" i="12"/>
  <c r="H13" i="2"/>
  <c r="H12" i="2"/>
  <c r="O29" i="2"/>
  <c r="L29" i="2"/>
  <c r="N29" i="2" s="1"/>
  <c r="D27" i="13"/>
  <c r="E27" i="13"/>
  <c r="J27" i="13"/>
  <c r="F27" i="13" a="1"/>
  <c r="F27" i="13" s="1"/>
  <c r="L30" i="12"/>
  <c r="I30" i="12"/>
  <c r="D31" i="12" s="1"/>
  <c r="C30" i="2"/>
  <c r="H30" i="2"/>
  <c r="C27" i="8"/>
  <c r="F27" i="8" s="1"/>
  <c r="G27" i="8"/>
  <c r="H27" i="8"/>
  <c r="D30" i="2"/>
  <c r="I30" i="2"/>
  <c r="G27" i="13" l="1"/>
  <c r="H27" i="13" s="1"/>
  <c r="D28" i="13" s="1"/>
  <c r="K30" i="2"/>
  <c r="I27" i="8"/>
  <c r="M30" i="2"/>
  <c r="K31" i="12"/>
  <c r="J31" i="12"/>
  <c r="E31" i="12"/>
  <c r="F31" i="12" a="1"/>
  <c r="F31" i="12" s="1"/>
  <c r="G28" i="8"/>
  <c r="C28" i="8"/>
  <c r="D28" i="8"/>
  <c r="E28" i="8" s="1"/>
  <c r="H28" i="8"/>
  <c r="K27" i="13" l="1"/>
  <c r="O31" i="12"/>
  <c r="G31" i="12"/>
  <c r="I31" i="12" s="1"/>
  <c r="D32" i="12" s="1"/>
  <c r="M31" i="12"/>
  <c r="I28" i="13"/>
  <c r="E28" i="13"/>
  <c r="F28" i="13" a="1"/>
  <c r="F28" i="13" s="1"/>
  <c r="G28" i="13" s="1"/>
  <c r="F28" i="8"/>
  <c r="I28" i="8"/>
  <c r="J28" i="13"/>
  <c r="L31" i="12"/>
  <c r="E30" i="2"/>
  <c r="L30" i="2" l="1"/>
  <c r="N30" i="2" s="1"/>
  <c r="K28" i="13"/>
  <c r="H28" i="13"/>
  <c r="K32" i="12"/>
  <c r="J32" i="12"/>
  <c r="F32" i="12" a="1"/>
  <c r="F32" i="12" s="1"/>
  <c r="E32" i="12"/>
  <c r="G30" i="2"/>
  <c r="C31" i="2" s="1"/>
  <c r="J30" i="2"/>
  <c r="G29" i="8"/>
  <c r="C29" i="8"/>
  <c r="D29" i="8"/>
  <c r="E29" i="8" s="1"/>
  <c r="H29" i="8"/>
  <c r="G32" i="12" l="1"/>
  <c r="M32" i="12"/>
  <c r="O32" i="12"/>
  <c r="O30" i="2"/>
  <c r="I29" i="8"/>
  <c r="F29" i="8"/>
  <c r="I29" i="13"/>
  <c r="F29" i="13" a="1"/>
  <c r="F29" i="13" s="1"/>
  <c r="E29" i="13"/>
  <c r="J29" i="13"/>
  <c r="D29" i="13"/>
  <c r="I32" i="12"/>
  <c r="D33" i="12" s="1"/>
  <c r="H31" i="2"/>
  <c r="D31" i="2"/>
  <c r="I31" i="2"/>
  <c r="L32" i="12" l="1"/>
  <c r="K31" i="2"/>
  <c r="M31" i="2"/>
  <c r="E31" i="2"/>
  <c r="G29" i="13"/>
  <c r="K29" i="13" s="1"/>
  <c r="K33" i="12"/>
  <c r="J33" i="12"/>
  <c r="E33" i="12"/>
  <c r="F33" i="12" a="1"/>
  <c r="F33" i="12" s="1"/>
  <c r="G30" i="8"/>
  <c r="C30" i="8"/>
  <c r="D30" i="8"/>
  <c r="E30" i="8" s="1"/>
  <c r="H30" i="8"/>
  <c r="G33" i="12" l="1"/>
  <c r="M33" i="12"/>
  <c r="O33" i="12"/>
  <c r="G31" i="2"/>
  <c r="C32" i="2" s="1"/>
  <c r="L31" i="2"/>
  <c r="N31" i="2" s="1"/>
  <c r="J31" i="2"/>
  <c r="I30" i="8"/>
  <c r="F30" i="8"/>
  <c r="H29" i="13"/>
  <c r="L33" i="12"/>
  <c r="I33" i="12"/>
  <c r="D34" i="12" s="1"/>
  <c r="H32" i="2" l="1"/>
  <c r="I32" i="2"/>
  <c r="M32" i="2" s="1"/>
  <c r="O31" i="2"/>
  <c r="D32" i="2"/>
  <c r="K32" i="2" s="1"/>
  <c r="D30" i="13"/>
  <c r="E30" i="13"/>
  <c r="J30" i="13"/>
  <c r="I30" i="13"/>
  <c r="F30" i="13" a="1"/>
  <c r="F30" i="13" s="1"/>
  <c r="K34" i="12"/>
  <c r="O34" i="12" s="1"/>
  <c r="E34" i="12"/>
  <c r="J34" i="12"/>
  <c r="F34" i="12" a="1"/>
  <c r="F34" i="12" s="1"/>
  <c r="G31" i="8"/>
  <c r="C31" i="8"/>
  <c r="D31" i="8"/>
  <c r="E31" i="8" s="1"/>
  <c r="H31" i="8"/>
  <c r="G34" i="12" l="1"/>
  <c r="I34" i="12" s="1"/>
  <c r="D35" i="12" s="1"/>
  <c r="M34" i="12"/>
  <c r="E32" i="2"/>
  <c r="I31" i="8"/>
  <c r="F31" i="8"/>
  <c r="G30" i="13"/>
  <c r="K30" i="13" s="1"/>
  <c r="G32" i="2" l="1"/>
  <c r="C33" i="2" s="1"/>
  <c r="L34" i="12"/>
  <c r="J32" i="2"/>
  <c r="O32" i="2" s="1"/>
  <c r="L32" i="2"/>
  <c r="N32" i="2" s="1"/>
  <c r="H30" i="13"/>
  <c r="K35" i="12"/>
  <c r="O35" i="12" s="1"/>
  <c r="J35" i="12"/>
  <c r="E35" i="12"/>
  <c r="F35" i="12" a="1"/>
  <c r="F35" i="12" s="1"/>
  <c r="G32" i="8"/>
  <c r="C32" i="8"/>
  <c r="D32" i="8"/>
  <c r="E32" i="8" s="1"/>
  <c r="H32" i="8"/>
  <c r="H33" i="2" l="1"/>
  <c r="I33" i="2"/>
  <c r="M33" i="2" s="1"/>
  <c r="D33" i="2"/>
  <c r="K33" i="2" s="1"/>
  <c r="G35" i="12"/>
  <c r="I35" i="12" s="1"/>
  <c r="D36" i="12" s="1"/>
  <c r="M35" i="12"/>
  <c r="I32" i="8"/>
  <c r="F32" i="8"/>
  <c r="I31" i="13"/>
  <c r="F31" i="13" a="1"/>
  <c r="F31" i="13" s="1"/>
  <c r="J31" i="13"/>
  <c r="E31" i="13"/>
  <c r="D31" i="13"/>
  <c r="L35" i="12" l="1"/>
  <c r="E33" i="2"/>
  <c r="G33" i="2" s="1"/>
  <c r="C34" i="2" s="1"/>
  <c r="G31" i="13"/>
  <c r="K31" i="13" s="1"/>
  <c r="K36" i="12"/>
  <c r="O36" i="12" s="1"/>
  <c r="E36" i="12"/>
  <c r="J36" i="12"/>
  <c r="F36" i="12" a="1"/>
  <c r="F36" i="12" s="1"/>
  <c r="M36" i="12" s="1"/>
  <c r="G33" i="8"/>
  <c r="C33" i="8"/>
  <c r="D33" i="8"/>
  <c r="E33" i="8" s="1"/>
  <c r="H33" i="8"/>
  <c r="I34" i="2" l="1"/>
  <c r="M34" i="2" s="1"/>
  <c r="H34" i="2"/>
  <c r="J33" i="2"/>
  <c r="O33" i="2" s="1"/>
  <c r="L33" i="2"/>
  <c r="N33" i="2" s="1"/>
  <c r="D34" i="2"/>
  <c r="I33" i="8"/>
  <c r="F33" i="8"/>
  <c r="H31" i="13"/>
  <c r="G36" i="12"/>
  <c r="I36" i="12" s="1"/>
  <c r="K34" i="2" l="1"/>
  <c r="E34" i="2"/>
  <c r="L36" i="12"/>
  <c r="D32" i="13"/>
  <c r="J32" i="13"/>
  <c r="E32" i="13"/>
  <c r="I32" i="13"/>
  <c r="F32" i="13" a="1"/>
  <c r="F32" i="13" s="1"/>
  <c r="D37" i="12"/>
  <c r="E37" i="12"/>
  <c r="K37" i="12"/>
  <c r="O37" i="12" s="1"/>
  <c r="F37" i="12" a="1"/>
  <c r="F37" i="12" s="1"/>
  <c r="M37" i="12" s="1"/>
  <c r="J37" i="12"/>
  <c r="G34" i="8"/>
  <c r="C34" i="8"/>
  <c r="D34" i="8"/>
  <c r="E34" i="8" s="1"/>
  <c r="H34" i="8"/>
  <c r="G34" i="2" l="1"/>
  <c r="J34" i="2"/>
  <c r="O34" i="2" s="1"/>
  <c r="L34" i="2"/>
  <c r="N34" i="2" s="1"/>
  <c r="I34" i="8"/>
  <c r="F34" i="8"/>
  <c r="G32" i="13"/>
  <c r="H32" i="13" s="1"/>
  <c r="G37" i="12"/>
  <c r="C35" i="2" l="1"/>
  <c r="D35" i="2"/>
  <c r="H35" i="2"/>
  <c r="I35" i="2"/>
  <c r="M35" i="2" s="1"/>
  <c r="K32" i="13"/>
  <c r="I33" i="13"/>
  <c r="F33" i="13" a="1"/>
  <c r="F33" i="13" s="1"/>
  <c r="E33" i="13"/>
  <c r="J33" i="13"/>
  <c r="D33" i="13"/>
  <c r="L37" i="12"/>
  <c r="I37" i="12"/>
  <c r="G35" i="8"/>
  <c r="C35" i="8"/>
  <c r="D35" i="8"/>
  <c r="E35" i="8" s="1"/>
  <c r="H35" i="8"/>
  <c r="K35" i="2" l="1"/>
  <c r="E35" i="2"/>
  <c r="I35" i="8"/>
  <c r="F35" i="8"/>
  <c r="G33" i="13"/>
  <c r="K33" i="13" s="1"/>
  <c r="D38" i="12"/>
  <c r="F38" i="12" a="1"/>
  <c r="F38" i="12" s="1"/>
  <c r="M38" i="12" s="1"/>
  <c r="E38" i="12"/>
  <c r="J38" i="12"/>
  <c r="K38" i="12"/>
  <c r="O38" i="12" s="1"/>
  <c r="H39" i="10"/>
  <c r="C39" i="10"/>
  <c r="I39" i="10"/>
  <c r="D39" i="10"/>
  <c r="E39" i="10" s="1"/>
  <c r="G35" i="2" l="1"/>
  <c r="L35" i="2"/>
  <c r="N35" i="2" s="1"/>
  <c r="J35" i="2"/>
  <c r="O35" i="2" s="1"/>
  <c r="H33" i="13"/>
  <c r="G38" i="12"/>
  <c r="L38" i="12" s="1"/>
  <c r="G39" i="10"/>
  <c r="J39" i="10"/>
  <c r="G36" i="8"/>
  <c r="C36" i="8"/>
  <c r="D36" i="8"/>
  <c r="E36" i="8" s="1"/>
  <c r="H36" i="8"/>
  <c r="C36" i="2" l="1"/>
  <c r="I36" i="2"/>
  <c r="M36" i="2" s="1"/>
  <c r="D36" i="2"/>
  <c r="H36" i="2"/>
  <c r="I36" i="8"/>
  <c r="F36" i="8"/>
  <c r="D34" i="13"/>
  <c r="E34" i="13"/>
  <c r="J34" i="13"/>
  <c r="I34" i="13"/>
  <c r="F34" i="13" a="1"/>
  <c r="F34" i="13" s="1"/>
  <c r="I38" i="12"/>
  <c r="H40" i="10"/>
  <c r="C40" i="10"/>
  <c r="I40" i="10"/>
  <c r="D40" i="10"/>
  <c r="E40" i="10" s="1"/>
  <c r="K36" i="2" l="1"/>
  <c r="E36" i="2"/>
  <c r="L36" i="2" s="1"/>
  <c r="N36" i="2" s="1"/>
  <c r="G34" i="13"/>
  <c r="K34" i="13" s="1"/>
  <c r="D39" i="12"/>
  <c r="K39" i="12"/>
  <c r="O39" i="12" s="1"/>
  <c r="F39" i="12" a="1"/>
  <c r="F39" i="12" s="1"/>
  <c r="M39" i="12" s="1"/>
  <c r="E39" i="12"/>
  <c r="J39" i="12"/>
  <c r="G40" i="10"/>
  <c r="J40" i="10"/>
  <c r="G37" i="8"/>
  <c r="C37" i="8"/>
  <c r="D37" i="8"/>
  <c r="E37" i="8" s="1"/>
  <c r="H37" i="8"/>
  <c r="J36" i="2" l="1"/>
  <c r="O36" i="2" s="1"/>
  <c r="G36" i="2"/>
  <c r="H37" i="2" s="1"/>
  <c r="I37" i="8"/>
  <c r="F37" i="8"/>
  <c r="H34" i="13"/>
  <c r="G39" i="12"/>
  <c r="I39" i="12" s="1"/>
  <c r="H41" i="10"/>
  <c r="C41" i="10"/>
  <c r="D41" i="10"/>
  <c r="E41" i="10" s="1"/>
  <c r="I41" i="10"/>
  <c r="C37" i="2" l="1"/>
  <c r="D37" i="2"/>
  <c r="E37" i="2" s="1"/>
  <c r="I37" i="2"/>
  <c r="M37" i="2" s="1"/>
  <c r="K37" i="2"/>
  <c r="I35" i="13"/>
  <c r="F35" i="13" a="1"/>
  <c r="F35" i="13" s="1"/>
  <c r="J35" i="13"/>
  <c r="E35" i="13"/>
  <c r="D35" i="13"/>
  <c r="D40" i="12"/>
  <c r="K40" i="12"/>
  <c r="O40" i="12" s="1"/>
  <c r="F40" i="12" a="1"/>
  <c r="F40" i="12" s="1"/>
  <c r="M40" i="12" s="1"/>
  <c r="E40" i="12"/>
  <c r="J40" i="12"/>
  <c r="L39" i="12"/>
  <c r="G41" i="10"/>
  <c r="J41" i="10"/>
  <c r="G38" i="8"/>
  <c r="C38" i="8"/>
  <c r="H38" i="8"/>
  <c r="D38" i="8"/>
  <c r="E38" i="8" s="1"/>
  <c r="G37" i="2" l="1"/>
  <c r="L37" i="2"/>
  <c r="N37" i="2" s="1"/>
  <c r="J37" i="2"/>
  <c r="O37" i="2" s="1"/>
  <c r="I38" i="8"/>
  <c r="F38" i="8"/>
  <c r="G35" i="13"/>
  <c r="K35" i="13" s="1"/>
  <c r="G40" i="12"/>
  <c r="L40" i="12" s="1"/>
  <c r="H42" i="10"/>
  <c r="C42" i="10"/>
  <c r="D42" i="10"/>
  <c r="E42" i="10" s="1"/>
  <c r="I42" i="10"/>
  <c r="D38" i="2" l="1"/>
  <c r="I38" i="2"/>
  <c r="M38" i="2" s="1"/>
  <c r="C38" i="2"/>
  <c r="H38" i="2"/>
  <c r="H35" i="13"/>
  <c r="D36" i="13" s="1"/>
  <c r="I40" i="12"/>
  <c r="G42" i="10"/>
  <c r="J42" i="10"/>
  <c r="G39" i="8"/>
  <c r="C39" i="8"/>
  <c r="H39" i="8"/>
  <c r="D39" i="8"/>
  <c r="E39" i="8" s="1"/>
  <c r="K38" i="2" l="1"/>
  <c r="E38" i="2"/>
  <c r="F39" i="8"/>
  <c r="I39" i="8"/>
  <c r="F36" i="13" a="1"/>
  <c r="F36" i="13" s="1"/>
  <c r="G36" i="13" s="1"/>
  <c r="I36" i="13"/>
  <c r="E36" i="13"/>
  <c r="J36" i="13"/>
  <c r="D41" i="12"/>
  <c r="E41" i="12"/>
  <c r="J41" i="12"/>
  <c r="K41" i="12"/>
  <c r="O41" i="12" s="1"/>
  <c r="F41" i="12" a="1"/>
  <c r="F41" i="12" s="1"/>
  <c r="M41" i="12" s="1"/>
  <c r="H43" i="10"/>
  <c r="C43" i="10"/>
  <c r="I43" i="10"/>
  <c r="D43" i="10"/>
  <c r="E43" i="10" s="1"/>
  <c r="G38" i="2" l="1"/>
  <c r="L38" i="2"/>
  <c r="N38" i="2" s="1"/>
  <c r="J38" i="2"/>
  <c r="O38" i="2" s="1"/>
  <c r="K36" i="13"/>
  <c r="H36" i="13"/>
  <c r="G41" i="12"/>
  <c r="L41" i="12" s="1"/>
  <c r="G43" i="10"/>
  <c r="J43" i="10"/>
  <c r="G40" i="8"/>
  <c r="C40" i="8"/>
  <c r="D40" i="8"/>
  <c r="E40" i="8" s="1"/>
  <c r="H40" i="8"/>
  <c r="I39" i="2" l="1"/>
  <c r="M39" i="2" s="1"/>
  <c r="D39" i="2"/>
  <c r="H39" i="2"/>
  <c r="C39" i="2"/>
  <c r="F40" i="8"/>
  <c r="I40" i="8"/>
  <c r="I37" i="13"/>
  <c r="F37" i="13" a="1"/>
  <c r="F37" i="13" s="1"/>
  <c r="J37" i="13"/>
  <c r="E37" i="13"/>
  <c r="D37" i="13"/>
  <c r="I41" i="12"/>
  <c r="H44" i="10"/>
  <c r="C44" i="10"/>
  <c r="I44" i="10"/>
  <c r="D44" i="10"/>
  <c r="E44" i="10" s="1"/>
  <c r="K39" i="2" l="1"/>
  <c r="E39" i="2"/>
  <c r="G37" i="13"/>
  <c r="K37" i="13" s="1"/>
  <c r="D42" i="12"/>
  <c r="E42" i="12"/>
  <c r="J42" i="12"/>
  <c r="K42" i="12"/>
  <c r="O42" i="12" s="1"/>
  <c r="F42" i="12" a="1"/>
  <c r="F42" i="12" s="1"/>
  <c r="M42" i="12" s="1"/>
  <c r="G44" i="10"/>
  <c r="J44" i="10"/>
  <c r="G41" i="8"/>
  <c r="C41" i="8"/>
  <c r="D41" i="8"/>
  <c r="E41" i="8" s="1"/>
  <c r="H41" i="8"/>
  <c r="L39" i="2" l="1"/>
  <c r="N39" i="2" s="1"/>
  <c r="G39" i="2"/>
  <c r="J39" i="2"/>
  <c r="O39" i="2" s="1"/>
  <c r="F41" i="8"/>
  <c r="I41" i="8"/>
  <c r="H37" i="13"/>
  <c r="J38" i="13" s="1"/>
  <c r="G42" i="12"/>
  <c r="L42" i="12" s="1"/>
  <c r="H45" i="10"/>
  <c r="C45" i="10"/>
  <c r="D45" i="10"/>
  <c r="E45" i="10" s="1"/>
  <c r="I45" i="10"/>
  <c r="C40" i="2" l="1"/>
  <c r="D40" i="2"/>
  <c r="H40" i="2"/>
  <c r="I40" i="2"/>
  <c r="M40" i="2" s="1"/>
  <c r="D38" i="13"/>
  <c r="E38" i="13"/>
  <c r="F38" i="13" a="1"/>
  <c r="F38" i="13" s="1"/>
  <c r="I38" i="13"/>
  <c r="I42" i="12"/>
  <c r="G45" i="10"/>
  <c r="J45" i="10"/>
  <c r="G42" i="8"/>
  <c r="C42" i="8"/>
  <c r="H42" i="8"/>
  <c r="D42" i="8"/>
  <c r="E42" i="8" s="1"/>
  <c r="K40" i="2" l="1"/>
  <c r="E40" i="2"/>
  <c r="J40" i="2" s="1"/>
  <c r="O40" i="2" s="1"/>
  <c r="G38" i="13"/>
  <c r="K38" i="13" s="1"/>
  <c r="I42" i="8"/>
  <c r="F42" i="8"/>
  <c r="D43" i="12"/>
  <c r="K43" i="12"/>
  <c r="O43" i="12" s="1"/>
  <c r="F43" i="12" a="1"/>
  <c r="F43" i="12" s="1"/>
  <c r="M43" i="12" s="1"/>
  <c r="E43" i="12"/>
  <c r="J43" i="12"/>
  <c r="H46" i="10"/>
  <c r="C46" i="10"/>
  <c r="D46" i="10"/>
  <c r="E46" i="10" s="1"/>
  <c r="I46" i="10"/>
  <c r="G40" i="2" l="1"/>
  <c r="I41" i="2" s="1"/>
  <c r="M41" i="2" s="1"/>
  <c r="L40" i="2"/>
  <c r="N40" i="2" s="1"/>
  <c r="H38" i="13"/>
  <c r="I39" i="13" s="1"/>
  <c r="G43" i="12"/>
  <c r="I43" i="12" s="1"/>
  <c r="G46" i="10"/>
  <c r="J46" i="10"/>
  <c r="G43" i="8"/>
  <c r="C43" i="8"/>
  <c r="H43" i="8"/>
  <c r="D43" i="8"/>
  <c r="E43" i="8" s="1"/>
  <c r="H41" i="2" l="1"/>
  <c r="D41" i="2"/>
  <c r="E41" i="2" s="1"/>
  <c r="C41" i="2"/>
  <c r="K41" i="2"/>
  <c r="D39" i="13"/>
  <c r="J39" i="13"/>
  <c r="E39" i="13"/>
  <c r="F39" i="13" a="1"/>
  <c r="F39" i="13" s="1"/>
  <c r="I43" i="8"/>
  <c r="F43" i="8"/>
  <c r="D44" i="12"/>
  <c r="K44" i="12"/>
  <c r="O44" i="12" s="1"/>
  <c r="J44" i="12"/>
  <c r="F44" i="12" a="1"/>
  <c r="F44" i="12" s="1"/>
  <c r="M44" i="12" s="1"/>
  <c r="E44" i="12"/>
  <c r="L43" i="12"/>
  <c r="H47" i="10"/>
  <c r="C47" i="10"/>
  <c r="I47" i="10"/>
  <c r="D47" i="10"/>
  <c r="E47" i="10" s="1"/>
  <c r="G41" i="2" l="1"/>
  <c r="I42" i="2" s="1"/>
  <c r="M42" i="2" s="1"/>
  <c r="J41" i="2"/>
  <c r="O41" i="2" s="1"/>
  <c r="L41" i="2"/>
  <c r="N41" i="2" s="1"/>
  <c r="G39" i="13"/>
  <c r="K39" i="13" s="1"/>
  <c r="G44" i="12"/>
  <c r="L44" i="12" s="1"/>
  <c r="G47" i="10"/>
  <c r="J47" i="10"/>
  <c r="G44" i="8"/>
  <c r="C44" i="8"/>
  <c r="D44" i="8"/>
  <c r="E44" i="8" s="1"/>
  <c r="H44" i="8"/>
  <c r="H42" i="2" l="1"/>
  <c r="D42" i="2"/>
  <c r="K42" i="2" s="1"/>
  <c r="I44" i="8"/>
  <c r="C42" i="2"/>
  <c r="H39" i="13"/>
  <c r="D40" i="13" s="1"/>
  <c r="F44" i="8"/>
  <c r="I44" i="12"/>
  <c r="H48" i="10"/>
  <c r="C48" i="10"/>
  <c r="I48" i="10"/>
  <c r="D48" i="10"/>
  <c r="E48" i="10" s="1"/>
  <c r="E42" i="2" l="1"/>
  <c r="J42" i="2" s="1"/>
  <c r="O42" i="2" s="1"/>
  <c r="J40" i="13"/>
  <c r="E40" i="13"/>
  <c r="I40" i="13"/>
  <c r="F40" i="13" a="1"/>
  <c r="F40" i="13" s="1"/>
  <c r="G40" i="13" s="1"/>
  <c r="D45" i="12"/>
  <c r="E45" i="12"/>
  <c r="F45" i="12" a="1"/>
  <c r="F45" i="12" s="1"/>
  <c r="M45" i="12" s="1"/>
  <c r="J45" i="12"/>
  <c r="K45" i="12"/>
  <c r="O45" i="12" s="1"/>
  <c r="G48" i="10"/>
  <c r="J48" i="10"/>
  <c r="G45" i="8"/>
  <c r="C45" i="8"/>
  <c r="D45" i="8"/>
  <c r="E45" i="8" s="1"/>
  <c r="H45" i="8"/>
  <c r="H40" i="13" l="1"/>
  <c r="E41" i="13" s="1"/>
  <c r="L42" i="2"/>
  <c r="N42" i="2" s="1"/>
  <c r="G42" i="2"/>
  <c r="H43" i="2" s="1"/>
  <c r="I45" i="8"/>
  <c r="K40" i="13"/>
  <c r="F45" i="8"/>
  <c r="F41" i="13" a="1"/>
  <c r="F41" i="13" s="1"/>
  <c r="I41" i="13"/>
  <c r="D41" i="13"/>
  <c r="G45" i="12"/>
  <c r="L45" i="12" s="1"/>
  <c r="H49" i="10"/>
  <c r="C49" i="10"/>
  <c r="D49" i="10"/>
  <c r="E49" i="10" s="1"/>
  <c r="I49" i="10"/>
  <c r="J41" i="13" l="1"/>
  <c r="D43" i="2"/>
  <c r="C43" i="2"/>
  <c r="I43" i="2"/>
  <c r="M43" i="2" s="1"/>
  <c r="K43" i="2"/>
  <c r="E43" i="2"/>
  <c r="G43" i="2" s="1"/>
  <c r="G41" i="13"/>
  <c r="H41" i="13" s="1"/>
  <c r="I45" i="12"/>
  <c r="G49" i="10"/>
  <c r="J49" i="10"/>
  <c r="G46" i="8"/>
  <c r="C46" i="8"/>
  <c r="H46" i="8"/>
  <c r="D46" i="8"/>
  <c r="E46" i="8" s="1"/>
  <c r="D44" i="2" l="1"/>
  <c r="I44" i="2"/>
  <c r="M44" i="2" s="1"/>
  <c r="C44" i="2"/>
  <c r="H44" i="2"/>
  <c r="J43" i="2"/>
  <c r="O43" i="2" s="1"/>
  <c r="L43" i="2"/>
  <c r="N43" i="2" s="1"/>
  <c r="I46" i="8"/>
  <c r="F46" i="8"/>
  <c r="K41" i="13"/>
  <c r="E42" i="13"/>
  <c r="J42" i="13"/>
  <c r="F42" i="13" a="1"/>
  <c r="F42" i="13" s="1"/>
  <c r="I42" i="13"/>
  <c r="D42" i="13"/>
  <c r="D46" i="12"/>
  <c r="K46" i="12"/>
  <c r="O46" i="12" s="1"/>
  <c r="E46" i="12"/>
  <c r="F46" i="12" a="1"/>
  <c r="F46" i="12" s="1"/>
  <c r="M46" i="12" s="1"/>
  <c r="J46" i="12"/>
  <c r="H50" i="10"/>
  <c r="C50" i="10"/>
  <c r="D50" i="10"/>
  <c r="E50" i="10" s="1"/>
  <c r="I50" i="10"/>
  <c r="K44" i="2" l="1"/>
  <c r="E44" i="2"/>
  <c r="J44" i="2" s="1"/>
  <c r="O44" i="2" s="1"/>
  <c r="G42" i="13"/>
  <c r="K42" i="13" s="1"/>
  <c r="G46" i="12"/>
  <c r="I46" i="12" s="1"/>
  <c r="G50" i="10"/>
  <c r="J50" i="10"/>
  <c r="G47" i="8"/>
  <c r="C47" i="8"/>
  <c r="H47" i="8"/>
  <c r="D47" i="8"/>
  <c r="E47" i="8" s="1"/>
  <c r="G44" i="2" l="1"/>
  <c r="I45" i="2" s="1"/>
  <c r="M45" i="2" s="1"/>
  <c r="L44" i="2"/>
  <c r="N44" i="2" s="1"/>
  <c r="I47" i="8"/>
  <c r="F47" i="8"/>
  <c r="H42" i="13"/>
  <c r="J43" i="13" s="1"/>
  <c r="D47" i="12"/>
  <c r="J47" i="12"/>
  <c r="F47" i="12" a="1"/>
  <c r="F47" i="12" s="1"/>
  <c r="M47" i="12" s="1"/>
  <c r="E47" i="12"/>
  <c r="K47" i="12"/>
  <c r="O47" i="12" s="1"/>
  <c r="L46" i="12"/>
  <c r="H51" i="10"/>
  <c r="C51" i="10"/>
  <c r="I51" i="10"/>
  <c r="D51" i="10"/>
  <c r="E51" i="10" s="1"/>
  <c r="H45" i="2" l="1"/>
  <c r="C45" i="2"/>
  <c r="D45" i="2"/>
  <c r="K45" i="2" s="1"/>
  <c r="F43" i="13" a="1"/>
  <c r="F43" i="13" s="1"/>
  <c r="D43" i="13"/>
  <c r="I43" i="13"/>
  <c r="E43" i="13"/>
  <c r="G47" i="12"/>
  <c r="I47" i="12" s="1"/>
  <c r="G51" i="10"/>
  <c r="J51" i="10"/>
  <c r="G48" i="8"/>
  <c r="C48" i="8"/>
  <c r="D48" i="8"/>
  <c r="E48" i="8" s="1"/>
  <c r="H48" i="8"/>
  <c r="E45" i="2" l="1"/>
  <c r="J45" i="2" s="1"/>
  <c r="O45" i="2" s="1"/>
  <c r="I48" i="8"/>
  <c r="G43" i="13"/>
  <c r="K43" i="13" s="1"/>
  <c r="F48" i="8"/>
  <c r="D48" i="12"/>
  <c r="K48" i="12"/>
  <c r="O48" i="12" s="1"/>
  <c r="J48" i="12"/>
  <c r="F48" i="12" a="1"/>
  <c r="F48" i="12" s="1"/>
  <c r="M48" i="12" s="1"/>
  <c r="E48" i="12"/>
  <c r="L47" i="12"/>
  <c r="H52" i="10"/>
  <c r="C52" i="10"/>
  <c r="I52" i="10"/>
  <c r="D52" i="10"/>
  <c r="E52" i="10" s="1"/>
  <c r="L45" i="2" l="1"/>
  <c r="N45" i="2" s="1"/>
  <c r="G45" i="2"/>
  <c r="H46" i="2" s="1"/>
  <c r="D46" i="2"/>
  <c r="H43" i="13"/>
  <c r="F44" i="13" s="1" a="1"/>
  <c r="F44" i="13" s="1"/>
  <c r="G48" i="12"/>
  <c r="L48" i="12" s="1"/>
  <c r="G52" i="10"/>
  <c r="J52" i="10"/>
  <c r="G49" i="8"/>
  <c r="C49" i="8"/>
  <c r="D49" i="8"/>
  <c r="E49" i="8" s="1"/>
  <c r="H49" i="8"/>
  <c r="I46" i="2" l="1"/>
  <c r="M46" i="2" s="1"/>
  <c r="C46" i="2"/>
  <c r="K46" i="2"/>
  <c r="E46" i="2"/>
  <c r="I49" i="8"/>
  <c r="J44" i="13"/>
  <c r="D44" i="13"/>
  <c r="G44" i="13" s="1"/>
  <c r="I44" i="13"/>
  <c r="E44" i="13"/>
  <c r="F49" i="8"/>
  <c r="I48" i="12"/>
  <c r="H53" i="10"/>
  <c r="C53" i="10"/>
  <c r="D53" i="10"/>
  <c r="E53" i="10" s="1"/>
  <c r="I53" i="10"/>
  <c r="G46" i="2" l="1"/>
  <c r="L46" i="2"/>
  <c r="N46" i="2" s="1"/>
  <c r="J46" i="2"/>
  <c r="O46" i="2" s="1"/>
  <c r="H44" i="13"/>
  <c r="D45" i="13" s="1"/>
  <c r="K44" i="13"/>
  <c r="D49" i="12"/>
  <c r="E49" i="12"/>
  <c r="J49" i="12"/>
  <c r="K49" i="12"/>
  <c r="O49" i="12" s="1"/>
  <c r="F49" i="12" a="1"/>
  <c r="F49" i="12" s="1"/>
  <c r="M49" i="12" s="1"/>
  <c r="G53" i="10"/>
  <c r="J53" i="10"/>
  <c r="G50" i="8"/>
  <c r="C50" i="8"/>
  <c r="H50" i="8"/>
  <c r="D50" i="8"/>
  <c r="E50" i="8" s="1"/>
  <c r="C47" i="2" l="1"/>
  <c r="D47" i="2"/>
  <c r="I47" i="2"/>
  <c r="M47" i="2" s="1"/>
  <c r="H47" i="2"/>
  <c r="J45" i="13"/>
  <c r="E45" i="13"/>
  <c r="I45" i="13"/>
  <c r="F45" i="13" a="1"/>
  <c r="F45" i="13" s="1"/>
  <c r="G45" i="13" s="1"/>
  <c r="I50" i="8"/>
  <c r="F50" i="8"/>
  <c r="G49" i="12"/>
  <c r="L49" i="12" s="1"/>
  <c r="H54" i="10"/>
  <c r="C54" i="10"/>
  <c r="D54" i="10"/>
  <c r="E54" i="10" s="1"/>
  <c r="I54" i="10"/>
  <c r="K47" i="2" l="1"/>
  <c r="E47" i="2"/>
  <c r="G47" i="2" s="1"/>
  <c r="H45" i="13"/>
  <c r="E46" i="13" s="1"/>
  <c r="K45" i="13"/>
  <c r="I49" i="12"/>
  <c r="G54" i="10"/>
  <c r="J54" i="10"/>
  <c r="G51" i="8"/>
  <c r="C51" i="8"/>
  <c r="H51" i="8"/>
  <c r="D51" i="8"/>
  <c r="E51" i="8" s="1"/>
  <c r="C48" i="2" l="1"/>
  <c r="D48" i="2"/>
  <c r="I48" i="2"/>
  <c r="M48" i="2" s="1"/>
  <c r="H48" i="2"/>
  <c r="J47" i="2"/>
  <c r="O47" i="2" s="1"/>
  <c r="L47" i="2"/>
  <c r="N47" i="2" s="1"/>
  <c r="D46" i="13"/>
  <c r="F46" i="13" a="1"/>
  <c r="F46" i="13" s="1"/>
  <c r="I46" i="13"/>
  <c r="J46" i="13"/>
  <c r="I51" i="8"/>
  <c r="F51" i="8"/>
  <c r="D50" i="12"/>
  <c r="K50" i="12"/>
  <c r="O50" i="12" s="1"/>
  <c r="F50" i="12" a="1"/>
  <c r="F50" i="12" s="1"/>
  <c r="M50" i="12" s="1"/>
  <c r="E50" i="12"/>
  <c r="J50" i="12"/>
  <c r="H55" i="10"/>
  <c r="C55" i="10"/>
  <c r="I55" i="10"/>
  <c r="D55" i="10"/>
  <c r="E55" i="10" s="1"/>
  <c r="K48" i="2" l="1"/>
  <c r="E48" i="2"/>
  <c r="J48" i="2" s="1"/>
  <c r="O48" i="2" s="1"/>
  <c r="G46" i="13"/>
  <c r="H46" i="13" s="1"/>
  <c r="J47" i="13" s="1"/>
  <c r="G50" i="12"/>
  <c r="I50" i="12" s="1"/>
  <c r="G55" i="10"/>
  <c r="J55" i="10"/>
  <c r="G52" i="8"/>
  <c r="C52" i="8"/>
  <c r="D52" i="8"/>
  <c r="E52" i="8" s="1"/>
  <c r="H52" i="8"/>
  <c r="G48" i="2" l="1"/>
  <c r="L48" i="2"/>
  <c r="N48" i="2" s="1"/>
  <c r="D47" i="13"/>
  <c r="I47" i="13"/>
  <c r="E47" i="13"/>
  <c r="F47" i="13" a="1"/>
  <c r="F47" i="13" s="1"/>
  <c r="K46" i="13"/>
  <c r="I52" i="8"/>
  <c r="F52" i="8"/>
  <c r="D51" i="12"/>
  <c r="J51" i="12"/>
  <c r="E51" i="12"/>
  <c r="K51" i="12"/>
  <c r="O51" i="12" s="1"/>
  <c r="F51" i="12" a="1"/>
  <c r="F51" i="12" s="1"/>
  <c r="M51" i="12" s="1"/>
  <c r="L50" i="12"/>
  <c r="H56" i="10"/>
  <c r="C56" i="10"/>
  <c r="I56" i="10"/>
  <c r="D56" i="10"/>
  <c r="E56" i="10" s="1"/>
  <c r="H49" i="2" l="1"/>
  <c r="D49" i="2"/>
  <c r="I49" i="2"/>
  <c r="M49" i="2" s="1"/>
  <c r="C49" i="2"/>
  <c r="G47" i="13"/>
  <c r="K47" i="13" s="1"/>
  <c r="G51" i="12"/>
  <c r="I51" i="12" s="1"/>
  <c r="G56" i="10"/>
  <c r="J56" i="10"/>
  <c r="G53" i="8"/>
  <c r="C53" i="8"/>
  <c r="D53" i="8"/>
  <c r="E53" i="8" s="1"/>
  <c r="H53" i="8"/>
  <c r="K49" i="2" l="1"/>
  <c r="E49" i="2"/>
  <c r="G49" i="2" s="1"/>
  <c r="I53" i="8"/>
  <c r="H47" i="13"/>
  <c r="I48" i="13" s="1"/>
  <c r="F53" i="8"/>
  <c r="D52" i="12"/>
  <c r="J52" i="12"/>
  <c r="F52" i="12" a="1"/>
  <c r="F52" i="12" s="1"/>
  <c r="M52" i="12" s="1"/>
  <c r="E52" i="12"/>
  <c r="K52" i="12"/>
  <c r="O52" i="12" s="1"/>
  <c r="L51" i="12"/>
  <c r="H57" i="10"/>
  <c r="C57" i="10"/>
  <c r="D57" i="10"/>
  <c r="E57" i="10" s="1"/>
  <c r="I57" i="10"/>
  <c r="J49" i="2" l="1"/>
  <c r="O49" i="2" s="1"/>
  <c r="L49" i="2"/>
  <c r="N49" i="2" s="1"/>
  <c r="H50" i="2"/>
  <c r="D50" i="2"/>
  <c r="C50" i="2"/>
  <c r="I50" i="2"/>
  <c r="M50" i="2" s="1"/>
  <c r="D48" i="13"/>
  <c r="F48" i="13" a="1"/>
  <c r="F48" i="13" s="1"/>
  <c r="J48" i="13"/>
  <c r="E48" i="13"/>
  <c r="G52" i="12"/>
  <c r="I52" i="12" s="1"/>
  <c r="G57" i="10"/>
  <c r="J57" i="10"/>
  <c r="G54" i="8"/>
  <c r="C54" i="8"/>
  <c r="D54" i="8"/>
  <c r="E54" i="8" s="1"/>
  <c r="H54" i="8"/>
  <c r="K50" i="2" l="1"/>
  <c r="E50" i="2"/>
  <c r="J50" i="2" s="1"/>
  <c r="O50" i="2" s="1"/>
  <c r="G48" i="13"/>
  <c r="K48" i="13" s="1"/>
  <c r="I54" i="8"/>
  <c r="F54" i="8"/>
  <c r="D53" i="12"/>
  <c r="K53" i="12"/>
  <c r="O53" i="12" s="1"/>
  <c r="F53" i="12" a="1"/>
  <c r="F53" i="12" s="1"/>
  <c r="M53" i="12" s="1"/>
  <c r="E53" i="12"/>
  <c r="J53" i="12"/>
  <c r="L52" i="12"/>
  <c r="H58" i="10"/>
  <c r="C58" i="10"/>
  <c r="D58" i="10"/>
  <c r="E58" i="10" s="1"/>
  <c r="I58" i="10"/>
  <c r="G50" i="2" l="1"/>
  <c r="L50" i="2"/>
  <c r="N50" i="2" s="1"/>
  <c r="H48" i="13"/>
  <c r="J49" i="13" s="1"/>
  <c r="I49" i="13"/>
  <c r="G53" i="12"/>
  <c r="L53" i="12" s="1"/>
  <c r="G58" i="10"/>
  <c r="J58" i="10"/>
  <c r="G55" i="8"/>
  <c r="C55" i="8"/>
  <c r="H55" i="8"/>
  <c r="D55" i="8"/>
  <c r="E55" i="8" s="1"/>
  <c r="D49" i="13" l="1"/>
  <c r="F49" i="13" a="1"/>
  <c r="F49" i="13" s="1"/>
  <c r="G49" i="13" s="1"/>
  <c r="K49" i="13" s="1"/>
  <c r="D51" i="2"/>
  <c r="H51" i="2"/>
  <c r="C51" i="2"/>
  <c r="I51" i="2"/>
  <c r="M51" i="2" s="1"/>
  <c r="E49" i="13"/>
  <c r="I55" i="8"/>
  <c r="F55" i="8"/>
  <c r="I53" i="12"/>
  <c r="H59" i="10"/>
  <c r="C59" i="10"/>
  <c r="I59" i="10"/>
  <c r="D59" i="10"/>
  <c r="E59" i="10" s="1"/>
  <c r="K51" i="2" l="1"/>
  <c r="E51" i="2"/>
  <c r="H49" i="13"/>
  <c r="E50" i="13" s="1"/>
  <c r="D54" i="12"/>
  <c r="E54" i="12"/>
  <c r="K54" i="12"/>
  <c r="O54" i="12" s="1"/>
  <c r="J54" i="12"/>
  <c r="F54" i="12" a="1"/>
  <c r="F54" i="12" s="1"/>
  <c r="M54" i="12" s="1"/>
  <c r="G59" i="10"/>
  <c r="J59" i="10"/>
  <c r="D56" i="8"/>
  <c r="E56" i="8" s="1"/>
  <c r="H56" i="8"/>
  <c r="C56" i="8"/>
  <c r="G56" i="8"/>
  <c r="G51" i="2" l="1"/>
  <c r="L51" i="2"/>
  <c r="N51" i="2" s="1"/>
  <c r="J51" i="2"/>
  <c r="O51" i="2" s="1"/>
  <c r="D50" i="13"/>
  <c r="F50" i="13" a="1"/>
  <c r="F50" i="13" s="1"/>
  <c r="J50" i="13"/>
  <c r="I50" i="13"/>
  <c r="F56" i="8"/>
  <c r="I56" i="8"/>
  <c r="G54" i="12"/>
  <c r="L54" i="12" s="1"/>
  <c r="H60" i="10"/>
  <c r="C60" i="10"/>
  <c r="I60" i="10"/>
  <c r="D60" i="10"/>
  <c r="E60" i="10" s="1"/>
  <c r="C52" i="2" l="1"/>
  <c r="H52" i="2"/>
  <c r="D52" i="2"/>
  <c r="I52" i="2"/>
  <c r="M52" i="2" s="1"/>
  <c r="G50" i="13"/>
  <c r="H50" i="13" s="1"/>
  <c r="J51" i="13" s="1"/>
  <c r="I54" i="12"/>
  <c r="G60" i="10"/>
  <c r="J60" i="10"/>
  <c r="G57" i="8"/>
  <c r="H57" i="8"/>
  <c r="D57" i="8"/>
  <c r="E57" i="8" s="1"/>
  <c r="C57" i="8"/>
  <c r="K52" i="2" l="1"/>
  <c r="E52" i="2"/>
  <c r="E51" i="13"/>
  <c r="I51" i="13"/>
  <c r="F51" i="13" a="1"/>
  <c r="F51" i="13" s="1"/>
  <c r="D51" i="13"/>
  <c r="K50" i="13"/>
  <c r="I57" i="8"/>
  <c r="F57" i="8"/>
  <c r="D55" i="12"/>
  <c r="K55" i="12"/>
  <c r="O55" i="12" s="1"/>
  <c r="F55" i="12" a="1"/>
  <c r="F55" i="12" s="1"/>
  <c r="M55" i="12" s="1"/>
  <c r="E55" i="12"/>
  <c r="J55" i="12"/>
  <c r="H61" i="10"/>
  <c r="C61" i="10"/>
  <c r="D61" i="10"/>
  <c r="E61" i="10" s="1"/>
  <c r="I61" i="10"/>
  <c r="G52" i="2" l="1"/>
  <c r="L52" i="2"/>
  <c r="N52" i="2" s="1"/>
  <c r="J52" i="2"/>
  <c r="O52" i="2" s="1"/>
  <c r="G51" i="13"/>
  <c r="G55" i="12"/>
  <c r="I55" i="12" s="1"/>
  <c r="G61" i="10"/>
  <c r="J61" i="10"/>
  <c r="D58" i="8"/>
  <c r="E58" i="8" s="1"/>
  <c r="H58" i="8"/>
  <c r="C58" i="8"/>
  <c r="G58" i="8"/>
  <c r="I53" i="2" l="1"/>
  <c r="M53" i="2" s="1"/>
  <c r="D53" i="2"/>
  <c r="C53" i="2"/>
  <c r="H53" i="2"/>
  <c r="I58" i="8"/>
  <c r="H51" i="13"/>
  <c r="K51" i="13"/>
  <c r="F58" i="8"/>
  <c r="D56" i="12"/>
  <c r="K56" i="12"/>
  <c r="O56" i="12" s="1"/>
  <c r="F56" i="12" a="1"/>
  <c r="F56" i="12" s="1"/>
  <c r="M56" i="12" s="1"/>
  <c r="J56" i="12"/>
  <c r="E56" i="12"/>
  <c r="L55" i="12"/>
  <c r="H62" i="10"/>
  <c r="C62" i="10"/>
  <c r="D62" i="10"/>
  <c r="E62" i="10" s="1"/>
  <c r="I62" i="10"/>
  <c r="K53" i="2" l="1"/>
  <c r="E53" i="2"/>
  <c r="J53" i="2" s="1"/>
  <c r="O53" i="2" s="1"/>
  <c r="J52" i="13"/>
  <c r="E52" i="13"/>
  <c r="F52" i="13" a="1"/>
  <c r="F52" i="13" s="1"/>
  <c r="D52" i="13"/>
  <c r="I52" i="13"/>
  <c r="G56" i="12"/>
  <c r="I56" i="12" s="1"/>
  <c r="G62" i="10"/>
  <c r="J62" i="10"/>
  <c r="G59" i="8"/>
  <c r="C59" i="8"/>
  <c r="H59" i="8"/>
  <c r="D59" i="8"/>
  <c r="E59" i="8" s="1"/>
  <c r="G53" i="2" l="1"/>
  <c r="L53" i="2"/>
  <c r="N53" i="2" s="1"/>
  <c r="G52" i="13"/>
  <c r="H52" i="13" s="1"/>
  <c r="E53" i="13" s="1"/>
  <c r="I59" i="8"/>
  <c r="F59" i="8"/>
  <c r="D57" i="12"/>
  <c r="E57" i="12"/>
  <c r="K57" i="12"/>
  <c r="O57" i="12" s="1"/>
  <c r="F57" i="12" a="1"/>
  <c r="F57" i="12" s="1"/>
  <c r="M57" i="12" s="1"/>
  <c r="J57" i="12"/>
  <c r="L56" i="12"/>
  <c r="H63" i="10"/>
  <c r="C63" i="10"/>
  <c r="I63" i="10"/>
  <c r="D63" i="10"/>
  <c r="E63" i="10" s="1"/>
  <c r="I54" i="2" l="1"/>
  <c r="M54" i="2" s="1"/>
  <c r="H54" i="2"/>
  <c r="D54" i="2"/>
  <c r="C54" i="2"/>
  <c r="D53" i="13"/>
  <c r="J53" i="13"/>
  <c r="F53" i="13" a="1"/>
  <c r="F53" i="13" s="1"/>
  <c r="I53" i="13"/>
  <c r="K52" i="13"/>
  <c r="G57" i="12"/>
  <c r="I57" i="12" s="1"/>
  <c r="G63" i="10"/>
  <c r="J63" i="10"/>
  <c r="D60" i="8"/>
  <c r="E60" i="8" s="1"/>
  <c r="H60" i="8"/>
  <c r="C60" i="8"/>
  <c r="G60" i="8"/>
  <c r="K54" i="2" l="1"/>
  <c r="E54" i="2"/>
  <c r="G53" i="13"/>
  <c r="H53" i="13" s="1"/>
  <c r="E54" i="13" s="1"/>
  <c r="I60" i="8"/>
  <c r="F60" i="8"/>
  <c r="D58" i="12"/>
  <c r="K58" i="12"/>
  <c r="O58" i="12" s="1"/>
  <c r="J58" i="12"/>
  <c r="F58" i="12" a="1"/>
  <c r="F58" i="12" s="1"/>
  <c r="M58" i="12" s="1"/>
  <c r="E58" i="12"/>
  <c r="L57" i="12"/>
  <c r="H64" i="10"/>
  <c r="C64" i="10"/>
  <c r="I64" i="10"/>
  <c r="D64" i="10"/>
  <c r="E64" i="10" s="1"/>
  <c r="G54" i="2" l="1"/>
  <c r="L54" i="2"/>
  <c r="N54" i="2" s="1"/>
  <c r="J54" i="2"/>
  <c r="O54" i="2" s="1"/>
  <c r="D54" i="13"/>
  <c r="I54" i="13"/>
  <c r="J54" i="13"/>
  <c r="F54" i="13" a="1"/>
  <c r="F54" i="13" s="1"/>
  <c r="K53" i="13"/>
  <c r="G58" i="12"/>
  <c r="I58" i="12" s="1"/>
  <c r="G64" i="10"/>
  <c r="J64" i="10"/>
  <c r="G61" i="8"/>
  <c r="D61" i="8"/>
  <c r="E61" i="8" s="1"/>
  <c r="C61" i="8"/>
  <c r="H61" i="8"/>
  <c r="I55" i="2" l="1"/>
  <c r="M55" i="2" s="1"/>
  <c r="C55" i="2"/>
  <c r="D55" i="2"/>
  <c r="H55" i="2"/>
  <c r="I61" i="8"/>
  <c r="G54" i="13"/>
  <c r="K54" i="13" s="1"/>
  <c r="F61" i="8"/>
  <c r="D59" i="12"/>
  <c r="E59" i="12"/>
  <c r="F59" i="12" a="1"/>
  <c r="F59" i="12" s="1"/>
  <c r="M59" i="12" s="1"/>
  <c r="J59" i="12"/>
  <c r="K59" i="12"/>
  <c r="O59" i="12" s="1"/>
  <c r="L58" i="12"/>
  <c r="H65" i="10"/>
  <c r="C65" i="10"/>
  <c r="D65" i="10"/>
  <c r="E65" i="10" s="1"/>
  <c r="I65" i="10"/>
  <c r="K55" i="2" l="1"/>
  <c r="E55" i="2"/>
  <c r="G55" i="2" s="1"/>
  <c r="H54" i="13"/>
  <c r="J55" i="13" s="1"/>
  <c r="G59" i="12"/>
  <c r="I59" i="12" s="1"/>
  <c r="G65" i="10"/>
  <c r="J65" i="10"/>
  <c r="D62" i="8"/>
  <c r="E62" i="8" s="1"/>
  <c r="H62" i="8"/>
  <c r="C62" i="8"/>
  <c r="G62" i="8"/>
  <c r="C56" i="2" l="1"/>
  <c r="D56" i="2"/>
  <c r="H56" i="2"/>
  <c r="I56" i="2"/>
  <c r="M56" i="2" s="1"/>
  <c r="J55" i="2"/>
  <c r="O55" i="2" s="1"/>
  <c r="L55" i="2"/>
  <c r="N55" i="2" s="1"/>
  <c r="F55" i="13" a="1"/>
  <c r="F55" i="13" s="1"/>
  <c r="D55" i="13"/>
  <c r="I55" i="13"/>
  <c r="E55" i="13"/>
  <c r="I62" i="8"/>
  <c r="F62" i="8"/>
  <c r="D60" i="12"/>
  <c r="E60" i="12"/>
  <c r="K60" i="12"/>
  <c r="O60" i="12" s="1"/>
  <c r="J60" i="12"/>
  <c r="F60" i="12" a="1"/>
  <c r="F60" i="12" s="1"/>
  <c r="M60" i="12" s="1"/>
  <c r="L59" i="12"/>
  <c r="H66" i="10"/>
  <c r="C66" i="10"/>
  <c r="D66" i="10"/>
  <c r="E66" i="10" s="1"/>
  <c r="I66" i="10"/>
  <c r="K56" i="2" l="1"/>
  <c r="E56" i="2"/>
  <c r="J56" i="2" s="1"/>
  <c r="O56" i="2" s="1"/>
  <c r="G55" i="13"/>
  <c r="K55" i="13" s="1"/>
  <c r="G60" i="12"/>
  <c r="L60" i="12" s="1"/>
  <c r="G66" i="10"/>
  <c r="J66" i="10"/>
  <c r="G63" i="8"/>
  <c r="H63" i="8"/>
  <c r="D63" i="8"/>
  <c r="E63" i="8" s="1"/>
  <c r="C63" i="8"/>
  <c r="G56" i="2" l="1"/>
  <c r="L56" i="2"/>
  <c r="N56" i="2" s="1"/>
  <c r="H55" i="13"/>
  <c r="J56" i="13" s="1"/>
  <c r="I63" i="8"/>
  <c r="F63" i="8"/>
  <c r="I60" i="12"/>
  <c r="H67" i="10"/>
  <c r="C67" i="10"/>
  <c r="I67" i="10"/>
  <c r="D67" i="10"/>
  <c r="E67" i="10" s="1"/>
  <c r="D56" i="13" l="1"/>
  <c r="I57" i="2"/>
  <c r="M57" i="2" s="1"/>
  <c r="D57" i="2"/>
  <c r="C57" i="2"/>
  <c r="H57" i="2"/>
  <c r="E56" i="13"/>
  <c r="F56" i="13" a="1"/>
  <c r="F56" i="13" s="1"/>
  <c r="G56" i="13" s="1"/>
  <c r="I56" i="13"/>
  <c r="D61" i="12"/>
  <c r="E61" i="12"/>
  <c r="J61" i="12"/>
  <c r="F61" i="12" a="1"/>
  <c r="F61" i="12" s="1"/>
  <c r="M61" i="12" s="1"/>
  <c r="K61" i="12"/>
  <c r="O61" i="12" s="1"/>
  <c r="G67" i="10"/>
  <c r="J67" i="10"/>
  <c r="D64" i="8"/>
  <c r="E64" i="8" s="1"/>
  <c r="H64" i="8"/>
  <c r="C64" i="8"/>
  <c r="G64" i="8"/>
  <c r="K57" i="2" l="1"/>
  <c r="E57" i="2"/>
  <c r="K56" i="13"/>
  <c r="I64" i="8"/>
  <c r="H56" i="13"/>
  <c r="J57" i="13" s="1"/>
  <c r="F64" i="8"/>
  <c r="G61" i="12"/>
  <c r="I61" i="12" s="1"/>
  <c r="H68" i="10"/>
  <c r="C68" i="10"/>
  <c r="I68" i="10"/>
  <c r="D68" i="10"/>
  <c r="E68" i="10" s="1"/>
  <c r="G57" i="2" l="1"/>
  <c r="L57" i="2"/>
  <c r="N57" i="2" s="1"/>
  <c r="J57" i="2"/>
  <c r="O57" i="2" s="1"/>
  <c r="D57" i="13"/>
  <c r="F57" i="13" a="1"/>
  <c r="F57" i="13" s="1"/>
  <c r="E57" i="13"/>
  <c r="I57" i="13"/>
  <c r="D62" i="12"/>
  <c r="K62" i="12"/>
  <c r="O62" i="12" s="1"/>
  <c r="J62" i="12"/>
  <c r="E62" i="12"/>
  <c r="F62" i="12" a="1"/>
  <c r="F62" i="12" s="1"/>
  <c r="M62" i="12" s="1"/>
  <c r="L61" i="12"/>
  <c r="G68" i="10"/>
  <c r="J68" i="10"/>
  <c r="G65" i="8"/>
  <c r="C65" i="8"/>
  <c r="H65" i="8"/>
  <c r="D65" i="8"/>
  <c r="E65" i="8" s="1"/>
  <c r="C58" i="2" l="1"/>
  <c r="I58" i="2"/>
  <c r="M58" i="2" s="1"/>
  <c r="H58" i="2"/>
  <c r="D58" i="2"/>
  <c r="G57" i="13"/>
  <c r="K57" i="13" s="1"/>
  <c r="F65" i="8"/>
  <c r="I65" i="8"/>
  <c r="G62" i="12"/>
  <c r="I62" i="12" s="1"/>
  <c r="H69" i="10"/>
  <c r="C69" i="10"/>
  <c r="D69" i="10"/>
  <c r="E69" i="10" s="1"/>
  <c r="I69" i="10"/>
  <c r="K58" i="2" l="1"/>
  <c r="E58" i="2"/>
  <c r="J58" i="2" s="1"/>
  <c r="O58" i="2" s="1"/>
  <c r="H57" i="13"/>
  <c r="F58" i="13" s="1" a="1"/>
  <c r="F58" i="13" s="1"/>
  <c r="D63" i="12"/>
  <c r="E63" i="12"/>
  <c r="K63" i="12"/>
  <c r="O63" i="12" s="1"/>
  <c r="F63" i="12" a="1"/>
  <c r="F63" i="12" s="1"/>
  <c r="M63" i="12" s="1"/>
  <c r="J63" i="12"/>
  <c r="L62" i="12"/>
  <c r="G69" i="10"/>
  <c r="J69" i="10"/>
  <c r="D66" i="8"/>
  <c r="E66" i="8" s="1"/>
  <c r="H66" i="8"/>
  <c r="C66" i="8"/>
  <c r="G66" i="8"/>
  <c r="G58" i="2" l="1"/>
  <c r="L58" i="2"/>
  <c r="N58" i="2" s="1"/>
  <c r="I66" i="8"/>
  <c r="D58" i="13"/>
  <c r="G58" i="13" s="1"/>
  <c r="E58" i="13"/>
  <c r="J58" i="13"/>
  <c r="I58" i="13"/>
  <c r="F66" i="8"/>
  <c r="G63" i="12"/>
  <c r="I63" i="12" s="1"/>
  <c r="H70" i="10"/>
  <c r="C70" i="10"/>
  <c r="D70" i="10"/>
  <c r="E70" i="10" s="1"/>
  <c r="I70" i="10"/>
  <c r="I59" i="2" l="1"/>
  <c r="M59" i="2" s="1"/>
  <c r="D59" i="2"/>
  <c r="H59" i="2"/>
  <c r="C59" i="2"/>
  <c r="H58" i="13"/>
  <c r="F59" i="13" s="1" a="1"/>
  <c r="F59" i="13" s="1"/>
  <c r="K58" i="13"/>
  <c r="D64" i="12"/>
  <c r="K64" i="12"/>
  <c r="O64" i="12" s="1"/>
  <c r="F64" i="12" a="1"/>
  <c r="F64" i="12" s="1"/>
  <c r="M64" i="12" s="1"/>
  <c r="J64" i="12"/>
  <c r="E64" i="12"/>
  <c r="L63" i="12"/>
  <c r="G70" i="10"/>
  <c r="J70" i="10"/>
  <c r="G67" i="8"/>
  <c r="C67" i="8"/>
  <c r="D67" i="8"/>
  <c r="E67" i="8" s="1"/>
  <c r="H67" i="8"/>
  <c r="K59" i="2" l="1"/>
  <c r="E59" i="2"/>
  <c r="I59" i="13"/>
  <c r="J59" i="13"/>
  <c r="D59" i="13"/>
  <c r="G59" i="13" s="1"/>
  <c r="E59" i="13"/>
  <c r="I67" i="8"/>
  <c r="F67" i="8"/>
  <c r="G64" i="12"/>
  <c r="I64" i="12" s="1"/>
  <c r="H71" i="10"/>
  <c r="C71" i="10"/>
  <c r="I71" i="10"/>
  <c r="D71" i="10"/>
  <c r="E71" i="10" s="1"/>
  <c r="G59" i="2" l="1"/>
  <c r="L59" i="2"/>
  <c r="N59" i="2" s="1"/>
  <c r="J59" i="2"/>
  <c r="O59" i="2" s="1"/>
  <c r="H59" i="13"/>
  <c r="F60" i="13" s="1" a="1"/>
  <c r="F60" i="13" s="1"/>
  <c r="K59" i="13"/>
  <c r="D65" i="12"/>
  <c r="E65" i="12"/>
  <c r="F65" i="12" a="1"/>
  <c r="F65" i="12" s="1"/>
  <c r="M65" i="12" s="1"/>
  <c r="K65" i="12"/>
  <c r="O65" i="12" s="1"/>
  <c r="J65" i="12"/>
  <c r="L64" i="12"/>
  <c r="G71" i="10"/>
  <c r="J71" i="10"/>
  <c r="D68" i="8"/>
  <c r="E68" i="8" s="1"/>
  <c r="H68" i="8"/>
  <c r="C68" i="8"/>
  <c r="G68" i="8"/>
  <c r="H60" i="2" l="1"/>
  <c r="C60" i="2"/>
  <c r="D60" i="2"/>
  <c r="I60" i="2"/>
  <c r="M60" i="2" s="1"/>
  <c r="E60" i="13"/>
  <c r="J60" i="13"/>
  <c r="I60" i="13"/>
  <c r="D60" i="13"/>
  <c r="G60" i="13" s="1"/>
  <c r="H60" i="13" s="1"/>
  <c r="J61" i="13" s="1"/>
  <c r="I68" i="8"/>
  <c r="F68" i="8"/>
  <c r="G65" i="12"/>
  <c r="I65" i="12" s="1"/>
  <c r="H72" i="10"/>
  <c r="C72" i="10"/>
  <c r="I72" i="10"/>
  <c r="D72" i="10"/>
  <c r="E72" i="10" s="1"/>
  <c r="K60" i="2" l="1"/>
  <c r="E60" i="2"/>
  <c r="K60" i="13"/>
  <c r="I61" i="13"/>
  <c r="D61" i="13"/>
  <c r="E61" i="13"/>
  <c r="F61" i="13" a="1"/>
  <c r="F61" i="13" s="1"/>
  <c r="D66" i="12"/>
  <c r="K66" i="12"/>
  <c r="O66" i="12" s="1"/>
  <c r="J66" i="12"/>
  <c r="F66" i="12" a="1"/>
  <c r="F66" i="12" s="1"/>
  <c r="M66" i="12" s="1"/>
  <c r="E66" i="12"/>
  <c r="L65" i="12"/>
  <c r="G72" i="10"/>
  <c r="J72" i="10"/>
  <c r="G69" i="8"/>
  <c r="D69" i="8"/>
  <c r="E69" i="8" s="1"/>
  <c r="H69" i="8"/>
  <c r="C69" i="8"/>
  <c r="J60" i="2" l="1"/>
  <c r="O60" i="2" s="1"/>
  <c r="L60" i="2"/>
  <c r="N60" i="2" s="1"/>
  <c r="G60" i="2"/>
  <c r="G61" i="13"/>
  <c r="K61" i="13" s="1"/>
  <c r="I69" i="8"/>
  <c r="F69" i="8"/>
  <c r="G66" i="12"/>
  <c r="I66" i="12" s="1"/>
  <c r="H73" i="10"/>
  <c r="C73" i="10"/>
  <c r="D73" i="10"/>
  <c r="E73" i="10" s="1"/>
  <c r="I73" i="10"/>
  <c r="C61" i="2" l="1"/>
  <c r="D61" i="2"/>
  <c r="I61" i="2"/>
  <c r="M61" i="2" s="1"/>
  <c r="H61" i="2"/>
  <c r="H61" i="13"/>
  <c r="E62" i="13" s="1"/>
  <c r="D67" i="12"/>
  <c r="E67" i="12"/>
  <c r="F67" i="12" a="1"/>
  <c r="F67" i="12" s="1"/>
  <c r="M67" i="12" s="1"/>
  <c r="J67" i="12"/>
  <c r="K67" i="12"/>
  <c r="O67" i="12" s="1"/>
  <c r="L66" i="12"/>
  <c r="G73" i="10"/>
  <c r="J73" i="10"/>
  <c r="D70" i="8"/>
  <c r="E70" i="8" s="1"/>
  <c r="H70" i="8"/>
  <c r="C70" i="8"/>
  <c r="G70" i="8"/>
  <c r="K61" i="2" l="1"/>
  <c r="E61" i="2"/>
  <c r="J61" i="2" s="1"/>
  <c r="O61" i="2" s="1"/>
  <c r="I70" i="8"/>
  <c r="I62" i="13"/>
  <c r="F62" i="13" a="1"/>
  <c r="F62" i="13" s="1"/>
  <c r="D62" i="13"/>
  <c r="J62" i="13"/>
  <c r="F70" i="8"/>
  <c r="G67" i="12"/>
  <c r="L67" i="12" s="1"/>
  <c r="H74" i="10"/>
  <c r="C74" i="10"/>
  <c r="D74" i="10"/>
  <c r="E74" i="10" s="1"/>
  <c r="I74" i="10"/>
  <c r="G61" i="2" l="1"/>
  <c r="C62" i="2" s="1"/>
  <c r="L61" i="2"/>
  <c r="N61" i="2" s="1"/>
  <c r="G62" i="13"/>
  <c r="H62" i="13" s="1"/>
  <c r="E63" i="13" s="1"/>
  <c r="I67" i="12"/>
  <c r="G74" i="10"/>
  <c r="J74" i="10"/>
  <c r="G71" i="8"/>
  <c r="H71" i="8"/>
  <c r="D71" i="8"/>
  <c r="E71" i="8" s="1"/>
  <c r="C71" i="8"/>
  <c r="H62" i="2" l="1"/>
  <c r="D62" i="2"/>
  <c r="E62" i="2" s="1"/>
  <c r="G62" i="2" s="1"/>
  <c r="I62" i="2"/>
  <c r="M62" i="2" s="1"/>
  <c r="K62" i="2"/>
  <c r="I71" i="8"/>
  <c r="F63" i="13" a="1"/>
  <c r="F63" i="13" s="1"/>
  <c r="D63" i="13"/>
  <c r="K62" i="13"/>
  <c r="J63" i="13"/>
  <c r="I63" i="13"/>
  <c r="F71" i="8"/>
  <c r="D68" i="12"/>
  <c r="E68" i="12"/>
  <c r="K68" i="12"/>
  <c r="O68" i="12" s="1"/>
  <c r="J68" i="12"/>
  <c r="F68" i="12" a="1"/>
  <c r="F68" i="12" s="1"/>
  <c r="M68" i="12" s="1"/>
  <c r="H75" i="10"/>
  <c r="C75" i="10"/>
  <c r="I75" i="10"/>
  <c r="D75" i="10"/>
  <c r="E75" i="10" s="1"/>
  <c r="G63" i="13" l="1"/>
  <c r="H63" i="13" s="1"/>
  <c r="F64" i="13" s="1" a="1"/>
  <c r="F64" i="13" s="1"/>
  <c r="C63" i="2"/>
  <c r="I63" i="2"/>
  <c r="M63" i="2" s="1"/>
  <c r="D63" i="2"/>
  <c r="H63" i="2"/>
  <c r="J62" i="2"/>
  <c r="O62" i="2" s="1"/>
  <c r="L62" i="2"/>
  <c r="N62" i="2" s="1"/>
  <c r="D64" i="13"/>
  <c r="G64" i="13" s="1"/>
  <c r="J64" i="13"/>
  <c r="I64" i="13"/>
  <c r="K63" i="13"/>
  <c r="G68" i="12"/>
  <c r="L68" i="12" s="1"/>
  <c r="G75" i="10"/>
  <c r="J75" i="10"/>
  <c r="D72" i="8"/>
  <c r="E72" i="8" s="1"/>
  <c r="H72" i="8"/>
  <c r="C72" i="8"/>
  <c r="G72" i="8"/>
  <c r="E64" i="13" l="1"/>
  <c r="K63" i="2"/>
  <c r="E63" i="2"/>
  <c r="J63" i="2" s="1"/>
  <c r="O63" i="2" s="1"/>
  <c r="G63" i="2"/>
  <c r="I72" i="8"/>
  <c r="H64" i="13"/>
  <c r="I65" i="13" s="1"/>
  <c r="F72" i="8"/>
  <c r="K64" i="13"/>
  <c r="I68" i="12"/>
  <c r="H76" i="10"/>
  <c r="C76" i="10"/>
  <c r="I76" i="10"/>
  <c r="D76" i="10"/>
  <c r="E76" i="10" s="1"/>
  <c r="I64" i="2" l="1"/>
  <c r="M64" i="2" s="1"/>
  <c r="H64" i="2"/>
  <c r="C64" i="2"/>
  <c r="D64" i="2"/>
  <c r="L63" i="2"/>
  <c r="N63" i="2" s="1"/>
  <c r="D65" i="13"/>
  <c r="E65" i="13"/>
  <c r="F65" i="13" a="1"/>
  <c r="F65" i="13" s="1"/>
  <c r="J65" i="13"/>
  <c r="D69" i="12"/>
  <c r="J69" i="12"/>
  <c r="E69" i="12"/>
  <c r="K69" i="12"/>
  <c r="O69" i="12" s="1"/>
  <c r="F69" i="12" a="1"/>
  <c r="F69" i="12" s="1"/>
  <c r="M69" i="12" s="1"/>
  <c r="G76" i="10"/>
  <c r="J76" i="10"/>
  <c r="G73" i="8"/>
  <c r="D73" i="8"/>
  <c r="E73" i="8" s="1"/>
  <c r="H73" i="8"/>
  <c r="C73" i="8"/>
  <c r="E64" i="2" l="1"/>
  <c r="G64" i="2" s="1"/>
  <c r="K64" i="2"/>
  <c r="G65" i="13"/>
  <c r="H65" i="13" s="1"/>
  <c r="J66" i="13" s="1"/>
  <c r="I73" i="8"/>
  <c r="F73" i="8"/>
  <c r="G69" i="12"/>
  <c r="L69" i="12" s="1"/>
  <c r="H77" i="10"/>
  <c r="C77" i="10"/>
  <c r="D77" i="10"/>
  <c r="E77" i="10" s="1"/>
  <c r="I77" i="10"/>
  <c r="J64" i="2" l="1"/>
  <c r="O64" i="2" s="1"/>
  <c r="I65" i="2"/>
  <c r="M65" i="2" s="1"/>
  <c r="C65" i="2"/>
  <c r="D65" i="2"/>
  <c r="H65" i="2"/>
  <c r="L64" i="2"/>
  <c r="N64" i="2" s="1"/>
  <c r="D66" i="13"/>
  <c r="I66" i="13"/>
  <c r="E66" i="13"/>
  <c r="F66" i="13" a="1"/>
  <c r="F66" i="13" s="1"/>
  <c r="K65" i="13"/>
  <c r="I69" i="12"/>
  <c r="G77" i="10"/>
  <c r="J77" i="10"/>
  <c r="D74" i="8"/>
  <c r="E74" i="8" s="1"/>
  <c r="H74" i="8"/>
  <c r="C74" i="8"/>
  <c r="G74" i="8"/>
  <c r="E65" i="2" l="1"/>
  <c r="G65" i="2" s="1"/>
  <c r="K65" i="2"/>
  <c r="I74" i="8"/>
  <c r="G66" i="13"/>
  <c r="H66" i="13" s="1"/>
  <c r="I67" i="13" s="1"/>
  <c r="F74" i="8"/>
  <c r="D70" i="12"/>
  <c r="E70" i="12"/>
  <c r="K70" i="12"/>
  <c r="O70" i="12" s="1"/>
  <c r="J70" i="12"/>
  <c r="F70" i="12" a="1"/>
  <c r="F70" i="12" s="1"/>
  <c r="M70" i="12" s="1"/>
  <c r="H78" i="10"/>
  <c r="C78" i="10"/>
  <c r="D78" i="10"/>
  <c r="E78" i="10" s="1"/>
  <c r="I78" i="10"/>
  <c r="D66" i="2" l="1"/>
  <c r="C66" i="2"/>
  <c r="I66" i="2"/>
  <c r="M66" i="2" s="1"/>
  <c r="H66" i="2"/>
  <c r="J65" i="2"/>
  <c r="O65" i="2" s="1"/>
  <c r="L65" i="2"/>
  <c r="N65" i="2" s="1"/>
  <c r="F67" i="13" a="1"/>
  <c r="F67" i="13" s="1"/>
  <c r="D67" i="13"/>
  <c r="J67" i="13"/>
  <c r="E67" i="13"/>
  <c r="K66" i="13"/>
  <c r="G70" i="12"/>
  <c r="L70" i="12" s="1"/>
  <c r="G78" i="10"/>
  <c r="J78" i="10"/>
  <c r="G75" i="8"/>
  <c r="C75" i="8"/>
  <c r="H75" i="8"/>
  <c r="D75" i="8"/>
  <c r="E75" i="8" s="1"/>
  <c r="E66" i="2" l="1"/>
  <c r="K66" i="2"/>
  <c r="F75" i="8"/>
  <c r="G67" i="13"/>
  <c r="K67" i="13" s="1"/>
  <c r="I75" i="8"/>
  <c r="I70" i="12"/>
  <c r="H79" i="10"/>
  <c r="C79" i="10"/>
  <c r="I79" i="10"/>
  <c r="D79" i="10"/>
  <c r="E79" i="10" s="1"/>
  <c r="L66" i="2" l="1"/>
  <c r="N66" i="2" s="1"/>
  <c r="J66" i="2"/>
  <c r="O66" i="2" s="1"/>
  <c r="G66" i="2"/>
  <c r="H67" i="13"/>
  <c r="E68" i="13" s="1"/>
  <c r="D71" i="12"/>
  <c r="K71" i="12"/>
  <c r="O71" i="12" s="1"/>
  <c r="J71" i="12"/>
  <c r="E71" i="12"/>
  <c r="F71" i="12" a="1"/>
  <c r="F71" i="12" s="1"/>
  <c r="M71" i="12" s="1"/>
  <c r="G79" i="10"/>
  <c r="J79" i="10"/>
  <c r="D76" i="8"/>
  <c r="E76" i="8" s="1"/>
  <c r="H76" i="8"/>
  <c r="C76" i="8"/>
  <c r="G76" i="8"/>
  <c r="I67" i="2" l="1"/>
  <c r="M67" i="2" s="1"/>
  <c r="D67" i="2"/>
  <c r="H67" i="2"/>
  <c r="C67" i="2"/>
  <c r="I76" i="8"/>
  <c r="J68" i="13"/>
  <c r="F68" i="13" a="1"/>
  <c r="F68" i="13" s="1"/>
  <c r="D68" i="13"/>
  <c r="I68" i="13"/>
  <c r="F76" i="8"/>
  <c r="G71" i="12"/>
  <c r="L71" i="12" s="1"/>
  <c r="H80" i="10"/>
  <c r="C80" i="10"/>
  <c r="I80" i="10"/>
  <c r="D80" i="10"/>
  <c r="E80" i="10" s="1"/>
  <c r="E67" i="2" l="1"/>
  <c r="K67" i="2"/>
  <c r="G68" i="13"/>
  <c r="K68" i="13" s="1"/>
  <c r="I71" i="12"/>
  <c r="G80" i="10"/>
  <c r="J80" i="10"/>
  <c r="G77" i="8"/>
  <c r="D77" i="8"/>
  <c r="E77" i="8" s="1"/>
  <c r="C77" i="8"/>
  <c r="H77" i="8"/>
  <c r="J67" i="2" l="1"/>
  <c r="O67" i="2" s="1"/>
  <c r="L67" i="2"/>
  <c r="N67" i="2" s="1"/>
  <c r="G67" i="2"/>
  <c r="H68" i="13"/>
  <c r="I69" i="13" s="1"/>
  <c r="I77" i="8"/>
  <c r="F77" i="8"/>
  <c r="D72" i="12"/>
  <c r="K72" i="12"/>
  <c r="O72" i="12" s="1"/>
  <c r="J72" i="12"/>
  <c r="E72" i="12"/>
  <c r="F72" i="12" a="1"/>
  <c r="F72" i="12" s="1"/>
  <c r="M72" i="12" s="1"/>
  <c r="H81" i="10"/>
  <c r="C81" i="10"/>
  <c r="D81" i="10"/>
  <c r="E81" i="10" s="1"/>
  <c r="I81" i="10"/>
  <c r="J69" i="13" l="1"/>
  <c r="E69" i="13"/>
  <c r="D68" i="2"/>
  <c r="I68" i="2"/>
  <c r="M68" i="2" s="1"/>
  <c r="C68" i="2"/>
  <c r="H68" i="2"/>
  <c r="F69" i="13" a="1"/>
  <c r="F69" i="13" s="1"/>
  <c r="D69" i="13"/>
  <c r="G72" i="12"/>
  <c r="L72" i="12" s="1"/>
  <c r="G81" i="10"/>
  <c r="J81" i="10"/>
  <c r="D78" i="8"/>
  <c r="E78" i="8" s="1"/>
  <c r="H78" i="8"/>
  <c r="C78" i="8"/>
  <c r="G78" i="8"/>
  <c r="E68" i="2" l="1"/>
  <c r="K68" i="2"/>
  <c r="G69" i="13"/>
  <c r="F78" i="8"/>
  <c r="I78" i="8"/>
  <c r="I72" i="12"/>
  <c r="H82" i="10"/>
  <c r="C82" i="10"/>
  <c r="D82" i="10"/>
  <c r="E82" i="10" s="1"/>
  <c r="I82" i="10"/>
  <c r="G68" i="2" l="1"/>
  <c r="L68" i="2"/>
  <c r="N68" i="2" s="1"/>
  <c r="J68" i="2"/>
  <c r="O68" i="2" s="1"/>
  <c r="K69" i="13"/>
  <c r="H69" i="13"/>
  <c r="D73" i="12"/>
  <c r="K73" i="12"/>
  <c r="O73" i="12" s="1"/>
  <c r="J73" i="12"/>
  <c r="F73" i="12" a="1"/>
  <c r="F73" i="12" s="1"/>
  <c r="M73" i="12" s="1"/>
  <c r="E73" i="12"/>
  <c r="G82" i="10"/>
  <c r="J82" i="10"/>
  <c r="G79" i="8"/>
  <c r="D79" i="8"/>
  <c r="E79" i="8" s="1"/>
  <c r="H79" i="8"/>
  <c r="C79" i="8"/>
  <c r="C69" i="2" l="1"/>
  <c r="D69" i="2"/>
  <c r="I69" i="2"/>
  <c r="M69" i="2" s="1"/>
  <c r="H69" i="2"/>
  <c r="E70" i="13"/>
  <c r="I70" i="13"/>
  <c r="F70" i="13" a="1"/>
  <c r="F70" i="13" s="1"/>
  <c r="D70" i="13"/>
  <c r="G70" i="13" s="1"/>
  <c r="H70" i="13" s="1"/>
  <c r="J70" i="13"/>
  <c r="I79" i="8"/>
  <c r="F79" i="8"/>
  <c r="G73" i="12"/>
  <c r="L73" i="12" s="1"/>
  <c r="H83" i="10"/>
  <c r="C83" i="10"/>
  <c r="I83" i="10"/>
  <c r="D83" i="10"/>
  <c r="E83" i="10" s="1"/>
  <c r="E69" i="2" l="1"/>
  <c r="G69" i="2" s="1"/>
  <c r="K69" i="2"/>
  <c r="I71" i="13"/>
  <c r="J71" i="13"/>
  <c r="F71" i="13" a="1"/>
  <c r="F71" i="13" s="1"/>
  <c r="E71" i="13"/>
  <c r="D71" i="13"/>
  <c r="K70" i="13"/>
  <c r="I73" i="12"/>
  <c r="G83" i="10"/>
  <c r="J83" i="10"/>
  <c r="D80" i="8"/>
  <c r="E80" i="8" s="1"/>
  <c r="H80" i="8"/>
  <c r="C80" i="8"/>
  <c r="G80" i="8"/>
  <c r="J69" i="2" l="1"/>
  <c r="O69" i="2" s="1"/>
  <c r="H70" i="2"/>
  <c r="D70" i="2"/>
  <c r="I70" i="2"/>
  <c r="M70" i="2" s="1"/>
  <c r="C70" i="2"/>
  <c r="L69" i="2"/>
  <c r="N69" i="2" s="1"/>
  <c r="G71" i="13"/>
  <c r="K71" i="13" s="1"/>
  <c r="I80" i="8"/>
  <c r="F80" i="8"/>
  <c r="D74" i="12"/>
  <c r="K74" i="12"/>
  <c r="O74" i="12" s="1"/>
  <c r="J74" i="12"/>
  <c r="F74" i="12" a="1"/>
  <c r="F74" i="12" s="1"/>
  <c r="M74" i="12" s="1"/>
  <c r="E74" i="12"/>
  <c r="H84" i="10"/>
  <c r="C84" i="10"/>
  <c r="I84" i="10"/>
  <c r="D84" i="10"/>
  <c r="E84" i="10" s="1"/>
  <c r="E70" i="2" l="1"/>
  <c r="K70" i="2"/>
  <c r="H71" i="13"/>
  <c r="G74" i="12"/>
  <c r="L74" i="12" s="1"/>
  <c r="G84" i="10"/>
  <c r="J84" i="10"/>
  <c r="G81" i="8"/>
  <c r="D81" i="8"/>
  <c r="E81" i="8" s="1"/>
  <c r="H81" i="8"/>
  <c r="C81" i="8"/>
  <c r="J70" i="2" l="1"/>
  <c r="O70" i="2" s="1"/>
  <c r="L70" i="2"/>
  <c r="N70" i="2" s="1"/>
  <c r="G70" i="2"/>
  <c r="E72" i="13"/>
  <c r="I72" i="13"/>
  <c r="F72" i="13" a="1"/>
  <c r="F72" i="13" s="1"/>
  <c r="D72" i="13"/>
  <c r="J72" i="13"/>
  <c r="I81" i="8"/>
  <c r="F81" i="8"/>
  <c r="I74" i="12"/>
  <c r="H85" i="10"/>
  <c r="C85" i="10"/>
  <c r="D85" i="10"/>
  <c r="E85" i="10" s="1"/>
  <c r="I85" i="10"/>
  <c r="C71" i="2" l="1"/>
  <c r="I71" i="2"/>
  <c r="M71" i="2" s="1"/>
  <c r="H71" i="2"/>
  <c r="D71" i="2"/>
  <c r="G72" i="13"/>
  <c r="H72" i="13" s="1"/>
  <c r="F73" i="13" s="1" a="1"/>
  <c r="F73" i="13" s="1"/>
  <c r="D75" i="12"/>
  <c r="J75" i="12"/>
  <c r="F75" i="12" a="1"/>
  <c r="F75" i="12" s="1"/>
  <c r="M75" i="12" s="1"/>
  <c r="K75" i="12"/>
  <c r="O75" i="12" s="1"/>
  <c r="E75" i="12"/>
  <c r="G85" i="10"/>
  <c r="J85" i="10"/>
  <c r="D82" i="8"/>
  <c r="E82" i="8" s="1"/>
  <c r="H82" i="8"/>
  <c r="C82" i="8"/>
  <c r="G82" i="8"/>
  <c r="E71" i="2" l="1"/>
  <c r="G71" i="2" s="1"/>
  <c r="K71" i="2"/>
  <c r="J73" i="13"/>
  <c r="E73" i="13"/>
  <c r="I73" i="13"/>
  <c r="D73" i="13"/>
  <c r="G73" i="13" s="1"/>
  <c r="K72" i="13"/>
  <c r="I82" i="8"/>
  <c r="F82" i="8"/>
  <c r="G75" i="12"/>
  <c r="I75" i="12" s="1"/>
  <c r="H86" i="10"/>
  <c r="C86" i="10"/>
  <c r="D86" i="10"/>
  <c r="E86" i="10" s="1"/>
  <c r="I86" i="10"/>
  <c r="K73" i="13" l="1"/>
  <c r="J71" i="2"/>
  <c r="O71" i="2" s="1"/>
  <c r="D72" i="2"/>
  <c r="C72" i="2"/>
  <c r="H72" i="2"/>
  <c r="I72" i="2"/>
  <c r="M72" i="2" s="1"/>
  <c r="L71" i="2"/>
  <c r="N71" i="2" s="1"/>
  <c r="H73" i="13"/>
  <c r="E74" i="13" s="1"/>
  <c r="D76" i="12"/>
  <c r="J76" i="12"/>
  <c r="F76" i="12" a="1"/>
  <c r="F76" i="12" s="1"/>
  <c r="M76" i="12" s="1"/>
  <c r="K76" i="12"/>
  <c r="O76" i="12" s="1"/>
  <c r="E76" i="12"/>
  <c r="L75" i="12"/>
  <c r="G86" i="10"/>
  <c r="J86" i="10"/>
  <c r="G83" i="8"/>
  <c r="D83" i="8"/>
  <c r="E83" i="8" s="1"/>
  <c r="C83" i="8"/>
  <c r="H83" i="8"/>
  <c r="J74" i="13" l="1"/>
  <c r="E72" i="2"/>
  <c r="K72" i="2"/>
  <c r="F74" i="13" a="1"/>
  <c r="F74" i="13" s="1"/>
  <c r="D74" i="13"/>
  <c r="I74" i="13"/>
  <c r="I83" i="8"/>
  <c r="F83" i="8"/>
  <c r="G76" i="12"/>
  <c r="L76" i="12" s="1"/>
  <c r="H87" i="10"/>
  <c r="C87" i="10"/>
  <c r="I87" i="10"/>
  <c r="D87" i="10"/>
  <c r="E87" i="10" s="1"/>
  <c r="G74" i="13" l="1"/>
  <c r="L72" i="2"/>
  <c r="N72" i="2" s="1"/>
  <c r="J72" i="2"/>
  <c r="O72" i="2" s="1"/>
  <c r="G72" i="2"/>
  <c r="H74" i="13"/>
  <c r="J75" i="13" s="1"/>
  <c r="K74" i="13"/>
  <c r="I76" i="12"/>
  <c r="G87" i="10"/>
  <c r="J87" i="10"/>
  <c r="D84" i="8"/>
  <c r="E84" i="8" s="1"/>
  <c r="H84" i="8"/>
  <c r="C84" i="8"/>
  <c r="G84" i="8"/>
  <c r="D73" i="2" l="1"/>
  <c r="I73" i="2"/>
  <c r="M73" i="2" s="1"/>
  <c r="H73" i="2"/>
  <c r="C73" i="2"/>
  <c r="I84" i="8"/>
  <c r="F84" i="8"/>
  <c r="I75" i="13"/>
  <c r="E75" i="13"/>
  <c r="D75" i="13"/>
  <c r="F75" i="13" a="1"/>
  <c r="F75" i="13" s="1"/>
  <c r="D77" i="12"/>
  <c r="K77" i="12"/>
  <c r="O77" i="12" s="1"/>
  <c r="J77" i="12"/>
  <c r="E77" i="12"/>
  <c r="F77" i="12" a="1"/>
  <c r="F77" i="12" s="1"/>
  <c r="M77" i="12" s="1"/>
  <c r="H88" i="10"/>
  <c r="C88" i="10"/>
  <c r="I88" i="10"/>
  <c r="D88" i="10"/>
  <c r="E88" i="10" s="1"/>
  <c r="E73" i="2" l="1"/>
  <c r="K73" i="2"/>
  <c r="G75" i="13"/>
  <c r="K75" i="13" s="1"/>
  <c r="G77" i="12"/>
  <c r="L77" i="12" s="1"/>
  <c r="G88" i="10"/>
  <c r="J88" i="10"/>
  <c r="G85" i="8"/>
  <c r="D85" i="8"/>
  <c r="E85" i="8" s="1"/>
  <c r="C85" i="8"/>
  <c r="H85" i="8"/>
  <c r="L73" i="2" l="1"/>
  <c r="N73" i="2" s="1"/>
  <c r="G73" i="2"/>
  <c r="J73" i="2"/>
  <c r="O73" i="2" s="1"/>
  <c r="I85" i="8"/>
  <c r="F85" i="8"/>
  <c r="H75" i="13"/>
  <c r="I77" i="12"/>
  <c r="H89" i="10"/>
  <c r="C89" i="10"/>
  <c r="D89" i="10"/>
  <c r="E89" i="10" s="1"/>
  <c r="I89" i="10"/>
  <c r="H74" i="2" l="1"/>
  <c r="I74" i="2"/>
  <c r="M74" i="2" s="1"/>
  <c r="C74" i="2"/>
  <c r="D74" i="2"/>
  <c r="D76" i="13"/>
  <c r="F76" i="13" a="1"/>
  <c r="F76" i="13" s="1"/>
  <c r="E76" i="13"/>
  <c r="I76" i="13"/>
  <c r="J76" i="13"/>
  <c r="D78" i="12"/>
  <c r="J78" i="12"/>
  <c r="K78" i="12"/>
  <c r="O78" i="12" s="1"/>
  <c r="E78" i="12"/>
  <c r="F78" i="12" a="1"/>
  <c r="F78" i="12" s="1"/>
  <c r="M78" i="12" s="1"/>
  <c r="G89" i="10"/>
  <c r="J89" i="10"/>
  <c r="D86" i="8"/>
  <c r="E86" i="8" s="1"/>
  <c r="H86" i="8"/>
  <c r="C86" i="8"/>
  <c r="G86" i="8"/>
  <c r="E74" i="2" l="1"/>
  <c r="G74" i="2" s="1"/>
  <c r="K74" i="2"/>
  <c r="I86" i="8"/>
  <c r="F86" i="8"/>
  <c r="G76" i="13"/>
  <c r="K76" i="13" s="1"/>
  <c r="G78" i="12"/>
  <c r="I78" i="12" s="1"/>
  <c r="H90" i="10"/>
  <c r="C90" i="10"/>
  <c r="D90" i="10"/>
  <c r="E90" i="10" s="1"/>
  <c r="I90" i="10"/>
  <c r="H75" i="2" l="1"/>
  <c r="I75" i="2"/>
  <c r="M75" i="2" s="1"/>
  <c r="D75" i="2"/>
  <c r="C75" i="2"/>
  <c r="J74" i="2"/>
  <c r="O74" i="2" s="1"/>
  <c r="L74" i="2"/>
  <c r="N74" i="2" s="1"/>
  <c r="H76" i="13"/>
  <c r="D79" i="12"/>
  <c r="J79" i="12"/>
  <c r="F79" i="12" a="1"/>
  <c r="F79" i="12" s="1"/>
  <c r="M79" i="12" s="1"/>
  <c r="K79" i="12"/>
  <c r="O79" i="12" s="1"/>
  <c r="E79" i="12"/>
  <c r="L78" i="12"/>
  <c r="G90" i="10"/>
  <c r="J90" i="10"/>
  <c r="G87" i="8"/>
  <c r="D87" i="8"/>
  <c r="E87" i="8" s="1"/>
  <c r="C87" i="8"/>
  <c r="H87" i="8"/>
  <c r="E75" i="2" l="1"/>
  <c r="K75" i="2"/>
  <c r="I87" i="8"/>
  <c r="F87" i="8"/>
  <c r="F77" i="13" a="1"/>
  <c r="F77" i="13" s="1"/>
  <c r="D77" i="13"/>
  <c r="J77" i="13"/>
  <c r="E77" i="13"/>
  <c r="I77" i="13"/>
  <c r="G79" i="12"/>
  <c r="L79" i="12" s="1"/>
  <c r="H91" i="10"/>
  <c r="C91" i="10"/>
  <c r="I91" i="10"/>
  <c r="D91" i="10"/>
  <c r="E91" i="10" s="1"/>
  <c r="L75" i="2" l="1"/>
  <c r="N75" i="2" s="1"/>
  <c r="J75" i="2"/>
  <c r="O75" i="2" s="1"/>
  <c r="G75" i="2"/>
  <c r="G77" i="13"/>
  <c r="K77" i="13" s="1"/>
  <c r="I79" i="12"/>
  <c r="G91" i="10"/>
  <c r="J91" i="10"/>
  <c r="D88" i="8"/>
  <c r="E88" i="8" s="1"/>
  <c r="H88" i="8"/>
  <c r="C88" i="8"/>
  <c r="G88" i="8"/>
  <c r="I76" i="2" l="1"/>
  <c r="M76" i="2" s="1"/>
  <c r="H76" i="2"/>
  <c r="C76" i="2"/>
  <c r="D76" i="2"/>
  <c r="I88" i="8"/>
  <c r="F88" i="8"/>
  <c r="H77" i="13"/>
  <c r="F78" i="13" s="1" a="1"/>
  <c r="F78" i="13" s="1"/>
  <c r="D80" i="12"/>
  <c r="K80" i="12"/>
  <c r="O80" i="12" s="1"/>
  <c r="E80" i="12"/>
  <c r="J80" i="12"/>
  <c r="F80" i="12" a="1"/>
  <c r="F80" i="12" s="1"/>
  <c r="M80" i="12" s="1"/>
  <c r="H92" i="10"/>
  <c r="C92" i="10"/>
  <c r="I92" i="10"/>
  <c r="D92" i="10"/>
  <c r="E92" i="10" s="1"/>
  <c r="E76" i="2" l="1"/>
  <c r="G76" i="2" s="1"/>
  <c r="K76" i="2"/>
  <c r="I78" i="13"/>
  <c r="J78" i="13"/>
  <c r="D78" i="13"/>
  <c r="G78" i="13" s="1"/>
  <c r="E78" i="13"/>
  <c r="G80" i="12"/>
  <c r="L80" i="12" s="1"/>
  <c r="G92" i="10"/>
  <c r="J92" i="10"/>
  <c r="G89" i="8"/>
  <c r="D89" i="8"/>
  <c r="E89" i="8" s="1"/>
  <c r="H89" i="8"/>
  <c r="C89" i="8"/>
  <c r="H77" i="2" l="1"/>
  <c r="D77" i="2"/>
  <c r="C77" i="2"/>
  <c r="I77" i="2"/>
  <c r="M77" i="2" s="1"/>
  <c r="J76" i="2"/>
  <c r="O76" i="2" s="1"/>
  <c r="L76" i="2"/>
  <c r="N76" i="2" s="1"/>
  <c r="K78" i="13"/>
  <c r="I89" i="8"/>
  <c r="F89" i="8"/>
  <c r="H78" i="13"/>
  <c r="I79" i="13" s="1"/>
  <c r="I80" i="12"/>
  <c r="H93" i="10"/>
  <c r="C93" i="10"/>
  <c r="D93" i="10"/>
  <c r="E93" i="10" s="1"/>
  <c r="I93" i="10"/>
  <c r="E77" i="2" l="1"/>
  <c r="K77" i="2"/>
  <c r="J79" i="13"/>
  <c r="D79" i="13"/>
  <c r="F79" i="13" a="1"/>
  <c r="F79" i="13" s="1"/>
  <c r="E79" i="13"/>
  <c r="D81" i="12"/>
  <c r="J81" i="12"/>
  <c r="F81" i="12" a="1"/>
  <c r="F81" i="12" s="1"/>
  <c r="M81" i="12" s="1"/>
  <c r="K81" i="12"/>
  <c r="O81" i="12" s="1"/>
  <c r="E81" i="12"/>
  <c r="G93" i="10"/>
  <c r="J93" i="10"/>
  <c r="D90" i="8"/>
  <c r="E90" i="8" s="1"/>
  <c r="H90" i="8"/>
  <c r="C90" i="8"/>
  <c r="G90" i="8"/>
  <c r="L77" i="2" l="1"/>
  <c r="N77" i="2" s="1"/>
  <c r="J77" i="2"/>
  <c r="O77" i="2" s="1"/>
  <c r="G77" i="2"/>
  <c r="G79" i="13"/>
  <c r="K79" i="13" s="1"/>
  <c r="I90" i="8"/>
  <c r="F90" i="8"/>
  <c r="G81" i="12"/>
  <c r="I81" i="12" s="1"/>
  <c r="H94" i="10"/>
  <c r="C94" i="10"/>
  <c r="D94" i="10"/>
  <c r="E94" i="10" s="1"/>
  <c r="I94" i="10"/>
  <c r="I78" i="2" l="1"/>
  <c r="M78" i="2" s="1"/>
  <c r="H78" i="2"/>
  <c r="C78" i="2"/>
  <c r="D78" i="2"/>
  <c r="H79" i="13"/>
  <c r="J80" i="13" s="1"/>
  <c r="D82" i="12"/>
  <c r="J82" i="12"/>
  <c r="F82" i="12" a="1"/>
  <c r="F82" i="12" s="1"/>
  <c r="M82" i="12" s="1"/>
  <c r="K82" i="12"/>
  <c r="O82" i="12" s="1"/>
  <c r="E82" i="12"/>
  <c r="L81" i="12"/>
  <c r="G94" i="10"/>
  <c r="J94" i="10"/>
  <c r="G91" i="8"/>
  <c r="D91" i="8"/>
  <c r="E91" i="8" s="1"/>
  <c r="C91" i="8"/>
  <c r="H91" i="8"/>
  <c r="E78" i="2" l="1"/>
  <c r="G78" i="2" s="1"/>
  <c r="K78" i="2"/>
  <c r="F91" i="8"/>
  <c r="D80" i="13"/>
  <c r="I80" i="13"/>
  <c r="F80" i="13" a="1"/>
  <c r="F80" i="13" s="1"/>
  <c r="E80" i="13"/>
  <c r="I91" i="8"/>
  <c r="G82" i="12"/>
  <c r="L82" i="12" s="1"/>
  <c r="H95" i="10"/>
  <c r="C95" i="10"/>
  <c r="I95" i="10"/>
  <c r="D95" i="10"/>
  <c r="E95" i="10" s="1"/>
  <c r="H79" i="2" l="1"/>
  <c r="I79" i="2"/>
  <c r="M79" i="2" s="1"/>
  <c r="C79" i="2"/>
  <c r="D79" i="2"/>
  <c r="J78" i="2"/>
  <c r="O78" i="2" s="1"/>
  <c r="L78" i="2"/>
  <c r="N78" i="2" s="1"/>
  <c r="G80" i="13"/>
  <c r="K80" i="13" s="1"/>
  <c r="I82" i="12"/>
  <c r="G95" i="10"/>
  <c r="J95" i="10"/>
  <c r="D92" i="8"/>
  <c r="E92" i="8" s="1"/>
  <c r="H92" i="8"/>
  <c r="C92" i="8"/>
  <c r="G92" i="8"/>
  <c r="E79" i="2" l="1"/>
  <c r="G79" i="2" s="1"/>
  <c r="K79" i="2"/>
  <c r="I92" i="8"/>
  <c r="H80" i="13"/>
  <c r="F81" i="13" s="1" a="1"/>
  <c r="F81" i="13" s="1"/>
  <c r="F92" i="8"/>
  <c r="D83" i="12"/>
  <c r="K83" i="12"/>
  <c r="O83" i="12" s="1"/>
  <c r="E83" i="12"/>
  <c r="J83" i="12"/>
  <c r="F83" i="12" a="1"/>
  <c r="F83" i="12" s="1"/>
  <c r="M83" i="12" s="1"/>
  <c r="H96" i="10"/>
  <c r="C96" i="10"/>
  <c r="I96" i="10"/>
  <c r="D96" i="10"/>
  <c r="E96" i="10" s="1"/>
  <c r="H80" i="2" l="1"/>
  <c r="C80" i="2"/>
  <c r="I80" i="2"/>
  <c r="M80" i="2" s="1"/>
  <c r="D80" i="2"/>
  <c r="J79" i="2"/>
  <c r="O79" i="2" s="1"/>
  <c r="L79" i="2"/>
  <c r="N79" i="2" s="1"/>
  <c r="D81" i="13"/>
  <c r="G81" i="13" s="1"/>
  <c r="E81" i="13"/>
  <c r="I81" i="13"/>
  <c r="J81" i="13"/>
  <c r="G83" i="12"/>
  <c r="L83" i="12" s="1"/>
  <c r="G96" i="10"/>
  <c r="J96" i="10"/>
  <c r="G93" i="8"/>
  <c r="D93" i="8"/>
  <c r="E93" i="8" s="1"/>
  <c r="H93" i="8"/>
  <c r="C93" i="8"/>
  <c r="E80" i="2" l="1"/>
  <c r="G80" i="2" s="1"/>
  <c r="K80" i="2"/>
  <c r="H81" i="13"/>
  <c r="E82" i="13" s="1"/>
  <c r="K81" i="13"/>
  <c r="I93" i="8"/>
  <c r="F93" i="8"/>
  <c r="I83" i="12"/>
  <c r="H97" i="10"/>
  <c r="C97" i="10"/>
  <c r="D97" i="10"/>
  <c r="E97" i="10" s="1"/>
  <c r="I97" i="10"/>
  <c r="C81" i="2" l="1"/>
  <c r="D81" i="2"/>
  <c r="I81" i="2"/>
  <c r="M81" i="2" s="1"/>
  <c r="H81" i="2"/>
  <c r="J80" i="2"/>
  <c r="O80" i="2" s="1"/>
  <c r="L80" i="2"/>
  <c r="N80" i="2" s="1"/>
  <c r="I82" i="13"/>
  <c r="J82" i="13"/>
  <c r="F82" i="13" a="1"/>
  <c r="F82" i="13" s="1"/>
  <c r="D82" i="13"/>
  <c r="D84" i="12"/>
  <c r="J84" i="12"/>
  <c r="F84" i="12" a="1"/>
  <c r="F84" i="12" s="1"/>
  <c r="M84" i="12" s="1"/>
  <c r="K84" i="12"/>
  <c r="O84" i="12" s="1"/>
  <c r="E84" i="12"/>
  <c r="G97" i="10"/>
  <c r="J97" i="10"/>
  <c r="D94" i="8"/>
  <c r="E94" i="8" s="1"/>
  <c r="H94" i="8"/>
  <c r="C94" i="8"/>
  <c r="G94" i="8"/>
  <c r="E81" i="2" l="1"/>
  <c r="J81" i="2" s="1"/>
  <c r="O81" i="2" s="1"/>
  <c r="K81" i="2"/>
  <c r="I94" i="8"/>
  <c r="G82" i="13"/>
  <c r="H82" i="13" s="1"/>
  <c r="D83" i="13" s="1"/>
  <c r="F94" i="8"/>
  <c r="G84" i="12"/>
  <c r="I84" i="12" s="1"/>
  <c r="H98" i="10"/>
  <c r="C98" i="10"/>
  <c r="D98" i="10"/>
  <c r="E98" i="10" s="1"/>
  <c r="I98" i="10"/>
  <c r="G81" i="2" l="1"/>
  <c r="L81" i="2"/>
  <c r="N81" i="2" s="1"/>
  <c r="F83" i="13" a="1"/>
  <c r="F83" i="13" s="1"/>
  <c r="G83" i="13" s="1"/>
  <c r="I83" i="13"/>
  <c r="E83" i="13"/>
  <c r="K82" i="13"/>
  <c r="J83" i="13"/>
  <c r="D85" i="12"/>
  <c r="J85" i="12"/>
  <c r="K85" i="12"/>
  <c r="O85" i="12" s="1"/>
  <c r="F85" i="12" a="1"/>
  <c r="F85" i="12" s="1"/>
  <c r="M85" i="12" s="1"/>
  <c r="E85" i="12"/>
  <c r="L84" i="12"/>
  <c r="G98" i="10"/>
  <c r="J98" i="10"/>
  <c r="G95" i="8"/>
  <c r="D95" i="8"/>
  <c r="E95" i="8" s="1"/>
  <c r="H95" i="8"/>
  <c r="C95" i="8"/>
  <c r="C82" i="2" l="1"/>
  <c r="I82" i="2"/>
  <c r="M82" i="2" s="1"/>
  <c r="D82" i="2"/>
  <c r="H82" i="2"/>
  <c r="K83" i="13"/>
  <c r="H83" i="13"/>
  <c r="J84" i="13" s="1"/>
  <c r="I95" i="8"/>
  <c r="F95" i="8"/>
  <c r="G85" i="12"/>
  <c r="L85" i="12" s="1"/>
  <c r="H99" i="10"/>
  <c r="C99" i="10"/>
  <c r="I99" i="10"/>
  <c r="D99" i="10"/>
  <c r="E99" i="10" s="1"/>
  <c r="E82" i="2" l="1"/>
  <c r="G82" i="2" s="1"/>
  <c r="K82" i="2"/>
  <c r="E84" i="13"/>
  <c r="I84" i="13"/>
  <c r="F84" i="13" a="1"/>
  <c r="F84" i="13" s="1"/>
  <c r="D84" i="13"/>
  <c r="I85" i="12"/>
  <c r="G99" i="10"/>
  <c r="J99" i="10"/>
  <c r="D96" i="8"/>
  <c r="E96" i="8" s="1"/>
  <c r="H96" i="8"/>
  <c r="C96" i="8"/>
  <c r="G96" i="8"/>
  <c r="H83" i="2" l="1"/>
  <c r="D83" i="2"/>
  <c r="C83" i="2"/>
  <c r="I83" i="2"/>
  <c r="M83" i="2" s="1"/>
  <c r="J82" i="2"/>
  <c r="O82" i="2" s="1"/>
  <c r="L82" i="2"/>
  <c r="N82" i="2" s="1"/>
  <c r="G84" i="13"/>
  <c r="K84" i="13" s="1"/>
  <c r="I96" i="8"/>
  <c r="F96" i="8"/>
  <c r="D86" i="12"/>
  <c r="K86" i="12"/>
  <c r="O86" i="12" s="1"/>
  <c r="J86" i="12"/>
  <c r="F86" i="12" a="1"/>
  <c r="F86" i="12" s="1"/>
  <c r="M86" i="12" s="1"/>
  <c r="E86" i="12"/>
  <c r="H100" i="10"/>
  <c r="C100" i="10"/>
  <c r="I100" i="10"/>
  <c r="D100" i="10"/>
  <c r="E100" i="10" s="1"/>
  <c r="E83" i="2" l="1"/>
  <c r="K83" i="2"/>
  <c r="H84" i="13"/>
  <c r="J85" i="13" s="1"/>
  <c r="G86" i="12"/>
  <c r="L86" i="12" s="1"/>
  <c r="G100" i="10"/>
  <c r="J100" i="10"/>
  <c r="G97" i="8"/>
  <c r="D97" i="8"/>
  <c r="E97" i="8" s="1"/>
  <c r="H97" i="8"/>
  <c r="C97" i="8"/>
  <c r="L83" i="2" l="1"/>
  <c r="N83" i="2" s="1"/>
  <c r="G83" i="2"/>
  <c r="J83" i="2"/>
  <c r="O83" i="2" s="1"/>
  <c r="D85" i="13"/>
  <c r="E85" i="13"/>
  <c r="F85" i="13" a="1"/>
  <c r="F85" i="13" s="1"/>
  <c r="I85" i="13"/>
  <c r="I97" i="8"/>
  <c r="F97" i="8"/>
  <c r="I86" i="12"/>
  <c r="H101" i="10"/>
  <c r="C101" i="10"/>
  <c r="D101" i="10"/>
  <c r="E101" i="10" s="1"/>
  <c r="I101" i="10"/>
  <c r="D84" i="2" l="1"/>
  <c r="H84" i="2"/>
  <c r="I84" i="2"/>
  <c r="M84" i="2" s="1"/>
  <c r="C84" i="2"/>
  <c r="G85" i="13"/>
  <c r="K85" i="13" s="1"/>
  <c r="D87" i="12"/>
  <c r="K87" i="12"/>
  <c r="O87" i="12" s="1"/>
  <c r="E87" i="12"/>
  <c r="J87" i="12"/>
  <c r="F87" i="12" a="1"/>
  <c r="F87" i="12" s="1"/>
  <c r="M87" i="12" s="1"/>
  <c r="G101" i="10"/>
  <c r="J101" i="10"/>
  <c r="D98" i="8"/>
  <c r="E98" i="8" s="1"/>
  <c r="H98" i="8"/>
  <c r="C98" i="8"/>
  <c r="G98" i="8"/>
  <c r="E84" i="2" l="1"/>
  <c r="K84" i="2"/>
  <c r="H85" i="13"/>
  <c r="I86" i="13" s="1"/>
  <c r="I98" i="8"/>
  <c r="F98" i="8"/>
  <c r="G87" i="12"/>
  <c r="L87" i="12" s="1"/>
  <c r="H102" i="10"/>
  <c r="C102" i="10"/>
  <c r="D102" i="10"/>
  <c r="E102" i="10" s="1"/>
  <c r="I102" i="10"/>
  <c r="D86" i="13" l="1"/>
  <c r="J84" i="2"/>
  <c r="O84" i="2" s="1"/>
  <c r="L84" i="2"/>
  <c r="N84" i="2" s="1"/>
  <c r="G84" i="2"/>
  <c r="F86" i="13" a="1"/>
  <c r="F86" i="13" s="1"/>
  <c r="J86" i="13"/>
  <c r="E86" i="13"/>
  <c r="I87" i="12"/>
  <c r="G102" i="10"/>
  <c r="J102" i="10"/>
  <c r="G99" i="8"/>
  <c r="D99" i="8"/>
  <c r="E99" i="8" s="1"/>
  <c r="C99" i="8"/>
  <c r="H99" i="8"/>
  <c r="G86" i="13" l="1"/>
  <c r="I85" i="2"/>
  <c r="M85" i="2" s="1"/>
  <c r="C85" i="2"/>
  <c r="H85" i="2"/>
  <c r="D85" i="2"/>
  <c r="H86" i="13"/>
  <c r="I87" i="13" s="1"/>
  <c r="K86" i="13"/>
  <c r="D87" i="13"/>
  <c r="I99" i="8"/>
  <c r="F99" i="8"/>
  <c r="D88" i="12"/>
  <c r="J88" i="12"/>
  <c r="E88" i="12"/>
  <c r="F88" i="12" a="1"/>
  <c r="F88" i="12" s="1"/>
  <c r="M88" i="12" s="1"/>
  <c r="K88" i="12"/>
  <c r="O88" i="12" s="1"/>
  <c r="H103" i="10"/>
  <c r="C103" i="10"/>
  <c r="I103" i="10"/>
  <c r="D103" i="10"/>
  <c r="E103" i="10" s="1"/>
  <c r="J87" i="13" l="1"/>
  <c r="E85" i="2"/>
  <c r="G85" i="2" s="1"/>
  <c r="K85" i="2"/>
  <c r="F87" i="13" a="1"/>
  <c r="F87" i="13" s="1"/>
  <c r="G87" i="13" s="1"/>
  <c r="E87" i="13"/>
  <c r="G88" i="12"/>
  <c r="L88" i="12" s="1"/>
  <c r="G103" i="10"/>
  <c r="J103" i="10"/>
  <c r="D100" i="8"/>
  <c r="E100" i="8" s="1"/>
  <c r="H100" i="8"/>
  <c r="C100" i="8"/>
  <c r="G100" i="8"/>
  <c r="H87" i="13" l="1"/>
  <c r="J88" i="13" s="1"/>
  <c r="J85" i="2"/>
  <c r="O85" i="2" s="1"/>
  <c r="D86" i="2"/>
  <c r="I86" i="2"/>
  <c r="M86" i="2" s="1"/>
  <c r="C86" i="2"/>
  <c r="H86" i="2"/>
  <c r="L85" i="2"/>
  <c r="N85" i="2" s="1"/>
  <c r="K87" i="13"/>
  <c r="I100" i="8"/>
  <c r="F100" i="8"/>
  <c r="D88" i="13"/>
  <c r="F88" i="13" a="1"/>
  <c r="F88" i="13" s="1"/>
  <c r="E88" i="13"/>
  <c r="I88" i="13"/>
  <c r="I88" i="12"/>
  <c r="H104" i="10"/>
  <c r="C104" i="10"/>
  <c r="I104" i="10"/>
  <c r="D104" i="10"/>
  <c r="E104" i="10" s="1"/>
  <c r="E86" i="2" l="1"/>
  <c r="K86" i="2"/>
  <c r="G88" i="13"/>
  <c r="H88" i="13" s="1"/>
  <c r="D89" i="12"/>
  <c r="J89" i="12"/>
  <c r="E89" i="12"/>
  <c r="F89" i="12" a="1"/>
  <c r="F89" i="12" s="1"/>
  <c r="M89" i="12" s="1"/>
  <c r="K89" i="12"/>
  <c r="O89" i="12" s="1"/>
  <c r="G104" i="10"/>
  <c r="J104" i="10"/>
  <c r="G101" i="8"/>
  <c r="D101" i="8"/>
  <c r="E101" i="8" s="1"/>
  <c r="H101" i="8"/>
  <c r="C101" i="8"/>
  <c r="J86" i="2" l="1"/>
  <c r="O86" i="2" s="1"/>
  <c r="L86" i="2"/>
  <c r="N86" i="2" s="1"/>
  <c r="G86" i="2"/>
  <c r="I101" i="8"/>
  <c r="F101" i="8"/>
  <c r="I89" i="13"/>
  <c r="F89" i="13" a="1"/>
  <c r="F89" i="13" s="1"/>
  <c r="D89" i="13"/>
  <c r="J89" i="13"/>
  <c r="E89" i="13"/>
  <c r="K88" i="13"/>
  <c r="G89" i="12"/>
  <c r="I89" i="12" s="1"/>
  <c r="H105" i="10"/>
  <c r="C105" i="10"/>
  <c r="D105" i="10"/>
  <c r="E105" i="10" s="1"/>
  <c r="I105" i="10"/>
  <c r="H87" i="2" l="1"/>
  <c r="I87" i="2"/>
  <c r="M87" i="2" s="1"/>
  <c r="C87" i="2"/>
  <c r="D87" i="2"/>
  <c r="G89" i="13"/>
  <c r="K89" i="13" s="1"/>
  <c r="D90" i="12"/>
  <c r="E90" i="12"/>
  <c r="F90" i="12" a="1"/>
  <c r="F90" i="12" s="1"/>
  <c r="M90" i="12" s="1"/>
  <c r="J90" i="12"/>
  <c r="K90" i="12"/>
  <c r="O90" i="12" s="1"/>
  <c r="L89" i="12"/>
  <c r="G105" i="10"/>
  <c r="J105" i="10"/>
  <c r="D102" i="8"/>
  <c r="E102" i="8" s="1"/>
  <c r="H102" i="8"/>
  <c r="C102" i="8"/>
  <c r="G102" i="8"/>
  <c r="E87" i="2" l="1"/>
  <c r="J87" i="2" s="1"/>
  <c r="O87" i="2" s="1"/>
  <c r="K87" i="2"/>
  <c r="I102" i="8"/>
  <c r="F102" i="8"/>
  <c r="H89" i="13"/>
  <c r="G90" i="12"/>
  <c r="I90" i="12" s="1"/>
  <c r="H106" i="10"/>
  <c r="C106" i="10"/>
  <c r="D106" i="10"/>
  <c r="E106" i="10" s="1"/>
  <c r="I106" i="10"/>
  <c r="G87" i="2" l="1"/>
  <c r="L87" i="2"/>
  <c r="N87" i="2" s="1"/>
  <c r="E90" i="13"/>
  <c r="F90" i="13" a="1"/>
  <c r="F90" i="13" s="1"/>
  <c r="D90" i="13"/>
  <c r="J90" i="13"/>
  <c r="I90" i="13"/>
  <c r="D91" i="12"/>
  <c r="E91" i="12"/>
  <c r="K91" i="12"/>
  <c r="O91" i="12" s="1"/>
  <c r="F91" i="12" a="1"/>
  <c r="F91" i="12" s="1"/>
  <c r="M91" i="12" s="1"/>
  <c r="J91" i="12"/>
  <c r="L90" i="12"/>
  <c r="G106" i="10"/>
  <c r="J106" i="10"/>
  <c r="G103" i="8"/>
  <c r="D103" i="8"/>
  <c r="E103" i="8" s="1"/>
  <c r="H103" i="8"/>
  <c r="C103" i="8"/>
  <c r="C88" i="2" l="1"/>
  <c r="D88" i="2"/>
  <c r="I88" i="2"/>
  <c r="M88" i="2" s="1"/>
  <c r="H88" i="2"/>
  <c r="I103" i="8"/>
  <c r="F103" i="8"/>
  <c r="G90" i="13"/>
  <c r="K90" i="13" s="1"/>
  <c r="G91" i="12"/>
  <c r="I91" i="12" s="1"/>
  <c r="H107" i="10"/>
  <c r="C107" i="10"/>
  <c r="I107" i="10"/>
  <c r="D107" i="10"/>
  <c r="E107" i="10" s="1"/>
  <c r="E88" i="2" l="1"/>
  <c r="G88" i="2" s="1"/>
  <c r="K88" i="2"/>
  <c r="H90" i="13"/>
  <c r="F91" i="13" s="1" a="1"/>
  <c r="F91" i="13" s="1"/>
  <c r="D92" i="12"/>
  <c r="E92" i="12"/>
  <c r="F92" i="12" a="1"/>
  <c r="F92" i="12" s="1"/>
  <c r="M92" i="12" s="1"/>
  <c r="K92" i="12"/>
  <c r="O92" i="12" s="1"/>
  <c r="J92" i="12"/>
  <c r="L91" i="12"/>
  <c r="G107" i="10"/>
  <c r="J107" i="10"/>
  <c r="D104" i="8"/>
  <c r="E104" i="8" s="1"/>
  <c r="H104" i="8"/>
  <c r="C104" i="8"/>
  <c r="G104" i="8"/>
  <c r="C89" i="2" l="1"/>
  <c r="D89" i="2"/>
  <c r="I89" i="2"/>
  <c r="M89" i="2" s="1"/>
  <c r="H89" i="2"/>
  <c r="J88" i="2"/>
  <c r="O88" i="2" s="1"/>
  <c r="L88" i="2"/>
  <c r="N88" i="2" s="1"/>
  <c r="D91" i="13"/>
  <c r="G91" i="13" s="1"/>
  <c r="J91" i="13"/>
  <c r="I91" i="13"/>
  <c r="E91" i="13"/>
  <c r="I104" i="8"/>
  <c r="F104" i="8"/>
  <c r="G92" i="12"/>
  <c r="L92" i="12" s="1"/>
  <c r="H108" i="10"/>
  <c r="C108" i="10"/>
  <c r="I108" i="10"/>
  <c r="D108" i="10"/>
  <c r="E108" i="10" s="1"/>
  <c r="E89" i="2" l="1"/>
  <c r="J89" i="2" s="1"/>
  <c r="O89" i="2" s="1"/>
  <c r="K89" i="2"/>
  <c r="K91" i="13"/>
  <c r="H91" i="13"/>
  <c r="J92" i="13" s="1"/>
  <c r="I92" i="12"/>
  <c r="G108" i="10"/>
  <c r="J108" i="10"/>
  <c r="G105" i="8"/>
  <c r="D105" i="8"/>
  <c r="E105" i="8" s="1"/>
  <c r="H105" i="8"/>
  <c r="C105" i="8"/>
  <c r="G89" i="2" l="1"/>
  <c r="L89" i="2"/>
  <c r="N89" i="2" s="1"/>
  <c r="D92" i="13"/>
  <c r="F105" i="8"/>
  <c r="I105" i="8"/>
  <c r="I92" i="13"/>
  <c r="E92" i="13"/>
  <c r="F92" i="13" a="1"/>
  <c r="F92" i="13" s="1"/>
  <c r="D93" i="12"/>
  <c r="F93" i="12" a="1"/>
  <c r="F93" i="12" s="1"/>
  <c r="M93" i="12" s="1"/>
  <c r="J93" i="12"/>
  <c r="E93" i="12"/>
  <c r="K93" i="12"/>
  <c r="O93" i="12" s="1"/>
  <c r="H109" i="10"/>
  <c r="C109" i="10"/>
  <c r="D109" i="10"/>
  <c r="E109" i="10" s="1"/>
  <c r="I109" i="10"/>
  <c r="D90" i="2" l="1"/>
  <c r="H90" i="2"/>
  <c r="I90" i="2"/>
  <c r="M90" i="2" s="1"/>
  <c r="C90" i="2"/>
  <c r="G92" i="13"/>
  <c r="H92" i="13" s="1"/>
  <c r="F93" i="13" s="1" a="1"/>
  <c r="F93" i="13" s="1"/>
  <c r="G93" i="12"/>
  <c r="I93" i="12" s="1"/>
  <c r="G109" i="10"/>
  <c r="J109" i="10"/>
  <c r="D106" i="8"/>
  <c r="E106" i="8" s="1"/>
  <c r="H106" i="8"/>
  <c r="C106" i="8"/>
  <c r="G106" i="8"/>
  <c r="E90" i="2" l="1"/>
  <c r="K90" i="2"/>
  <c r="I106" i="8"/>
  <c r="K92" i="13"/>
  <c r="J93" i="13"/>
  <c r="D93" i="13"/>
  <c r="G93" i="13" s="1"/>
  <c r="E93" i="13"/>
  <c r="I93" i="13"/>
  <c r="F106" i="8"/>
  <c r="D94" i="12"/>
  <c r="K94" i="12"/>
  <c r="O94" i="12" s="1"/>
  <c r="F94" i="12" a="1"/>
  <c r="F94" i="12" s="1"/>
  <c r="M94" i="12" s="1"/>
  <c r="E94" i="12"/>
  <c r="J94" i="12"/>
  <c r="L93" i="12"/>
  <c r="H110" i="10"/>
  <c r="C110" i="10"/>
  <c r="D110" i="10"/>
  <c r="E110" i="10" s="1"/>
  <c r="I110" i="10"/>
  <c r="J90" i="2" l="1"/>
  <c r="O90" i="2" s="1"/>
  <c r="L90" i="2"/>
  <c r="N90" i="2" s="1"/>
  <c r="G90" i="2"/>
  <c r="K93" i="13"/>
  <c r="H93" i="13"/>
  <c r="E94" i="13" s="1"/>
  <c r="G94" i="12"/>
  <c r="I94" i="12" s="1"/>
  <c r="G110" i="10"/>
  <c r="J110" i="10"/>
  <c r="G107" i="8"/>
  <c r="D107" i="8"/>
  <c r="E107" i="8" s="1"/>
  <c r="C107" i="8"/>
  <c r="H107" i="8"/>
  <c r="D91" i="2" l="1"/>
  <c r="I91" i="2"/>
  <c r="M91" i="2" s="1"/>
  <c r="C91" i="2"/>
  <c r="H91" i="2"/>
  <c r="I107" i="8"/>
  <c r="I94" i="13"/>
  <c r="F107" i="8"/>
  <c r="F94" i="13" a="1"/>
  <c r="F94" i="13" s="1"/>
  <c r="J94" i="13"/>
  <c r="D94" i="13"/>
  <c r="D95" i="12"/>
  <c r="F95" i="12" a="1"/>
  <c r="F95" i="12" s="1"/>
  <c r="M95" i="12" s="1"/>
  <c r="J95" i="12"/>
  <c r="E95" i="12"/>
  <c r="K95" i="12"/>
  <c r="O95" i="12" s="1"/>
  <c r="L94" i="12"/>
  <c r="H111" i="10"/>
  <c r="C111" i="10"/>
  <c r="I111" i="10"/>
  <c r="D111" i="10"/>
  <c r="E111" i="10" s="1"/>
  <c r="E91" i="2" l="1"/>
  <c r="K91" i="2"/>
  <c r="G94" i="13"/>
  <c r="K94" i="13" s="1"/>
  <c r="G95" i="12"/>
  <c r="L95" i="12" s="1"/>
  <c r="G111" i="10"/>
  <c r="J111" i="10"/>
  <c r="D108" i="8"/>
  <c r="E108" i="8" s="1"/>
  <c r="H108" i="8"/>
  <c r="C108" i="8"/>
  <c r="G108" i="8"/>
  <c r="G91" i="2" l="1"/>
  <c r="L91" i="2"/>
  <c r="N91" i="2" s="1"/>
  <c r="J91" i="2"/>
  <c r="O91" i="2" s="1"/>
  <c r="F108" i="8"/>
  <c r="H94" i="13"/>
  <c r="E95" i="13" s="1"/>
  <c r="I108" i="8"/>
  <c r="I95" i="12"/>
  <c r="H112" i="10"/>
  <c r="C112" i="10"/>
  <c r="I112" i="10"/>
  <c r="D112" i="10"/>
  <c r="E112" i="10" s="1"/>
  <c r="I92" i="2" l="1"/>
  <c r="M92" i="2" s="1"/>
  <c r="D92" i="2"/>
  <c r="H92" i="2"/>
  <c r="C92" i="2"/>
  <c r="F95" i="13" a="1"/>
  <c r="F95" i="13" s="1"/>
  <c r="I95" i="13"/>
  <c r="D95" i="13"/>
  <c r="J95" i="13"/>
  <c r="D96" i="12"/>
  <c r="E96" i="12"/>
  <c r="K96" i="12"/>
  <c r="O96" i="12" s="1"/>
  <c r="F96" i="12" a="1"/>
  <c r="F96" i="12" s="1"/>
  <c r="M96" i="12" s="1"/>
  <c r="J96" i="12"/>
  <c r="G112" i="10"/>
  <c r="J112" i="10"/>
  <c r="G109" i="8"/>
  <c r="D109" i="8"/>
  <c r="E109" i="8" s="1"/>
  <c r="H109" i="8"/>
  <c r="C109" i="8"/>
  <c r="E92" i="2" l="1"/>
  <c r="K92" i="2"/>
  <c r="F109" i="8"/>
  <c r="I109" i="8"/>
  <c r="G95" i="13"/>
  <c r="K95" i="13" s="1"/>
  <c r="G96" i="12"/>
  <c r="I96" i="12" s="1"/>
  <c r="H113" i="10"/>
  <c r="C113" i="10"/>
  <c r="D113" i="10"/>
  <c r="E113" i="10" s="1"/>
  <c r="I113" i="10"/>
  <c r="J92" i="2" l="1"/>
  <c r="O92" i="2" s="1"/>
  <c r="L92" i="2"/>
  <c r="N92" i="2" s="1"/>
  <c r="G92" i="2"/>
  <c r="H95" i="13"/>
  <c r="J96" i="13" s="1"/>
  <c r="D97" i="12"/>
  <c r="F97" i="12" a="1"/>
  <c r="F97" i="12" s="1"/>
  <c r="M97" i="12" s="1"/>
  <c r="J97" i="12"/>
  <c r="K97" i="12"/>
  <c r="O97" i="12" s="1"/>
  <c r="E97" i="12"/>
  <c r="L96" i="12"/>
  <c r="J113" i="10"/>
  <c r="G113" i="10"/>
  <c r="D110" i="8"/>
  <c r="E110" i="8" s="1"/>
  <c r="H110" i="8"/>
  <c r="C110" i="8"/>
  <c r="G110" i="8"/>
  <c r="D93" i="2" l="1"/>
  <c r="C93" i="2"/>
  <c r="H93" i="2"/>
  <c r="I93" i="2"/>
  <c r="M93" i="2" s="1"/>
  <c r="F110" i="8"/>
  <c r="I110" i="8"/>
  <c r="D96" i="13"/>
  <c r="I96" i="13"/>
  <c r="E96" i="13"/>
  <c r="F96" i="13" a="1"/>
  <c r="F96" i="13" s="1"/>
  <c r="G97" i="12"/>
  <c r="I97" i="12" s="1"/>
  <c r="H114" i="10"/>
  <c r="C114" i="10"/>
  <c r="I114" i="10"/>
  <c r="D114" i="10"/>
  <c r="E114" i="10" s="1"/>
  <c r="E93" i="2" l="1"/>
  <c r="K93" i="2"/>
  <c r="G96" i="13"/>
  <c r="K96" i="13" s="1"/>
  <c r="D98" i="12"/>
  <c r="K98" i="12"/>
  <c r="O98" i="12" s="1"/>
  <c r="F98" i="12" a="1"/>
  <c r="F98" i="12" s="1"/>
  <c r="M98" i="12" s="1"/>
  <c r="E98" i="12"/>
  <c r="J98" i="12"/>
  <c r="L97" i="12"/>
  <c r="G114" i="10"/>
  <c r="J114" i="10"/>
  <c r="G111" i="8"/>
  <c r="D111" i="8"/>
  <c r="E111" i="8" s="1"/>
  <c r="H111" i="8"/>
  <c r="C111" i="8"/>
  <c r="L93" i="2" l="1"/>
  <c r="N93" i="2" s="1"/>
  <c r="G93" i="2"/>
  <c r="J93" i="2"/>
  <c r="O93" i="2" s="1"/>
  <c r="I111" i="8"/>
  <c r="F111" i="8"/>
  <c r="H96" i="13"/>
  <c r="J97" i="13" s="1"/>
  <c r="G98" i="12"/>
  <c r="L98" i="12" s="1"/>
  <c r="H115" i="10"/>
  <c r="C115" i="10"/>
  <c r="D115" i="10"/>
  <c r="E115" i="10" s="1"/>
  <c r="I115" i="10"/>
  <c r="I94" i="2" l="1"/>
  <c r="M94" i="2" s="1"/>
  <c r="C94" i="2"/>
  <c r="D94" i="2"/>
  <c r="H94" i="2"/>
  <c r="D97" i="13"/>
  <c r="I97" i="13"/>
  <c r="E97" i="13"/>
  <c r="F97" i="13" a="1"/>
  <c r="F97" i="13" s="1"/>
  <c r="I98" i="12"/>
  <c r="J115" i="10"/>
  <c r="G115" i="10"/>
  <c r="D112" i="8"/>
  <c r="E112" i="8" s="1"/>
  <c r="H112" i="8"/>
  <c r="C112" i="8"/>
  <c r="G112" i="8"/>
  <c r="E94" i="2" l="1"/>
  <c r="G94" i="2" s="1"/>
  <c r="K94" i="2"/>
  <c r="F112" i="8"/>
  <c r="G97" i="13"/>
  <c r="K97" i="13" s="1"/>
  <c r="I112" i="8"/>
  <c r="D99" i="12"/>
  <c r="J99" i="12"/>
  <c r="K99" i="12"/>
  <c r="O99" i="12" s="1"/>
  <c r="E99" i="12"/>
  <c r="F99" i="12" a="1"/>
  <c r="F99" i="12" s="1"/>
  <c r="M99" i="12" s="1"/>
  <c r="H116" i="10"/>
  <c r="C116" i="10"/>
  <c r="I116" i="10"/>
  <c r="D116" i="10"/>
  <c r="E116" i="10" s="1"/>
  <c r="J94" i="2" l="1"/>
  <c r="O94" i="2" s="1"/>
  <c r="H95" i="2"/>
  <c r="I95" i="2"/>
  <c r="M95" i="2" s="1"/>
  <c r="C95" i="2"/>
  <c r="D95" i="2"/>
  <c r="L94" i="2"/>
  <c r="N94" i="2" s="1"/>
  <c r="H97" i="13"/>
  <c r="J98" i="13" s="1"/>
  <c r="G99" i="12"/>
  <c r="L99" i="12" s="1"/>
  <c r="G116" i="10"/>
  <c r="J116" i="10"/>
  <c r="G113" i="8"/>
  <c r="D113" i="8"/>
  <c r="E113" i="8" s="1"/>
  <c r="H113" i="8"/>
  <c r="C113" i="8"/>
  <c r="E95" i="2" l="1"/>
  <c r="G95" i="2" s="1"/>
  <c r="K95" i="2"/>
  <c r="F113" i="8"/>
  <c r="F98" i="13" a="1"/>
  <c r="F98" i="13" s="1"/>
  <c r="D98" i="13"/>
  <c r="I98" i="13"/>
  <c r="E98" i="13"/>
  <c r="I113" i="8"/>
  <c r="I99" i="12"/>
  <c r="H117" i="10"/>
  <c r="C117" i="10"/>
  <c r="D117" i="10"/>
  <c r="E117" i="10" s="1"/>
  <c r="I117" i="10"/>
  <c r="J95" i="2" l="1"/>
  <c r="O95" i="2" s="1"/>
  <c r="H96" i="2"/>
  <c r="C96" i="2"/>
  <c r="I96" i="2"/>
  <c r="M96" i="2" s="1"/>
  <c r="D96" i="2"/>
  <c r="L95" i="2"/>
  <c r="N95" i="2" s="1"/>
  <c r="G98" i="13"/>
  <c r="H98" i="13" s="1"/>
  <c r="J99" i="13" s="1"/>
  <c r="D100" i="12"/>
  <c r="F100" i="12" a="1"/>
  <c r="F100" i="12" s="1"/>
  <c r="M100" i="12" s="1"/>
  <c r="E100" i="12"/>
  <c r="K100" i="12"/>
  <c r="O100" i="12" s="1"/>
  <c r="J100" i="12"/>
  <c r="J117" i="10"/>
  <c r="G117" i="10"/>
  <c r="D114" i="8"/>
  <c r="E114" i="8" s="1"/>
  <c r="H114" i="8"/>
  <c r="C114" i="8"/>
  <c r="G114" i="8"/>
  <c r="E96" i="2" l="1"/>
  <c r="G96" i="2" s="1"/>
  <c r="K96" i="2"/>
  <c r="F114" i="8"/>
  <c r="K98" i="13"/>
  <c r="D99" i="13"/>
  <c r="F99" i="13" a="1"/>
  <c r="F99" i="13" s="1"/>
  <c r="I99" i="13"/>
  <c r="E99" i="13"/>
  <c r="I114" i="8"/>
  <c r="G100" i="12"/>
  <c r="I100" i="12" s="1"/>
  <c r="H118" i="10"/>
  <c r="C118" i="10"/>
  <c r="D118" i="10"/>
  <c r="E118" i="10" s="1"/>
  <c r="I118" i="10"/>
  <c r="C97" i="2" l="1"/>
  <c r="H97" i="2"/>
  <c r="I97" i="2"/>
  <c r="M97" i="2" s="1"/>
  <c r="D97" i="2"/>
  <c r="J96" i="2"/>
  <c r="O96" i="2" s="1"/>
  <c r="L96" i="2"/>
  <c r="N96" i="2" s="1"/>
  <c r="G99" i="13"/>
  <c r="H99" i="13" s="1"/>
  <c r="D100" i="13" s="1"/>
  <c r="D101" i="12"/>
  <c r="F101" i="12" a="1"/>
  <c r="F101" i="12" s="1"/>
  <c r="M101" i="12" s="1"/>
  <c r="E101" i="12"/>
  <c r="J101" i="12"/>
  <c r="K101" i="12"/>
  <c r="O101" i="12" s="1"/>
  <c r="L100" i="12"/>
  <c r="G118" i="10"/>
  <c r="J118" i="10"/>
  <c r="G115" i="8"/>
  <c r="D115" i="8"/>
  <c r="E115" i="8" s="1"/>
  <c r="C115" i="8"/>
  <c r="H115" i="8"/>
  <c r="E97" i="2" l="1"/>
  <c r="L97" i="2" s="1"/>
  <c r="K97" i="2"/>
  <c r="K99" i="13"/>
  <c r="J100" i="13"/>
  <c r="I100" i="13"/>
  <c r="E100" i="13"/>
  <c r="F100" i="13" a="1"/>
  <c r="F100" i="13" s="1"/>
  <c r="G100" i="13" s="1"/>
  <c r="H100" i="13" s="1"/>
  <c r="I115" i="8"/>
  <c r="F115" i="8"/>
  <c r="G101" i="12"/>
  <c r="I101" i="12" s="1"/>
  <c r="H119" i="10"/>
  <c r="C119" i="10"/>
  <c r="D119" i="10"/>
  <c r="E119" i="10" s="1"/>
  <c r="I119" i="10"/>
  <c r="J97" i="2" l="1"/>
  <c r="O97" i="2" s="1"/>
  <c r="N97" i="2"/>
  <c r="G97" i="2"/>
  <c r="K100" i="13"/>
  <c r="F101" i="13" a="1"/>
  <c r="F101" i="13" s="1"/>
  <c r="J101" i="13"/>
  <c r="D101" i="13"/>
  <c r="E101" i="13"/>
  <c r="I101" i="13"/>
  <c r="F102" i="12" a="1"/>
  <c r="F102" i="12" s="1"/>
  <c r="M102" i="12" s="1"/>
  <c r="E102" i="12"/>
  <c r="K102" i="12"/>
  <c r="O102" i="12" s="1"/>
  <c r="J102" i="12"/>
  <c r="D102" i="12"/>
  <c r="L101" i="12"/>
  <c r="J119" i="10"/>
  <c r="G119" i="10"/>
  <c r="D116" i="8"/>
  <c r="E116" i="8" s="1"/>
  <c r="H116" i="8"/>
  <c r="C116" i="8"/>
  <c r="G116" i="8"/>
  <c r="C98" i="2" l="1"/>
  <c r="I98" i="2"/>
  <c r="M98" i="2" s="1"/>
  <c r="D98" i="2"/>
  <c r="H98" i="2"/>
  <c r="F116" i="8"/>
  <c r="G101" i="13"/>
  <c r="H101" i="13" s="1"/>
  <c r="I116" i="8"/>
  <c r="G102" i="12"/>
  <c r="L102" i="12" s="1"/>
  <c r="H120" i="10"/>
  <c r="C120" i="10"/>
  <c r="I120" i="10"/>
  <c r="D120" i="10"/>
  <c r="E120" i="10" s="1"/>
  <c r="K98" i="2" l="1"/>
  <c r="E98" i="2"/>
  <c r="G98" i="2" s="1"/>
  <c r="K101" i="13"/>
  <c r="E102" i="13"/>
  <c r="F102" i="13" a="1"/>
  <c r="F102" i="13" s="1"/>
  <c r="D102" i="13"/>
  <c r="J102" i="13"/>
  <c r="I102" i="13"/>
  <c r="I102" i="12"/>
  <c r="K103" i="12" s="1"/>
  <c r="O103" i="12" s="1"/>
  <c r="G120" i="10"/>
  <c r="J120" i="10"/>
  <c r="G117" i="8"/>
  <c r="D117" i="8"/>
  <c r="E117" i="8" s="1"/>
  <c r="C117" i="8"/>
  <c r="H117" i="8"/>
  <c r="H99" i="2" l="1"/>
  <c r="I99" i="2"/>
  <c r="M99" i="2" s="1"/>
  <c r="C99" i="2"/>
  <c r="D99" i="2"/>
  <c r="J98" i="2"/>
  <c r="O98" i="2" s="1"/>
  <c r="L98" i="2"/>
  <c r="N98" i="2" s="1"/>
  <c r="F117" i="8"/>
  <c r="I117" i="8"/>
  <c r="G102" i="13"/>
  <c r="K102" i="13" s="1"/>
  <c r="J103" i="12"/>
  <c r="D103" i="12"/>
  <c r="F103" i="12" a="1"/>
  <c r="F103" i="12" s="1"/>
  <c r="M103" i="12" s="1"/>
  <c r="E103" i="12"/>
  <c r="H121" i="10"/>
  <c r="C121" i="10"/>
  <c r="D121" i="10"/>
  <c r="E121" i="10" s="1"/>
  <c r="I121" i="10"/>
  <c r="E99" i="2" l="1"/>
  <c r="G99" i="2" s="1"/>
  <c r="K99" i="2"/>
  <c r="H102" i="13"/>
  <c r="I103" i="13" s="1"/>
  <c r="G103" i="12"/>
  <c r="I103" i="12" s="1"/>
  <c r="K104" i="12" s="1"/>
  <c r="O104" i="12" s="1"/>
  <c r="J121" i="10"/>
  <c r="G121" i="10"/>
  <c r="D118" i="8"/>
  <c r="E118" i="8" s="1"/>
  <c r="H118" i="8"/>
  <c r="C118" i="8"/>
  <c r="G118" i="8"/>
  <c r="I100" i="2" l="1"/>
  <c r="M100" i="2" s="1"/>
  <c r="C100" i="2"/>
  <c r="H100" i="2"/>
  <c r="D100" i="2"/>
  <c r="J99" i="2"/>
  <c r="O99" i="2" s="1"/>
  <c r="L99" i="2"/>
  <c r="N99" i="2" s="1"/>
  <c r="F118" i="8"/>
  <c r="D103" i="13"/>
  <c r="J103" i="13"/>
  <c r="E103" i="13"/>
  <c r="F103" i="13" a="1"/>
  <c r="F103" i="13" s="1"/>
  <c r="L103" i="12"/>
  <c r="I118" i="8"/>
  <c r="F104" i="12" a="1"/>
  <c r="F104" i="12" s="1"/>
  <c r="M104" i="12" s="1"/>
  <c r="J104" i="12"/>
  <c r="E104" i="12"/>
  <c r="D104" i="12"/>
  <c r="H122" i="10"/>
  <c r="C122" i="10"/>
  <c r="I122" i="10"/>
  <c r="D122" i="10"/>
  <c r="E122" i="10" s="1"/>
  <c r="E100" i="2" l="1"/>
  <c r="K100" i="2"/>
  <c r="G103" i="13"/>
  <c r="K103" i="13" s="1"/>
  <c r="G104" i="12"/>
  <c r="I104" i="12" s="1"/>
  <c r="D105" i="12" s="1"/>
  <c r="G122" i="10"/>
  <c r="J122" i="10"/>
  <c r="G119" i="8"/>
  <c r="D119" i="8"/>
  <c r="E119" i="8" s="1"/>
  <c r="C119" i="8"/>
  <c r="H119" i="8"/>
  <c r="J100" i="2" l="1"/>
  <c r="O100" i="2" s="1"/>
  <c r="G100" i="2"/>
  <c r="L100" i="2"/>
  <c r="N100" i="2" s="1"/>
  <c r="I119" i="8"/>
  <c r="F119" i="8"/>
  <c r="H103" i="13"/>
  <c r="F104" i="13" s="1" a="1"/>
  <c r="F104" i="13" s="1"/>
  <c r="J105" i="12"/>
  <c r="E105" i="12"/>
  <c r="K105" i="12"/>
  <c r="O105" i="12" s="1"/>
  <c r="L104" i="12"/>
  <c r="F105" i="12" a="1"/>
  <c r="F105" i="12" s="1"/>
  <c r="H123" i="10"/>
  <c r="C123" i="10"/>
  <c r="D123" i="10"/>
  <c r="E123" i="10" s="1"/>
  <c r="I123" i="10"/>
  <c r="I101" i="2" l="1"/>
  <c r="M101" i="2" s="1"/>
  <c r="H101" i="2"/>
  <c r="D101" i="2"/>
  <c r="C101" i="2"/>
  <c r="G105" i="12"/>
  <c r="M105" i="12"/>
  <c r="D104" i="13"/>
  <c r="G104" i="13" s="1"/>
  <c r="I104" i="13"/>
  <c r="J104" i="13"/>
  <c r="E104" i="13"/>
  <c r="L105" i="12"/>
  <c r="I105" i="12"/>
  <c r="J123" i="10"/>
  <c r="G123" i="10"/>
  <c r="D120" i="8"/>
  <c r="E120" i="8" s="1"/>
  <c r="H120" i="8"/>
  <c r="C120" i="8"/>
  <c r="G120" i="8"/>
  <c r="E101" i="2" l="1"/>
  <c r="K101" i="2"/>
  <c r="H104" i="13"/>
  <c r="E105" i="13" s="1"/>
  <c r="F120" i="8"/>
  <c r="K104" i="13"/>
  <c r="I120" i="8"/>
  <c r="D106" i="12"/>
  <c r="K106" i="12"/>
  <c r="O106" i="12" s="1"/>
  <c r="E106" i="12"/>
  <c r="J106" i="12"/>
  <c r="F106" i="12" a="1"/>
  <c r="F106" i="12" s="1"/>
  <c r="M106" i="12" s="1"/>
  <c r="H124" i="10"/>
  <c r="C124" i="10"/>
  <c r="I124" i="10"/>
  <c r="D124" i="10"/>
  <c r="E124" i="10" s="1"/>
  <c r="J101" i="2" l="1"/>
  <c r="O101" i="2" s="1"/>
  <c r="L101" i="2"/>
  <c r="N101" i="2" s="1"/>
  <c r="G101" i="2"/>
  <c r="D105" i="13"/>
  <c r="F105" i="13" a="1"/>
  <c r="F105" i="13" s="1"/>
  <c r="I105" i="13"/>
  <c r="J105" i="13"/>
  <c r="G106" i="12"/>
  <c r="I106" i="12" s="1"/>
  <c r="G124" i="10"/>
  <c r="J124" i="10"/>
  <c r="G121" i="8"/>
  <c r="D121" i="8"/>
  <c r="E121" i="8" s="1"/>
  <c r="H121" i="8"/>
  <c r="C121" i="8"/>
  <c r="G105" i="13" l="1"/>
  <c r="K105" i="13" s="1"/>
  <c r="I102" i="2"/>
  <c r="M102" i="2" s="1"/>
  <c r="D102" i="2"/>
  <c r="H102" i="2"/>
  <c r="C102" i="2"/>
  <c r="I121" i="8"/>
  <c r="F121" i="8"/>
  <c r="H105" i="13"/>
  <c r="I106" i="13" s="1"/>
  <c r="D107" i="12"/>
  <c r="K107" i="12"/>
  <c r="O107" i="12" s="1"/>
  <c r="J107" i="12"/>
  <c r="E107" i="12"/>
  <c r="F107" i="12" a="1"/>
  <c r="F107" i="12" s="1"/>
  <c r="M107" i="12" s="1"/>
  <c r="L106" i="12"/>
  <c r="H125" i="10"/>
  <c r="C125" i="10"/>
  <c r="D125" i="10"/>
  <c r="E125" i="10" s="1"/>
  <c r="I125" i="10"/>
  <c r="E102" i="2" l="1"/>
  <c r="K102" i="2"/>
  <c r="J106" i="13"/>
  <c r="E106" i="13"/>
  <c r="D106" i="13"/>
  <c r="F106" i="13" a="1"/>
  <c r="F106" i="13" s="1"/>
  <c r="G107" i="12"/>
  <c r="L107" i="12" s="1"/>
  <c r="J125" i="10"/>
  <c r="G125" i="10"/>
  <c r="D122" i="8"/>
  <c r="E122" i="8" s="1"/>
  <c r="H122" i="8"/>
  <c r="C122" i="8"/>
  <c r="G122" i="8"/>
  <c r="L102" i="2" l="1"/>
  <c r="N102" i="2" s="1"/>
  <c r="J102" i="2"/>
  <c r="O102" i="2" s="1"/>
  <c r="G102" i="2"/>
  <c r="G106" i="13"/>
  <c r="K106" i="13" s="1"/>
  <c r="F122" i="8"/>
  <c r="I122" i="8"/>
  <c r="I107" i="12"/>
  <c r="H126" i="10"/>
  <c r="C126" i="10"/>
  <c r="D126" i="10"/>
  <c r="E126" i="10" s="1"/>
  <c r="I126" i="10"/>
  <c r="I103" i="2" l="1"/>
  <c r="M103" i="2" s="1"/>
  <c r="D103" i="2"/>
  <c r="H103" i="2"/>
  <c r="C103" i="2"/>
  <c r="H106" i="13"/>
  <c r="E107" i="13" s="1"/>
  <c r="D108" i="12"/>
  <c r="K108" i="12"/>
  <c r="O108" i="12" s="1"/>
  <c r="J108" i="12"/>
  <c r="E108" i="12"/>
  <c r="F108" i="12" a="1"/>
  <c r="F108" i="12" s="1"/>
  <c r="M108" i="12" s="1"/>
  <c r="G126" i="10"/>
  <c r="J126" i="10"/>
  <c r="G123" i="8"/>
  <c r="D123" i="8"/>
  <c r="E123" i="8" s="1"/>
  <c r="C123" i="8"/>
  <c r="H123" i="8"/>
  <c r="K103" i="2" l="1"/>
  <c r="E103" i="2"/>
  <c r="J107" i="13"/>
  <c r="I107" i="13"/>
  <c r="F107" i="13" a="1"/>
  <c r="F107" i="13" s="1"/>
  <c r="D107" i="13"/>
  <c r="I123" i="8"/>
  <c r="F123" i="8"/>
  <c r="G108" i="12"/>
  <c r="I108" i="12" s="1"/>
  <c r="H127" i="10"/>
  <c r="C127" i="10"/>
  <c r="D127" i="10"/>
  <c r="E127" i="10" s="1"/>
  <c r="I127" i="10"/>
  <c r="J103" i="2" l="1"/>
  <c r="O103" i="2" s="1"/>
  <c r="L103" i="2"/>
  <c r="N103" i="2" s="1"/>
  <c r="G103" i="2"/>
  <c r="G107" i="13"/>
  <c r="K107" i="13" s="1"/>
  <c r="D109" i="12"/>
  <c r="E109" i="12"/>
  <c r="J109" i="12"/>
  <c r="F109" i="12" a="1"/>
  <c r="F109" i="12" s="1"/>
  <c r="M109" i="12" s="1"/>
  <c r="K109" i="12"/>
  <c r="O109" i="12" s="1"/>
  <c r="L108" i="12"/>
  <c r="J127" i="10"/>
  <c r="G127" i="10"/>
  <c r="D124" i="8"/>
  <c r="E124" i="8" s="1"/>
  <c r="H124" i="8"/>
  <c r="C124" i="8"/>
  <c r="G124" i="8"/>
  <c r="C104" i="2" l="1"/>
  <c r="I104" i="2"/>
  <c r="M104" i="2" s="1"/>
  <c r="D104" i="2"/>
  <c r="H104" i="2"/>
  <c r="H107" i="13"/>
  <c r="J108" i="13" s="1"/>
  <c r="F124" i="8"/>
  <c r="F108" i="13" a="1"/>
  <c r="F108" i="13" s="1"/>
  <c r="I124" i="8"/>
  <c r="G109" i="12"/>
  <c r="I109" i="12" s="1"/>
  <c r="H128" i="10"/>
  <c r="C128" i="10"/>
  <c r="I128" i="10"/>
  <c r="D128" i="10"/>
  <c r="E128" i="10" s="1"/>
  <c r="D108" i="13" l="1"/>
  <c r="G108" i="13" s="1"/>
  <c r="E104" i="2"/>
  <c r="K104" i="2"/>
  <c r="E108" i="13"/>
  <c r="I108" i="13"/>
  <c r="D110" i="12"/>
  <c r="E110" i="12"/>
  <c r="J110" i="12"/>
  <c r="F110" i="12" a="1"/>
  <c r="F110" i="12" s="1"/>
  <c r="M110" i="12" s="1"/>
  <c r="K110" i="12"/>
  <c r="O110" i="12" s="1"/>
  <c r="L109" i="12"/>
  <c r="G128" i="10"/>
  <c r="J128" i="10"/>
  <c r="G125" i="8"/>
  <c r="D125" i="8"/>
  <c r="E125" i="8" s="1"/>
  <c r="H125" i="8"/>
  <c r="C125" i="8"/>
  <c r="H108" i="13" l="1"/>
  <c r="D109" i="13" s="1"/>
  <c r="J104" i="2"/>
  <c r="O104" i="2" s="1"/>
  <c r="G104" i="2"/>
  <c r="L104" i="2"/>
  <c r="N104" i="2" s="1"/>
  <c r="I125" i="8"/>
  <c r="F125" i="8"/>
  <c r="I109" i="13"/>
  <c r="E109" i="13"/>
  <c r="F109" i="13" a="1"/>
  <c r="F109" i="13" s="1"/>
  <c r="G109" i="13" s="1"/>
  <c r="J109" i="13"/>
  <c r="K108" i="13"/>
  <c r="G110" i="12"/>
  <c r="L110" i="12" s="1"/>
  <c r="H129" i="10"/>
  <c r="C129" i="10"/>
  <c r="D129" i="10"/>
  <c r="E129" i="10" s="1"/>
  <c r="I129" i="10"/>
  <c r="C105" i="2" l="1"/>
  <c r="I105" i="2"/>
  <c r="M105" i="2" s="1"/>
  <c r="H105" i="2"/>
  <c r="D105" i="2"/>
  <c r="H109" i="13"/>
  <c r="I110" i="13" s="1"/>
  <c r="K109" i="13"/>
  <c r="I110" i="12"/>
  <c r="E111" i="12" s="1"/>
  <c r="J129" i="10"/>
  <c r="G129" i="10"/>
  <c r="D126" i="8"/>
  <c r="E126" i="8" s="1"/>
  <c r="H126" i="8"/>
  <c r="C126" i="8"/>
  <c r="G126" i="8"/>
  <c r="E105" i="2" l="1"/>
  <c r="K105" i="2"/>
  <c r="D110" i="13"/>
  <c r="J110" i="13"/>
  <c r="F126" i="8"/>
  <c r="E110" i="13"/>
  <c r="F110" i="13" a="1"/>
  <c r="F110" i="13" s="1"/>
  <c r="G110" i="13" s="1"/>
  <c r="I126" i="8"/>
  <c r="K111" i="12"/>
  <c r="O111" i="12" s="1"/>
  <c r="J111" i="12"/>
  <c r="D111" i="12"/>
  <c r="F111" i="12" a="1"/>
  <c r="F111" i="12" s="1"/>
  <c r="M111" i="12" s="1"/>
  <c r="H130" i="10"/>
  <c r="C130" i="10"/>
  <c r="I130" i="10"/>
  <c r="D130" i="10"/>
  <c r="E130" i="10" s="1"/>
  <c r="J105" i="2" l="1"/>
  <c r="O105" i="2" s="1"/>
  <c r="G105" i="2"/>
  <c r="L105" i="2"/>
  <c r="N105" i="2" s="1"/>
  <c r="K110" i="13"/>
  <c r="H110" i="13"/>
  <c r="G111" i="12"/>
  <c r="G130" i="10"/>
  <c r="J130" i="10"/>
  <c r="G127" i="8"/>
  <c r="D127" i="8"/>
  <c r="E127" i="8" s="1"/>
  <c r="H127" i="8"/>
  <c r="C127" i="8"/>
  <c r="I111" i="12" l="1"/>
  <c r="D112" i="12" s="1"/>
  <c r="H106" i="2"/>
  <c r="D106" i="2"/>
  <c r="I106" i="2"/>
  <c r="M106" i="2" s="1"/>
  <c r="C106" i="2"/>
  <c r="F127" i="8"/>
  <c r="I127" i="8"/>
  <c r="D111" i="13"/>
  <c r="J111" i="13"/>
  <c r="F111" i="13" a="1"/>
  <c r="F111" i="13" s="1"/>
  <c r="E111" i="13"/>
  <c r="I111" i="13"/>
  <c r="K112" i="12"/>
  <c r="O112" i="12" s="1"/>
  <c r="L111" i="12"/>
  <c r="J112" i="12"/>
  <c r="F112" i="12" a="1"/>
  <c r="F112" i="12" s="1"/>
  <c r="E112" i="12"/>
  <c r="H131" i="10"/>
  <c r="C131" i="10"/>
  <c r="D131" i="10"/>
  <c r="E131" i="10" s="1"/>
  <c r="I131" i="10"/>
  <c r="E106" i="2" l="1"/>
  <c r="K106" i="2"/>
  <c r="G112" i="12"/>
  <c r="I112" i="12" s="1"/>
  <c r="F113" i="12" s="1" a="1"/>
  <c r="F113" i="12" s="1"/>
  <c r="M113" i="12" s="1"/>
  <c r="M112" i="12"/>
  <c r="G111" i="13"/>
  <c r="K111" i="13" s="1"/>
  <c r="J131" i="10"/>
  <c r="G131" i="10"/>
  <c r="D128" i="8"/>
  <c r="E128" i="8" s="1"/>
  <c r="H128" i="8"/>
  <c r="C128" i="8"/>
  <c r="G128" i="8"/>
  <c r="L112" i="12" l="1"/>
  <c r="L106" i="2"/>
  <c r="N106" i="2" s="1"/>
  <c r="G106" i="2"/>
  <c r="J106" i="2"/>
  <c r="O106" i="2" s="1"/>
  <c r="F128" i="8"/>
  <c r="E113" i="12"/>
  <c r="K113" i="12"/>
  <c r="O113" i="12" s="1"/>
  <c r="D113" i="12"/>
  <c r="G113" i="12" s="1"/>
  <c r="J113" i="12"/>
  <c r="I128" i="8"/>
  <c r="H111" i="13"/>
  <c r="H132" i="10"/>
  <c r="C132" i="10"/>
  <c r="I132" i="10"/>
  <c r="D132" i="10"/>
  <c r="E132" i="10" s="1"/>
  <c r="C107" i="2" l="1"/>
  <c r="D107" i="2"/>
  <c r="I107" i="2"/>
  <c r="M107" i="2" s="1"/>
  <c r="H107" i="2"/>
  <c r="L113" i="12"/>
  <c r="J112" i="13"/>
  <c r="E112" i="13"/>
  <c r="I112" i="13"/>
  <c r="F112" i="13" a="1"/>
  <c r="F112" i="13" s="1"/>
  <c r="D112" i="13"/>
  <c r="I113" i="12"/>
  <c r="G132" i="10"/>
  <c r="J132" i="10"/>
  <c r="H129" i="8"/>
  <c r="G129" i="8"/>
  <c r="D129" i="8"/>
  <c r="E129" i="8" s="1"/>
  <c r="C129" i="8"/>
  <c r="E107" i="2" l="1"/>
  <c r="K107" i="2"/>
  <c r="I129" i="8"/>
  <c r="F129" i="8"/>
  <c r="G112" i="13"/>
  <c r="H112" i="13" s="1"/>
  <c r="D114" i="12"/>
  <c r="K114" i="12"/>
  <c r="O114" i="12" s="1"/>
  <c r="F114" i="12" a="1"/>
  <c r="F114" i="12" s="1"/>
  <c r="M114" i="12" s="1"/>
  <c r="E114" i="12"/>
  <c r="J114" i="12"/>
  <c r="H133" i="10"/>
  <c r="C133" i="10"/>
  <c r="D133" i="10"/>
  <c r="E133" i="10" s="1"/>
  <c r="I133" i="10"/>
  <c r="J107" i="2" l="1"/>
  <c r="O107" i="2" s="1"/>
  <c r="G107" i="2"/>
  <c r="L107" i="2"/>
  <c r="N107" i="2" s="1"/>
  <c r="K112" i="13"/>
  <c r="F113" i="13" a="1"/>
  <c r="F113" i="13" s="1"/>
  <c r="D113" i="13"/>
  <c r="I113" i="13"/>
  <c r="J113" i="13"/>
  <c r="E113" i="13"/>
  <c r="G114" i="12"/>
  <c r="I114" i="12" s="1"/>
  <c r="J133" i="10"/>
  <c r="G133" i="10"/>
  <c r="G130" i="8"/>
  <c r="D130" i="8"/>
  <c r="E130" i="8" s="1"/>
  <c r="C130" i="8"/>
  <c r="H130" i="8"/>
  <c r="C108" i="2" l="1"/>
  <c r="I108" i="2"/>
  <c r="M108" i="2" s="1"/>
  <c r="H108" i="2"/>
  <c r="D108" i="2"/>
  <c r="I130" i="8"/>
  <c r="G113" i="13"/>
  <c r="K113" i="13" s="1"/>
  <c r="F130" i="8"/>
  <c r="D115" i="12"/>
  <c r="K115" i="12"/>
  <c r="O115" i="12" s="1"/>
  <c r="F115" i="12" a="1"/>
  <c r="F115" i="12" s="1"/>
  <c r="M115" i="12" s="1"/>
  <c r="J115" i="12"/>
  <c r="E115" i="12"/>
  <c r="L114" i="12"/>
  <c r="H134" i="10"/>
  <c r="C134" i="10"/>
  <c r="D134" i="10"/>
  <c r="E134" i="10" s="1"/>
  <c r="I134" i="10"/>
  <c r="K108" i="2" l="1"/>
  <c r="E108" i="2"/>
  <c r="H113" i="13"/>
  <c r="F114" i="13" s="1" a="1"/>
  <c r="F114" i="13" s="1"/>
  <c r="G115" i="12"/>
  <c r="L115" i="12" s="1"/>
  <c r="G134" i="10"/>
  <c r="J134" i="10"/>
  <c r="D131" i="8"/>
  <c r="E131" i="8" s="1"/>
  <c r="C131" i="8"/>
  <c r="H131" i="8"/>
  <c r="G131" i="8"/>
  <c r="L108" i="2" l="1"/>
  <c r="N108" i="2" s="1"/>
  <c r="G108" i="2"/>
  <c r="J108" i="2"/>
  <c r="O108" i="2" s="1"/>
  <c r="D114" i="13"/>
  <c r="G114" i="13" s="1"/>
  <c r="I114" i="13"/>
  <c r="J114" i="13"/>
  <c r="E114" i="13"/>
  <c r="I131" i="8"/>
  <c r="F131" i="8"/>
  <c r="I115" i="12"/>
  <c r="H135" i="10"/>
  <c r="C135" i="10"/>
  <c r="D135" i="10"/>
  <c r="E135" i="10" s="1"/>
  <c r="I135" i="10"/>
  <c r="I109" i="2" l="1"/>
  <c r="M109" i="2" s="1"/>
  <c r="C109" i="2"/>
  <c r="H109" i="2"/>
  <c r="D109" i="2"/>
  <c r="K114" i="13"/>
  <c r="H114" i="13"/>
  <c r="I115" i="13" s="1"/>
  <c r="D116" i="12"/>
  <c r="E116" i="12"/>
  <c r="J116" i="12"/>
  <c r="F116" i="12" a="1"/>
  <c r="F116" i="12" s="1"/>
  <c r="M116" i="12" s="1"/>
  <c r="K116" i="12"/>
  <c r="O116" i="12" s="1"/>
  <c r="J135" i="10"/>
  <c r="G135" i="10"/>
  <c r="C132" i="8"/>
  <c r="H132" i="8"/>
  <c r="G132" i="8"/>
  <c r="D132" i="8"/>
  <c r="E132" i="8" s="1"/>
  <c r="E109" i="2" l="1"/>
  <c r="K109" i="2"/>
  <c r="D115" i="13"/>
  <c r="J115" i="13"/>
  <c r="E115" i="13"/>
  <c r="F115" i="13" a="1"/>
  <c r="F115" i="13" s="1"/>
  <c r="I132" i="8"/>
  <c r="F132" i="8"/>
  <c r="G116" i="12"/>
  <c r="L116" i="12" s="1"/>
  <c r="H136" i="10"/>
  <c r="C136" i="10"/>
  <c r="I136" i="10"/>
  <c r="D136" i="10"/>
  <c r="E136" i="10" s="1"/>
  <c r="G109" i="2" l="1"/>
  <c r="L109" i="2"/>
  <c r="N109" i="2" s="1"/>
  <c r="J109" i="2"/>
  <c r="O109" i="2" s="1"/>
  <c r="G115" i="13"/>
  <c r="K115" i="13" s="1"/>
  <c r="I116" i="12"/>
  <c r="G136" i="10"/>
  <c r="J136" i="10"/>
  <c r="H133" i="8"/>
  <c r="G133" i="8"/>
  <c r="D133" i="8"/>
  <c r="E133" i="8" s="1"/>
  <c r="C133" i="8"/>
  <c r="C110" i="2" l="1"/>
  <c r="H110" i="2"/>
  <c r="I110" i="2"/>
  <c r="M110" i="2" s="1"/>
  <c r="D110" i="2"/>
  <c r="F133" i="8"/>
  <c r="H115" i="13"/>
  <c r="E116" i="13" s="1"/>
  <c r="I133" i="8"/>
  <c r="D117" i="12"/>
  <c r="E117" i="12"/>
  <c r="F117" i="12" a="1"/>
  <c r="F117" i="12" s="1"/>
  <c r="M117" i="12" s="1"/>
  <c r="K117" i="12"/>
  <c r="O117" i="12" s="1"/>
  <c r="J117" i="12"/>
  <c r="H137" i="10"/>
  <c r="C137" i="10"/>
  <c r="D137" i="10"/>
  <c r="E137" i="10" s="1"/>
  <c r="I137" i="10"/>
  <c r="K110" i="2" l="1"/>
  <c r="E110" i="2"/>
  <c r="L110" i="2" s="1"/>
  <c r="N110" i="2" s="1"/>
  <c r="D116" i="13"/>
  <c r="J116" i="13"/>
  <c r="F116" i="13" a="1"/>
  <c r="F116" i="13" s="1"/>
  <c r="I116" i="13"/>
  <c r="G117" i="12"/>
  <c r="L117" i="12" s="1"/>
  <c r="J137" i="10"/>
  <c r="G137" i="10"/>
  <c r="G134" i="8"/>
  <c r="D134" i="8"/>
  <c r="E134" i="8" s="1"/>
  <c r="C134" i="8"/>
  <c r="H134" i="8"/>
  <c r="J110" i="2" l="1"/>
  <c r="O110" i="2" s="1"/>
  <c r="G110" i="2"/>
  <c r="F134" i="8"/>
  <c r="I134" i="8"/>
  <c r="G116" i="13"/>
  <c r="H116" i="13" s="1"/>
  <c r="F117" i="13" s="1" a="1"/>
  <c r="F117" i="13" s="1"/>
  <c r="I117" i="12"/>
  <c r="H138" i="10"/>
  <c r="C138" i="10"/>
  <c r="I138" i="10"/>
  <c r="D138" i="10"/>
  <c r="E138" i="10" s="1"/>
  <c r="I111" i="2" l="1"/>
  <c r="M111" i="2" s="1"/>
  <c r="D111" i="2"/>
  <c r="C111" i="2"/>
  <c r="H111" i="2"/>
  <c r="K116" i="13"/>
  <c r="E117" i="13"/>
  <c r="D117" i="13"/>
  <c r="G117" i="13" s="1"/>
  <c r="J117" i="13"/>
  <c r="I117" i="13"/>
  <c r="D118" i="12"/>
  <c r="K118" i="12"/>
  <c r="O118" i="12" s="1"/>
  <c r="E118" i="12"/>
  <c r="F118" i="12" a="1"/>
  <c r="F118" i="12" s="1"/>
  <c r="M118" i="12" s="1"/>
  <c r="J118" i="12"/>
  <c r="G138" i="10"/>
  <c r="J138" i="10"/>
  <c r="D135" i="8"/>
  <c r="E135" i="8" s="1"/>
  <c r="C135" i="8"/>
  <c r="H135" i="8"/>
  <c r="G135" i="8"/>
  <c r="K111" i="2" l="1"/>
  <c r="E111" i="2"/>
  <c r="L111" i="2" s="1"/>
  <c r="K117" i="13"/>
  <c r="I135" i="8"/>
  <c r="F135" i="8"/>
  <c r="H117" i="13"/>
  <c r="G118" i="12"/>
  <c r="L118" i="12" s="1"/>
  <c r="H139" i="10"/>
  <c r="C139" i="10"/>
  <c r="D139" i="10"/>
  <c r="E139" i="10" s="1"/>
  <c r="I139" i="10"/>
  <c r="N111" i="2" l="1"/>
  <c r="G111" i="2"/>
  <c r="J111" i="2"/>
  <c r="O111" i="2" s="1"/>
  <c r="F118" i="13" a="1"/>
  <c r="F118" i="13" s="1"/>
  <c r="E118" i="13"/>
  <c r="J118" i="13"/>
  <c r="I118" i="13"/>
  <c r="D118" i="13"/>
  <c r="I118" i="12"/>
  <c r="J139" i="10"/>
  <c r="G139" i="10"/>
  <c r="C136" i="8"/>
  <c r="H136" i="8"/>
  <c r="G136" i="8"/>
  <c r="D136" i="8"/>
  <c r="E136" i="8" s="1"/>
  <c r="H112" i="2" l="1"/>
  <c r="I112" i="2"/>
  <c r="M112" i="2" s="1"/>
  <c r="D112" i="2"/>
  <c r="C112" i="2"/>
  <c r="G118" i="13"/>
  <c r="K118" i="13" s="1"/>
  <c r="I136" i="8"/>
  <c r="F136" i="8"/>
  <c r="D119" i="12"/>
  <c r="J119" i="12"/>
  <c r="K119" i="12"/>
  <c r="O119" i="12" s="1"/>
  <c r="E119" i="12"/>
  <c r="F119" i="12" a="1"/>
  <c r="F119" i="12" s="1"/>
  <c r="M119" i="12" s="1"/>
  <c r="H140" i="10"/>
  <c r="C140" i="10"/>
  <c r="I140" i="10"/>
  <c r="D140" i="10"/>
  <c r="E140" i="10" s="1"/>
  <c r="K112" i="2" l="1"/>
  <c r="E112" i="2"/>
  <c r="L112" i="2" s="1"/>
  <c r="H118" i="13"/>
  <c r="I119" i="13" s="1"/>
  <c r="G119" i="12"/>
  <c r="I119" i="12" s="1"/>
  <c r="G140" i="10"/>
  <c r="J140" i="10"/>
  <c r="H137" i="8"/>
  <c r="G137" i="8"/>
  <c r="D137" i="8"/>
  <c r="E137" i="8" s="1"/>
  <c r="C137" i="8"/>
  <c r="N112" i="2" l="1"/>
  <c r="G112" i="2"/>
  <c r="J112" i="2"/>
  <c r="O112" i="2" s="1"/>
  <c r="I137" i="8"/>
  <c r="D119" i="13"/>
  <c r="E119" i="13"/>
  <c r="J119" i="13"/>
  <c r="F119" i="13" a="1"/>
  <c r="F119" i="13" s="1"/>
  <c r="F137" i="8"/>
  <c r="D120" i="12"/>
  <c r="J120" i="12"/>
  <c r="F120" i="12" a="1"/>
  <c r="F120" i="12" s="1"/>
  <c r="M120" i="12" s="1"/>
  <c r="K120" i="12"/>
  <c r="O120" i="12" s="1"/>
  <c r="E120" i="12"/>
  <c r="L119" i="12"/>
  <c r="H141" i="10"/>
  <c r="C141" i="10"/>
  <c r="D141" i="10"/>
  <c r="E141" i="10" s="1"/>
  <c r="I141" i="10"/>
  <c r="I113" i="2" l="1"/>
  <c r="M113" i="2" s="1"/>
  <c r="D113" i="2"/>
  <c r="H113" i="2"/>
  <c r="C113" i="2"/>
  <c r="G119" i="13"/>
  <c r="K119" i="13" s="1"/>
  <c r="G120" i="12"/>
  <c r="I120" i="12" s="1"/>
  <c r="J141" i="10"/>
  <c r="G141" i="10"/>
  <c r="G138" i="8"/>
  <c r="D138" i="8"/>
  <c r="E138" i="8" s="1"/>
  <c r="C138" i="8"/>
  <c r="H138" i="8"/>
  <c r="K113" i="2" l="1"/>
  <c r="E113" i="2"/>
  <c r="L113" i="2" s="1"/>
  <c r="N113" i="2" s="1"/>
  <c r="H119" i="13"/>
  <c r="E120" i="13" s="1"/>
  <c r="I138" i="8"/>
  <c r="F138" i="8"/>
  <c r="D121" i="12"/>
  <c r="K121" i="12"/>
  <c r="O121" i="12" s="1"/>
  <c r="E121" i="12"/>
  <c r="F121" i="12" a="1"/>
  <c r="F121" i="12" s="1"/>
  <c r="M121" i="12" s="1"/>
  <c r="J121" i="12"/>
  <c r="L120" i="12"/>
  <c r="H142" i="10"/>
  <c r="C142" i="10"/>
  <c r="D142" i="10"/>
  <c r="E142" i="10" s="1"/>
  <c r="I142" i="10"/>
  <c r="G113" i="2" l="1"/>
  <c r="J113" i="2"/>
  <c r="O113" i="2" s="1"/>
  <c r="D120" i="13"/>
  <c r="I120" i="13"/>
  <c r="J120" i="13"/>
  <c r="F120" i="13" a="1"/>
  <c r="F120" i="13" s="1"/>
  <c r="G121" i="12"/>
  <c r="I121" i="12" s="1"/>
  <c r="G142" i="10"/>
  <c r="J142" i="10"/>
  <c r="D139" i="8"/>
  <c r="E139" i="8" s="1"/>
  <c r="C139" i="8"/>
  <c r="H139" i="8"/>
  <c r="G139" i="8"/>
  <c r="H114" i="2" l="1"/>
  <c r="C114" i="2"/>
  <c r="I114" i="2"/>
  <c r="M114" i="2" s="1"/>
  <c r="D114" i="2"/>
  <c r="G120" i="13"/>
  <c r="H120" i="13" s="1"/>
  <c r="J121" i="13" s="1"/>
  <c r="F139" i="8"/>
  <c r="I139" i="8"/>
  <c r="D122" i="12"/>
  <c r="K122" i="12"/>
  <c r="O122" i="12" s="1"/>
  <c r="F122" i="12" a="1"/>
  <c r="F122" i="12" s="1"/>
  <c r="M122" i="12" s="1"/>
  <c r="E122" i="12"/>
  <c r="J122" i="12"/>
  <c r="L121" i="12"/>
  <c r="H143" i="10"/>
  <c r="C143" i="10"/>
  <c r="D143" i="10"/>
  <c r="E143" i="10" s="1"/>
  <c r="I143" i="10"/>
  <c r="K114" i="2" l="1"/>
  <c r="E114" i="2"/>
  <c r="G114" i="2" s="1"/>
  <c r="K120" i="13"/>
  <c r="D121" i="13"/>
  <c r="F121" i="13" a="1"/>
  <c r="F121" i="13" s="1"/>
  <c r="I121" i="13"/>
  <c r="E121" i="13"/>
  <c r="G122" i="12"/>
  <c r="L122" i="12" s="1"/>
  <c r="J143" i="10"/>
  <c r="G143" i="10"/>
  <c r="C140" i="8"/>
  <c r="H140" i="8"/>
  <c r="G140" i="8"/>
  <c r="D140" i="8"/>
  <c r="E140" i="8" s="1"/>
  <c r="C115" i="2" l="1"/>
  <c r="I115" i="2"/>
  <c r="M115" i="2" s="1"/>
  <c r="H115" i="2"/>
  <c r="D115" i="2"/>
  <c r="J114" i="2"/>
  <c r="O114" i="2" s="1"/>
  <c r="L114" i="2"/>
  <c r="N114" i="2" s="1"/>
  <c r="I140" i="8"/>
  <c r="G121" i="13"/>
  <c r="K121" i="13" s="1"/>
  <c r="F140" i="8"/>
  <c r="I122" i="12"/>
  <c r="H144" i="10"/>
  <c r="C144" i="10"/>
  <c r="I144" i="10"/>
  <c r="D144" i="10"/>
  <c r="E144" i="10" s="1"/>
  <c r="E115" i="2" l="1"/>
  <c r="K115" i="2"/>
  <c r="H121" i="13"/>
  <c r="J122" i="13" s="1"/>
  <c r="D123" i="12"/>
  <c r="K123" i="12"/>
  <c r="O123" i="12" s="1"/>
  <c r="E123" i="12"/>
  <c r="J123" i="12"/>
  <c r="F123" i="12" a="1"/>
  <c r="F123" i="12" s="1"/>
  <c r="M123" i="12" s="1"/>
  <c r="G144" i="10"/>
  <c r="J144" i="10"/>
  <c r="H141" i="8"/>
  <c r="G141" i="8"/>
  <c r="D141" i="8"/>
  <c r="E141" i="8" s="1"/>
  <c r="C141" i="8"/>
  <c r="J115" i="2" l="1"/>
  <c r="O115" i="2" s="1"/>
  <c r="G115" i="2"/>
  <c r="L115" i="2"/>
  <c r="N115" i="2" s="1"/>
  <c r="F122" i="13" a="1"/>
  <c r="F122" i="13" s="1"/>
  <c r="I122" i="13"/>
  <c r="E122" i="13"/>
  <c r="D122" i="13"/>
  <c r="I141" i="8"/>
  <c r="F141" i="8"/>
  <c r="G123" i="12"/>
  <c r="L123" i="12" s="1"/>
  <c r="H145" i="10"/>
  <c r="C145" i="10"/>
  <c r="D145" i="10"/>
  <c r="E145" i="10" s="1"/>
  <c r="I145" i="10"/>
  <c r="I116" i="2" l="1"/>
  <c r="M116" i="2" s="1"/>
  <c r="C116" i="2"/>
  <c r="D116" i="2"/>
  <c r="H116" i="2"/>
  <c r="G122" i="13"/>
  <c r="K122" i="13" s="1"/>
  <c r="I123" i="12"/>
  <c r="J145" i="10"/>
  <c r="G145" i="10"/>
  <c r="G142" i="8"/>
  <c r="D142" i="8"/>
  <c r="E142" i="8" s="1"/>
  <c r="C142" i="8"/>
  <c r="H142" i="8"/>
  <c r="K116" i="2" l="1"/>
  <c r="E116" i="2"/>
  <c r="H122" i="13"/>
  <c r="D123" i="13" s="1"/>
  <c r="I142" i="8"/>
  <c r="F142" i="8"/>
  <c r="D124" i="12"/>
  <c r="E124" i="12"/>
  <c r="F124" i="12" a="1"/>
  <c r="F124" i="12" s="1"/>
  <c r="M124" i="12" s="1"/>
  <c r="K124" i="12"/>
  <c r="O124" i="12" s="1"/>
  <c r="J124" i="12"/>
  <c r="H146" i="10"/>
  <c r="C146" i="10"/>
  <c r="I146" i="10"/>
  <c r="D146" i="10"/>
  <c r="E146" i="10" s="1"/>
  <c r="J123" i="13" l="1"/>
  <c r="E123" i="13"/>
  <c r="G116" i="2"/>
  <c r="L116" i="2"/>
  <c r="N116" i="2" s="1"/>
  <c r="J116" i="2"/>
  <c r="O116" i="2" s="1"/>
  <c r="F123" i="13" a="1"/>
  <c r="F123" i="13" s="1"/>
  <c r="G123" i="13" s="1"/>
  <c r="I123" i="13"/>
  <c r="G124" i="12"/>
  <c r="L124" i="12" s="1"/>
  <c r="G146" i="10"/>
  <c r="J146" i="10"/>
  <c r="D143" i="8"/>
  <c r="E143" i="8" s="1"/>
  <c r="C143" i="8"/>
  <c r="H143" i="8"/>
  <c r="G143" i="8"/>
  <c r="I117" i="2" l="1"/>
  <c r="M117" i="2" s="1"/>
  <c r="H117" i="2"/>
  <c r="D117" i="2"/>
  <c r="C117" i="2"/>
  <c r="K123" i="13"/>
  <c r="I143" i="8"/>
  <c r="F143" i="8"/>
  <c r="H123" i="13"/>
  <c r="I124" i="12"/>
  <c r="H147" i="10"/>
  <c r="C147" i="10"/>
  <c r="D147" i="10"/>
  <c r="E147" i="10" s="1"/>
  <c r="I147" i="10"/>
  <c r="K117" i="2" l="1"/>
  <c r="E117" i="2"/>
  <c r="J124" i="13"/>
  <c r="E124" i="13"/>
  <c r="I124" i="13"/>
  <c r="D124" i="13"/>
  <c r="F124" i="13" a="1"/>
  <c r="F124" i="13" s="1"/>
  <c r="D125" i="12"/>
  <c r="J125" i="12"/>
  <c r="E125" i="12"/>
  <c r="F125" i="12" a="1"/>
  <c r="F125" i="12" s="1"/>
  <c r="M125" i="12" s="1"/>
  <c r="K125" i="12"/>
  <c r="O125" i="12" s="1"/>
  <c r="J147" i="10"/>
  <c r="G147" i="10"/>
  <c r="C144" i="8"/>
  <c r="H144" i="8"/>
  <c r="G144" i="8"/>
  <c r="D144" i="8"/>
  <c r="E144" i="8" s="1"/>
  <c r="J117" i="2" l="1"/>
  <c r="O117" i="2" s="1"/>
  <c r="L117" i="2"/>
  <c r="N117" i="2" s="1"/>
  <c r="G117" i="2"/>
  <c r="I144" i="8"/>
  <c r="F144" i="8"/>
  <c r="G124" i="13"/>
  <c r="K124" i="13" s="1"/>
  <c r="G125" i="12"/>
  <c r="L125" i="12" s="1"/>
  <c r="H148" i="10"/>
  <c r="C148" i="10"/>
  <c r="I148" i="10"/>
  <c r="D148" i="10"/>
  <c r="E148" i="10" s="1"/>
  <c r="I118" i="2" l="1"/>
  <c r="M118" i="2" s="1"/>
  <c r="D118" i="2"/>
  <c r="C118" i="2"/>
  <c r="H118" i="2"/>
  <c r="H124" i="13"/>
  <c r="I125" i="12"/>
  <c r="K126" i="12" s="1"/>
  <c r="O126" i="12" s="1"/>
  <c r="G148" i="10"/>
  <c r="J148" i="10"/>
  <c r="H145" i="8"/>
  <c r="G145" i="8"/>
  <c r="D145" i="8"/>
  <c r="E145" i="8" s="1"/>
  <c r="C145" i="8"/>
  <c r="E118" i="2" l="1"/>
  <c r="K118" i="2"/>
  <c r="F145" i="8"/>
  <c r="I145" i="8"/>
  <c r="E125" i="13"/>
  <c r="I125" i="13"/>
  <c r="D125" i="13"/>
  <c r="J125" i="13"/>
  <c r="F125" i="13" a="1"/>
  <c r="F125" i="13" s="1"/>
  <c r="J126" i="12"/>
  <c r="F126" i="12" a="1"/>
  <c r="F126" i="12" s="1"/>
  <c r="M126" i="12" s="1"/>
  <c r="D126" i="12"/>
  <c r="E126" i="12"/>
  <c r="H149" i="10"/>
  <c r="C149" i="10"/>
  <c r="D149" i="10"/>
  <c r="E149" i="10" s="1"/>
  <c r="I149" i="10"/>
  <c r="J118" i="2" l="1"/>
  <c r="O118" i="2" s="1"/>
  <c r="L118" i="2"/>
  <c r="N118" i="2" s="1"/>
  <c r="G118" i="2"/>
  <c r="G125" i="13"/>
  <c r="H125" i="13" s="1"/>
  <c r="G126" i="12"/>
  <c r="I126" i="12" s="1"/>
  <c r="D127" i="12" s="1"/>
  <c r="J149" i="10"/>
  <c r="G149" i="10"/>
  <c r="G146" i="8"/>
  <c r="D146" i="8"/>
  <c r="E146" i="8" s="1"/>
  <c r="C146" i="8"/>
  <c r="H146" i="8"/>
  <c r="C119" i="2" l="1"/>
  <c r="I119" i="2"/>
  <c r="M119" i="2" s="1"/>
  <c r="H119" i="2"/>
  <c r="D119" i="2"/>
  <c r="I146" i="8"/>
  <c r="K125" i="13"/>
  <c r="F146" i="8"/>
  <c r="F126" i="13" a="1"/>
  <c r="F126" i="13" s="1"/>
  <c r="D126" i="13"/>
  <c r="I126" i="13"/>
  <c r="J126" i="13"/>
  <c r="E126" i="13"/>
  <c r="E127" i="12"/>
  <c r="L126" i="12"/>
  <c r="K127" i="12"/>
  <c r="O127" i="12" s="1"/>
  <c r="J127" i="12"/>
  <c r="F127" i="12" a="1"/>
  <c r="F127" i="12" s="1"/>
  <c r="H150" i="10"/>
  <c r="C150" i="10"/>
  <c r="D150" i="10"/>
  <c r="E150" i="10" s="1"/>
  <c r="I150" i="10"/>
  <c r="E119" i="2" l="1"/>
  <c r="K119" i="2"/>
  <c r="G127" i="12"/>
  <c r="L127" i="12" s="1"/>
  <c r="M127" i="12"/>
  <c r="G126" i="13"/>
  <c r="K126" i="13" s="1"/>
  <c r="G150" i="10"/>
  <c r="J150" i="10"/>
  <c r="D147" i="8"/>
  <c r="E147" i="8" s="1"/>
  <c r="C147" i="8"/>
  <c r="H147" i="8"/>
  <c r="G147" i="8"/>
  <c r="I127" i="12" l="1"/>
  <c r="J128" i="12" s="1"/>
  <c r="L119" i="2"/>
  <c r="N119" i="2" s="1"/>
  <c r="G119" i="2"/>
  <c r="J119" i="2"/>
  <c r="O119" i="2" s="1"/>
  <c r="I147" i="8"/>
  <c r="F147" i="8"/>
  <c r="H126" i="13"/>
  <c r="D128" i="12"/>
  <c r="K128" i="12"/>
  <c r="O128" i="12" s="1"/>
  <c r="E128" i="12"/>
  <c r="F128" i="12" a="1"/>
  <c r="F128" i="12" s="1"/>
  <c r="M128" i="12" s="1"/>
  <c r="H151" i="10"/>
  <c r="C151" i="10"/>
  <c r="D151" i="10"/>
  <c r="E151" i="10" s="1"/>
  <c r="I151" i="10"/>
  <c r="C120" i="2" l="1"/>
  <c r="H120" i="2"/>
  <c r="I120" i="2"/>
  <c r="M120" i="2" s="1"/>
  <c r="D120" i="2"/>
  <c r="D127" i="13"/>
  <c r="J127" i="13"/>
  <c r="E127" i="13"/>
  <c r="F127" i="13" a="1"/>
  <c r="F127" i="13" s="1"/>
  <c r="I127" i="13"/>
  <c r="G128" i="12"/>
  <c r="I128" i="12" s="1"/>
  <c r="J151" i="10"/>
  <c r="G151" i="10"/>
  <c r="C148" i="8"/>
  <c r="H148" i="8"/>
  <c r="G148" i="8"/>
  <c r="D148" i="8"/>
  <c r="E148" i="8" s="1"/>
  <c r="E120" i="2" l="1"/>
  <c r="K120" i="2"/>
  <c r="I148" i="8"/>
  <c r="F148" i="8"/>
  <c r="G127" i="13"/>
  <c r="K127" i="13" s="1"/>
  <c r="D129" i="12"/>
  <c r="J129" i="12"/>
  <c r="E129" i="12"/>
  <c r="F129" i="12" a="1"/>
  <c r="F129" i="12" s="1"/>
  <c r="M129" i="12" s="1"/>
  <c r="K129" i="12"/>
  <c r="O129" i="12" s="1"/>
  <c r="L128" i="12"/>
  <c r="H152" i="10"/>
  <c r="C152" i="10"/>
  <c r="I152" i="10"/>
  <c r="D152" i="10"/>
  <c r="E152" i="10" s="1"/>
  <c r="J120" i="2" l="1"/>
  <c r="O120" i="2" s="1"/>
  <c r="G120" i="2"/>
  <c r="L120" i="2"/>
  <c r="N120" i="2" s="1"/>
  <c r="H127" i="13"/>
  <c r="G129" i="12"/>
  <c r="L129" i="12" s="1"/>
  <c r="G152" i="10"/>
  <c r="J152" i="10"/>
  <c r="H149" i="8"/>
  <c r="G149" i="8"/>
  <c r="D149" i="8"/>
  <c r="E149" i="8" s="1"/>
  <c r="C149" i="8"/>
  <c r="C121" i="2" l="1"/>
  <c r="D121" i="2"/>
  <c r="I121" i="2"/>
  <c r="M121" i="2" s="1"/>
  <c r="H121" i="2"/>
  <c r="I149" i="8"/>
  <c r="F149" i="8"/>
  <c r="J128" i="13"/>
  <c r="E128" i="13"/>
  <c r="I128" i="13"/>
  <c r="F128" i="13" a="1"/>
  <c r="F128" i="13" s="1"/>
  <c r="D128" i="13"/>
  <c r="I129" i="12"/>
  <c r="H153" i="10"/>
  <c r="C153" i="10"/>
  <c r="D153" i="10"/>
  <c r="E153" i="10" s="1"/>
  <c r="I153" i="10"/>
  <c r="E121" i="2" l="1"/>
  <c r="K121" i="2"/>
  <c r="G128" i="13"/>
  <c r="K128" i="13" s="1"/>
  <c r="D130" i="12"/>
  <c r="K130" i="12"/>
  <c r="O130" i="12" s="1"/>
  <c r="J130" i="12"/>
  <c r="E130" i="12"/>
  <c r="F130" i="12" a="1"/>
  <c r="F130" i="12" s="1"/>
  <c r="M130" i="12" s="1"/>
  <c r="J153" i="10"/>
  <c r="G153" i="10"/>
  <c r="G150" i="8"/>
  <c r="D150" i="8"/>
  <c r="E150" i="8" s="1"/>
  <c r="C150" i="8"/>
  <c r="H150" i="8"/>
  <c r="G121" i="2" l="1"/>
  <c r="J121" i="2"/>
  <c r="O121" i="2" s="1"/>
  <c r="L121" i="2"/>
  <c r="N121" i="2" s="1"/>
  <c r="I150" i="8"/>
  <c r="F150" i="8"/>
  <c r="H128" i="13"/>
  <c r="G130" i="12"/>
  <c r="L130" i="12" s="1"/>
  <c r="H154" i="10"/>
  <c r="C154" i="10"/>
  <c r="I154" i="10"/>
  <c r="D154" i="10"/>
  <c r="E154" i="10" s="1"/>
  <c r="C122" i="2" l="1"/>
  <c r="I122" i="2"/>
  <c r="M122" i="2" s="1"/>
  <c r="D122" i="2"/>
  <c r="H122" i="2"/>
  <c r="F129" i="13" a="1"/>
  <c r="F129" i="13" s="1"/>
  <c r="D129" i="13"/>
  <c r="J129" i="13"/>
  <c r="E129" i="13"/>
  <c r="I129" i="13"/>
  <c r="I130" i="12"/>
  <c r="G154" i="10"/>
  <c r="J154" i="10"/>
  <c r="D151" i="8"/>
  <c r="E151" i="8" s="1"/>
  <c r="C151" i="8"/>
  <c r="H151" i="8"/>
  <c r="G151" i="8"/>
  <c r="K122" i="2" l="1"/>
  <c r="E122" i="2"/>
  <c r="G122" i="2" s="1"/>
  <c r="I151" i="8"/>
  <c r="F151" i="8"/>
  <c r="G129" i="13"/>
  <c r="K129" i="13" s="1"/>
  <c r="D131" i="12"/>
  <c r="K131" i="12"/>
  <c r="O131" i="12" s="1"/>
  <c r="E131" i="12"/>
  <c r="J131" i="12"/>
  <c r="F131" i="12" a="1"/>
  <c r="F131" i="12" s="1"/>
  <c r="M131" i="12" s="1"/>
  <c r="H155" i="10"/>
  <c r="C155" i="10"/>
  <c r="D155" i="10"/>
  <c r="E155" i="10" s="1"/>
  <c r="I155" i="10"/>
  <c r="C123" i="2" l="1"/>
  <c r="I123" i="2"/>
  <c r="M123" i="2" s="1"/>
  <c r="D123" i="2"/>
  <c r="H123" i="2"/>
  <c r="J122" i="2"/>
  <c r="O122" i="2" s="1"/>
  <c r="L122" i="2"/>
  <c r="N122" i="2" s="1"/>
  <c r="H129" i="13"/>
  <c r="G131" i="12"/>
  <c r="L131" i="12" s="1"/>
  <c r="J155" i="10"/>
  <c r="G155" i="10"/>
  <c r="C152" i="8"/>
  <c r="H152" i="8"/>
  <c r="G152" i="8"/>
  <c r="D152" i="8"/>
  <c r="E152" i="8" s="1"/>
  <c r="E123" i="2" l="1"/>
  <c r="K123" i="2"/>
  <c r="I152" i="8"/>
  <c r="F152" i="8"/>
  <c r="F130" i="13" a="1"/>
  <c r="F130" i="13" s="1"/>
  <c r="E130" i="13"/>
  <c r="J130" i="13"/>
  <c r="D130" i="13"/>
  <c r="I130" i="13"/>
  <c r="I131" i="12"/>
  <c r="H156" i="10"/>
  <c r="C156" i="10"/>
  <c r="I156" i="10"/>
  <c r="D156" i="10"/>
  <c r="E156" i="10" s="1"/>
  <c r="J123" i="2" l="1"/>
  <c r="O123" i="2" s="1"/>
  <c r="G123" i="2"/>
  <c r="L123" i="2"/>
  <c r="N123" i="2" s="1"/>
  <c r="G130" i="13"/>
  <c r="H130" i="13" s="1"/>
  <c r="D132" i="12"/>
  <c r="K132" i="12"/>
  <c r="O132" i="12" s="1"/>
  <c r="F132" i="12" a="1"/>
  <c r="F132" i="12" s="1"/>
  <c r="M132" i="12" s="1"/>
  <c r="J132" i="12"/>
  <c r="E132" i="12"/>
  <c r="G156" i="10"/>
  <c r="J156" i="10"/>
  <c r="H153" i="8"/>
  <c r="G153" i="8"/>
  <c r="D153" i="8"/>
  <c r="E153" i="8" s="1"/>
  <c r="C153" i="8"/>
  <c r="D124" i="2" l="1"/>
  <c r="I124" i="2"/>
  <c r="M124" i="2" s="1"/>
  <c r="C124" i="2"/>
  <c r="H124" i="2"/>
  <c r="I153" i="8"/>
  <c r="K130" i="13"/>
  <c r="F153" i="8"/>
  <c r="I131" i="13"/>
  <c r="F131" i="13" a="1"/>
  <c r="F131" i="13" s="1"/>
  <c r="J131" i="13"/>
  <c r="D131" i="13"/>
  <c r="E131" i="13"/>
  <c r="G132" i="12"/>
  <c r="I132" i="12" s="1"/>
  <c r="H157" i="10"/>
  <c r="C157" i="10"/>
  <c r="D157" i="10"/>
  <c r="E157" i="10" s="1"/>
  <c r="I157" i="10"/>
  <c r="E124" i="2" l="1"/>
  <c r="K124" i="2"/>
  <c r="G131" i="13"/>
  <c r="K131" i="13" s="1"/>
  <c r="D133" i="12"/>
  <c r="E133" i="12"/>
  <c r="F133" i="12" a="1"/>
  <c r="F133" i="12" s="1"/>
  <c r="M133" i="12" s="1"/>
  <c r="K133" i="12"/>
  <c r="O133" i="12" s="1"/>
  <c r="J133" i="12"/>
  <c r="L132" i="12"/>
  <c r="J157" i="10"/>
  <c r="G157" i="10"/>
  <c r="G154" i="8"/>
  <c r="D154" i="8"/>
  <c r="E154" i="8" s="1"/>
  <c r="C154" i="8"/>
  <c r="H154" i="8"/>
  <c r="J124" i="2" l="1"/>
  <c r="O124" i="2" s="1"/>
  <c r="L124" i="2"/>
  <c r="N124" i="2" s="1"/>
  <c r="G124" i="2"/>
  <c r="F154" i="8"/>
  <c r="I154" i="8"/>
  <c r="H131" i="13"/>
  <c r="J132" i="13" s="1"/>
  <c r="G133" i="12"/>
  <c r="I133" i="12" s="1"/>
  <c r="H158" i="10"/>
  <c r="C158" i="10"/>
  <c r="D158" i="10"/>
  <c r="E158" i="10" s="1"/>
  <c r="I158" i="10"/>
  <c r="H125" i="2" l="1"/>
  <c r="C125" i="2"/>
  <c r="D125" i="2"/>
  <c r="I125" i="2"/>
  <c r="M125" i="2" s="1"/>
  <c r="I132" i="13"/>
  <c r="F132" i="13" a="1"/>
  <c r="F132" i="13" s="1"/>
  <c r="D132" i="13"/>
  <c r="E132" i="13"/>
  <c r="D134" i="12"/>
  <c r="E134" i="12"/>
  <c r="J134" i="12"/>
  <c r="F134" i="12" a="1"/>
  <c r="F134" i="12" s="1"/>
  <c r="M134" i="12" s="1"/>
  <c r="K134" i="12"/>
  <c r="O134" i="12" s="1"/>
  <c r="L133" i="12"/>
  <c r="G158" i="10"/>
  <c r="J158" i="10"/>
  <c r="D155" i="8"/>
  <c r="E155" i="8" s="1"/>
  <c r="C155" i="8"/>
  <c r="H155" i="8"/>
  <c r="G155" i="8"/>
  <c r="E125" i="2" l="1"/>
  <c r="K125" i="2"/>
  <c r="F155" i="8"/>
  <c r="G132" i="13"/>
  <c r="H132" i="13" s="1"/>
  <c r="I155" i="8"/>
  <c r="G134" i="12"/>
  <c r="L134" i="12" s="1"/>
  <c r="H159" i="10"/>
  <c r="C159" i="10"/>
  <c r="D159" i="10"/>
  <c r="E159" i="10" s="1"/>
  <c r="I159" i="10"/>
  <c r="J125" i="2" l="1"/>
  <c r="O125" i="2" s="1"/>
  <c r="G125" i="2"/>
  <c r="L125" i="2"/>
  <c r="N125" i="2" s="1"/>
  <c r="K132" i="13"/>
  <c r="J133" i="13"/>
  <c r="D133" i="13"/>
  <c r="F133" i="13" a="1"/>
  <c r="F133" i="13" s="1"/>
  <c r="I133" i="13"/>
  <c r="E133" i="13"/>
  <c r="I134" i="12"/>
  <c r="J159" i="10"/>
  <c r="G159" i="10"/>
  <c r="C156" i="8"/>
  <c r="H156" i="8"/>
  <c r="G156" i="8"/>
  <c r="D156" i="8"/>
  <c r="E156" i="8" s="1"/>
  <c r="I126" i="2" l="1"/>
  <c r="M126" i="2" s="1"/>
  <c r="H126" i="2"/>
  <c r="C126" i="2"/>
  <c r="D126" i="2"/>
  <c r="G133" i="13"/>
  <c r="K133" i="13" s="1"/>
  <c r="F156" i="8"/>
  <c r="I156" i="8"/>
  <c r="D135" i="12"/>
  <c r="E135" i="12"/>
  <c r="F135" i="12" a="1"/>
  <c r="F135" i="12" s="1"/>
  <c r="M135" i="12" s="1"/>
  <c r="K135" i="12"/>
  <c r="O135" i="12" s="1"/>
  <c r="J135" i="12"/>
  <c r="H160" i="10"/>
  <c r="C160" i="10"/>
  <c r="I160" i="10"/>
  <c r="D160" i="10"/>
  <c r="E160" i="10" s="1"/>
  <c r="K126" i="2" l="1"/>
  <c r="E126" i="2"/>
  <c r="H133" i="13"/>
  <c r="J134" i="13" s="1"/>
  <c r="G135" i="12"/>
  <c r="L135" i="12" s="1"/>
  <c r="G160" i="10"/>
  <c r="J160" i="10"/>
  <c r="H157" i="8"/>
  <c r="G157" i="8"/>
  <c r="D157" i="8"/>
  <c r="E157" i="8" s="1"/>
  <c r="C157" i="8"/>
  <c r="J126" i="2" l="1"/>
  <c r="O126" i="2" s="1"/>
  <c r="G126" i="2"/>
  <c r="L126" i="2"/>
  <c r="N126" i="2" s="1"/>
  <c r="D134" i="13"/>
  <c r="F134" i="13" a="1"/>
  <c r="F134" i="13" s="1"/>
  <c r="E134" i="13"/>
  <c r="I134" i="13"/>
  <c r="I157" i="8"/>
  <c r="F157" i="8"/>
  <c r="I135" i="12"/>
  <c r="H161" i="10"/>
  <c r="C161" i="10"/>
  <c r="D161" i="10"/>
  <c r="E161" i="10" s="1"/>
  <c r="I161" i="10"/>
  <c r="G134" i="13" l="1"/>
  <c r="H134" i="13" s="1"/>
  <c r="I135" i="13" s="1"/>
  <c r="D127" i="2"/>
  <c r="H127" i="2"/>
  <c r="C127" i="2"/>
  <c r="I127" i="2"/>
  <c r="M127" i="2" s="1"/>
  <c r="D136" i="12"/>
  <c r="K136" i="12"/>
  <c r="O136" i="12" s="1"/>
  <c r="J136" i="12"/>
  <c r="F136" i="12" a="1"/>
  <c r="F136" i="12" s="1"/>
  <c r="M136" i="12" s="1"/>
  <c r="E136" i="12"/>
  <c r="J161" i="10"/>
  <c r="G161" i="10"/>
  <c r="G158" i="8"/>
  <c r="D158" i="8"/>
  <c r="E158" i="8" s="1"/>
  <c r="C158" i="8"/>
  <c r="H158" i="8"/>
  <c r="K134" i="13" l="1"/>
  <c r="E127" i="2"/>
  <c r="L127" i="2" s="1"/>
  <c r="N127" i="2" s="1"/>
  <c r="K127" i="2"/>
  <c r="I158" i="8"/>
  <c r="D135" i="13"/>
  <c r="E135" i="13"/>
  <c r="F135" i="13" a="1"/>
  <c r="F135" i="13" s="1"/>
  <c r="J135" i="13"/>
  <c r="F158" i="8"/>
  <c r="G136" i="12"/>
  <c r="I136" i="12" s="1"/>
  <c r="H162" i="10"/>
  <c r="C162" i="10"/>
  <c r="I162" i="10"/>
  <c r="D162" i="10"/>
  <c r="E162" i="10" s="1"/>
  <c r="G127" i="2" l="1"/>
  <c r="J127" i="2"/>
  <c r="O127" i="2" s="1"/>
  <c r="G135" i="13"/>
  <c r="K135" i="13" s="1"/>
  <c r="D137" i="12"/>
  <c r="E137" i="12"/>
  <c r="K137" i="12"/>
  <c r="O137" i="12" s="1"/>
  <c r="F137" i="12" a="1"/>
  <c r="F137" i="12" s="1"/>
  <c r="M137" i="12" s="1"/>
  <c r="J137" i="12"/>
  <c r="L136" i="12"/>
  <c r="G162" i="10"/>
  <c r="J162" i="10"/>
  <c r="D159" i="8"/>
  <c r="E159" i="8" s="1"/>
  <c r="C159" i="8"/>
  <c r="H159" i="8"/>
  <c r="G159" i="8"/>
  <c r="C128" i="2" l="1"/>
  <c r="I128" i="2"/>
  <c r="M128" i="2" s="1"/>
  <c r="D128" i="2"/>
  <c r="H128" i="2"/>
  <c r="H135" i="13"/>
  <c r="F136" i="13" s="1" a="1"/>
  <c r="F136" i="13" s="1"/>
  <c r="I159" i="8"/>
  <c r="F159" i="8"/>
  <c r="G137" i="12"/>
  <c r="I137" i="12" s="1"/>
  <c r="H163" i="10"/>
  <c r="C163" i="10"/>
  <c r="D163" i="10"/>
  <c r="E163" i="10" s="1"/>
  <c r="I163" i="10"/>
  <c r="K128" i="2" l="1"/>
  <c r="E128" i="2"/>
  <c r="D136" i="13"/>
  <c r="G136" i="13" s="1"/>
  <c r="E136" i="13"/>
  <c r="J136" i="13"/>
  <c r="I136" i="13"/>
  <c r="D138" i="12"/>
  <c r="J138" i="12"/>
  <c r="E138" i="12"/>
  <c r="F138" i="12" a="1"/>
  <c r="F138" i="12" s="1"/>
  <c r="M138" i="12" s="1"/>
  <c r="K138" i="12"/>
  <c r="O138" i="12" s="1"/>
  <c r="L137" i="12"/>
  <c r="J163" i="10"/>
  <c r="G163" i="10"/>
  <c r="C160" i="8"/>
  <c r="H160" i="8"/>
  <c r="G160" i="8"/>
  <c r="D160" i="8"/>
  <c r="E160" i="8" s="1"/>
  <c r="J128" i="2" l="1"/>
  <c r="O128" i="2" s="1"/>
  <c r="G128" i="2"/>
  <c r="L128" i="2"/>
  <c r="N128" i="2" s="1"/>
  <c r="H136" i="13"/>
  <c r="J137" i="13" s="1"/>
  <c r="I160" i="8"/>
  <c r="F160" i="8"/>
  <c r="K136" i="13"/>
  <c r="G138" i="12"/>
  <c r="L138" i="12" s="1"/>
  <c r="H164" i="10"/>
  <c r="C164" i="10"/>
  <c r="I164" i="10"/>
  <c r="D164" i="10"/>
  <c r="E164" i="10" s="1"/>
  <c r="H129" i="2" l="1"/>
  <c r="D129" i="2"/>
  <c r="I129" i="2"/>
  <c r="M129" i="2" s="1"/>
  <c r="C129" i="2"/>
  <c r="D137" i="13"/>
  <c r="F137" i="13" a="1"/>
  <c r="F137" i="13" s="1"/>
  <c r="I137" i="13"/>
  <c r="E137" i="13"/>
  <c r="I138" i="12"/>
  <c r="G164" i="10"/>
  <c r="J164" i="10"/>
  <c r="H161" i="8"/>
  <c r="G161" i="8"/>
  <c r="D161" i="8"/>
  <c r="E161" i="8" s="1"/>
  <c r="C161" i="8"/>
  <c r="G137" i="13" l="1"/>
  <c r="E129" i="2"/>
  <c r="K129" i="2"/>
  <c r="H137" i="13"/>
  <c r="J138" i="13" s="1"/>
  <c r="K137" i="13"/>
  <c r="I161" i="8"/>
  <c r="F161" i="8"/>
  <c r="D139" i="12"/>
  <c r="K139" i="12"/>
  <c r="O139" i="12" s="1"/>
  <c r="E139" i="12"/>
  <c r="F139" i="12" a="1"/>
  <c r="F139" i="12" s="1"/>
  <c r="M139" i="12" s="1"/>
  <c r="J139" i="12"/>
  <c r="H165" i="10"/>
  <c r="C165" i="10"/>
  <c r="D165" i="10"/>
  <c r="E165" i="10" s="1"/>
  <c r="I165" i="10"/>
  <c r="L129" i="2" l="1"/>
  <c r="N129" i="2" s="1"/>
  <c r="G129" i="2"/>
  <c r="J129" i="2"/>
  <c r="O129" i="2" s="1"/>
  <c r="E138" i="13"/>
  <c r="I138" i="13"/>
  <c r="D138" i="13"/>
  <c r="F138" i="13" a="1"/>
  <c r="F138" i="13" s="1"/>
  <c r="G139" i="12"/>
  <c r="L139" i="12" s="1"/>
  <c r="J165" i="10"/>
  <c r="G165" i="10"/>
  <c r="G162" i="8"/>
  <c r="D162" i="8"/>
  <c r="E162" i="8" s="1"/>
  <c r="C162" i="8"/>
  <c r="H162" i="8"/>
  <c r="C130" i="2" l="1"/>
  <c r="I130" i="2"/>
  <c r="M130" i="2" s="1"/>
  <c r="H130" i="2"/>
  <c r="D130" i="2"/>
  <c r="F162" i="8"/>
  <c r="G138" i="13"/>
  <c r="K138" i="13" s="1"/>
  <c r="I162" i="8"/>
  <c r="I139" i="12"/>
  <c r="H166" i="10"/>
  <c r="C166" i="10"/>
  <c r="D166" i="10"/>
  <c r="E166" i="10" s="1"/>
  <c r="I166" i="10"/>
  <c r="E130" i="2" l="1"/>
  <c r="K130" i="2"/>
  <c r="H138" i="13"/>
  <c r="F139" i="13" s="1" a="1"/>
  <c r="F139" i="13" s="1"/>
  <c r="D140" i="12"/>
  <c r="E140" i="12"/>
  <c r="J140" i="12"/>
  <c r="F140" i="12" a="1"/>
  <c r="F140" i="12" s="1"/>
  <c r="M140" i="12" s="1"/>
  <c r="K140" i="12"/>
  <c r="O140" i="12" s="1"/>
  <c r="G166" i="10"/>
  <c r="J166" i="10"/>
  <c r="D163" i="8"/>
  <c r="E163" i="8" s="1"/>
  <c r="C163" i="8"/>
  <c r="H163" i="8"/>
  <c r="G163" i="8"/>
  <c r="L130" i="2" l="1"/>
  <c r="N130" i="2" s="1"/>
  <c r="G130" i="2"/>
  <c r="J130" i="2"/>
  <c r="O130" i="2" s="1"/>
  <c r="E139" i="13"/>
  <c r="J139" i="13"/>
  <c r="I139" i="13"/>
  <c r="D139" i="13"/>
  <c r="G139" i="13" s="1"/>
  <c r="K139" i="13" s="1"/>
  <c r="I163" i="8"/>
  <c r="F163" i="8"/>
  <c r="G140" i="12"/>
  <c r="L140" i="12" s="1"/>
  <c r="H167" i="10"/>
  <c r="C167" i="10"/>
  <c r="D167" i="10"/>
  <c r="E167" i="10" s="1"/>
  <c r="I167" i="10"/>
  <c r="H131" i="2" l="1"/>
  <c r="D131" i="2"/>
  <c r="I131" i="2"/>
  <c r="M131" i="2" s="1"/>
  <c r="C131" i="2"/>
  <c r="H139" i="13"/>
  <c r="E140" i="13" s="1"/>
  <c r="I140" i="12"/>
  <c r="J167" i="10"/>
  <c r="G167" i="10"/>
  <c r="C164" i="8"/>
  <c r="H164" i="8"/>
  <c r="G164" i="8"/>
  <c r="D164" i="8"/>
  <c r="E164" i="8" s="1"/>
  <c r="D140" i="13" l="1"/>
  <c r="F140" i="13" a="1"/>
  <c r="F140" i="13" s="1"/>
  <c r="G140" i="13" s="1"/>
  <c r="E131" i="2"/>
  <c r="K131" i="2"/>
  <c r="J140" i="13"/>
  <c r="I140" i="13"/>
  <c r="I164" i="8"/>
  <c r="F164" i="8"/>
  <c r="D141" i="12"/>
  <c r="J141" i="12"/>
  <c r="E141" i="12"/>
  <c r="F141" i="12" a="1"/>
  <c r="F141" i="12" s="1"/>
  <c r="M141" i="12" s="1"/>
  <c r="K141" i="12"/>
  <c r="O141" i="12" s="1"/>
  <c r="H168" i="10"/>
  <c r="C168" i="10"/>
  <c r="I168" i="10"/>
  <c r="D168" i="10"/>
  <c r="E168" i="10" s="1"/>
  <c r="J131" i="2" l="1"/>
  <c r="O131" i="2" s="1"/>
  <c r="L131" i="2"/>
  <c r="N131" i="2" s="1"/>
  <c r="G131" i="2"/>
  <c r="K140" i="13"/>
  <c r="H140" i="13"/>
  <c r="D141" i="13" s="1"/>
  <c r="G141" i="12"/>
  <c r="I141" i="12" s="1"/>
  <c r="G168" i="10"/>
  <c r="J168" i="10"/>
  <c r="H165" i="8"/>
  <c r="G165" i="8"/>
  <c r="D165" i="8"/>
  <c r="E165" i="8" s="1"/>
  <c r="C165" i="8"/>
  <c r="D132" i="2" l="1"/>
  <c r="H132" i="2"/>
  <c r="I132" i="2"/>
  <c r="M132" i="2" s="1"/>
  <c r="C132" i="2"/>
  <c r="I141" i="13"/>
  <c r="F141" i="13" a="1"/>
  <c r="F141" i="13" s="1"/>
  <c r="G141" i="13" s="1"/>
  <c r="E141" i="13"/>
  <c r="J141" i="13"/>
  <c r="I165" i="8"/>
  <c r="F165" i="8"/>
  <c r="D142" i="12"/>
  <c r="E142" i="12"/>
  <c r="F142" i="12" a="1"/>
  <c r="F142" i="12" s="1"/>
  <c r="M142" i="12" s="1"/>
  <c r="J142" i="12"/>
  <c r="K142" i="12"/>
  <c r="O142" i="12" s="1"/>
  <c r="L141" i="12"/>
  <c r="H169" i="10"/>
  <c r="C169" i="10"/>
  <c r="D169" i="10"/>
  <c r="E169" i="10" s="1"/>
  <c r="I169" i="10"/>
  <c r="E132" i="2" l="1"/>
  <c r="K132" i="2"/>
  <c r="K141" i="13"/>
  <c r="H141" i="13"/>
  <c r="J142" i="13" s="1"/>
  <c r="G142" i="12"/>
  <c r="L142" i="12" s="1"/>
  <c r="J169" i="10"/>
  <c r="G169" i="10"/>
  <c r="G166" i="8"/>
  <c r="D166" i="8"/>
  <c r="E166" i="8" s="1"/>
  <c r="C166" i="8"/>
  <c r="H166" i="8"/>
  <c r="L132" i="2" l="1"/>
  <c r="N132" i="2" s="1"/>
  <c r="J132" i="2"/>
  <c r="O132" i="2" s="1"/>
  <c r="G132" i="2"/>
  <c r="F166" i="8"/>
  <c r="I166" i="8"/>
  <c r="D142" i="13"/>
  <c r="I142" i="13"/>
  <c r="F142" i="13" a="1"/>
  <c r="F142" i="13" s="1"/>
  <c r="E142" i="13"/>
  <c r="I142" i="12"/>
  <c r="H170" i="10"/>
  <c r="C170" i="10"/>
  <c r="I170" i="10"/>
  <c r="D170" i="10"/>
  <c r="E170" i="10" s="1"/>
  <c r="H133" i="2" l="1"/>
  <c r="D133" i="2"/>
  <c r="I133" i="2"/>
  <c r="M133" i="2" s="1"/>
  <c r="C133" i="2"/>
  <c r="G142" i="13"/>
  <c r="K142" i="13" s="1"/>
  <c r="D143" i="12"/>
  <c r="J143" i="12"/>
  <c r="F143" i="12" a="1"/>
  <c r="F143" i="12" s="1"/>
  <c r="M143" i="12" s="1"/>
  <c r="K143" i="12"/>
  <c r="O143" i="12" s="1"/>
  <c r="E143" i="12"/>
  <c r="G170" i="10"/>
  <c r="J170" i="10"/>
  <c r="D167" i="8"/>
  <c r="E167" i="8" s="1"/>
  <c r="C167" i="8"/>
  <c r="H167" i="8"/>
  <c r="G167" i="8"/>
  <c r="E133" i="2" l="1"/>
  <c r="K133" i="2"/>
  <c r="H142" i="13"/>
  <c r="D143" i="13" s="1"/>
  <c r="I167" i="8"/>
  <c r="F167" i="8"/>
  <c r="G143" i="12"/>
  <c r="I143" i="12" s="1"/>
  <c r="H171" i="10"/>
  <c r="C171" i="10"/>
  <c r="D171" i="10"/>
  <c r="E171" i="10" s="1"/>
  <c r="I171" i="10"/>
  <c r="J133" i="2" l="1"/>
  <c r="O133" i="2" s="1"/>
  <c r="L133" i="2"/>
  <c r="N133" i="2" s="1"/>
  <c r="G133" i="2"/>
  <c r="J143" i="13"/>
  <c r="E143" i="13"/>
  <c r="F143" i="13" a="1"/>
  <c r="F143" i="13" s="1"/>
  <c r="G143" i="13" s="1"/>
  <c r="I143" i="13"/>
  <c r="D144" i="12"/>
  <c r="J144" i="12"/>
  <c r="F144" i="12" a="1"/>
  <c r="F144" i="12" s="1"/>
  <c r="M144" i="12" s="1"/>
  <c r="K144" i="12"/>
  <c r="O144" i="12" s="1"/>
  <c r="E144" i="12"/>
  <c r="L143" i="12"/>
  <c r="J171" i="10"/>
  <c r="G171" i="10"/>
  <c r="C168" i="8"/>
  <c r="H168" i="8"/>
  <c r="G168" i="8"/>
  <c r="D168" i="8"/>
  <c r="E168" i="8" s="1"/>
  <c r="D134" i="2" l="1"/>
  <c r="I134" i="2"/>
  <c r="M134" i="2" s="1"/>
  <c r="C134" i="2"/>
  <c r="H134" i="2"/>
  <c r="I168" i="8"/>
  <c r="K143" i="13"/>
  <c r="F168" i="8"/>
  <c r="H143" i="13"/>
  <c r="G144" i="12"/>
  <c r="I144" i="12" s="1"/>
  <c r="H172" i="10"/>
  <c r="C172" i="10"/>
  <c r="I172" i="10"/>
  <c r="D172" i="10"/>
  <c r="E172" i="10" s="1"/>
  <c r="E134" i="2" l="1"/>
  <c r="K134" i="2"/>
  <c r="J144" i="13"/>
  <c r="E144" i="13"/>
  <c r="I144" i="13"/>
  <c r="D144" i="13"/>
  <c r="F144" i="13" a="1"/>
  <c r="F144" i="13" s="1"/>
  <c r="D145" i="12"/>
  <c r="K145" i="12"/>
  <c r="O145" i="12" s="1"/>
  <c r="J145" i="12"/>
  <c r="E145" i="12"/>
  <c r="F145" i="12" a="1"/>
  <c r="F145" i="12" s="1"/>
  <c r="M145" i="12" s="1"/>
  <c r="L144" i="12"/>
  <c r="G172" i="10"/>
  <c r="J172" i="10"/>
  <c r="H169" i="8"/>
  <c r="G169" i="8"/>
  <c r="D169" i="8"/>
  <c r="E169" i="8" s="1"/>
  <c r="C169" i="8"/>
  <c r="G134" i="2" l="1"/>
  <c r="L134" i="2"/>
  <c r="N134" i="2" s="1"/>
  <c r="J134" i="2"/>
  <c r="O134" i="2" s="1"/>
  <c r="I169" i="8"/>
  <c r="F169" i="8"/>
  <c r="G144" i="13"/>
  <c r="H144" i="13" s="1"/>
  <c r="G145" i="12"/>
  <c r="L145" i="12" s="1"/>
  <c r="H173" i="10"/>
  <c r="C173" i="10"/>
  <c r="D173" i="10"/>
  <c r="E173" i="10" s="1"/>
  <c r="I173" i="10"/>
  <c r="D135" i="2" l="1"/>
  <c r="C135" i="2"/>
  <c r="H135" i="2"/>
  <c r="I135" i="2"/>
  <c r="M135" i="2" s="1"/>
  <c r="K144" i="13"/>
  <c r="J145" i="13"/>
  <c r="E145" i="13"/>
  <c r="I145" i="13"/>
  <c r="F145" i="13" a="1"/>
  <c r="F145" i="13" s="1"/>
  <c r="D145" i="13"/>
  <c r="I145" i="12"/>
  <c r="J173" i="10"/>
  <c r="G173" i="10"/>
  <c r="G170" i="8"/>
  <c r="D170" i="8"/>
  <c r="E170" i="8" s="1"/>
  <c r="C170" i="8"/>
  <c r="H170" i="8"/>
  <c r="E135" i="2" l="1"/>
  <c r="K135" i="2"/>
  <c r="I170" i="8"/>
  <c r="F170" i="8"/>
  <c r="G145" i="13"/>
  <c r="K145" i="13" s="1"/>
  <c r="D146" i="12"/>
  <c r="J146" i="12"/>
  <c r="K146" i="12"/>
  <c r="O146" i="12" s="1"/>
  <c r="E146" i="12"/>
  <c r="F146" i="12" a="1"/>
  <c r="F146" i="12" s="1"/>
  <c r="M146" i="12" s="1"/>
  <c r="H174" i="10"/>
  <c r="C174" i="10"/>
  <c r="D174" i="10"/>
  <c r="E174" i="10" s="1"/>
  <c r="I174" i="10"/>
  <c r="J135" i="2" l="1"/>
  <c r="O135" i="2" s="1"/>
  <c r="L135" i="2"/>
  <c r="N135" i="2" s="1"/>
  <c r="G135" i="2"/>
  <c r="H145" i="13"/>
  <c r="G146" i="12"/>
  <c r="L146" i="12" s="1"/>
  <c r="G174" i="10"/>
  <c r="J174" i="10"/>
  <c r="D171" i="8"/>
  <c r="E171" i="8" s="1"/>
  <c r="C171" i="8"/>
  <c r="H171" i="8"/>
  <c r="G171" i="8"/>
  <c r="H136" i="2" l="1"/>
  <c r="C136" i="2"/>
  <c r="I136" i="2"/>
  <c r="M136" i="2" s="1"/>
  <c r="D136" i="2"/>
  <c r="I171" i="8"/>
  <c r="F171" i="8"/>
  <c r="F146" i="13" a="1"/>
  <c r="F146" i="13" s="1"/>
  <c r="E146" i="13"/>
  <c r="J146" i="13"/>
  <c r="D146" i="13"/>
  <c r="I146" i="13"/>
  <c r="I146" i="12"/>
  <c r="H175" i="10"/>
  <c r="C175" i="10"/>
  <c r="D175" i="10"/>
  <c r="E175" i="10" s="1"/>
  <c r="I175" i="10"/>
  <c r="E136" i="2" l="1"/>
  <c r="J136" i="2" s="1"/>
  <c r="O136" i="2" s="1"/>
  <c r="K136" i="2"/>
  <c r="G146" i="13"/>
  <c r="K146" i="13" s="1"/>
  <c r="D147" i="12"/>
  <c r="E147" i="12"/>
  <c r="F147" i="12" a="1"/>
  <c r="F147" i="12" s="1"/>
  <c r="M147" i="12" s="1"/>
  <c r="K147" i="12"/>
  <c r="O147" i="12" s="1"/>
  <c r="J147" i="12"/>
  <c r="J175" i="10"/>
  <c r="G175" i="10"/>
  <c r="C172" i="8"/>
  <c r="H172" i="8"/>
  <c r="G172" i="8"/>
  <c r="D172" i="8"/>
  <c r="E172" i="8" s="1"/>
  <c r="G136" i="2" l="1"/>
  <c r="L136" i="2"/>
  <c r="N136" i="2" s="1"/>
  <c r="H146" i="13"/>
  <c r="I147" i="13" s="1"/>
  <c r="I172" i="8"/>
  <c r="F172" i="8"/>
  <c r="G147" i="12"/>
  <c r="L147" i="12" s="1"/>
  <c r="H176" i="10"/>
  <c r="C176" i="10"/>
  <c r="I176" i="10"/>
  <c r="D176" i="10"/>
  <c r="E176" i="10" s="1"/>
  <c r="D137" i="2" l="1"/>
  <c r="I137" i="2"/>
  <c r="M137" i="2" s="1"/>
  <c r="H137" i="2"/>
  <c r="C137" i="2"/>
  <c r="E147" i="13"/>
  <c r="J147" i="13"/>
  <c r="D147" i="13"/>
  <c r="F147" i="13" a="1"/>
  <c r="F147" i="13" s="1"/>
  <c r="I147" i="12"/>
  <c r="G176" i="10"/>
  <c r="J176" i="10"/>
  <c r="H173" i="8"/>
  <c r="G173" i="8"/>
  <c r="D173" i="8"/>
  <c r="E173" i="8" s="1"/>
  <c r="C173" i="8"/>
  <c r="E137" i="2" l="1"/>
  <c r="K137" i="2"/>
  <c r="F173" i="8"/>
  <c r="I173" i="8"/>
  <c r="G147" i="13"/>
  <c r="K147" i="13" s="1"/>
  <c r="D148" i="12"/>
  <c r="J148" i="12"/>
  <c r="E148" i="12"/>
  <c r="F148" i="12" a="1"/>
  <c r="F148" i="12" s="1"/>
  <c r="M148" i="12" s="1"/>
  <c r="K148" i="12"/>
  <c r="O148" i="12" s="1"/>
  <c r="H177" i="10"/>
  <c r="C177" i="10"/>
  <c r="D177" i="10"/>
  <c r="E177" i="10" s="1"/>
  <c r="I177" i="10"/>
  <c r="J137" i="2" l="1"/>
  <c r="O137" i="2" s="1"/>
  <c r="L137" i="2"/>
  <c r="N137" i="2" s="1"/>
  <c r="G137" i="2"/>
  <c r="H147" i="13"/>
  <c r="J148" i="13" s="1"/>
  <c r="G148" i="12"/>
  <c r="L148" i="12" s="1"/>
  <c r="J177" i="10"/>
  <c r="G177" i="10"/>
  <c r="G174" i="8"/>
  <c r="D174" i="8"/>
  <c r="E174" i="8" s="1"/>
  <c r="C174" i="8"/>
  <c r="H174" i="8"/>
  <c r="I138" i="2" l="1"/>
  <c r="M138" i="2" s="1"/>
  <c r="D138" i="2"/>
  <c r="C138" i="2"/>
  <c r="H138" i="2"/>
  <c r="D148" i="13"/>
  <c r="F148" i="13" a="1"/>
  <c r="F148" i="13" s="1"/>
  <c r="E148" i="13"/>
  <c r="I148" i="13"/>
  <c r="I174" i="8"/>
  <c r="F174" i="8"/>
  <c r="I148" i="12"/>
  <c r="H178" i="10"/>
  <c r="C178" i="10"/>
  <c r="I178" i="10"/>
  <c r="D178" i="10"/>
  <c r="E178" i="10" s="1"/>
  <c r="K138" i="2" l="1"/>
  <c r="E138" i="2"/>
  <c r="G148" i="13"/>
  <c r="H148" i="13" s="1"/>
  <c r="D149" i="13" s="1"/>
  <c r="D149" i="12"/>
  <c r="K149" i="12"/>
  <c r="O149" i="12" s="1"/>
  <c r="E149" i="12"/>
  <c r="J149" i="12"/>
  <c r="F149" i="12" a="1"/>
  <c r="F149" i="12" s="1"/>
  <c r="M149" i="12" s="1"/>
  <c r="G178" i="10"/>
  <c r="J178" i="10"/>
  <c r="D175" i="8"/>
  <c r="E175" i="8" s="1"/>
  <c r="C175" i="8"/>
  <c r="H175" i="8"/>
  <c r="G175" i="8"/>
  <c r="G138" i="2" l="1"/>
  <c r="L138" i="2"/>
  <c r="N138" i="2" s="1"/>
  <c r="J138" i="2"/>
  <c r="O138" i="2" s="1"/>
  <c r="F175" i="8"/>
  <c r="K148" i="13"/>
  <c r="E149" i="13"/>
  <c r="F149" i="13" a="1"/>
  <c r="F149" i="13" s="1"/>
  <c r="G149" i="13" s="1"/>
  <c r="J149" i="13"/>
  <c r="I149" i="13"/>
  <c r="I175" i="8"/>
  <c r="G149" i="12"/>
  <c r="I149" i="12" s="1"/>
  <c r="H179" i="10"/>
  <c r="C179" i="10"/>
  <c r="D179" i="10"/>
  <c r="E179" i="10" s="1"/>
  <c r="I179" i="10"/>
  <c r="C139" i="2" l="1"/>
  <c r="H139" i="2"/>
  <c r="I139" i="2"/>
  <c r="M139" i="2" s="1"/>
  <c r="D139" i="2"/>
  <c r="H149" i="13"/>
  <c r="J150" i="13" s="1"/>
  <c r="K149" i="13"/>
  <c r="D150" i="12"/>
  <c r="K150" i="12"/>
  <c r="O150" i="12" s="1"/>
  <c r="J150" i="12"/>
  <c r="E150" i="12"/>
  <c r="F150" i="12" a="1"/>
  <c r="F150" i="12" s="1"/>
  <c r="M150" i="12" s="1"/>
  <c r="L149" i="12"/>
  <c r="J179" i="10"/>
  <c r="G179" i="10"/>
  <c r="C176" i="8"/>
  <c r="H176" i="8"/>
  <c r="G176" i="8"/>
  <c r="D176" i="8"/>
  <c r="E176" i="8" s="1"/>
  <c r="E139" i="2" l="1"/>
  <c r="J139" i="2" s="1"/>
  <c r="O139" i="2" s="1"/>
  <c r="K139" i="2"/>
  <c r="D150" i="13"/>
  <c r="F150" i="13" a="1"/>
  <c r="F150" i="13" s="1"/>
  <c r="I150" i="13"/>
  <c r="E150" i="13"/>
  <c r="I176" i="8"/>
  <c r="F176" i="8"/>
  <c r="G150" i="12"/>
  <c r="I150" i="12" s="1"/>
  <c r="H180" i="10"/>
  <c r="C180" i="10"/>
  <c r="I180" i="10"/>
  <c r="D180" i="10"/>
  <c r="E180" i="10" s="1"/>
  <c r="G139" i="2" l="1"/>
  <c r="L139" i="2"/>
  <c r="N139" i="2" s="1"/>
  <c r="G150" i="13"/>
  <c r="H150" i="13" s="1"/>
  <c r="J151" i="13" s="1"/>
  <c r="D151" i="12"/>
  <c r="E151" i="12"/>
  <c r="F151" i="12" a="1"/>
  <c r="F151" i="12" s="1"/>
  <c r="M151" i="12" s="1"/>
  <c r="K151" i="12"/>
  <c r="O151" i="12" s="1"/>
  <c r="J151" i="12"/>
  <c r="L150" i="12"/>
  <c r="G180" i="10"/>
  <c r="J180" i="10"/>
  <c r="H177" i="8"/>
  <c r="G177" i="8"/>
  <c r="D177" i="8"/>
  <c r="E177" i="8" s="1"/>
  <c r="C177" i="8"/>
  <c r="D140" i="2" l="1"/>
  <c r="C140" i="2"/>
  <c r="H140" i="2"/>
  <c r="I140" i="2"/>
  <c r="M140" i="2" s="1"/>
  <c r="F151" i="13" a="1"/>
  <c r="F151" i="13" s="1"/>
  <c r="D151" i="13"/>
  <c r="I151" i="13"/>
  <c r="E151" i="13"/>
  <c r="K150" i="13"/>
  <c r="I177" i="8"/>
  <c r="F177" i="8"/>
  <c r="G151" i="12"/>
  <c r="I151" i="12" s="1"/>
  <c r="H181" i="10"/>
  <c r="C181" i="10"/>
  <c r="D181" i="10"/>
  <c r="E181" i="10" s="1"/>
  <c r="I181" i="10"/>
  <c r="G151" i="13" l="1"/>
  <c r="K151" i="13" s="1"/>
  <c r="E140" i="2"/>
  <c r="K140" i="2"/>
  <c r="D152" i="12"/>
  <c r="E152" i="12"/>
  <c r="J152" i="12"/>
  <c r="F152" i="12" a="1"/>
  <c r="F152" i="12" s="1"/>
  <c r="M152" i="12" s="1"/>
  <c r="K152" i="12"/>
  <c r="O152" i="12" s="1"/>
  <c r="L151" i="12"/>
  <c r="J181" i="10"/>
  <c r="G181" i="10"/>
  <c r="G178" i="8"/>
  <c r="D178" i="8"/>
  <c r="E178" i="8" s="1"/>
  <c r="C178" i="8"/>
  <c r="H178" i="8"/>
  <c r="H151" i="13" l="1"/>
  <c r="L140" i="2"/>
  <c r="N140" i="2" s="1"/>
  <c r="G140" i="2"/>
  <c r="J140" i="2"/>
  <c r="O140" i="2" s="1"/>
  <c r="I178" i="8"/>
  <c r="F178" i="8"/>
  <c r="D152" i="13"/>
  <c r="F152" i="13" a="1"/>
  <c r="F152" i="13" s="1"/>
  <c r="E152" i="13"/>
  <c r="I152" i="13"/>
  <c r="J152" i="13"/>
  <c r="G152" i="12"/>
  <c r="L152" i="12" s="1"/>
  <c r="H182" i="10"/>
  <c r="C182" i="10"/>
  <c r="D182" i="10"/>
  <c r="E182" i="10" s="1"/>
  <c r="I182" i="10"/>
  <c r="I141" i="2" l="1"/>
  <c r="M141" i="2" s="1"/>
  <c r="D141" i="2"/>
  <c r="H141" i="2"/>
  <c r="C141" i="2"/>
  <c r="G152" i="13"/>
  <c r="H152" i="13" s="1"/>
  <c r="I152" i="12"/>
  <c r="G182" i="10"/>
  <c r="J182" i="10"/>
  <c r="D179" i="8"/>
  <c r="E179" i="8" s="1"/>
  <c r="C179" i="8"/>
  <c r="H179" i="8"/>
  <c r="G179" i="8"/>
  <c r="E141" i="2" l="1"/>
  <c r="K141" i="2"/>
  <c r="I179" i="8"/>
  <c r="F179" i="8"/>
  <c r="F153" i="13" a="1"/>
  <c r="F153" i="13" s="1"/>
  <c r="D153" i="13"/>
  <c r="I153" i="13"/>
  <c r="J153" i="13"/>
  <c r="E153" i="13"/>
  <c r="K152" i="13"/>
  <c r="D153" i="12"/>
  <c r="E153" i="12"/>
  <c r="F153" i="12" a="1"/>
  <c r="F153" i="12" s="1"/>
  <c r="M153" i="12" s="1"/>
  <c r="K153" i="12"/>
  <c r="O153" i="12" s="1"/>
  <c r="J153" i="12"/>
  <c r="H183" i="10"/>
  <c r="C183" i="10"/>
  <c r="D183" i="10"/>
  <c r="E183" i="10" s="1"/>
  <c r="I183" i="10"/>
  <c r="L141" i="2" l="1"/>
  <c r="N141" i="2" s="1"/>
  <c r="G141" i="2"/>
  <c r="J141" i="2"/>
  <c r="O141" i="2" s="1"/>
  <c r="G153" i="13"/>
  <c r="H153" i="13" s="1"/>
  <c r="I154" i="13" s="1"/>
  <c r="G153" i="12"/>
  <c r="L153" i="12" s="1"/>
  <c r="J183" i="10"/>
  <c r="G183" i="10"/>
  <c r="C180" i="8"/>
  <c r="H180" i="8"/>
  <c r="G180" i="8"/>
  <c r="D180" i="8"/>
  <c r="E180" i="8" s="1"/>
  <c r="D142" i="2" l="1"/>
  <c r="C142" i="2"/>
  <c r="H142" i="2"/>
  <c r="I142" i="2"/>
  <c r="M142" i="2" s="1"/>
  <c r="F180" i="8"/>
  <c r="K153" i="13"/>
  <c r="F154" i="13" a="1"/>
  <c r="F154" i="13" s="1"/>
  <c r="E154" i="13"/>
  <c r="D154" i="13"/>
  <c r="J154" i="13"/>
  <c r="I180" i="8"/>
  <c r="I153" i="12"/>
  <c r="H184" i="10"/>
  <c r="C184" i="10"/>
  <c r="I184" i="10"/>
  <c r="D184" i="10"/>
  <c r="E184" i="10" s="1"/>
  <c r="E142" i="2" l="1"/>
  <c r="K142" i="2"/>
  <c r="G154" i="13"/>
  <c r="K154" i="13" s="1"/>
  <c r="D154" i="12"/>
  <c r="K154" i="12"/>
  <c r="O154" i="12" s="1"/>
  <c r="F154" i="12" a="1"/>
  <c r="F154" i="12" s="1"/>
  <c r="M154" i="12" s="1"/>
  <c r="E154" i="12"/>
  <c r="J154" i="12"/>
  <c r="G184" i="10"/>
  <c r="J184" i="10"/>
  <c r="H181" i="8"/>
  <c r="G181" i="8"/>
  <c r="D181" i="8"/>
  <c r="E181" i="8" s="1"/>
  <c r="C181" i="8"/>
  <c r="L142" i="2" l="1"/>
  <c r="N142" i="2" s="1"/>
  <c r="G142" i="2"/>
  <c r="J142" i="2"/>
  <c r="O142" i="2" s="1"/>
  <c r="H154" i="13"/>
  <c r="D155" i="13" s="1"/>
  <c r="I181" i="8"/>
  <c r="F181" i="8"/>
  <c r="G154" i="12"/>
  <c r="L154" i="12" s="1"/>
  <c r="H185" i="10"/>
  <c r="C185" i="10"/>
  <c r="D185" i="10"/>
  <c r="E185" i="10" s="1"/>
  <c r="I185" i="10"/>
  <c r="I143" i="2" l="1"/>
  <c r="M143" i="2" s="1"/>
  <c r="C143" i="2"/>
  <c r="H143" i="2"/>
  <c r="D143" i="2"/>
  <c r="E155" i="13"/>
  <c r="F155" i="13" a="1"/>
  <c r="F155" i="13" s="1"/>
  <c r="G155" i="13" s="1"/>
  <c r="J155" i="13"/>
  <c r="I155" i="13"/>
  <c r="I154" i="12"/>
  <c r="J185" i="10"/>
  <c r="G185" i="10"/>
  <c r="G182" i="8"/>
  <c r="D182" i="8"/>
  <c r="E182" i="8" s="1"/>
  <c r="C182" i="8"/>
  <c r="H182" i="8"/>
  <c r="E143" i="2" l="1"/>
  <c r="K143" i="2"/>
  <c r="K155" i="13"/>
  <c r="I182" i="8"/>
  <c r="F182" i="8"/>
  <c r="H155" i="13"/>
  <c r="D155" i="12"/>
  <c r="E155" i="12"/>
  <c r="F155" i="12" a="1"/>
  <c r="F155" i="12" s="1"/>
  <c r="M155" i="12" s="1"/>
  <c r="K155" i="12"/>
  <c r="O155" i="12" s="1"/>
  <c r="J155" i="12"/>
  <c r="H186" i="10"/>
  <c r="C186" i="10"/>
  <c r="I186" i="10"/>
  <c r="D186" i="10"/>
  <c r="E186" i="10" s="1"/>
  <c r="G143" i="2" l="1"/>
  <c r="J143" i="2"/>
  <c r="O143" i="2" s="1"/>
  <c r="L143" i="2"/>
  <c r="N143" i="2" s="1"/>
  <c r="E156" i="13"/>
  <c r="J156" i="13"/>
  <c r="D156" i="13"/>
  <c r="I156" i="13"/>
  <c r="F156" i="13" a="1"/>
  <c r="F156" i="13" s="1"/>
  <c r="G155" i="12"/>
  <c r="I155" i="12" s="1"/>
  <c r="G186" i="10"/>
  <c r="J186" i="10"/>
  <c r="D183" i="8"/>
  <c r="E183" i="8" s="1"/>
  <c r="C183" i="8"/>
  <c r="H183" i="8"/>
  <c r="G183" i="8"/>
  <c r="I144" i="2" l="1"/>
  <c r="M144" i="2" s="1"/>
  <c r="H144" i="2"/>
  <c r="C144" i="2"/>
  <c r="D144" i="2"/>
  <c r="G156" i="13"/>
  <c r="K156" i="13" s="1"/>
  <c r="I183" i="8"/>
  <c r="F183" i="8"/>
  <c r="L155" i="12"/>
  <c r="D156" i="12"/>
  <c r="E156" i="12"/>
  <c r="J156" i="12"/>
  <c r="F156" i="12" a="1"/>
  <c r="F156" i="12" s="1"/>
  <c r="M156" i="12" s="1"/>
  <c r="K156" i="12"/>
  <c r="O156" i="12" s="1"/>
  <c r="H187" i="10"/>
  <c r="C187" i="10"/>
  <c r="D187" i="10"/>
  <c r="E187" i="10" s="1"/>
  <c r="I187" i="10"/>
  <c r="E144" i="2" l="1"/>
  <c r="K144" i="2"/>
  <c r="H156" i="13"/>
  <c r="F157" i="13" s="1" a="1"/>
  <c r="F157" i="13" s="1"/>
  <c r="G156" i="12"/>
  <c r="I156" i="12" s="1"/>
  <c r="J187" i="10"/>
  <c r="G187" i="10"/>
  <c r="C184" i="8"/>
  <c r="H184" i="8"/>
  <c r="G184" i="8"/>
  <c r="D184" i="8"/>
  <c r="E184" i="8" s="1"/>
  <c r="G144" i="2" l="1"/>
  <c r="L144" i="2"/>
  <c r="N144" i="2" s="1"/>
  <c r="J144" i="2"/>
  <c r="O144" i="2" s="1"/>
  <c r="I184" i="8"/>
  <c r="F184" i="8"/>
  <c r="J157" i="13"/>
  <c r="D157" i="13"/>
  <c r="G157" i="13" s="1"/>
  <c r="I157" i="13"/>
  <c r="E157" i="13"/>
  <c r="D157" i="12"/>
  <c r="K157" i="12"/>
  <c r="O157" i="12" s="1"/>
  <c r="E157" i="12"/>
  <c r="J157" i="12"/>
  <c r="F157" i="12" a="1"/>
  <c r="F157" i="12" s="1"/>
  <c r="M157" i="12" s="1"/>
  <c r="L156" i="12"/>
  <c r="H188" i="10"/>
  <c r="C188" i="10"/>
  <c r="I188" i="10"/>
  <c r="D188" i="10"/>
  <c r="E188" i="10" s="1"/>
  <c r="C145" i="2" l="1"/>
  <c r="D145" i="2"/>
  <c r="H145" i="2"/>
  <c r="I145" i="2"/>
  <c r="M145" i="2" s="1"/>
  <c r="K157" i="13"/>
  <c r="H157" i="13"/>
  <c r="J158" i="13" s="1"/>
  <c r="G157" i="12"/>
  <c r="L157" i="12" s="1"/>
  <c r="G188" i="10"/>
  <c r="J188" i="10"/>
  <c r="H185" i="8"/>
  <c r="G185" i="8"/>
  <c r="D185" i="8"/>
  <c r="E185" i="8" s="1"/>
  <c r="C185" i="8"/>
  <c r="E145" i="2" l="1"/>
  <c r="J145" i="2" s="1"/>
  <c r="O145" i="2" s="1"/>
  <c r="K145" i="2"/>
  <c r="I185" i="8"/>
  <c r="F185" i="8"/>
  <c r="E158" i="13"/>
  <c r="I158" i="13"/>
  <c r="D158" i="13"/>
  <c r="F158" i="13" a="1"/>
  <c r="F158" i="13" s="1"/>
  <c r="I157" i="12"/>
  <c r="H189" i="10"/>
  <c r="C189" i="10"/>
  <c r="D189" i="10"/>
  <c r="E189" i="10" s="1"/>
  <c r="I189" i="10"/>
  <c r="G145" i="2" l="1"/>
  <c r="H146" i="2" s="1"/>
  <c r="L145" i="2"/>
  <c r="N145" i="2" s="1"/>
  <c r="G158" i="13"/>
  <c r="H158" i="13" s="1"/>
  <c r="E159" i="13" s="1"/>
  <c r="D158" i="12"/>
  <c r="K158" i="12"/>
  <c r="O158" i="12" s="1"/>
  <c r="E158" i="12"/>
  <c r="J158" i="12"/>
  <c r="F158" i="12" a="1"/>
  <c r="F158" i="12" s="1"/>
  <c r="M158" i="12" s="1"/>
  <c r="J189" i="10"/>
  <c r="G189" i="10"/>
  <c r="G186" i="8"/>
  <c r="D186" i="8"/>
  <c r="E186" i="8" s="1"/>
  <c r="C186" i="8"/>
  <c r="H186" i="8"/>
  <c r="I146" i="2" l="1"/>
  <c r="M146" i="2" s="1"/>
  <c r="D146" i="2"/>
  <c r="E146" i="2" s="1"/>
  <c r="C146" i="2"/>
  <c r="K146" i="2"/>
  <c r="K158" i="13"/>
  <c r="D159" i="13"/>
  <c r="J159" i="13"/>
  <c r="I159" i="13"/>
  <c r="F159" i="13" a="1"/>
  <c r="F159" i="13" s="1"/>
  <c r="I186" i="8"/>
  <c r="F186" i="8"/>
  <c r="G158" i="12"/>
  <c r="I158" i="12" s="1"/>
  <c r="H190" i="10"/>
  <c r="C190" i="10"/>
  <c r="D190" i="10"/>
  <c r="E190" i="10" s="1"/>
  <c r="I190" i="10"/>
  <c r="L146" i="2" l="1"/>
  <c r="N146" i="2" s="1"/>
  <c r="J146" i="2"/>
  <c r="O146" i="2" s="1"/>
  <c r="G146" i="2"/>
  <c r="G159" i="13"/>
  <c r="H159" i="13" s="1"/>
  <c r="J160" i="13" s="1"/>
  <c r="D159" i="12"/>
  <c r="K159" i="12"/>
  <c r="O159" i="12" s="1"/>
  <c r="E159" i="12"/>
  <c r="J159" i="12"/>
  <c r="F159" i="12" a="1"/>
  <c r="F159" i="12" s="1"/>
  <c r="M159" i="12" s="1"/>
  <c r="L158" i="12"/>
  <c r="G190" i="10"/>
  <c r="J190" i="10"/>
  <c r="D187" i="8"/>
  <c r="E187" i="8" s="1"/>
  <c r="C187" i="8"/>
  <c r="H187" i="8"/>
  <c r="G187" i="8"/>
  <c r="I147" i="2" l="1"/>
  <c r="M147" i="2" s="1"/>
  <c r="H147" i="2"/>
  <c r="D147" i="2"/>
  <c r="C147" i="2"/>
  <c r="K159" i="13"/>
  <c r="F160" i="13" a="1"/>
  <c r="F160" i="13" s="1"/>
  <c r="I160" i="13"/>
  <c r="D160" i="13"/>
  <c r="E160" i="13"/>
  <c r="I187" i="8"/>
  <c r="F187" i="8"/>
  <c r="G159" i="12"/>
  <c r="L159" i="12" s="1"/>
  <c r="H191" i="10"/>
  <c r="C191" i="10"/>
  <c r="D191" i="10"/>
  <c r="E191" i="10" s="1"/>
  <c r="I191" i="10"/>
  <c r="E147" i="2" l="1"/>
  <c r="J147" i="2" s="1"/>
  <c r="O147" i="2" s="1"/>
  <c r="K147" i="2"/>
  <c r="G160" i="13"/>
  <c r="H160" i="13" s="1"/>
  <c r="I161" i="13" s="1"/>
  <c r="I159" i="12"/>
  <c r="J191" i="10"/>
  <c r="G191" i="10"/>
  <c r="C188" i="8"/>
  <c r="H188" i="8"/>
  <c r="G188" i="8"/>
  <c r="D188" i="8"/>
  <c r="E188" i="8" s="1"/>
  <c r="G147" i="2" l="1"/>
  <c r="D148" i="2" s="1"/>
  <c r="L147" i="2"/>
  <c r="N147" i="2" s="1"/>
  <c r="K160" i="13"/>
  <c r="D161" i="13"/>
  <c r="E161" i="13"/>
  <c r="J161" i="13"/>
  <c r="F161" i="13" a="1"/>
  <c r="F161" i="13" s="1"/>
  <c r="I188" i="8"/>
  <c r="F188" i="8"/>
  <c r="D160" i="12"/>
  <c r="J160" i="12"/>
  <c r="K160" i="12"/>
  <c r="O160" i="12" s="1"/>
  <c r="F160" i="12" a="1"/>
  <c r="F160" i="12" s="1"/>
  <c r="M160" i="12" s="1"/>
  <c r="E160" i="12"/>
  <c r="H192" i="10"/>
  <c r="C192" i="10"/>
  <c r="I192" i="10"/>
  <c r="D192" i="10"/>
  <c r="E192" i="10" s="1"/>
  <c r="H148" i="2" l="1"/>
  <c r="I148" i="2"/>
  <c r="M148" i="2" s="1"/>
  <c r="C148" i="2"/>
  <c r="E148" i="2"/>
  <c r="K148" i="2"/>
  <c r="G161" i="13"/>
  <c r="H161" i="13" s="1"/>
  <c r="E162" i="13" s="1"/>
  <c r="G160" i="12"/>
  <c r="I160" i="12" s="1"/>
  <c r="G192" i="10"/>
  <c r="J192" i="10"/>
  <c r="H189" i="8"/>
  <c r="G189" i="8"/>
  <c r="D189" i="8"/>
  <c r="E189" i="8" s="1"/>
  <c r="C189" i="8"/>
  <c r="J148" i="2" l="1"/>
  <c r="O148" i="2" s="1"/>
  <c r="G148" i="2"/>
  <c r="I149" i="2" s="1"/>
  <c r="M149" i="2" s="1"/>
  <c r="L148" i="2"/>
  <c r="N148" i="2" s="1"/>
  <c r="D162" i="13"/>
  <c r="J162" i="13"/>
  <c r="F162" i="13" a="1"/>
  <c r="F162" i="13" s="1"/>
  <c r="I162" i="13"/>
  <c r="K161" i="13"/>
  <c r="I189" i="8"/>
  <c r="F189" i="8"/>
  <c r="D161" i="12"/>
  <c r="J161" i="12"/>
  <c r="F161" i="12" a="1"/>
  <c r="F161" i="12" s="1"/>
  <c r="M161" i="12" s="1"/>
  <c r="K161" i="12"/>
  <c r="O161" i="12" s="1"/>
  <c r="E161" i="12"/>
  <c r="L160" i="12"/>
  <c r="H193" i="10"/>
  <c r="C193" i="10"/>
  <c r="D193" i="10"/>
  <c r="E193" i="10" s="1"/>
  <c r="I193" i="10"/>
  <c r="D149" i="2" l="1"/>
  <c r="E149" i="2" s="1"/>
  <c r="H149" i="2"/>
  <c r="C149" i="2"/>
  <c r="G162" i="13"/>
  <c r="H162" i="13" s="1"/>
  <c r="E163" i="13" s="1"/>
  <c r="G161" i="12"/>
  <c r="L161" i="12" s="1"/>
  <c r="J193" i="10"/>
  <c r="G193" i="10"/>
  <c r="G190" i="8"/>
  <c r="D190" i="8"/>
  <c r="E190" i="8" s="1"/>
  <c r="C190" i="8"/>
  <c r="H190" i="8"/>
  <c r="K149" i="2" l="1"/>
  <c r="G149" i="2"/>
  <c r="C150" i="2" s="1"/>
  <c r="J149" i="2"/>
  <c r="O149" i="2" s="1"/>
  <c r="L149" i="2"/>
  <c r="N149" i="2" s="1"/>
  <c r="D163" i="13"/>
  <c r="J163" i="13"/>
  <c r="K162" i="13"/>
  <c r="I163" i="13"/>
  <c r="F163" i="13" a="1"/>
  <c r="F163" i="13" s="1"/>
  <c r="I190" i="8"/>
  <c r="F190" i="8"/>
  <c r="I161" i="12"/>
  <c r="H194" i="10"/>
  <c r="C194" i="10"/>
  <c r="I194" i="10"/>
  <c r="D194" i="10"/>
  <c r="E194" i="10" s="1"/>
  <c r="H150" i="2" l="1"/>
  <c r="I150" i="2"/>
  <c r="M150" i="2" s="1"/>
  <c r="D150" i="2"/>
  <c r="E150" i="2" s="1"/>
  <c r="K150" i="2"/>
  <c r="G163" i="13"/>
  <c r="H163" i="13" s="1"/>
  <c r="F164" i="13" s="1" a="1"/>
  <c r="F164" i="13" s="1"/>
  <c r="D162" i="12"/>
  <c r="J162" i="12"/>
  <c r="F162" i="12" a="1"/>
  <c r="F162" i="12" s="1"/>
  <c r="M162" i="12" s="1"/>
  <c r="K162" i="12"/>
  <c r="O162" i="12" s="1"/>
  <c r="E162" i="12"/>
  <c r="G194" i="10"/>
  <c r="J194" i="10"/>
  <c r="D191" i="8"/>
  <c r="E191" i="8" s="1"/>
  <c r="C191" i="8"/>
  <c r="H191" i="8"/>
  <c r="G191" i="8"/>
  <c r="J150" i="2" l="1"/>
  <c r="O150" i="2" s="1"/>
  <c r="L150" i="2"/>
  <c r="N150" i="2" s="1"/>
  <c r="G150" i="2"/>
  <c r="F191" i="8"/>
  <c r="J164" i="13"/>
  <c r="E164" i="13"/>
  <c r="D164" i="13"/>
  <c r="G164" i="13" s="1"/>
  <c r="K163" i="13"/>
  <c r="I164" i="13"/>
  <c r="I191" i="8"/>
  <c r="G162" i="12"/>
  <c r="L162" i="12" s="1"/>
  <c r="H195" i="10"/>
  <c r="C195" i="10"/>
  <c r="D195" i="10"/>
  <c r="E195" i="10" s="1"/>
  <c r="I195" i="10"/>
  <c r="D151" i="2" l="1"/>
  <c r="C151" i="2"/>
  <c r="I151" i="2"/>
  <c r="M151" i="2" s="1"/>
  <c r="H151" i="2"/>
  <c r="K164" i="13"/>
  <c r="H164" i="13"/>
  <c r="J165" i="13" s="1"/>
  <c r="I162" i="12"/>
  <c r="J195" i="10"/>
  <c r="G195" i="10"/>
  <c r="C192" i="8"/>
  <c r="H192" i="8"/>
  <c r="G192" i="8"/>
  <c r="D192" i="8"/>
  <c r="E192" i="8" s="1"/>
  <c r="E151" i="2" l="1"/>
  <c r="L151" i="2" s="1"/>
  <c r="K151" i="2"/>
  <c r="I192" i="8"/>
  <c r="F165" i="13" a="1"/>
  <c r="F165" i="13" s="1"/>
  <c r="I165" i="13"/>
  <c r="D165" i="13"/>
  <c r="E165" i="13"/>
  <c r="F192" i="8"/>
  <c r="D163" i="12"/>
  <c r="J163" i="12"/>
  <c r="K163" i="12"/>
  <c r="O163" i="12" s="1"/>
  <c r="E163" i="12"/>
  <c r="F163" i="12" a="1"/>
  <c r="F163" i="12" s="1"/>
  <c r="M163" i="12" s="1"/>
  <c r="H196" i="10"/>
  <c r="C196" i="10"/>
  <c r="I196" i="10"/>
  <c r="D196" i="10"/>
  <c r="E196" i="10" s="1"/>
  <c r="N151" i="2" l="1"/>
  <c r="G151" i="2"/>
  <c r="J151" i="2"/>
  <c r="O151" i="2" s="1"/>
  <c r="G165" i="13"/>
  <c r="H165" i="13" s="1"/>
  <c r="F166" i="13" s="1" a="1"/>
  <c r="F166" i="13" s="1"/>
  <c r="G163" i="12"/>
  <c r="L163" i="12" s="1"/>
  <c r="G196" i="10"/>
  <c r="J196" i="10"/>
  <c r="H193" i="8"/>
  <c r="G193" i="8"/>
  <c r="D193" i="8"/>
  <c r="E193" i="8" s="1"/>
  <c r="C193" i="8"/>
  <c r="I152" i="2" l="1"/>
  <c r="M152" i="2" s="1"/>
  <c r="C152" i="2"/>
  <c r="H152" i="2"/>
  <c r="D152" i="2"/>
  <c r="I193" i="8"/>
  <c r="K165" i="13"/>
  <c r="J166" i="13"/>
  <c r="E166" i="13"/>
  <c r="I166" i="13"/>
  <c r="D166" i="13"/>
  <c r="G166" i="13" s="1"/>
  <c r="F193" i="8"/>
  <c r="I163" i="12"/>
  <c r="H197" i="10"/>
  <c r="C197" i="10"/>
  <c r="D197" i="10"/>
  <c r="E197" i="10" s="1"/>
  <c r="I197" i="10"/>
  <c r="K152" i="2" l="1"/>
  <c r="E152" i="2"/>
  <c r="J152" i="2" s="1"/>
  <c r="O152" i="2" s="1"/>
  <c r="H166" i="13"/>
  <c r="J167" i="13" s="1"/>
  <c r="K166" i="13"/>
  <c r="D164" i="12"/>
  <c r="E164" i="12"/>
  <c r="K164" i="12"/>
  <c r="O164" i="12" s="1"/>
  <c r="J164" i="12"/>
  <c r="F164" i="12" a="1"/>
  <c r="F164" i="12" s="1"/>
  <c r="M164" i="12" s="1"/>
  <c r="J197" i="10"/>
  <c r="G197" i="10"/>
  <c r="G194" i="8"/>
  <c r="D194" i="8"/>
  <c r="E194" i="8" s="1"/>
  <c r="C194" i="8"/>
  <c r="H194" i="8"/>
  <c r="G152" i="2" l="1"/>
  <c r="L152" i="2"/>
  <c r="N152" i="2" s="1"/>
  <c r="F167" i="13" a="1"/>
  <c r="F167" i="13" s="1"/>
  <c r="G167" i="13" s="1"/>
  <c r="I167" i="13"/>
  <c r="D167" i="13"/>
  <c r="E167" i="13"/>
  <c r="I194" i="8"/>
  <c r="F194" i="8"/>
  <c r="G164" i="12"/>
  <c r="L164" i="12" s="1"/>
  <c r="H198" i="10"/>
  <c r="C198" i="10"/>
  <c r="D198" i="10"/>
  <c r="E198" i="10" s="1"/>
  <c r="I198" i="10"/>
  <c r="K167" i="13" l="1"/>
  <c r="D153" i="2"/>
  <c r="I153" i="2"/>
  <c r="M153" i="2" s="1"/>
  <c r="H153" i="2"/>
  <c r="C153" i="2"/>
  <c r="H167" i="13"/>
  <c r="J168" i="13" s="1"/>
  <c r="I164" i="12"/>
  <c r="G198" i="10"/>
  <c r="J198" i="10"/>
  <c r="D195" i="8"/>
  <c r="E195" i="8" s="1"/>
  <c r="C195" i="8"/>
  <c r="H195" i="8"/>
  <c r="G195" i="8"/>
  <c r="K153" i="2" l="1"/>
  <c r="E153" i="2"/>
  <c r="D168" i="13"/>
  <c r="I168" i="13"/>
  <c r="E168" i="13"/>
  <c r="F168" i="13" a="1"/>
  <c r="F168" i="13" s="1"/>
  <c r="F195" i="8"/>
  <c r="I195" i="8"/>
  <c r="D165" i="12"/>
  <c r="J165" i="12"/>
  <c r="K165" i="12"/>
  <c r="O165" i="12" s="1"/>
  <c r="E165" i="12"/>
  <c r="F165" i="12" a="1"/>
  <c r="F165" i="12" s="1"/>
  <c r="M165" i="12" s="1"/>
  <c r="H199" i="10"/>
  <c r="C199" i="10"/>
  <c r="D199" i="10"/>
  <c r="E199" i="10" s="1"/>
  <c r="I199" i="10"/>
  <c r="J153" i="2" l="1"/>
  <c r="O153" i="2" s="1"/>
  <c r="L153" i="2"/>
  <c r="N153" i="2" s="1"/>
  <c r="G153" i="2"/>
  <c r="G168" i="13"/>
  <c r="K168" i="13" s="1"/>
  <c r="G165" i="12"/>
  <c r="I165" i="12" s="1"/>
  <c r="J199" i="10"/>
  <c r="G199" i="10"/>
  <c r="C196" i="8"/>
  <c r="H196" i="8"/>
  <c r="G196" i="8"/>
  <c r="D196" i="8"/>
  <c r="E196" i="8" s="1"/>
  <c r="C154" i="2" l="1"/>
  <c r="I154" i="2"/>
  <c r="M154" i="2" s="1"/>
  <c r="D154" i="2"/>
  <c r="H154" i="2"/>
  <c r="I196" i="8"/>
  <c r="F196" i="8"/>
  <c r="H168" i="13"/>
  <c r="J169" i="13" s="1"/>
  <c r="D166" i="12"/>
  <c r="E166" i="12"/>
  <c r="J166" i="12"/>
  <c r="K166" i="12"/>
  <c r="O166" i="12" s="1"/>
  <c r="F166" i="12" a="1"/>
  <c r="F166" i="12" s="1"/>
  <c r="M166" i="12" s="1"/>
  <c r="L165" i="12"/>
  <c r="H200" i="10"/>
  <c r="C200" i="10"/>
  <c r="I200" i="10"/>
  <c r="D200" i="10"/>
  <c r="E200" i="10" s="1"/>
  <c r="K154" i="2" l="1"/>
  <c r="E154" i="2"/>
  <c r="J154" i="2" s="1"/>
  <c r="O154" i="2" s="1"/>
  <c r="E169" i="13"/>
  <c r="I169" i="13"/>
  <c r="D169" i="13"/>
  <c r="F169" i="13" a="1"/>
  <c r="F169" i="13" s="1"/>
  <c r="G166" i="12"/>
  <c r="L166" i="12" s="1"/>
  <c r="G200" i="10"/>
  <c r="J200" i="10"/>
  <c r="H197" i="8"/>
  <c r="G197" i="8"/>
  <c r="D197" i="8"/>
  <c r="E197" i="8" s="1"/>
  <c r="C197" i="8"/>
  <c r="G154" i="2" l="1"/>
  <c r="L154" i="2"/>
  <c r="N154" i="2" s="1"/>
  <c r="I197" i="8"/>
  <c r="G169" i="13"/>
  <c r="H169" i="13" s="1"/>
  <c r="F170" i="13" s="1" a="1"/>
  <c r="F170" i="13" s="1"/>
  <c r="F197" i="8"/>
  <c r="I166" i="12"/>
  <c r="H201" i="10"/>
  <c r="C201" i="10"/>
  <c r="D201" i="10"/>
  <c r="E201" i="10" s="1"/>
  <c r="I201" i="10"/>
  <c r="C155" i="2" l="1"/>
  <c r="I155" i="2"/>
  <c r="M155" i="2" s="1"/>
  <c r="H155" i="2"/>
  <c r="D155" i="2"/>
  <c r="K169" i="13"/>
  <c r="I170" i="13"/>
  <c r="J170" i="13"/>
  <c r="D170" i="13"/>
  <c r="G170" i="13" s="1"/>
  <c r="E170" i="13"/>
  <c r="D167" i="12"/>
  <c r="J167" i="12"/>
  <c r="E167" i="12"/>
  <c r="F167" i="12" a="1"/>
  <c r="F167" i="12" s="1"/>
  <c r="M167" i="12" s="1"/>
  <c r="K167" i="12"/>
  <c r="O167" i="12" s="1"/>
  <c r="J201" i="10"/>
  <c r="G201" i="10"/>
  <c r="G198" i="8"/>
  <c r="D198" i="8"/>
  <c r="E198" i="8" s="1"/>
  <c r="C198" i="8"/>
  <c r="H198" i="8"/>
  <c r="E155" i="2" l="1"/>
  <c r="G155" i="2" s="1"/>
  <c r="K155" i="2"/>
  <c r="K170" i="13"/>
  <c r="H170" i="13"/>
  <c r="J171" i="13" s="1"/>
  <c r="I198" i="8"/>
  <c r="F198" i="8"/>
  <c r="G167" i="12"/>
  <c r="L167" i="12" s="1"/>
  <c r="H202" i="10"/>
  <c r="C202" i="10"/>
  <c r="I202" i="10"/>
  <c r="D202" i="10"/>
  <c r="E202" i="10" s="1"/>
  <c r="D156" i="2" l="1"/>
  <c r="H156" i="2"/>
  <c r="C156" i="2"/>
  <c r="I156" i="2"/>
  <c r="M156" i="2" s="1"/>
  <c r="J155" i="2"/>
  <c r="O155" i="2" s="1"/>
  <c r="L155" i="2"/>
  <c r="N155" i="2" s="1"/>
  <c r="I171" i="13"/>
  <c r="E171" i="13"/>
  <c r="D171" i="13"/>
  <c r="F171" i="13" a="1"/>
  <c r="F171" i="13" s="1"/>
  <c r="I167" i="12"/>
  <c r="G202" i="10"/>
  <c r="J202" i="10"/>
  <c r="D199" i="8"/>
  <c r="E199" i="8" s="1"/>
  <c r="C199" i="8"/>
  <c r="H199" i="8"/>
  <c r="G199" i="8"/>
  <c r="E156" i="2" l="1"/>
  <c r="K156" i="2"/>
  <c r="G171" i="13"/>
  <c r="H171" i="13" s="1"/>
  <c r="F172" i="13" s="1" a="1"/>
  <c r="F172" i="13" s="1"/>
  <c r="F199" i="8"/>
  <c r="I199" i="8"/>
  <c r="D168" i="12"/>
  <c r="J168" i="12"/>
  <c r="K168" i="12"/>
  <c r="O168" i="12" s="1"/>
  <c r="F168" i="12" a="1"/>
  <c r="F168" i="12" s="1"/>
  <c r="M168" i="12" s="1"/>
  <c r="E168" i="12"/>
  <c r="H203" i="10"/>
  <c r="C203" i="10"/>
  <c r="D203" i="10"/>
  <c r="E203" i="10" s="1"/>
  <c r="I203" i="10"/>
  <c r="J156" i="2" l="1"/>
  <c r="O156" i="2" s="1"/>
  <c r="L156" i="2"/>
  <c r="N156" i="2" s="1"/>
  <c r="G156" i="2"/>
  <c r="D172" i="13"/>
  <c r="G172" i="13" s="1"/>
  <c r="E172" i="13"/>
  <c r="J172" i="13"/>
  <c r="I172" i="13"/>
  <c r="K171" i="13"/>
  <c r="G168" i="12"/>
  <c r="I168" i="12" s="1"/>
  <c r="J203" i="10"/>
  <c r="G203" i="10"/>
  <c r="C200" i="8"/>
  <c r="H200" i="8"/>
  <c r="G200" i="8"/>
  <c r="D200" i="8"/>
  <c r="E200" i="8" s="1"/>
  <c r="D157" i="2" l="1"/>
  <c r="C157" i="2"/>
  <c r="H157" i="2"/>
  <c r="I157" i="2"/>
  <c r="M157" i="2" s="1"/>
  <c r="I200" i="8"/>
  <c r="K172" i="13"/>
  <c r="H172" i="13"/>
  <c r="F200" i="8"/>
  <c r="D169" i="12"/>
  <c r="E169" i="12"/>
  <c r="F169" i="12" a="1"/>
  <c r="F169" i="12" s="1"/>
  <c r="M169" i="12" s="1"/>
  <c r="J169" i="12"/>
  <c r="K169" i="12"/>
  <c r="O169" i="12" s="1"/>
  <c r="L168" i="12"/>
  <c r="H204" i="10"/>
  <c r="C204" i="10"/>
  <c r="I204" i="10"/>
  <c r="D204" i="10"/>
  <c r="E204" i="10" s="1"/>
  <c r="E157" i="2" l="1"/>
  <c r="K157" i="2"/>
  <c r="I173" i="13"/>
  <c r="D173" i="13"/>
  <c r="J173" i="13"/>
  <c r="F173" i="13" a="1"/>
  <c r="F173" i="13" s="1"/>
  <c r="E173" i="13"/>
  <c r="G169" i="12"/>
  <c r="I169" i="12" s="1"/>
  <c r="G204" i="10"/>
  <c r="J204" i="10"/>
  <c r="H201" i="8"/>
  <c r="G201" i="8"/>
  <c r="D201" i="8"/>
  <c r="E201" i="8" s="1"/>
  <c r="C201" i="8"/>
  <c r="G157" i="2" l="1"/>
  <c r="L157" i="2"/>
  <c r="N157" i="2" s="1"/>
  <c r="J157" i="2"/>
  <c r="O157" i="2" s="1"/>
  <c r="I201" i="8"/>
  <c r="G173" i="13"/>
  <c r="K173" i="13" s="1"/>
  <c r="F201" i="8"/>
  <c r="D170" i="12"/>
  <c r="E170" i="12"/>
  <c r="F170" i="12" a="1"/>
  <c r="F170" i="12" s="1"/>
  <c r="M170" i="12" s="1"/>
  <c r="J170" i="12"/>
  <c r="K170" i="12"/>
  <c r="O170" i="12" s="1"/>
  <c r="L169" i="12"/>
  <c r="H205" i="10"/>
  <c r="C205" i="10"/>
  <c r="D205" i="10"/>
  <c r="E205" i="10" s="1"/>
  <c r="I205" i="10"/>
  <c r="D158" i="2" l="1"/>
  <c r="H158" i="2"/>
  <c r="I158" i="2"/>
  <c r="M158" i="2" s="1"/>
  <c r="C158" i="2"/>
  <c r="H173" i="13"/>
  <c r="G170" i="12"/>
  <c r="L170" i="12" s="1"/>
  <c r="J205" i="10"/>
  <c r="G205" i="10"/>
  <c r="G202" i="8"/>
  <c r="D202" i="8"/>
  <c r="E202" i="8" s="1"/>
  <c r="C202" i="8"/>
  <c r="H202" i="8"/>
  <c r="E158" i="2" l="1"/>
  <c r="K158" i="2"/>
  <c r="I174" i="13"/>
  <c r="F174" i="13" a="1"/>
  <c r="F174" i="13" s="1"/>
  <c r="E174" i="13"/>
  <c r="D174" i="13"/>
  <c r="J174" i="13"/>
  <c r="I202" i="8"/>
  <c r="F202" i="8"/>
  <c r="I170" i="12"/>
  <c r="H206" i="10"/>
  <c r="C206" i="10"/>
  <c r="D206" i="10"/>
  <c r="E206" i="10" s="1"/>
  <c r="I206" i="10"/>
  <c r="G158" i="2" l="1"/>
  <c r="L158" i="2"/>
  <c r="N158" i="2" s="1"/>
  <c r="J158" i="2"/>
  <c r="O158" i="2" s="1"/>
  <c r="G174" i="13"/>
  <c r="K174" i="13" s="1"/>
  <c r="D171" i="12"/>
  <c r="J171" i="12"/>
  <c r="K171" i="12"/>
  <c r="O171" i="12" s="1"/>
  <c r="E171" i="12"/>
  <c r="F171" i="12" a="1"/>
  <c r="F171" i="12" s="1"/>
  <c r="M171" i="12" s="1"/>
  <c r="G206" i="10"/>
  <c r="J206" i="10"/>
  <c r="D203" i="8"/>
  <c r="E203" i="8" s="1"/>
  <c r="C203" i="8"/>
  <c r="H203" i="8"/>
  <c r="G203" i="8"/>
  <c r="D159" i="2" l="1"/>
  <c r="C159" i="2"/>
  <c r="I159" i="2"/>
  <c r="M159" i="2" s="1"/>
  <c r="H159" i="2"/>
  <c r="H174" i="13"/>
  <c r="J175" i="13" s="1"/>
  <c r="F203" i="8"/>
  <c r="I203" i="8"/>
  <c r="G171" i="12"/>
  <c r="L171" i="12" s="1"/>
  <c r="H207" i="10"/>
  <c r="C207" i="10"/>
  <c r="D207" i="10"/>
  <c r="E207" i="10" s="1"/>
  <c r="I207" i="10"/>
  <c r="E159" i="2" l="1"/>
  <c r="K159" i="2"/>
  <c r="F175" i="13" a="1"/>
  <c r="F175" i="13" s="1"/>
  <c r="D175" i="13"/>
  <c r="E175" i="13"/>
  <c r="I175" i="13"/>
  <c r="I171" i="12"/>
  <c r="J207" i="10"/>
  <c r="G207" i="10"/>
  <c r="C204" i="8"/>
  <c r="H204" i="8"/>
  <c r="G204" i="8"/>
  <c r="D204" i="8"/>
  <c r="E204" i="8" s="1"/>
  <c r="L159" i="2" l="1"/>
  <c r="N159" i="2" s="1"/>
  <c r="G159" i="2"/>
  <c r="J159" i="2"/>
  <c r="O159" i="2" s="1"/>
  <c r="F204" i="8"/>
  <c r="I204" i="8"/>
  <c r="G175" i="13"/>
  <c r="K175" i="13" s="1"/>
  <c r="D172" i="12"/>
  <c r="E172" i="12"/>
  <c r="K172" i="12"/>
  <c r="O172" i="12" s="1"/>
  <c r="J172" i="12"/>
  <c r="F172" i="12" a="1"/>
  <c r="F172" i="12" s="1"/>
  <c r="M172" i="12" s="1"/>
  <c r="H208" i="10"/>
  <c r="C208" i="10"/>
  <c r="I208" i="10"/>
  <c r="D208" i="10"/>
  <c r="E208" i="10" s="1"/>
  <c r="C160" i="2" l="1"/>
  <c r="H160" i="2"/>
  <c r="I160" i="2"/>
  <c r="M160" i="2" s="1"/>
  <c r="D160" i="2"/>
  <c r="H175" i="13"/>
  <c r="F176" i="13" s="1" a="1"/>
  <c r="F176" i="13" s="1"/>
  <c r="G172" i="12"/>
  <c r="I172" i="12" s="1"/>
  <c r="G208" i="10"/>
  <c r="J208" i="10"/>
  <c r="H205" i="8"/>
  <c r="G205" i="8"/>
  <c r="D205" i="8"/>
  <c r="E205" i="8" s="1"/>
  <c r="C205" i="8"/>
  <c r="E160" i="2" l="1"/>
  <c r="J160" i="2" s="1"/>
  <c r="O160" i="2" s="1"/>
  <c r="K160" i="2"/>
  <c r="D176" i="13"/>
  <c r="G176" i="13" s="1"/>
  <c r="J176" i="13"/>
  <c r="E176" i="13"/>
  <c r="I176" i="13"/>
  <c r="I205" i="8"/>
  <c r="F205" i="8"/>
  <c r="D173" i="12"/>
  <c r="K173" i="12"/>
  <c r="O173" i="12" s="1"/>
  <c r="J173" i="12"/>
  <c r="E173" i="12"/>
  <c r="F173" i="12" a="1"/>
  <c r="F173" i="12" s="1"/>
  <c r="M173" i="12" s="1"/>
  <c r="L172" i="12"/>
  <c r="H209" i="10"/>
  <c r="C209" i="10"/>
  <c r="D209" i="10"/>
  <c r="E209" i="10" s="1"/>
  <c r="I209" i="10"/>
  <c r="G160" i="2" l="1"/>
  <c r="L160" i="2"/>
  <c r="N160" i="2" s="1"/>
  <c r="H176" i="13"/>
  <c r="J177" i="13" s="1"/>
  <c r="K176" i="13"/>
  <c r="G173" i="12"/>
  <c r="L173" i="12" s="1"/>
  <c r="J209" i="10"/>
  <c r="G209" i="10"/>
  <c r="G206" i="8"/>
  <c r="D206" i="8"/>
  <c r="E206" i="8" s="1"/>
  <c r="C206" i="8"/>
  <c r="H206" i="8"/>
  <c r="F177" i="13" l="1" a="1"/>
  <c r="F177" i="13" s="1"/>
  <c r="C161" i="2"/>
  <c r="D161" i="2"/>
  <c r="H161" i="2"/>
  <c r="I161" i="2"/>
  <c r="M161" i="2" s="1"/>
  <c r="E177" i="13"/>
  <c r="I177" i="13"/>
  <c r="D177" i="13"/>
  <c r="G177" i="13" s="1"/>
  <c r="H177" i="13" s="1"/>
  <c r="I178" i="13" s="1"/>
  <c r="I206" i="8"/>
  <c r="F206" i="8"/>
  <c r="I173" i="12"/>
  <c r="H210" i="10"/>
  <c r="C210" i="10"/>
  <c r="I210" i="10"/>
  <c r="D210" i="10"/>
  <c r="E210" i="10" s="1"/>
  <c r="E161" i="2" l="1"/>
  <c r="J161" i="2" s="1"/>
  <c r="O161" i="2" s="1"/>
  <c r="K161" i="2"/>
  <c r="F178" i="13" a="1"/>
  <c r="F178" i="13" s="1"/>
  <c r="K177" i="13"/>
  <c r="E178" i="13"/>
  <c r="D178" i="13"/>
  <c r="J178" i="13"/>
  <c r="D174" i="12"/>
  <c r="E174" i="12"/>
  <c r="J174" i="12"/>
  <c r="F174" i="12" a="1"/>
  <c r="F174" i="12" s="1"/>
  <c r="M174" i="12" s="1"/>
  <c r="K174" i="12"/>
  <c r="O174" i="12" s="1"/>
  <c r="G210" i="10"/>
  <c r="J210" i="10"/>
  <c r="D207" i="8"/>
  <c r="E207" i="8" s="1"/>
  <c r="C207" i="8"/>
  <c r="H207" i="8"/>
  <c r="G207" i="8"/>
  <c r="G161" i="2" l="1"/>
  <c r="L161" i="2"/>
  <c r="N161" i="2" s="1"/>
  <c r="G178" i="13"/>
  <c r="K178" i="13" s="1"/>
  <c r="F207" i="8"/>
  <c r="I207" i="8"/>
  <c r="G174" i="12"/>
  <c r="I174" i="12" s="1"/>
  <c r="H211" i="10"/>
  <c r="C211" i="10"/>
  <c r="D211" i="10"/>
  <c r="E211" i="10" s="1"/>
  <c r="I211" i="10"/>
  <c r="H162" i="2" l="1"/>
  <c r="C162" i="2"/>
  <c r="D162" i="2"/>
  <c r="I162" i="2"/>
  <c r="M162" i="2" s="1"/>
  <c r="H178" i="13"/>
  <c r="E179" i="13" s="1"/>
  <c r="D175" i="12"/>
  <c r="E175" i="12"/>
  <c r="K175" i="12"/>
  <c r="O175" i="12" s="1"/>
  <c r="F175" i="12" a="1"/>
  <c r="F175" i="12" s="1"/>
  <c r="M175" i="12" s="1"/>
  <c r="J175" i="12"/>
  <c r="L174" i="12"/>
  <c r="J211" i="10"/>
  <c r="G211" i="10"/>
  <c r="C208" i="8"/>
  <c r="H208" i="8"/>
  <c r="G208" i="8"/>
  <c r="D208" i="8"/>
  <c r="E208" i="8" s="1"/>
  <c r="I179" i="13" l="1"/>
  <c r="E162" i="2"/>
  <c r="J162" i="2" s="1"/>
  <c r="O162" i="2" s="1"/>
  <c r="K162" i="2"/>
  <c r="F179" i="13" a="1"/>
  <c r="F179" i="13" s="1"/>
  <c r="J179" i="13"/>
  <c r="D179" i="13"/>
  <c r="I208" i="8"/>
  <c r="F208" i="8"/>
  <c r="G175" i="12"/>
  <c r="L175" i="12" s="1"/>
  <c r="H212" i="10"/>
  <c r="C212" i="10"/>
  <c r="D212" i="10"/>
  <c r="E212" i="10" s="1"/>
  <c r="I212" i="10"/>
  <c r="G162" i="2" l="1"/>
  <c r="L162" i="2"/>
  <c r="N162" i="2" s="1"/>
  <c r="G179" i="13"/>
  <c r="K179" i="13" s="1"/>
  <c r="I175" i="12"/>
  <c r="G212" i="10"/>
  <c r="J212" i="10"/>
  <c r="H209" i="8"/>
  <c r="G209" i="8"/>
  <c r="D209" i="8"/>
  <c r="E209" i="8" s="1"/>
  <c r="C209" i="8"/>
  <c r="H179" i="13" l="1"/>
  <c r="E180" i="13" s="1"/>
  <c r="D163" i="2"/>
  <c r="I163" i="2"/>
  <c r="M163" i="2" s="1"/>
  <c r="H163" i="2"/>
  <c r="C163" i="2"/>
  <c r="I209" i="8"/>
  <c r="F209" i="8"/>
  <c r="D176" i="12"/>
  <c r="E176" i="12"/>
  <c r="F176" i="12" a="1"/>
  <c r="F176" i="12" s="1"/>
  <c r="M176" i="12" s="1"/>
  <c r="K176" i="12"/>
  <c r="O176" i="12" s="1"/>
  <c r="J176" i="12"/>
  <c r="H213" i="10"/>
  <c r="C213" i="10"/>
  <c r="D213" i="10"/>
  <c r="E213" i="10" s="1"/>
  <c r="I213" i="10"/>
  <c r="I180" i="13" l="1"/>
  <c r="F180" i="13" a="1"/>
  <c r="F180" i="13" s="1"/>
  <c r="J180" i="13"/>
  <c r="D180" i="13"/>
  <c r="E163" i="2"/>
  <c r="K163" i="2"/>
  <c r="G176" i="12"/>
  <c r="L176" i="12" s="1"/>
  <c r="J213" i="10"/>
  <c r="G213" i="10"/>
  <c r="G210" i="8"/>
  <c r="D210" i="8"/>
  <c r="E210" i="8" s="1"/>
  <c r="C210" i="8"/>
  <c r="H210" i="8"/>
  <c r="G180" i="13" l="1"/>
  <c r="H180" i="13" s="1"/>
  <c r="F181" i="13" s="1" a="1"/>
  <c r="F181" i="13" s="1"/>
  <c r="G163" i="2"/>
  <c r="L163" i="2"/>
  <c r="N163" i="2" s="1"/>
  <c r="J163" i="2"/>
  <c r="O163" i="2" s="1"/>
  <c r="D181" i="13"/>
  <c r="G181" i="13" s="1"/>
  <c r="I210" i="8"/>
  <c r="F210" i="8"/>
  <c r="I176" i="12"/>
  <c r="H214" i="10"/>
  <c r="C214" i="10"/>
  <c r="D214" i="10"/>
  <c r="E214" i="10" s="1"/>
  <c r="I214" i="10"/>
  <c r="E181" i="13" l="1"/>
  <c r="J181" i="13"/>
  <c r="I181" i="13"/>
  <c r="K180" i="13"/>
  <c r="H164" i="2"/>
  <c r="D164" i="2"/>
  <c r="C164" i="2"/>
  <c r="I164" i="2"/>
  <c r="M164" i="2" s="1"/>
  <c r="H181" i="13"/>
  <c r="D177" i="12"/>
  <c r="J177" i="12"/>
  <c r="F177" i="12" a="1"/>
  <c r="F177" i="12" s="1"/>
  <c r="M177" i="12" s="1"/>
  <c r="K177" i="12"/>
  <c r="O177" i="12" s="1"/>
  <c r="E177" i="12"/>
  <c r="G214" i="10"/>
  <c r="J214" i="10"/>
  <c r="D211" i="8"/>
  <c r="E211" i="8" s="1"/>
  <c r="C211" i="8"/>
  <c r="H211" i="8"/>
  <c r="G211" i="8"/>
  <c r="K181" i="13" l="1"/>
  <c r="E164" i="2"/>
  <c r="K164" i="2"/>
  <c r="I211" i="8"/>
  <c r="F211" i="8"/>
  <c r="I182" i="13"/>
  <c r="F182" i="13" a="1"/>
  <c r="F182" i="13" s="1"/>
  <c r="E182" i="13"/>
  <c r="J182" i="13"/>
  <c r="D182" i="13"/>
  <c r="G177" i="12"/>
  <c r="I177" i="12" s="1"/>
  <c r="H215" i="10"/>
  <c r="C215" i="10"/>
  <c r="D215" i="10"/>
  <c r="E215" i="10" s="1"/>
  <c r="I215" i="10"/>
  <c r="L164" i="2" l="1"/>
  <c r="N164" i="2" s="1"/>
  <c r="G164" i="2"/>
  <c r="J164" i="2"/>
  <c r="O164" i="2" s="1"/>
  <c r="G182" i="13"/>
  <c r="K182" i="13" s="1"/>
  <c r="D178" i="12"/>
  <c r="E178" i="12"/>
  <c r="F178" i="12" a="1"/>
  <c r="F178" i="12" s="1"/>
  <c r="M178" i="12" s="1"/>
  <c r="J178" i="12"/>
  <c r="K178" i="12"/>
  <c r="O178" i="12" s="1"/>
  <c r="L177" i="12"/>
  <c r="J215" i="10"/>
  <c r="G215" i="10"/>
  <c r="C212" i="8"/>
  <c r="H212" i="8"/>
  <c r="G212" i="8"/>
  <c r="D212" i="8"/>
  <c r="E212" i="8" s="1"/>
  <c r="I165" i="2" l="1"/>
  <c r="M165" i="2" s="1"/>
  <c r="C165" i="2"/>
  <c r="H165" i="2"/>
  <c r="D165" i="2"/>
  <c r="I212" i="8"/>
  <c r="F212" i="8"/>
  <c r="H182" i="13"/>
  <c r="G178" i="12"/>
  <c r="L178" i="12" s="1"/>
  <c r="H216" i="10"/>
  <c r="C216" i="10"/>
  <c r="D216" i="10"/>
  <c r="E216" i="10" s="1"/>
  <c r="I216" i="10"/>
  <c r="E165" i="2" l="1"/>
  <c r="J165" i="2" s="1"/>
  <c r="O165" i="2" s="1"/>
  <c r="K165" i="2"/>
  <c r="F183" i="13" a="1"/>
  <c r="F183" i="13" s="1"/>
  <c r="E183" i="13"/>
  <c r="J183" i="13"/>
  <c r="D183" i="13"/>
  <c r="I183" i="13"/>
  <c r="I178" i="12"/>
  <c r="G216" i="10"/>
  <c r="J216" i="10"/>
  <c r="H213" i="8"/>
  <c r="G213" i="8"/>
  <c r="D213" i="8"/>
  <c r="E213" i="8" s="1"/>
  <c r="C213" i="8"/>
  <c r="G165" i="2" l="1"/>
  <c r="L165" i="2"/>
  <c r="N165" i="2" s="1"/>
  <c r="I213" i="8"/>
  <c r="G183" i="13"/>
  <c r="K183" i="13" s="1"/>
  <c r="F213" i="8"/>
  <c r="D179" i="12"/>
  <c r="J179" i="12"/>
  <c r="E179" i="12"/>
  <c r="F179" i="12" a="1"/>
  <c r="F179" i="12" s="1"/>
  <c r="M179" i="12" s="1"/>
  <c r="K179" i="12"/>
  <c r="O179" i="12" s="1"/>
  <c r="H217" i="10"/>
  <c r="C217" i="10"/>
  <c r="D217" i="10"/>
  <c r="E217" i="10" s="1"/>
  <c r="I217" i="10"/>
  <c r="C166" i="2" l="1"/>
  <c r="D166" i="2"/>
  <c r="H166" i="2"/>
  <c r="I166" i="2"/>
  <c r="M166" i="2" s="1"/>
  <c r="H183" i="13"/>
  <c r="J184" i="13" s="1"/>
  <c r="G179" i="12"/>
  <c r="L179" i="12" s="1"/>
  <c r="J217" i="10"/>
  <c r="G217" i="10"/>
  <c r="G214" i="8"/>
  <c r="D214" i="8"/>
  <c r="E214" i="8" s="1"/>
  <c r="C214" i="8"/>
  <c r="H214" i="8"/>
  <c r="E166" i="2" l="1"/>
  <c r="G166" i="2" s="1"/>
  <c r="K166" i="2"/>
  <c r="D184" i="13"/>
  <c r="E184" i="13"/>
  <c r="I184" i="13"/>
  <c r="F184" i="13" a="1"/>
  <c r="F184" i="13" s="1"/>
  <c r="I214" i="8"/>
  <c r="F214" i="8"/>
  <c r="I179" i="12"/>
  <c r="H218" i="10"/>
  <c r="C218" i="10"/>
  <c r="D218" i="10"/>
  <c r="E218" i="10" s="1"/>
  <c r="I218" i="10"/>
  <c r="H167" i="2" l="1"/>
  <c r="I167" i="2"/>
  <c r="M167" i="2" s="1"/>
  <c r="D167" i="2"/>
  <c r="C167" i="2"/>
  <c r="J166" i="2"/>
  <c r="O166" i="2" s="1"/>
  <c r="L166" i="2"/>
  <c r="N166" i="2" s="1"/>
  <c r="G184" i="13"/>
  <c r="H184" i="13" s="1"/>
  <c r="F185" i="13" s="1" a="1"/>
  <c r="F185" i="13" s="1"/>
  <c r="D180" i="12"/>
  <c r="E180" i="12"/>
  <c r="K180" i="12"/>
  <c r="O180" i="12" s="1"/>
  <c r="J180" i="12"/>
  <c r="F180" i="12" a="1"/>
  <c r="F180" i="12" s="1"/>
  <c r="M180" i="12" s="1"/>
  <c r="G218" i="10"/>
  <c r="J218" i="10"/>
  <c r="D215" i="8"/>
  <c r="E215" i="8" s="1"/>
  <c r="C215" i="8"/>
  <c r="H215" i="8"/>
  <c r="G215" i="8"/>
  <c r="E167" i="2" l="1"/>
  <c r="K167" i="2"/>
  <c r="E185" i="13"/>
  <c r="J185" i="13"/>
  <c r="K184" i="13"/>
  <c r="D185" i="13"/>
  <c r="G185" i="13" s="1"/>
  <c r="I185" i="13"/>
  <c r="I215" i="8"/>
  <c r="F215" i="8"/>
  <c r="G180" i="12"/>
  <c r="L180" i="12" s="1"/>
  <c r="H219" i="10"/>
  <c r="C219" i="10"/>
  <c r="D219" i="10"/>
  <c r="E219" i="10" s="1"/>
  <c r="I219" i="10"/>
  <c r="L167" i="2" l="1"/>
  <c r="N167" i="2" s="1"/>
  <c r="J167" i="2"/>
  <c r="O167" i="2" s="1"/>
  <c r="G167" i="2"/>
  <c r="H185" i="13"/>
  <c r="D186" i="13" s="1"/>
  <c r="K185" i="13"/>
  <c r="I180" i="12"/>
  <c r="J219" i="10"/>
  <c r="G219" i="10"/>
  <c r="C216" i="8"/>
  <c r="H216" i="8"/>
  <c r="G216" i="8"/>
  <c r="D216" i="8"/>
  <c r="E216" i="8" s="1"/>
  <c r="E186" i="13" l="1"/>
  <c r="J186" i="13"/>
  <c r="I186" i="13"/>
  <c r="C168" i="2"/>
  <c r="D168" i="2"/>
  <c r="I168" i="2"/>
  <c r="M168" i="2" s="1"/>
  <c r="H168" i="2"/>
  <c r="F186" i="13" a="1"/>
  <c r="F186" i="13" s="1"/>
  <c r="G186" i="13" s="1"/>
  <c r="H186" i="13" s="1"/>
  <c r="I216" i="8"/>
  <c r="F216" i="8"/>
  <c r="D181" i="12"/>
  <c r="K181" i="12"/>
  <c r="O181" i="12" s="1"/>
  <c r="J181" i="12"/>
  <c r="E181" i="12"/>
  <c r="F181" i="12" a="1"/>
  <c r="F181" i="12" s="1"/>
  <c r="M181" i="12" s="1"/>
  <c r="H220" i="10"/>
  <c r="C220" i="10"/>
  <c r="D220" i="10"/>
  <c r="E220" i="10" s="1"/>
  <c r="I220" i="10"/>
  <c r="E168" i="2" l="1"/>
  <c r="J168" i="2" s="1"/>
  <c r="O168" i="2" s="1"/>
  <c r="K168" i="2"/>
  <c r="J187" i="13"/>
  <c r="D187" i="13"/>
  <c r="I187" i="13"/>
  <c r="F187" i="13" a="1"/>
  <c r="F187" i="13" s="1"/>
  <c r="E187" i="13"/>
  <c r="K186" i="13"/>
  <c r="G181" i="12"/>
  <c r="I181" i="12" s="1"/>
  <c r="G220" i="10"/>
  <c r="J220" i="10"/>
  <c r="H217" i="8"/>
  <c r="G217" i="8"/>
  <c r="D217" i="8"/>
  <c r="E217" i="8" s="1"/>
  <c r="C217" i="8"/>
  <c r="G168" i="2" l="1"/>
  <c r="L168" i="2"/>
  <c r="N168" i="2" s="1"/>
  <c r="I217" i="8"/>
  <c r="F217" i="8"/>
  <c r="G187" i="13"/>
  <c r="H187" i="13" s="1"/>
  <c r="D182" i="12"/>
  <c r="J182" i="12"/>
  <c r="K182" i="12"/>
  <c r="O182" i="12" s="1"/>
  <c r="E182" i="12"/>
  <c r="F182" i="12" a="1"/>
  <c r="F182" i="12" s="1"/>
  <c r="M182" i="12" s="1"/>
  <c r="L181" i="12"/>
  <c r="H221" i="10"/>
  <c r="C221" i="10"/>
  <c r="D221" i="10"/>
  <c r="E221" i="10" s="1"/>
  <c r="I221" i="10"/>
  <c r="H169" i="2" l="1"/>
  <c r="C169" i="2"/>
  <c r="D169" i="2"/>
  <c r="I169" i="2"/>
  <c r="M169" i="2" s="1"/>
  <c r="K187" i="13"/>
  <c r="D188" i="13"/>
  <c r="F188" i="13" a="1"/>
  <c r="F188" i="13" s="1"/>
  <c r="J188" i="13"/>
  <c r="E188" i="13"/>
  <c r="I188" i="13"/>
  <c r="G182" i="12"/>
  <c r="L182" i="12" s="1"/>
  <c r="J221" i="10"/>
  <c r="G221" i="10"/>
  <c r="G218" i="8"/>
  <c r="D218" i="8"/>
  <c r="E218" i="8" s="1"/>
  <c r="C218" i="8"/>
  <c r="H218" i="8"/>
  <c r="E169" i="2" l="1"/>
  <c r="J169" i="2" s="1"/>
  <c r="O169" i="2" s="1"/>
  <c r="K169" i="2"/>
  <c r="I218" i="8"/>
  <c r="F218" i="8"/>
  <c r="G188" i="13"/>
  <c r="H188" i="13" s="1"/>
  <c r="I182" i="12"/>
  <c r="H222" i="10"/>
  <c r="C222" i="10"/>
  <c r="D222" i="10"/>
  <c r="E222" i="10" s="1"/>
  <c r="I222" i="10"/>
  <c r="G169" i="2" l="1"/>
  <c r="L169" i="2"/>
  <c r="N169" i="2" s="1"/>
  <c r="K188" i="13"/>
  <c r="F189" i="13" a="1"/>
  <c r="F189" i="13" s="1"/>
  <c r="D189" i="13"/>
  <c r="J189" i="13"/>
  <c r="E189" i="13"/>
  <c r="I189" i="13"/>
  <c r="D183" i="12"/>
  <c r="E183" i="12"/>
  <c r="K183" i="12"/>
  <c r="O183" i="12" s="1"/>
  <c r="F183" i="12" a="1"/>
  <c r="F183" i="12" s="1"/>
  <c r="M183" i="12" s="1"/>
  <c r="J183" i="12"/>
  <c r="G222" i="10"/>
  <c r="J222" i="10"/>
  <c r="D219" i="8"/>
  <c r="E219" i="8" s="1"/>
  <c r="C219" i="8"/>
  <c r="H219" i="8"/>
  <c r="G219" i="8"/>
  <c r="D170" i="2" l="1"/>
  <c r="I170" i="2"/>
  <c r="M170" i="2" s="1"/>
  <c r="H170" i="2"/>
  <c r="C170" i="2"/>
  <c r="G189" i="13"/>
  <c r="K189" i="13" s="1"/>
  <c r="F219" i="8"/>
  <c r="I219" i="8"/>
  <c r="G183" i="12"/>
  <c r="I183" i="12" s="1"/>
  <c r="H223" i="10"/>
  <c r="C223" i="10"/>
  <c r="D223" i="10"/>
  <c r="E223" i="10" s="1"/>
  <c r="I223" i="10"/>
  <c r="E170" i="2" l="1"/>
  <c r="K170" i="2"/>
  <c r="H189" i="13"/>
  <c r="F190" i="13" s="1" a="1"/>
  <c r="F190" i="13" s="1"/>
  <c r="D184" i="12"/>
  <c r="J184" i="12"/>
  <c r="F184" i="12" a="1"/>
  <c r="F184" i="12" s="1"/>
  <c r="M184" i="12" s="1"/>
  <c r="E184" i="12"/>
  <c r="K184" i="12"/>
  <c r="O184" i="12" s="1"/>
  <c r="L183" i="12"/>
  <c r="J223" i="10"/>
  <c r="G223" i="10"/>
  <c r="C220" i="8"/>
  <c r="H220" i="8"/>
  <c r="G220" i="8"/>
  <c r="D220" i="8"/>
  <c r="E220" i="8" s="1"/>
  <c r="J170" i="2" l="1"/>
  <c r="O170" i="2" s="1"/>
  <c r="L170" i="2"/>
  <c r="N170" i="2" s="1"/>
  <c r="G170" i="2"/>
  <c r="I220" i="8"/>
  <c r="D190" i="13"/>
  <c r="G190" i="13" s="1"/>
  <c r="J190" i="13"/>
  <c r="I190" i="13"/>
  <c r="E190" i="13"/>
  <c r="F220" i="8"/>
  <c r="G184" i="12"/>
  <c r="L184" i="12" s="1"/>
  <c r="H224" i="10"/>
  <c r="C224" i="10"/>
  <c r="D224" i="10"/>
  <c r="E224" i="10" s="1"/>
  <c r="I224" i="10"/>
  <c r="D171" i="2" l="1"/>
  <c r="I171" i="2"/>
  <c r="M171" i="2" s="1"/>
  <c r="C171" i="2"/>
  <c r="H171" i="2"/>
  <c r="K190" i="13"/>
  <c r="H190" i="13"/>
  <c r="I191" i="13" s="1"/>
  <c r="I184" i="12"/>
  <c r="G224" i="10"/>
  <c r="J224" i="10"/>
  <c r="H221" i="8"/>
  <c r="G221" i="8"/>
  <c r="D221" i="8"/>
  <c r="E221" i="8" s="1"/>
  <c r="C221" i="8"/>
  <c r="E171" i="2" l="1"/>
  <c r="K171" i="2"/>
  <c r="I221" i="8"/>
  <c r="D191" i="13"/>
  <c r="J191" i="13"/>
  <c r="E191" i="13"/>
  <c r="F191" i="13" a="1"/>
  <c r="F191" i="13" s="1"/>
  <c r="F221" i="8"/>
  <c r="D185" i="12"/>
  <c r="K185" i="12"/>
  <c r="O185" i="12" s="1"/>
  <c r="E185" i="12"/>
  <c r="J185" i="12"/>
  <c r="F185" i="12" a="1"/>
  <c r="F185" i="12" s="1"/>
  <c r="M185" i="12" s="1"/>
  <c r="H225" i="10"/>
  <c r="C225" i="10"/>
  <c r="D225" i="10"/>
  <c r="E225" i="10" s="1"/>
  <c r="I225" i="10"/>
  <c r="L171" i="2" l="1"/>
  <c r="N171" i="2" s="1"/>
  <c r="J171" i="2"/>
  <c r="O171" i="2" s="1"/>
  <c r="G171" i="2"/>
  <c r="G191" i="13"/>
  <c r="H191" i="13" s="1"/>
  <c r="F192" i="13" s="1" a="1"/>
  <c r="F192" i="13" s="1"/>
  <c r="G185" i="12"/>
  <c r="L185" i="12" s="1"/>
  <c r="J225" i="10"/>
  <c r="G225" i="10"/>
  <c r="G222" i="8"/>
  <c r="D222" i="8"/>
  <c r="E222" i="8" s="1"/>
  <c r="C222" i="8"/>
  <c r="H222" i="8"/>
  <c r="I172" i="2" l="1"/>
  <c r="M172" i="2" s="1"/>
  <c r="D172" i="2"/>
  <c r="C172" i="2"/>
  <c r="H172" i="2"/>
  <c r="K191" i="13"/>
  <c r="D192" i="13"/>
  <c r="G192" i="13" s="1"/>
  <c r="I192" i="13"/>
  <c r="E192" i="13"/>
  <c r="J192" i="13"/>
  <c r="I222" i="8"/>
  <c r="F222" i="8"/>
  <c r="I185" i="12"/>
  <c r="H226" i="10"/>
  <c r="C226" i="10"/>
  <c r="D226" i="10"/>
  <c r="E226" i="10" s="1"/>
  <c r="I226" i="10"/>
  <c r="E172" i="2" l="1"/>
  <c r="K172" i="2"/>
  <c r="H192" i="13"/>
  <c r="F193" i="13" s="1" a="1"/>
  <c r="F193" i="13" s="1"/>
  <c r="K192" i="13"/>
  <c r="D186" i="12"/>
  <c r="F186" i="12" a="1"/>
  <c r="F186" i="12" s="1"/>
  <c r="M186" i="12" s="1"/>
  <c r="J186" i="12"/>
  <c r="K186" i="12"/>
  <c r="O186" i="12" s="1"/>
  <c r="E186" i="12"/>
  <c r="G226" i="10"/>
  <c r="J226" i="10"/>
  <c r="D223" i="8"/>
  <c r="E223" i="8" s="1"/>
  <c r="C223" i="8"/>
  <c r="H223" i="8"/>
  <c r="G223" i="8"/>
  <c r="G172" i="2" l="1"/>
  <c r="L172" i="2"/>
  <c r="N172" i="2" s="1"/>
  <c r="J172" i="2"/>
  <c r="O172" i="2" s="1"/>
  <c r="I193" i="13"/>
  <c r="F223" i="8"/>
  <c r="E193" i="13"/>
  <c r="J193" i="13"/>
  <c r="I223" i="8"/>
  <c r="D193" i="13"/>
  <c r="G193" i="13" s="1"/>
  <c r="G186" i="12"/>
  <c r="L186" i="12" s="1"/>
  <c r="H227" i="10"/>
  <c r="C227" i="10"/>
  <c r="D227" i="10"/>
  <c r="E227" i="10" s="1"/>
  <c r="I227" i="10"/>
  <c r="H173" i="2" l="1"/>
  <c r="C173" i="2"/>
  <c r="I173" i="2"/>
  <c r="M173" i="2" s="1"/>
  <c r="D173" i="2"/>
  <c r="K193" i="13"/>
  <c r="H193" i="13"/>
  <c r="E194" i="13" s="1"/>
  <c r="I186" i="12"/>
  <c r="J227" i="10"/>
  <c r="G227" i="10"/>
  <c r="C224" i="8"/>
  <c r="H224" i="8"/>
  <c r="G224" i="8"/>
  <c r="D224" i="8"/>
  <c r="E224" i="8" s="1"/>
  <c r="E173" i="2" l="1"/>
  <c r="J173" i="2" s="1"/>
  <c r="O173" i="2" s="1"/>
  <c r="K173" i="2"/>
  <c r="I224" i="8"/>
  <c r="F224" i="8"/>
  <c r="I194" i="13"/>
  <c r="J194" i="13"/>
  <c r="D194" i="13"/>
  <c r="F194" i="13" a="1"/>
  <c r="F194" i="13" s="1"/>
  <c r="D187" i="12"/>
  <c r="E187" i="12"/>
  <c r="J187" i="12"/>
  <c r="K187" i="12"/>
  <c r="O187" i="12" s="1"/>
  <c r="F187" i="12" a="1"/>
  <c r="F187" i="12" s="1"/>
  <c r="M187" i="12" s="1"/>
  <c r="H228" i="10"/>
  <c r="C228" i="10"/>
  <c r="D228" i="10"/>
  <c r="E228" i="10" s="1"/>
  <c r="I228" i="10"/>
  <c r="G173" i="2" l="1"/>
  <c r="H174" i="2" s="1"/>
  <c r="L173" i="2"/>
  <c r="N173" i="2" s="1"/>
  <c r="G194" i="13"/>
  <c r="H194" i="13" s="1"/>
  <c r="E195" i="13" s="1"/>
  <c r="G187" i="12"/>
  <c r="I187" i="12" s="1"/>
  <c r="G228" i="10"/>
  <c r="J228" i="10"/>
  <c r="H225" i="8"/>
  <c r="G225" i="8"/>
  <c r="D225" i="8"/>
  <c r="E225" i="8" s="1"/>
  <c r="C225" i="8"/>
  <c r="D174" i="2" l="1"/>
  <c r="E174" i="2" s="1"/>
  <c r="C174" i="2"/>
  <c r="I174" i="2"/>
  <c r="M174" i="2" s="1"/>
  <c r="D195" i="13"/>
  <c r="J195" i="13"/>
  <c r="I195" i="13"/>
  <c r="F195" i="13" a="1"/>
  <c r="F195" i="13" s="1"/>
  <c r="K194" i="13"/>
  <c r="I225" i="8"/>
  <c r="F225" i="8"/>
  <c r="D188" i="12"/>
  <c r="K188" i="12"/>
  <c r="O188" i="12" s="1"/>
  <c r="F188" i="12" a="1"/>
  <c r="F188" i="12" s="1"/>
  <c r="M188" i="12" s="1"/>
  <c r="J188" i="12"/>
  <c r="E188" i="12"/>
  <c r="L187" i="12"/>
  <c r="H229" i="10"/>
  <c r="C229" i="10"/>
  <c r="D229" i="10"/>
  <c r="E229" i="10" s="1"/>
  <c r="I229" i="10"/>
  <c r="K174" i="2" l="1"/>
  <c r="J174" i="2"/>
  <c r="O174" i="2" s="1"/>
  <c r="G174" i="2"/>
  <c r="D175" i="2" s="1"/>
  <c r="L174" i="2"/>
  <c r="G195" i="13"/>
  <c r="H195" i="13" s="1"/>
  <c r="F196" i="13" s="1" a="1"/>
  <c r="F196" i="13" s="1"/>
  <c r="G188" i="12"/>
  <c r="I188" i="12" s="1"/>
  <c r="J229" i="10"/>
  <c r="G229" i="10"/>
  <c r="G226" i="8"/>
  <c r="D226" i="8"/>
  <c r="E226" i="8" s="1"/>
  <c r="C226" i="8"/>
  <c r="H226" i="8"/>
  <c r="N174" i="2" l="1"/>
  <c r="C175" i="2"/>
  <c r="I175" i="2"/>
  <c r="M175" i="2" s="1"/>
  <c r="H175" i="2"/>
  <c r="E175" i="2"/>
  <c r="K175" i="2"/>
  <c r="I226" i="8"/>
  <c r="F226" i="8"/>
  <c r="D196" i="13"/>
  <c r="G196" i="13" s="1"/>
  <c r="E196" i="13"/>
  <c r="J196" i="13"/>
  <c r="K195" i="13"/>
  <c r="I196" i="13"/>
  <c r="D189" i="12"/>
  <c r="J189" i="12"/>
  <c r="K189" i="12"/>
  <c r="O189" i="12" s="1"/>
  <c r="E189" i="12"/>
  <c r="F189" i="12" a="1"/>
  <c r="F189" i="12" s="1"/>
  <c r="M189" i="12" s="1"/>
  <c r="L188" i="12"/>
  <c r="H230" i="10"/>
  <c r="C230" i="10"/>
  <c r="D230" i="10"/>
  <c r="E230" i="10" s="1"/>
  <c r="I230" i="10"/>
  <c r="G175" i="2" l="1"/>
  <c r="C176" i="2" s="1"/>
  <c r="J175" i="2"/>
  <c r="O175" i="2" s="1"/>
  <c r="L175" i="2"/>
  <c r="N175" i="2" s="1"/>
  <c r="H196" i="13"/>
  <c r="F197" i="13" s="1" a="1"/>
  <c r="F197" i="13" s="1"/>
  <c r="K196" i="13"/>
  <c r="G189" i="12"/>
  <c r="L189" i="12" s="1"/>
  <c r="G230" i="10"/>
  <c r="J230" i="10"/>
  <c r="D227" i="8"/>
  <c r="E227" i="8" s="1"/>
  <c r="C227" i="8"/>
  <c r="H227" i="8"/>
  <c r="G227" i="8"/>
  <c r="H176" i="2" l="1"/>
  <c r="D176" i="2"/>
  <c r="E176" i="2" s="1"/>
  <c r="I176" i="2"/>
  <c r="M176" i="2" s="1"/>
  <c r="D197" i="13"/>
  <c r="G197" i="13" s="1"/>
  <c r="E197" i="13"/>
  <c r="J197" i="13"/>
  <c r="I197" i="13"/>
  <c r="I227" i="8"/>
  <c r="F227" i="8"/>
  <c r="I189" i="12"/>
  <c r="H231" i="10"/>
  <c r="C231" i="10"/>
  <c r="D231" i="10"/>
  <c r="E231" i="10" s="1"/>
  <c r="I231" i="10"/>
  <c r="J176" i="2" l="1"/>
  <c r="O176" i="2" s="1"/>
  <c r="K176" i="2"/>
  <c r="G176" i="2"/>
  <c r="L176" i="2"/>
  <c r="H197" i="13"/>
  <c r="J198" i="13" s="1"/>
  <c r="K197" i="13"/>
  <c r="D190" i="12"/>
  <c r="J190" i="12"/>
  <c r="E190" i="12"/>
  <c r="F190" i="12" a="1"/>
  <c r="F190" i="12" s="1"/>
  <c r="M190" i="12" s="1"/>
  <c r="K190" i="12"/>
  <c r="O190" i="12" s="1"/>
  <c r="J231" i="10"/>
  <c r="G231" i="10"/>
  <c r="C228" i="8"/>
  <c r="H228" i="8"/>
  <c r="G228" i="8"/>
  <c r="D228" i="8"/>
  <c r="E228" i="8" s="1"/>
  <c r="N176" i="2" l="1"/>
  <c r="H177" i="2"/>
  <c r="D177" i="2"/>
  <c r="C177" i="2"/>
  <c r="I177" i="2"/>
  <c r="M177" i="2" s="1"/>
  <c r="I228" i="8"/>
  <c r="E198" i="13"/>
  <c r="I198" i="13"/>
  <c r="D198" i="13"/>
  <c r="F198" i="13" a="1"/>
  <c r="F198" i="13" s="1"/>
  <c r="F228" i="8"/>
  <c r="G190" i="12"/>
  <c r="L190" i="12" s="1"/>
  <c r="H232" i="10"/>
  <c r="C232" i="10"/>
  <c r="D232" i="10"/>
  <c r="E232" i="10" s="1"/>
  <c r="I232" i="10"/>
  <c r="E177" i="2" l="1"/>
  <c r="K177" i="2"/>
  <c r="G198" i="13"/>
  <c r="H198" i="13" s="1"/>
  <c r="E199" i="13" s="1"/>
  <c r="I190" i="12"/>
  <c r="G232" i="10"/>
  <c r="J232" i="10"/>
  <c r="H229" i="8"/>
  <c r="G229" i="8"/>
  <c r="D229" i="8"/>
  <c r="E229" i="8" s="1"/>
  <c r="C229" i="8"/>
  <c r="L177" i="2" l="1"/>
  <c r="N177" i="2" s="1"/>
  <c r="J177" i="2"/>
  <c r="O177" i="2" s="1"/>
  <c r="G177" i="2"/>
  <c r="I229" i="8"/>
  <c r="I199" i="13"/>
  <c r="F199" i="13" a="1"/>
  <c r="F199" i="13" s="1"/>
  <c r="J199" i="13"/>
  <c r="D199" i="13"/>
  <c r="K198" i="13"/>
  <c r="F229" i="8"/>
  <c r="D191" i="12"/>
  <c r="J191" i="12"/>
  <c r="K191" i="12"/>
  <c r="O191" i="12" s="1"/>
  <c r="E191" i="12"/>
  <c r="F191" i="12" a="1"/>
  <c r="F191" i="12" s="1"/>
  <c r="M191" i="12" s="1"/>
  <c r="H233" i="10"/>
  <c r="C233" i="10"/>
  <c r="D233" i="10"/>
  <c r="E233" i="10" s="1"/>
  <c r="I233" i="10"/>
  <c r="C178" i="2" l="1"/>
  <c r="D178" i="2"/>
  <c r="H178" i="2"/>
  <c r="I178" i="2"/>
  <c r="M178" i="2" s="1"/>
  <c r="G199" i="13"/>
  <c r="K199" i="13" s="1"/>
  <c r="G191" i="12"/>
  <c r="L191" i="12" s="1"/>
  <c r="J233" i="10"/>
  <c r="G233" i="10"/>
  <c r="G230" i="8"/>
  <c r="D230" i="8"/>
  <c r="E230" i="8" s="1"/>
  <c r="C230" i="8"/>
  <c r="H230" i="8"/>
  <c r="E178" i="2" l="1"/>
  <c r="G178" i="2" s="1"/>
  <c r="K178" i="2"/>
  <c r="H199" i="13"/>
  <c r="F200" i="13" s="1" a="1"/>
  <c r="F200" i="13" s="1"/>
  <c r="I230" i="8"/>
  <c r="F230" i="8"/>
  <c r="I191" i="12"/>
  <c r="H234" i="10"/>
  <c r="C234" i="10"/>
  <c r="D234" i="10"/>
  <c r="E234" i="10" s="1"/>
  <c r="I234" i="10"/>
  <c r="C179" i="2" l="1"/>
  <c r="I179" i="2"/>
  <c r="M179" i="2" s="1"/>
  <c r="H179" i="2"/>
  <c r="D179" i="2"/>
  <c r="J178" i="2"/>
  <c r="O178" i="2" s="1"/>
  <c r="L178" i="2"/>
  <c r="N178" i="2" s="1"/>
  <c r="I200" i="13"/>
  <c r="E200" i="13"/>
  <c r="J200" i="13"/>
  <c r="D200" i="13"/>
  <c r="G200" i="13" s="1"/>
  <c r="D192" i="12"/>
  <c r="J192" i="12"/>
  <c r="F192" i="12" a="1"/>
  <c r="F192" i="12" s="1"/>
  <c r="M192" i="12" s="1"/>
  <c r="E192" i="12"/>
  <c r="K192" i="12"/>
  <c r="O192" i="12" s="1"/>
  <c r="G234" i="10"/>
  <c r="J234" i="10"/>
  <c r="D231" i="8"/>
  <c r="E231" i="8" s="1"/>
  <c r="C231" i="8"/>
  <c r="H231" i="8"/>
  <c r="G231" i="8"/>
  <c r="H200" i="13" l="1"/>
  <c r="I201" i="13" s="1"/>
  <c r="E179" i="2"/>
  <c r="J179" i="2" s="1"/>
  <c r="O179" i="2" s="1"/>
  <c r="K179" i="2"/>
  <c r="K200" i="13"/>
  <c r="F231" i="8"/>
  <c r="J201" i="13"/>
  <c r="D201" i="13"/>
  <c r="I231" i="8"/>
  <c r="G192" i="12"/>
  <c r="I192" i="12" s="1"/>
  <c r="H235" i="10"/>
  <c r="C235" i="10"/>
  <c r="D235" i="10"/>
  <c r="E235" i="10" s="1"/>
  <c r="I235" i="10"/>
  <c r="E201" i="13" l="1"/>
  <c r="F201" i="13" a="1"/>
  <c r="F201" i="13" s="1"/>
  <c r="G201" i="13" s="1"/>
  <c r="H201" i="13" s="1"/>
  <c r="J202" i="13" s="1"/>
  <c r="G179" i="2"/>
  <c r="L179" i="2"/>
  <c r="N179" i="2" s="1"/>
  <c r="D193" i="12"/>
  <c r="E193" i="12"/>
  <c r="J193" i="12"/>
  <c r="K193" i="12"/>
  <c r="O193" i="12" s="1"/>
  <c r="F193" i="12" a="1"/>
  <c r="F193" i="12" s="1"/>
  <c r="M193" i="12" s="1"/>
  <c r="L192" i="12"/>
  <c r="J235" i="10"/>
  <c r="G235" i="10"/>
  <c r="C232" i="8"/>
  <c r="H232" i="8"/>
  <c r="G232" i="8"/>
  <c r="D232" i="8"/>
  <c r="E232" i="8" s="1"/>
  <c r="I180" i="2" l="1"/>
  <c r="M180" i="2" s="1"/>
  <c r="D180" i="2"/>
  <c r="H180" i="2"/>
  <c r="C180" i="2"/>
  <c r="F232" i="8"/>
  <c r="I232" i="8"/>
  <c r="D202" i="13"/>
  <c r="F202" i="13" a="1"/>
  <c r="F202" i="13" s="1"/>
  <c r="E202" i="13"/>
  <c r="I202" i="13"/>
  <c r="K201" i="13"/>
  <c r="G193" i="12"/>
  <c r="I193" i="12" s="1"/>
  <c r="H236" i="10"/>
  <c r="C236" i="10"/>
  <c r="D236" i="10"/>
  <c r="E236" i="10" s="1"/>
  <c r="I236" i="10"/>
  <c r="E180" i="2" l="1"/>
  <c r="K180" i="2"/>
  <c r="G202" i="13"/>
  <c r="K202" i="13" s="1"/>
  <c r="D194" i="12"/>
  <c r="E194" i="12"/>
  <c r="F194" i="12" a="1"/>
  <c r="F194" i="12" s="1"/>
  <c r="M194" i="12" s="1"/>
  <c r="J194" i="12"/>
  <c r="K194" i="12"/>
  <c r="O194" i="12" s="1"/>
  <c r="L193" i="12"/>
  <c r="G236" i="10"/>
  <c r="J236" i="10"/>
  <c r="H233" i="8"/>
  <c r="G233" i="8"/>
  <c r="D233" i="8"/>
  <c r="E233" i="8" s="1"/>
  <c r="C233" i="8"/>
  <c r="L180" i="2" l="1"/>
  <c r="N180" i="2" s="1"/>
  <c r="G180" i="2"/>
  <c r="J180" i="2"/>
  <c r="O180" i="2" s="1"/>
  <c r="H202" i="13"/>
  <c r="F203" i="13" s="1" a="1"/>
  <c r="F203" i="13" s="1"/>
  <c r="I233" i="8"/>
  <c r="F233" i="8"/>
  <c r="G194" i="12"/>
  <c r="L194" i="12" s="1"/>
  <c r="H237" i="10"/>
  <c r="C237" i="10"/>
  <c r="D237" i="10"/>
  <c r="E237" i="10" s="1"/>
  <c r="I237" i="10"/>
  <c r="C181" i="2" l="1"/>
  <c r="H181" i="2"/>
  <c r="D181" i="2"/>
  <c r="I181" i="2"/>
  <c r="M181" i="2" s="1"/>
  <c r="D203" i="13"/>
  <c r="G203" i="13" s="1"/>
  <c r="J203" i="13"/>
  <c r="I203" i="13"/>
  <c r="E203" i="13"/>
  <c r="I194" i="12"/>
  <c r="J237" i="10"/>
  <c r="G237" i="10"/>
  <c r="G234" i="8"/>
  <c r="D234" i="8"/>
  <c r="E234" i="8" s="1"/>
  <c r="C234" i="8"/>
  <c r="H234" i="8"/>
  <c r="E181" i="2" l="1"/>
  <c r="J181" i="2" s="1"/>
  <c r="O181" i="2" s="1"/>
  <c r="K181" i="2"/>
  <c r="H203" i="13"/>
  <c r="J204" i="13" s="1"/>
  <c r="K203" i="13"/>
  <c r="I234" i="8"/>
  <c r="F234" i="8"/>
  <c r="D195" i="12"/>
  <c r="J195" i="12"/>
  <c r="K195" i="12"/>
  <c r="O195" i="12" s="1"/>
  <c r="E195" i="12"/>
  <c r="F195" i="12" a="1"/>
  <c r="F195" i="12" s="1"/>
  <c r="M195" i="12" s="1"/>
  <c r="H238" i="10"/>
  <c r="C238" i="10"/>
  <c r="D238" i="10"/>
  <c r="E238" i="10" s="1"/>
  <c r="I238" i="10"/>
  <c r="G181" i="2" l="1"/>
  <c r="L181" i="2"/>
  <c r="N181" i="2" s="1"/>
  <c r="F204" i="13" a="1"/>
  <c r="F204" i="13" s="1"/>
  <c r="E204" i="13"/>
  <c r="D204" i="13"/>
  <c r="I204" i="13"/>
  <c r="G195" i="12"/>
  <c r="L195" i="12" s="1"/>
  <c r="G238" i="10"/>
  <c r="J238" i="10"/>
  <c r="D235" i="8"/>
  <c r="E235" i="8" s="1"/>
  <c r="C235" i="8"/>
  <c r="H235" i="8"/>
  <c r="G235" i="8"/>
  <c r="I182" i="2" l="1"/>
  <c r="M182" i="2" s="1"/>
  <c r="D182" i="2"/>
  <c r="H182" i="2"/>
  <c r="C182" i="2"/>
  <c r="G204" i="13"/>
  <c r="H204" i="13" s="1"/>
  <c r="E205" i="13" s="1"/>
  <c r="I235" i="8"/>
  <c r="F235" i="8"/>
  <c r="I195" i="12"/>
  <c r="H239" i="10"/>
  <c r="C239" i="10"/>
  <c r="D239" i="10"/>
  <c r="E239" i="10" s="1"/>
  <c r="I239" i="10"/>
  <c r="E182" i="2" l="1"/>
  <c r="K182" i="2"/>
  <c r="K204" i="13"/>
  <c r="F205" i="13" a="1"/>
  <c r="F205" i="13" s="1"/>
  <c r="I205" i="13"/>
  <c r="J205" i="13"/>
  <c r="D205" i="13"/>
  <c r="D196" i="12"/>
  <c r="J196" i="12"/>
  <c r="F196" i="12" a="1"/>
  <c r="F196" i="12" s="1"/>
  <c r="M196" i="12" s="1"/>
  <c r="E196" i="12"/>
  <c r="K196" i="12"/>
  <c r="O196" i="12" s="1"/>
  <c r="J239" i="10"/>
  <c r="G239" i="10"/>
  <c r="C236" i="8"/>
  <c r="H236" i="8"/>
  <c r="G236" i="8"/>
  <c r="D236" i="8"/>
  <c r="E236" i="8" s="1"/>
  <c r="G182" i="2" l="1"/>
  <c r="L182" i="2"/>
  <c r="N182" i="2" s="1"/>
  <c r="J182" i="2"/>
  <c r="O182" i="2" s="1"/>
  <c r="F236" i="8"/>
  <c r="G205" i="13"/>
  <c r="H205" i="13" s="1"/>
  <c r="I206" i="13" s="1"/>
  <c r="I236" i="8"/>
  <c r="G196" i="12"/>
  <c r="I196" i="12" s="1"/>
  <c r="H240" i="10"/>
  <c r="C240" i="10"/>
  <c r="D240" i="10"/>
  <c r="E240" i="10" s="1"/>
  <c r="I240" i="10"/>
  <c r="I183" i="2" l="1"/>
  <c r="M183" i="2" s="1"/>
  <c r="D183" i="2"/>
  <c r="C183" i="2"/>
  <c r="H183" i="2"/>
  <c r="E206" i="13"/>
  <c r="J206" i="13"/>
  <c r="D206" i="13"/>
  <c r="K205" i="13"/>
  <c r="F206" i="13" a="1"/>
  <c r="F206" i="13" s="1"/>
  <c r="D197" i="12"/>
  <c r="J197" i="12"/>
  <c r="F197" i="12" a="1"/>
  <c r="F197" i="12" s="1"/>
  <c r="M197" i="12" s="1"/>
  <c r="K197" i="12"/>
  <c r="O197" i="12" s="1"/>
  <c r="E197" i="12"/>
  <c r="L196" i="12"/>
  <c r="G240" i="10"/>
  <c r="J240" i="10"/>
  <c r="H237" i="8"/>
  <c r="G237" i="8"/>
  <c r="D237" i="8"/>
  <c r="E237" i="8" s="1"/>
  <c r="C237" i="8"/>
  <c r="E183" i="2" l="1"/>
  <c r="K183" i="2"/>
  <c r="G206" i="13"/>
  <c r="K206" i="13" s="1"/>
  <c r="I237" i="8"/>
  <c r="F237" i="8"/>
  <c r="G197" i="12"/>
  <c r="L197" i="12" s="1"/>
  <c r="H241" i="10"/>
  <c r="C241" i="10"/>
  <c r="D241" i="10"/>
  <c r="E241" i="10" s="1"/>
  <c r="I241" i="10"/>
  <c r="H206" i="13" l="1"/>
  <c r="F207" i="13" s="1" a="1"/>
  <c r="F207" i="13" s="1"/>
  <c r="L183" i="2"/>
  <c r="N183" i="2" s="1"/>
  <c r="G183" i="2"/>
  <c r="J183" i="2"/>
  <c r="O183" i="2" s="1"/>
  <c r="I197" i="12"/>
  <c r="J241" i="10"/>
  <c r="G241" i="10"/>
  <c r="G238" i="8"/>
  <c r="D238" i="8"/>
  <c r="E238" i="8" s="1"/>
  <c r="C238" i="8"/>
  <c r="H238" i="8"/>
  <c r="D207" i="13" l="1"/>
  <c r="G207" i="13" s="1"/>
  <c r="H207" i="13" s="1"/>
  <c r="J207" i="13"/>
  <c r="E207" i="13"/>
  <c r="I207" i="13"/>
  <c r="H184" i="2"/>
  <c r="C184" i="2"/>
  <c r="I184" i="2"/>
  <c r="M184" i="2" s="1"/>
  <c r="D184" i="2"/>
  <c r="I238" i="8"/>
  <c r="F238" i="8"/>
  <c r="D198" i="12"/>
  <c r="J198" i="12"/>
  <c r="E198" i="12"/>
  <c r="K198" i="12"/>
  <c r="O198" i="12" s="1"/>
  <c r="F198" i="12" a="1"/>
  <c r="F198" i="12" s="1"/>
  <c r="M198" i="12" s="1"/>
  <c r="H242" i="10"/>
  <c r="C242" i="10"/>
  <c r="D242" i="10"/>
  <c r="E242" i="10" s="1"/>
  <c r="I242" i="10"/>
  <c r="K207" i="13" l="1"/>
  <c r="F208" i="13" a="1"/>
  <c r="F208" i="13" s="1"/>
  <c r="D208" i="13"/>
  <c r="E208" i="13"/>
  <c r="J208" i="13"/>
  <c r="I208" i="13"/>
  <c r="E184" i="2"/>
  <c r="J184" i="2" s="1"/>
  <c r="O184" i="2" s="1"/>
  <c r="K184" i="2"/>
  <c r="G198" i="12"/>
  <c r="L198" i="12" s="1"/>
  <c r="G242" i="10"/>
  <c r="J242" i="10"/>
  <c r="D239" i="8"/>
  <c r="E239" i="8" s="1"/>
  <c r="C239" i="8"/>
  <c r="H239" i="8"/>
  <c r="G239" i="8"/>
  <c r="G208" i="13" l="1"/>
  <c r="G184" i="2"/>
  <c r="C185" i="2" s="1"/>
  <c r="L184" i="2"/>
  <c r="N184" i="2" s="1"/>
  <c r="F239" i="8"/>
  <c r="I239" i="8"/>
  <c r="I198" i="12"/>
  <c r="H243" i="10"/>
  <c r="C243" i="10"/>
  <c r="D243" i="10"/>
  <c r="E243" i="10" s="1"/>
  <c r="I243" i="10"/>
  <c r="H208" i="13" l="1"/>
  <c r="K208" i="13"/>
  <c r="D185" i="2"/>
  <c r="E185" i="2" s="1"/>
  <c r="H185" i="2"/>
  <c r="I185" i="2"/>
  <c r="M185" i="2" s="1"/>
  <c r="K185" i="2"/>
  <c r="D199" i="12"/>
  <c r="E199" i="12"/>
  <c r="F199" i="12" a="1"/>
  <c r="F199" i="12" s="1"/>
  <c r="M199" i="12" s="1"/>
  <c r="J199" i="12"/>
  <c r="K199" i="12"/>
  <c r="O199" i="12" s="1"/>
  <c r="J243" i="10"/>
  <c r="G243" i="10"/>
  <c r="C240" i="8"/>
  <c r="H240" i="8"/>
  <c r="G240" i="8"/>
  <c r="D240" i="8"/>
  <c r="E240" i="8" s="1"/>
  <c r="J209" i="13" l="1"/>
  <c r="F209" i="13" a="1"/>
  <c r="F209" i="13" s="1"/>
  <c r="E209" i="13"/>
  <c r="D209" i="13"/>
  <c r="G209" i="13" s="1"/>
  <c r="K209" i="13" s="1"/>
  <c r="I209" i="13"/>
  <c r="J185" i="2"/>
  <c r="O185" i="2" s="1"/>
  <c r="G185" i="2"/>
  <c r="L185" i="2"/>
  <c r="N185" i="2" s="1"/>
  <c r="I240" i="8"/>
  <c r="F240" i="8"/>
  <c r="G199" i="12"/>
  <c r="I199" i="12" s="1"/>
  <c r="H244" i="10"/>
  <c r="C244" i="10"/>
  <c r="D244" i="10"/>
  <c r="E244" i="10" s="1"/>
  <c r="I244" i="10"/>
  <c r="H209" i="13" l="1"/>
  <c r="H186" i="2"/>
  <c r="I186" i="2"/>
  <c r="M186" i="2" s="1"/>
  <c r="C186" i="2"/>
  <c r="D186" i="2"/>
  <c r="D200" i="12"/>
  <c r="K200" i="12"/>
  <c r="O200" i="12" s="1"/>
  <c r="J200" i="12"/>
  <c r="F200" i="12" a="1"/>
  <c r="F200" i="12" s="1"/>
  <c r="M200" i="12" s="1"/>
  <c r="E200" i="12"/>
  <c r="L199" i="12"/>
  <c r="G244" i="10"/>
  <c r="J244" i="10"/>
  <c r="H241" i="8"/>
  <c r="G241" i="8"/>
  <c r="D241" i="8"/>
  <c r="E241" i="8" s="1"/>
  <c r="C241" i="8"/>
  <c r="E210" i="13" l="1"/>
  <c r="J210" i="13"/>
  <c r="F210" i="13" a="1"/>
  <c r="F210" i="13" s="1"/>
  <c r="D210" i="13"/>
  <c r="G210" i="13" s="1"/>
  <c r="K210" i="13" s="1"/>
  <c r="I210" i="13"/>
  <c r="E186" i="2"/>
  <c r="J186" i="2" s="1"/>
  <c r="O186" i="2" s="1"/>
  <c r="K186" i="2"/>
  <c r="I241" i="8"/>
  <c r="F241" i="8"/>
  <c r="G200" i="12"/>
  <c r="I200" i="12" s="1"/>
  <c r="H245" i="10"/>
  <c r="C245" i="10"/>
  <c r="D245" i="10"/>
  <c r="E245" i="10" s="1"/>
  <c r="I245" i="10"/>
  <c r="H210" i="13" l="1"/>
  <c r="F211" i="13" s="1" a="1"/>
  <c r="F211" i="13" s="1"/>
  <c r="G186" i="2"/>
  <c r="L186" i="2"/>
  <c r="N186" i="2" s="1"/>
  <c r="D201" i="12"/>
  <c r="K201" i="12"/>
  <c r="O201" i="12" s="1"/>
  <c r="J201" i="12"/>
  <c r="F201" i="12" a="1"/>
  <c r="F201" i="12" s="1"/>
  <c r="M201" i="12" s="1"/>
  <c r="E201" i="12"/>
  <c r="L200" i="12"/>
  <c r="J245" i="10"/>
  <c r="G245" i="10"/>
  <c r="G242" i="8"/>
  <c r="D242" i="8"/>
  <c r="E242" i="8" s="1"/>
  <c r="C242" i="8"/>
  <c r="H242" i="8"/>
  <c r="I211" i="13" l="1"/>
  <c r="D211" i="13"/>
  <c r="G211" i="13" s="1"/>
  <c r="E211" i="13"/>
  <c r="J211" i="13"/>
  <c r="K211" i="13" s="1"/>
  <c r="D187" i="2"/>
  <c r="H187" i="2"/>
  <c r="C187" i="2"/>
  <c r="I187" i="2"/>
  <c r="M187" i="2" s="1"/>
  <c r="I242" i="8"/>
  <c r="F242" i="8"/>
  <c r="G201" i="12"/>
  <c r="I201" i="12" s="1"/>
  <c r="H246" i="10"/>
  <c r="C246" i="10"/>
  <c r="D246" i="10"/>
  <c r="E246" i="10" s="1"/>
  <c r="I246" i="10"/>
  <c r="H211" i="13" l="1"/>
  <c r="E212" i="13" s="1"/>
  <c r="D212" i="13"/>
  <c r="E187" i="2"/>
  <c r="K187" i="2"/>
  <c r="F212" i="13" a="1"/>
  <c r="F212" i="13" s="1"/>
  <c r="G212" i="13" s="1"/>
  <c r="D202" i="12"/>
  <c r="E202" i="12"/>
  <c r="F202" i="12" a="1"/>
  <c r="F202" i="12" s="1"/>
  <c r="M202" i="12" s="1"/>
  <c r="K202" i="12"/>
  <c r="O202" i="12" s="1"/>
  <c r="J202" i="12"/>
  <c r="L201" i="12"/>
  <c r="G246" i="10"/>
  <c r="J246" i="10"/>
  <c r="D243" i="8"/>
  <c r="E243" i="8" s="1"/>
  <c r="C243" i="8"/>
  <c r="H243" i="8"/>
  <c r="G243" i="8"/>
  <c r="I212" i="13" l="1"/>
  <c r="H212" i="13"/>
  <c r="F213" i="13" s="1" a="1"/>
  <c r="F213" i="13" s="1"/>
  <c r="J212" i="13"/>
  <c r="L187" i="2"/>
  <c r="N187" i="2" s="1"/>
  <c r="J187" i="2"/>
  <c r="O187" i="2" s="1"/>
  <c r="G187" i="2"/>
  <c r="I243" i="8"/>
  <c r="F243" i="8"/>
  <c r="K212" i="13"/>
  <c r="G202" i="12"/>
  <c r="I202" i="12" s="1"/>
  <c r="H247" i="10"/>
  <c r="C247" i="10"/>
  <c r="D247" i="10"/>
  <c r="E247" i="10" s="1"/>
  <c r="I247" i="10"/>
  <c r="D213" i="13" l="1"/>
  <c r="E213" i="13"/>
  <c r="I213" i="13"/>
  <c r="J213" i="13"/>
  <c r="H188" i="2"/>
  <c r="D188" i="2"/>
  <c r="C188" i="2"/>
  <c r="I188" i="2"/>
  <c r="M188" i="2" s="1"/>
  <c r="G213" i="13"/>
  <c r="D203" i="12"/>
  <c r="K203" i="12"/>
  <c r="O203" i="12" s="1"/>
  <c r="E203" i="12"/>
  <c r="J203" i="12"/>
  <c r="F203" i="12" a="1"/>
  <c r="F203" i="12" s="1"/>
  <c r="M203" i="12" s="1"/>
  <c r="L202" i="12"/>
  <c r="J247" i="10"/>
  <c r="G247" i="10"/>
  <c r="C244" i="8"/>
  <c r="H244" i="8"/>
  <c r="G244" i="8"/>
  <c r="D244" i="8"/>
  <c r="E244" i="8" s="1"/>
  <c r="K213" i="13" l="1"/>
  <c r="E188" i="2"/>
  <c r="K188" i="2"/>
  <c r="I244" i="8"/>
  <c r="F244" i="8"/>
  <c r="H213" i="13"/>
  <c r="G203" i="12"/>
  <c r="L203" i="12" s="1"/>
  <c r="H248" i="10"/>
  <c r="C248" i="10"/>
  <c r="D248" i="10"/>
  <c r="E248" i="10" s="1"/>
  <c r="I248" i="10"/>
  <c r="L188" i="2" l="1"/>
  <c r="N188" i="2" s="1"/>
  <c r="G188" i="2"/>
  <c r="J188" i="2"/>
  <c r="O188" i="2" s="1"/>
  <c r="E214" i="13"/>
  <c r="D214" i="13"/>
  <c r="J214" i="13"/>
  <c r="F214" i="13" a="1"/>
  <c r="F214" i="13" s="1"/>
  <c r="I214" i="13"/>
  <c r="I203" i="12"/>
  <c r="G248" i="10"/>
  <c r="J248" i="10"/>
  <c r="H245" i="8"/>
  <c r="G245" i="8"/>
  <c r="D245" i="8"/>
  <c r="E245" i="8" s="1"/>
  <c r="C245" i="8"/>
  <c r="D189" i="2" l="1"/>
  <c r="H189" i="2"/>
  <c r="C189" i="2"/>
  <c r="I189" i="2"/>
  <c r="M189" i="2" s="1"/>
  <c r="I245" i="8"/>
  <c r="F245" i="8"/>
  <c r="G214" i="13"/>
  <c r="K214" i="13" s="1"/>
  <c r="D204" i="12"/>
  <c r="E204" i="12"/>
  <c r="F204" i="12" a="1"/>
  <c r="F204" i="12" s="1"/>
  <c r="M204" i="12" s="1"/>
  <c r="K204" i="12"/>
  <c r="O204" i="12" s="1"/>
  <c r="J204" i="12"/>
  <c r="H249" i="10"/>
  <c r="C249" i="10"/>
  <c r="D249" i="10"/>
  <c r="E249" i="10" s="1"/>
  <c r="I249" i="10"/>
  <c r="E189" i="2" l="1"/>
  <c r="K189" i="2"/>
  <c r="H214" i="13"/>
  <c r="G204" i="12"/>
  <c r="L204" i="12" s="1"/>
  <c r="J249" i="10"/>
  <c r="G249" i="10"/>
  <c r="G246" i="8"/>
  <c r="D246" i="8"/>
  <c r="E246" i="8" s="1"/>
  <c r="C246" i="8"/>
  <c r="H246" i="8"/>
  <c r="L189" i="2" l="1"/>
  <c r="N189" i="2" s="1"/>
  <c r="G189" i="2"/>
  <c r="J189" i="2"/>
  <c r="O189" i="2" s="1"/>
  <c r="I246" i="8"/>
  <c r="F246" i="8"/>
  <c r="J215" i="13"/>
  <c r="D215" i="13"/>
  <c r="I215" i="13"/>
  <c r="E215" i="13"/>
  <c r="F215" i="13" a="1"/>
  <c r="F215" i="13" s="1"/>
  <c r="I204" i="12"/>
  <c r="H250" i="10"/>
  <c r="C250" i="10"/>
  <c r="D250" i="10"/>
  <c r="E250" i="10" s="1"/>
  <c r="I250" i="10"/>
  <c r="H190" i="2" l="1"/>
  <c r="D190" i="2"/>
  <c r="C190" i="2"/>
  <c r="I190" i="2"/>
  <c r="M190" i="2" s="1"/>
  <c r="G215" i="13"/>
  <c r="K215" i="13" s="1"/>
  <c r="D205" i="12"/>
  <c r="E205" i="12"/>
  <c r="F205" i="12" a="1"/>
  <c r="F205" i="12" s="1"/>
  <c r="M205" i="12" s="1"/>
  <c r="K205" i="12"/>
  <c r="O205" i="12" s="1"/>
  <c r="J205" i="12"/>
  <c r="G250" i="10"/>
  <c r="J250" i="10"/>
  <c r="D247" i="8"/>
  <c r="E247" i="8" s="1"/>
  <c r="C247" i="8"/>
  <c r="H247" i="8"/>
  <c r="G247" i="8"/>
  <c r="E190" i="2" l="1"/>
  <c r="K190" i="2"/>
  <c r="I247" i="8"/>
  <c r="F247" i="8"/>
  <c r="H215" i="13"/>
  <c r="G205" i="12"/>
  <c r="L205" i="12" s="1"/>
  <c r="H251" i="10"/>
  <c r="C251" i="10"/>
  <c r="D251" i="10"/>
  <c r="E251" i="10" s="1"/>
  <c r="I251" i="10"/>
  <c r="L190" i="2" l="1"/>
  <c r="N190" i="2" s="1"/>
  <c r="J190" i="2"/>
  <c r="O190" i="2" s="1"/>
  <c r="G190" i="2"/>
  <c r="F216" i="13" a="1"/>
  <c r="F216" i="13" s="1"/>
  <c r="J216" i="13"/>
  <c r="E216" i="13"/>
  <c r="I216" i="13"/>
  <c r="D216" i="13"/>
  <c r="G216" i="13" s="1"/>
  <c r="I205" i="12"/>
  <c r="J251" i="10"/>
  <c r="G251" i="10"/>
  <c r="C248" i="8"/>
  <c r="H248" i="8"/>
  <c r="G248" i="8"/>
  <c r="D248" i="8"/>
  <c r="E248" i="8" s="1"/>
  <c r="H191" i="2" l="1"/>
  <c r="C191" i="2"/>
  <c r="D191" i="2"/>
  <c r="I191" i="2"/>
  <c r="M191" i="2" s="1"/>
  <c r="I248" i="8"/>
  <c r="F248" i="8"/>
  <c r="K216" i="13"/>
  <c r="H216" i="13"/>
  <c r="D206" i="12"/>
  <c r="J206" i="12"/>
  <c r="F206" i="12" a="1"/>
  <c r="F206" i="12" s="1"/>
  <c r="M206" i="12" s="1"/>
  <c r="E206" i="12"/>
  <c r="K206" i="12"/>
  <c r="O206" i="12" s="1"/>
  <c r="H252" i="10"/>
  <c r="C252" i="10"/>
  <c r="D252" i="10"/>
  <c r="E252" i="10" s="1"/>
  <c r="I252" i="10"/>
  <c r="E191" i="2" l="1"/>
  <c r="J191" i="2" s="1"/>
  <c r="O191" i="2" s="1"/>
  <c r="K191" i="2"/>
  <c r="J217" i="13"/>
  <c r="E217" i="13"/>
  <c r="I217" i="13"/>
  <c r="F217" i="13" a="1"/>
  <c r="F217" i="13" s="1"/>
  <c r="D217" i="13"/>
  <c r="G206" i="12"/>
  <c r="I206" i="12" s="1"/>
  <c r="G252" i="10"/>
  <c r="J252" i="10"/>
  <c r="H249" i="8"/>
  <c r="G249" i="8"/>
  <c r="D249" i="8"/>
  <c r="E249" i="8" s="1"/>
  <c r="C249" i="8"/>
  <c r="G191" i="2" l="1"/>
  <c r="L191" i="2"/>
  <c r="N191" i="2" s="1"/>
  <c r="G217" i="13"/>
  <c r="K217" i="13" s="1"/>
  <c r="I249" i="8"/>
  <c r="F249" i="8"/>
  <c r="D207" i="12"/>
  <c r="E207" i="12"/>
  <c r="J207" i="12"/>
  <c r="K207" i="12"/>
  <c r="O207" i="12" s="1"/>
  <c r="F207" i="12" a="1"/>
  <c r="F207" i="12" s="1"/>
  <c r="M207" i="12" s="1"/>
  <c r="L206" i="12"/>
  <c r="H253" i="10"/>
  <c r="C253" i="10"/>
  <c r="D253" i="10"/>
  <c r="E253" i="10" s="1"/>
  <c r="I253" i="10"/>
  <c r="H192" i="2" l="1"/>
  <c r="I192" i="2"/>
  <c r="M192" i="2" s="1"/>
  <c r="D192" i="2"/>
  <c r="C192" i="2"/>
  <c r="H217" i="13"/>
  <c r="E218" i="13" s="1"/>
  <c r="G207" i="12"/>
  <c r="I207" i="12" s="1"/>
  <c r="J253" i="10"/>
  <c r="G253" i="10"/>
  <c r="G250" i="8"/>
  <c r="D250" i="8"/>
  <c r="E250" i="8" s="1"/>
  <c r="C250" i="8"/>
  <c r="H250" i="8"/>
  <c r="E192" i="2" l="1"/>
  <c r="K192" i="2"/>
  <c r="J218" i="13"/>
  <c r="I218" i="13"/>
  <c r="F218" i="13" a="1"/>
  <c r="F218" i="13" s="1"/>
  <c r="D218" i="13"/>
  <c r="I250" i="8"/>
  <c r="F250" i="8"/>
  <c r="D208" i="12"/>
  <c r="K208" i="12"/>
  <c r="O208" i="12" s="1"/>
  <c r="F208" i="12" a="1"/>
  <c r="F208" i="12" s="1"/>
  <c r="M208" i="12" s="1"/>
  <c r="J208" i="12"/>
  <c r="E208" i="12"/>
  <c r="L207" i="12"/>
  <c r="H254" i="10"/>
  <c r="C254" i="10"/>
  <c r="D254" i="10"/>
  <c r="E254" i="10" s="1"/>
  <c r="I254" i="10"/>
  <c r="G192" i="2" l="1"/>
  <c r="L192" i="2"/>
  <c r="N192" i="2" s="1"/>
  <c r="J192" i="2"/>
  <c r="O192" i="2" s="1"/>
  <c r="G218" i="13"/>
  <c r="H218" i="13" s="1"/>
  <c r="J219" i="13" s="1"/>
  <c r="G208" i="12"/>
  <c r="L208" i="12" s="1"/>
  <c r="G254" i="10"/>
  <c r="J254" i="10"/>
  <c r="D251" i="8"/>
  <c r="E251" i="8" s="1"/>
  <c r="C251" i="8"/>
  <c r="H251" i="8"/>
  <c r="G251" i="8"/>
  <c r="I193" i="2" l="1"/>
  <c r="M193" i="2" s="1"/>
  <c r="C193" i="2"/>
  <c r="D193" i="2"/>
  <c r="H193" i="2"/>
  <c r="F251" i="8"/>
  <c r="K218" i="13"/>
  <c r="I219" i="13"/>
  <c r="E219" i="13"/>
  <c r="D219" i="13"/>
  <c r="F219" i="13" a="1"/>
  <c r="F219" i="13" s="1"/>
  <c r="I251" i="8"/>
  <c r="I208" i="12"/>
  <c r="H255" i="10"/>
  <c r="C255" i="10"/>
  <c r="D255" i="10"/>
  <c r="E255" i="10" s="1"/>
  <c r="I255" i="10"/>
  <c r="E193" i="2" l="1"/>
  <c r="J193" i="2" s="1"/>
  <c r="O193" i="2" s="1"/>
  <c r="K193" i="2"/>
  <c r="G219" i="13"/>
  <c r="H219" i="13" s="1"/>
  <c r="F220" i="13" s="1" a="1"/>
  <c r="F220" i="13" s="1"/>
  <c r="D209" i="12"/>
  <c r="E209" i="12"/>
  <c r="K209" i="12"/>
  <c r="O209" i="12" s="1"/>
  <c r="F209" i="12" a="1"/>
  <c r="F209" i="12" s="1"/>
  <c r="M209" i="12" s="1"/>
  <c r="J209" i="12"/>
  <c r="J255" i="10"/>
  <c r="G255" i="10"/>
  <c r="C252" i="8"/>
  <c r="H252" i="8"/>
  <c r="G252" i="8"/>
  <c r="D252" i="8"/>
  <c r="E252" i="8" s="1"/>
  <c r="G193" i="2" l="1"/>
  <c r="L193" i="2"/>
  <c r="N193" i="2" s="1"/>
  <c r="I252" i="8"/>
  <c r="D220" i="13"/>
  <c r="G220" i="13" s="1"/>
  <c r="E220" i="13"/>
  <c r="K219" i="13"/>
  <c r="J220" i="13"/>
  <c r="I220" i="13"/>
  <c r="F252" i="8"/>
  <c r="G209" i="12"/>
  <c r="L209" i="12" s="1"/>
  <c r="H256" i="10"/>
  <c r="C256" i="10"/>
  <c r="D256" i="10"/>
  <c r="E256" i="10" s="1"/>
  <c r="I256" i="10"/>
  <c r="I194" i="2" l="1"/>
  <c r="M194" i="2" s="1"/>
  <c r="C194" i="2"/>
  <c r="H194" i="2"/>
  <c r="D194" i="2"/>
  <c r="H220" i="13"/>
  <c r="J221" i="13" s="1"/>
  <c r="K220" i="13"/>
  <c r="I209" i="12"/>
  <c r="G256" i="10"/>
  <c r="J256" i="10"/>
  <c r="H253" i="8"/>
  <c r="G253" i="8"/>
  <c r="D253" i="8"/>
  <c r="E253" i="8" s="1"/>
  <c r="C253" i="8"/>
  <c r="E194" i="2" l="1"/>
  <c r="J194" i="2" s="1"/>
  <c r="O194" i="2" s="1"/>
  <c r="K194" i="2"/>
  <c r="I253" i="8"/>
  <c r="F221" i="13" a="1"/>
  <c r="F221" i="13" s="1"/>
  <c r="I221" i="13"/>
  <c r="E221" i="13"/>
  <c r="D221" i="13"/>
  <c r="F253" i="8"/>
  <c r="D210" i="12"/>
  <c r="J210" i="12"/>
  <c r="F210" i="12" a="1"/>
  <c r="F210" i="12" s="1"/>
  <c r="M210" i="12" s="1"/>
  <c r="E210" i="12"/>
  <c r="K210" i="12"/>
  <c r="O210" i="12" s="1"/>
  <c r="H257" i="10"/>
  <c r="C257" i="10"/>
  <c r="D257" i="10"/>
  <c r="E257" i="10" s="1"/>
  <c r="I257" i="10"/>
  <c r="G194" i="2" l="1"/>
  <c r="D195" i="2" s="1"/>
  <c r="L194" i="2"/>
  <c r="N194" i="2" s="1"/>
  <c r="G221" i="13"/>
  <c r="H221" i="13" s="1"/>
  <c r="E222" i="13" s="1"/>
  <c r="G210" i="12"/>
  <c r="I210" i="12" s="1"/>
  <c r="J257" i="10"/>
  <c r="G257" i="10"/>
  <c r="G254" i="8"/>
  <c r="D254" i="8"/>
  <c r="E254" i="8" s="1"/>
  <c r="C254" i="8"/>
  <c r="H254" i="8"/>
  <c r="H195" i="2" l="1"/>
  <c r="C195" i="2"/>
  <c r="I195" i="2"/>
  <c r="M195" i="2" s="1"/>
  <c r="E195" i="2"/>
  <c r="K195" i="2"/>
  <c r="K221" i="13"/>
  <c r="I222" i="13"/>
  <c r="F222" i="13" a="1"/>
  <c r="F222" i="13" s="1"/>
  <c r="J222" i="13"/>
  <c r="I254" i="8"/>
  <c r="F254" i="8"/>
  <c r="D222" i="13"/>
  <c r="G222" i="13" s="1"/>
  <c r="D211" i="12"/>
  <c r="E211" i="12"/>
  <c r="J211" i="12"/>
  <c r="F211" i="12" a="1"/>
  <c r="F211" i="12" s="1"/>
  <c r="M211" i="12" s="1"/>
  <c r="K211" i="12"/>
  <c r="O211" i="12" s="1"/>
  <c r="L210" i="12"/>
  <c r="H258" i="10"/>
  <c r="C258" i="10"/>
  <c r="D258" i="10"/>
  <c r="E258" i="10" s="1"/>
  <c r="I258" i="10"/>
  <c r="G195" i="2" l="1"/>
  <c r="D196" i="2" s="1"/>
  <c r="L195" i="2"/>
  <c r="N195" i="2" s="1"/>
  <c r="J195" i="2"/>
  <c r="O195" i="2" s="1"/>
  <c r="H222" i="13"/>
  <c r="F223" i="13" s="1" a="1"/>
  <c r="F223" i="13" s="1"/>
  <c r="K222" i="13"/>
  <c r="G211" i="12"/>
  <c r="I211" i="12" s="1"/>
  <c r="G258" i="10"/>
  <c r="J258" i="10"/>
  <c r="D255" i="8"/>
  <c r="E255" i="8" s="1"/>
  <c r="C255" i="8"/>
  <c r="H255" i="8"/>
  <c r="G255" i="8"/>
  <c r="I196" i="2" l="1"/>
  <c r="M196" i="2" s="1"/>
  <c r="H196" i="2"/>
  <c r="C196" i="2"/>
  <c r="E196" i="2"/>
  <c r="K196" i="2"/>
  <c r="I255" i="8"/>
  <c r="F255" i="8"/>
  <c r="D223" i="13"/>
  <c r="G223" i="13" s="1"/>
  <c r="J223" i="13"/>
  <c r="E223" i="13"/>
  <c r="I223" i="13"/>
  <c r="D212" i="12"/>
  <c r="J212" i="12"/>
  <c r="E212" i="12"/>
  <c r="K212" i="12"/>
  <c r="O212" i="12" s="1"/>
  <c r="F212" i="12" a="1"/>
  <c r="F212" i="12" s="1"/>
  <c r="M212" i="12" s="1"/>
  <c r="L211" i="12"/>
  <c r="H259" i="10"/>
  <c r="C259" i="10"/>
  <c r="D259" i="10"/>
  <c r="E259" i="10" s="1"/>
  <c r="I259" i="10"/>
  <c r="G196" i="2" l="1"/>
  <c r="C197" i="2" s="1"/>
  <c r="L196" i="2"/>
  <c r="N196" i="2" s="1"/>
  <c r="J196" i="2"/>
  <c r="O196" i="2" s="1"/>
  <c r="K223" i="13"/>
  <c r="H223" i="13"/>
  <c r="F224" i="13" s="1" a="1"/>
  <c r="F224" i="13" s="1"/>
  <c r="G212" i="12"/>
  <c r="I212" i="12" s="1"/>
  <c r="J259" i="10"/>
  <c r="G259" i="10"/>
  <c r="C256" i="8"/>
  <c r="H256" i="8"/>
  <c r="G256" i="8"/>
  <c r="D256" i="8"/>
  <c r="E256" i="8" s="1"/>
  <c r="H197" i="2" l="1"/>
  <c r="D197" i="2"/>
  <c r="E197" i="2" s="1"/>
  <c r="I197" i="2"/>
  <c r="M197" i="2" s="1"/>
  <c r="K197" i="2"/>
  <c r="F256" i="8"/>
  <c r="I256" i="8"/>
  <c r="D224" i="13"/>
  <c r="I224" i="13"/>
  <c r="E224" i="13"/>
  <c r="J224" i="13"/>
  <c r="G224" i="13"/>
  <c r="D213" i="12"/>
  <c r="K213" i="12"/>
  <c r="O213" i="12" s="1"/>
  <c r="E213" i="12"/>
  <c r="F213" i="12" a="1"/>
  <c r="F213" i="12" s="1"/>
  <c r="M213" i="12" s="1"/>
  <c r="J213" i="12"/>
  <c r="L212" i="12"/>
  <c r="H260" i="10"/>
  <c r="C260" i="10"/>
  <c r="D260" i="10"/>
  <c r="E260" i="10" s="1"/>
  <c r="I260" i="10"/>
  <c r="J197" i="2" l="1"/>
  <c r="O197" i="2" s="1"/>
  <c r="G197" i="2"/>
  <c r="L197" i="2"/>
  <c r="N197" i="2" s="1"/>
  <c r="H224" i="13"/>
  <c r="D225" i="13" s="1"/>
  <c r="K224" i="13"/>
  <c r="G213" i="12"/>
  <c r="L213" i="12" s="1"/>
  <c r="G260" i="10"/>
  <c r="J260" i="10"/>
  <c r="H257" i="8"/>
  <c r="G257" i="8"/>
  <c r="D257" i="8"/>
  <c r="E257" i="8" s="1"/>
  <c r="C257" i="8"/>
  <c r="H198" i="2" l="1"/>
  <c r="I198" i="2"/>
  <c r="M198" i="2" s="1"/>
  <c r="C198" i="2"/>
  <c r="D198" i="2"/>
  <c r="F225" i="13" a="1"/>
  <c r="F225" i="13" s="1"/>
  <c r="G225" i="13" s="1"/>
  <c r="E225" i="13"/>
  <c r="J225" i="13"/>
  <c r="I225" i="13"/>
  <c r="I257" i="8"/>
  <c r="F257" i="8"/>
  <c r="I213" i="12"/>
  <c r="H261" i="10"/>
  <c r="C261" i="10"/>
  <c r="D261" i="10"/>
  <c r="E261" i="10" s="1"/>
  <c r="I261" i="10"/>
  <c r="E198" i="2" l="1"/>
  <c r="K198" i="2"/>
  <c r="K225" i="13"/>
  <c r="H225" i="13"/>
  <c r="D214" i="12"/>
  <c r="J214" i="12"/>
  <c r="E214" i="12"/>
  <c r="K214" i="12"/>
  <c r="O214" i="12" s="1"/>
  <c r="F214" i="12" a="1"/>
  <c r="F214" i="12" s="1"/>
  <c r="M214" i="12" s="1"/>
  <c r="J261" i="10"/>
  <c r="G261" i="10"/>
  <c r="G258" i="8"/>
  <c r="D258" i="8"/>
  <c r="E258" i="8" s="1"/>
  <c r="C258" i="8"/>
  <c r="H258" i="8"/>
  <c r="G198" i="2" l="1"/>
  <c r="L198" i="2"/>
  <c r="N198" i="2" s="1"/>
  <c r="J198" i="2"/>
  <c r="O198" i="2" s="1"/>
  <c r="I258" i="8"/>
  <c r="F258" i="8"/>
  <c r="D226" i="13"/>
  <c r="J226" i="13"/>
  <c r="I226" i="13"/>
  <c r="E226" i="13"/>
  <c r="F226" i="13" a="1"/>
  <c r="F226" i="13" s="1"/>
  <c r="G214" i="12"/>
  <c r="I214" i="12" s="1"/>
  <c r="H262" i="10"/>
  <c r="C262" i="10"/>
  <c r="D262" i="10"/>
  <c r="E262" i="10" s="1"/>
  <c r="I262" i="10"/>
  <c r="C199" i="2" l="1"/>
  <c r="D199" i="2"/>
  <c r="H199" i="2"/>
  <c r="I199" i="2"/>
  <c r="M199" i="2" s="1"/>
  <c r="G226" i="13"/>
  <c r="H226" i="13" s="1"/>
  <c r="D215" i="12"/>
  <c r="E215" i="12"/>
  <c r="K215" i="12"/>
  <c r="O215" i="12" s="1"/>
  <c r="F215" i="12" a="1"/>
  <c r="F215" i="12" s="1"/>
  <c r="M215" i="12" s="1"/>
  <c r="J215" i="12"/>
  <c r="L214" i="12"/>
  <c r="G262" i="10"/>
  <c r="J262" i="10"/>
  <c r="D259" i="8"/>
  <c r="E259" i="8" s="1"/>
  <c r="C259" i="8"/>
  <c r="H259" i="8"/>
  <c r="G259" i="8"/>
  <c r="E199" i="2" l="1"/>
  <c r="J199" i="2" s="1"/>
  <c r="O199" i="2" s="1"/>
  <c r="K199" i="2"/>
  <c r="I259" i="8"/>
  <c r="F259" i="8"/>
  <c r="D227" i="13"/>
  <c r="F227" i="13" a="1"/>
  <c r="F227" i="13" s="1"/>
  <c r="I227" i="13"/>
  <c r="E227" i="13"/>
  <c r="J227" i="13"/>
  <c r="K226" i="13"/>
  <c r="G215" i="12"/>
  <c r="I215" i="12" s="1"/>
  <c r="H263" i="10"/>
  <c r="C263" i="10"/>
  <c r="D263" i="10"/>
  <c r="E263" i="10" s="1"/>
  <c r="I263" i="10"/>
  <c r="G199" i="2" l="1"/>
  <c r="L199" i="2"/>
  <c r="N199" i="2" s="1"/>
  <c r="G227" i="13"/>
  <c r="K227" i="13" s="1"/>
  <c r="D216" i="12"/>
  <c r="J216" i="12"/>
  <c r="F216" i="12" a="1"/>
  <c r="F216" i="12" s="1"/>
  <c r="M216" i="12" s="1"/>
  <c r="E216" i="12"/>
  <c r="K216" i="12"/>
  <c r="O216" i="12" s="1"/>
  <c r="L215" i="12"/>
  <c r="J263" i="10"/>
  <c r="G263" i="10"/>
  <c r="C260" i="8"/>
  <c r="H260" i="8"/>
  <c r="G260" i="8"/>
  <c r="D260" i="8"/>
  <c r="E260" i="8" s="1"/>
  <c r="H200" i="2" l="1"/>
  <c r="D200" i="2"/>
  <c r="I200" i="2"/>
  <c r="M200" i="2" s="1"/>
  <c r="C200" i="2"/>
  <c r="F260" i="8"/>
  <c r="I260" i="8"/>
  <c r="H227" i="13"/>
  <c r="G216" i="12"/>
  <c r="I216" i="12" s="1"/>
  <c r="H264" i="10"/>
  <c r="C264" i="10"/>
  <c r="D264" i="10"/>
  <c r="E264" i="10" s="1"/>
  <c r="I264" i="10"/>
  <c r="E200" i="2" l="1"/>
  <c r="G200" i="2" s="1"/>
  <c r="K200" i="2"/>
  <c r="D228" i="13"/>
  <c r="F228" i="13" a="1"/>
  <c r="F228" i="13" s="1"/>
  <c r="E228" i="13"/>
  <c r="J228" i="13"/>
  <c r="I228" i="13"/>
  <c r="D217" i="12"/>
  <c r="K217" i="12"/>
  <c r="O217" i="12" s="1"/>
  <c r="E217" i="12"/>
  <c r="F217" i="12" a="1"/>
  <c r="F217" i="12" s="1"/>
  <c r="M217" i="12" s="1"/>
  <c r="J217" i="12"/>
  <c r="L216" i="12"/>
  <c r="G264" i="10"/>
  <c r="J264" i="10"/>
  <c r="H261" i="8"/>
  <c r="G261" i="8"/>
  <c r="D261" i="8"/>
  <c r="E261" i="8" s="1"/>
  <c r="C261" i="8"/>
  <c r="J200" i="2" l="1"/>
  <c r="O200" i="2" s="1"/>
  <c r="D201" i="2"/>
  <c r="I201" i="2"/>
  <c r="M201" i="2" s="1"/>
  <c r="C201" i="2"/>
  <c r="H201" i="2"/>
  <c r="L200" i="2"/>
  <c r="N200" i="2" s="1"/>
  <c r="I261" i="8"/>
  <c r="F261" i="8"/>
  <c r="G228" i="13"/>
  <c r="K228" i="13" s="1"/>
  <c r="G217" i="12"/>
  <c r="L217" i="12" s="1"/>
  <c r="H265" i="10"/>
  <c r="C265" i="10"/>
  <c r="D265" i="10"/>
  <c r="E265" i="10" s="1"/>
  <c r="I265" i="10"/>
  <c r="E201" i="2" l="1"/>
  <c r="K201" i="2"/>
  <c r="H228" i="13"/>
  <c r="I217" i="12"/>
  <c r="J265" i="10"/>
  <c r="G265" i="10"/>
  <c r="G262" i="8"/>
  <c r="D262" i="8"/>
  <c r="E262" i="8" s="1"/>
  <c r="C262" i="8"/>
  <c r="H262" i="8"/>
  <c r="L201" i="2" l="1"/>
  <c r="N201" i="2" s="1"/>
  <c r="J201" i="2"/>
  <c r="O201" i="2" s="1"/>
  <c r="G201" i="2"/>
  <c r="I262" i="8"/>
  <c r="F262" i="8"/>
  <c r="I229" i="13"/>
  <c r="D229" i="13"/>
  <c r="F229" i="13" a="1"/>
  <c r="F229" i="13" s="1"/>
  <c r="J229" i="13"/>
  <c r="E229" i="13"/>
  <c r="D218" i="12"/>
  <c r="J218" i="12"/>
  <c r="F218" i="12" a="1"/>
  <c r="F218" i="12" s="1"/>
  <c r="M218" i="12" s="1"/>
  <c r="E218" i="12"/>
  <c r="K218" i="12"/>
  <c r="O218" i="12" s="1"/>
  <c r="H266" i="10"/>
  <c r="C266" i="10"/>
  <c r="D266" i="10"/>
  <c r="E266" i="10" s="1"/>
  <c r="I266" i="10"/>
  <c r="C202" i="2" l="1"/>
  <c r="I202" i="2"/>
  <c r="M202" i="2" s="1"/>
  <c r="D202" i="2"/>
  <c r="H202" i="2"/>
  <c r="G229" i="13"/>
  <c r="K229" i="13" s="1"/>
  <c r="G218" i="12"/>
  <c r="I218" i="12" s="1"/>
  <c r="G266" i="10"/>
  <c r="J266" i="10"/>
  <c r="D263" i="8"/>
  <c r="E263" i="8" s="1"/>
  <c r="C263" i="8"/>
  <c r="H263" i="8"/>
  <c r="G263" i="8"/>
  <c r="E202" i="2" l="1"/>
  <c r="J202" i="2" s="1"/>
  <c r="O202" i="2" s="1"/>
  <c r="K202" i="2"/>
  <c r="H229" i="13"/>
  <c r="F230" i="13" s="1" a="1"/>
  <c r="F230" i="13" s="1"/>
  <c r="I263" i="8"/>
  <c r="F263" i="8"/>
  <c r="D219" i="12"/>
  <c r="E219" i="12"/>
  <c r="J219" i="12"/>
  <c r="K219" i="12"/>
  <c r="O219" i="12" s="1"/>
  <c r="F219" i="12" a="1"/>
  <c r="F219" i="12" s="1"/>
  <c r="M219" i="12" s="1"/>
  <c r="L218" i="12"/>
  <c r="H267" i="10"/>
  <c r="C267" i="10"/>
  <c r="D267" i="10"/>
  <c r="E267" i="10" s="1"/>
  <c r="I267" i="10"/>
  <c r="G202" i="2" l="1"/>
  <c r="L202" i="2"/>
  <c r="N202" i="2" s="1"/>
  <c r="E230" i="13"/>
  <c r="D230" i="13"/>
  <c r="G230" i="13" s="1"/>
  <c r="J230" i="13"/>
  <c r="I230" i="13"/>
  <c r="G219" i="12"/>
  <c r="I219" i="12" s="1"/>
  <c r="J267" i="10"/>
  <c r="G267" i="10"/>
  <c r="C264" i="8"/>
  <c r="H264" i="8"/>
  <c r="G264" i="8"/>
  <c r="D264" i="8"/>
  <c r="E264" i="8" s="1"/>
  <c r="I203" i="2" l="1"/>
  <c r="M203" i="2" s="1"/>
  <c r="D203" i="2"/>
  <c r="C203" i="2"/>
  <c r="H203" i="2"/>
  <c r="H230" i="13"/>
  <c r="E231" i="13" s="1"/>
  <c r="I264" i="8"/>
  <c r="F264" i="8"/>
  <c r="K230" i="13"/>
  <c r="D220" i="12"/>
  <c r="K220" i="12"/>
  <c r="O220" i="12" s="1"/>
  <c r="J220" i="12"/>
  <c r="F220" i="12" a="1"/>
  <c r="F220" i="12" s="1"/>
  <c r="M220" i="12" s="1"/>
  <c r="E220" i="12"/>
  <c r="L219" i="12"/>
  <c r="H268" i="10"/>
  <c r="C268" i="10"/>
  <c r="D268" i="10"/>
  <c r="E268" i="10" s="1"/>
  <c r="I268" i="10"/>
  <c r="F231" i="13" l="1" a="1"/>
  <c r="F231" i="13" s="1"/>
  <c r="E203" i="2"/>
  <c r="K203" i="2"/>
  <c r="I231" i="13"/>
  <c r="J231" i="13"/>
  <c r="D231" i="13"/>
  <c r="G231" i="13" s="1"/>
  <c r="G220" i="12"/>
  <c r="L220" i="12" s="1"/>
  <c r="G268" i="10"/>
  <c r="J268" i="10"/>
  <c r="H265" i="8"/>
  <c r="G265" i="8"/>
  <c r="D265" i="8"/>
  <c r="E265" i="8" s="1"/>
  <c r="C265" i="8"/>
  <c r="G203" i="2" l="1"/>
  <c r="L203" i="2"/>
  <c r="N203" i="2" s="1"/>
  <c r="J203" i="2"/>
  <c r="O203" i="2" s="1"/>
  <c r="K231" i="13"/>
  <c r="I265" i="8"/>
  <c r="F265" i="8"/>
  <c r="H231" i="13"/>
  <c r="I220" i="12"/>
  <c r="H269" i="10"/>
  <c r="C269" i="10"/>
  <c r="D269" i="10"/>
  <c r="E269" i="10" s="1"/>
  <c r="I269" i="10"/>
  <c r="D204" i="2" l="1"/>
  <c r="I204" i="2"/>
  <c r="M204" i="2" s="1"/>
  <c r="C204" i="2"/>
  <c r="H204" i="2"/>
  <c r="F232" i="13" a="1"/>
  <c r="F232" i="13" s="1"/>
  <c r="E232" i="13"/>
  <c r="I232" i="13"/>
  <c r="J232" i="13"/>
  <c r="D232" i="13"/>
  <c r="D221" i="12"/>
  <c r="E221" i="12"/>
  <c r="K221" i="12"/>
  <c r="O221" i="12" s="1"/>
  <c r="F221" i="12" a="1"/>
  <c r="F221" i="12" s="1"/>
  <c r="M221" i="12" s="1"/>
  <c r="J221" i="12"/>
  <c r="J269" i="10"/>
  <c r="G269" i="10"/>
  <c r="G266" i="8"/>
  <c r="D266" i="8"/>
  <c r="E266" i="8" s="1"/>
  <c r="C266" i="8"/>
  <c r="H266" i="8"/>
  <c r="E204" i="2" l="1"/>
  <c r="K204" i="2"/>
  <c r="G232" i="13"/>
  <c r="H232" i="13" s="1"/>
  <c r="I266" i="8"/>
  <c r="F266" i="8"/>
  <c r="G221" i="12"/>
  <c r="L221" i="12" s="1"/>
  <c r="H270" i="10"/>
  <c r="C270" i="10"/>
  <c r="D270" i="10"/>
  <c r="E270" i="10" s="1"/>
  <c r="I270" i="10"/>
  <c r="K232" i="13" l="1"/>
  <c r="J204" i="2"/>
  <c r="O204" i="2" s="1"/>
  <c r="L204" i="2"/>
  <c r="N204" i="2" s="1"/>
  <c r="G204" i="2"/>
  <c r="J233" i="13"/>
  <c r="F233" i="13" a="1"/>
  <c r="F233" i="13" s="1"/>
  <c r="D233" i="13"/>
  <c r="I233" i="13"/>
  <c r="E233" i="13"/>
  <c r="I221" i="12"/>
  <c r="G270" i="10"/>
  <c r="J270" i="10"/>
  <c r="D267" i="8"/>
  <c r="E267" i="8" s="1"/>
  <c r="C267" i="8"/>
  <c r="H267" i="8"/>
  <c r="G267" i="8"/>
  <c r="H205" i="2" l="1"/>
  <c r="I205" i="2"/>
  <c r="M205" i="2" s="1"/>
  <c r="D205" i="2"/>
  <c r="C205" i="2"/>
  <c r="G233" i="13"/>
  <c r="K233" i="13" s="1"/>
  <c r="I267" i="8"/>
  <c r="F267" i="8"/>
  <c r="D222" i="12"/>
  <c r="J222" i="12"/>
  <c r="F222" i="12" a="1"/>
  <c r="F222" i="12" s="1"/>
  <c r="M222" i="12" s="1"/>
  <c r="E222" i="12"/>
  <c r="K222" i="12"/>
  <c r="O222" i="12" s="1"/>
  <c r="H271" i="10"/>
  <c r="C271" i="10"/>
  <c r="D271" i="10"/>
  <c r="E271" i="10" s="1"/>
  <c r="I271" i="10"/>
  <c r="H233" i="13" l="1"/>
  <c r="E234" i="13" s="1"/>
  <c r="K205" i="2"/>
  <c r="E205" i="2"/>
  <c r="G205" i="2" s="1"/>
  <c r="G222" i="12"/>
  <c r="I222" i="12" s="1"/>
  <c r="J271" i="10"/>
  <c r="G271" i="10"/>
  <c r="C268" i="8"/>
  <c r="H268" i="8"/>
  <c r="G268" i="8"/>
  <c r="D268" i="8"/>
  <c r="E268" i="8" s="1"/>
  <c r="J234" i="13" l="1"/>
  <c r="I234" i="13"/>
  <c r="F234" i="13" a="1"/>
  <c r="F234" i="13" s="1"/>
  <c r="D234" i="13"/>
  <c r="J205" i="2"/>
  <c r="O205" i="2" s="1"/>
  <c r="L205" i="2"/>
  <c r="N205" i="2" s="1"/>
  <c r="I206" i="2"/>
  <c r="M206" i="2" s="1"/>
  <c r="C206" i="2"/>
  <c r="H206" i="2"/>
  <c r="D206" i="2"/>
  <c r="I268" i="8"/>
  <c r="F268" i="8"/>
  <c r="D223" i="12"/>
  <c r="E223" i="12"/>
  <c r="J223" i="12"/>
  <c r="K223" i="12"/>
  <c r="O223" i="12" s="1"/>
  <c r="F223" i="12" a="1"/>
  <c r="F223" i="12" s="1"/>
  <c r="M223" i="12" s="1"/>
  <c r="L222" i="12"/>
  <c r="H272" i="10"/>
  <c r="C272" i="10"/>
  <c r="D272" i="10"/>
  <c r="E272" i="10" s="1"/>
  <c r="I272" i="10"/>
  <c r="G234" i="13" l="1"/>
  <c r="H234" i="13" s="1"/>
  <c r="D235" i="13" s="1"/>
  <c r="E206" i="2"/>
  <c r="G206" i="2" s="1"/>
  <c r="K206" i="2"/>
  <c r="G223" i="12"/>
  <c r="I223" i="12" s="1"/>
  <c r="G272" i="10"/>
  <c r="J272" i="10"/>
  <c r="H269" i="8"/>
  <c r="G269" i="8"/>
  <c r="D269" i="8"/>
  <c r="E269" i="8" s="1"/>
  <c r="C269" i="8"/>
  <c r="K234" i="13" l="1"/>
  <c r="J235" i="13"/>
  <c r="F235" i="13" a="1"/>
  <c r="F235" i="13" s="1"/>
  <c r="G235" i="13" s="1"/>
  <c r="H235" i="13" s="1"/>
  <c r="E236" i="13" s="1"/>
  <c r="I235" i="13"/>
  <c r="E235" i="13"/>
  <c r="J206" i="2"/>
  <c r="O206" i="2" s="1"/>
  <c r="H207" i="2"/>
  <c r="D207" i="2"/>
  <c r="C207" i="2"/>
  <c r="I207" i="2"/>
  <c r="M207" i="2" s="1"/>
  <c r="L206" i="2"/>
  <c r="N206" i="2" s="1"/>
  <c r="I269" i="8"/>
  <c r="F269" i="8"/>
  <c r="D224" i="12"/>
  <c r="J224" i="12"/>
  <c r="K224" i="12"/>
  <c r="O224" i="12" s="1"/>
  <c r="E224" i="12"/>
  <c r="F224" i="12" a="1"/>
  <c r="F224" i="12" s="1"/>
  <c r="M224" i="12" s="1"/>
  <c r="L223" i="12"/>
  <c r="H273" i="10"/>
  <c r="C273" i="10"/>
  <c r="D273" i="10"/>
  <c r="E273" i="10" s="1"/>
  <c r="I273" i="10"/>
  <c r="K235" i="13" l="1"/>
  <c r="E207" i="2"/>
  <c r="K207" i="2"/>
  <c r="F236" i="13" a="1"/>
  <c r="F236" i="13" s="1"/>
  <c r="D236" i="13"/>
  <c r="I236" i="13"/>
  <c r="J236" i="13"/>
  <c r="G224" i="12"/>
  <c r="I224" i="12" s="1"/>
  <c r="J273" i="10"/>
  <c r="G273" i="10"/>
  <c r="G270" i="8"/>
  <c r="D270" i="8"/>
  <c r="E270" i="8" s="1"/>
  <c r="C270" i="8"/>
  <c r="H270" i="8"/>
  <c r="L207" i="2" l="1"/>
  <c r="N207" i="2" s="1"/>
  <c r="G207" i="2"/>
  <c r="J207" i="2"/>
  <c r="O207" i="2" s="1"/>
  <c r="G236" i="13"/>
  <c r="K236" i="13" s="1"/>
  <c r="I270" i="8"/>
  <c r="F270" i="8"/>
  <c r="D225" i="12"/>
  <c r="K225" i="12"/>
  <c r="O225" i="12" s="1"/>
  <c r="F225" i="12" a="1"/>
  <c r="F225" i="12" s="1"/>
  <c r="M225" i="12" s="1"/>
  <c r="J225" i="12"/>
  <c r="E225" i="12"/>
  <c r="L224" i="12"/>
  <c r="H274" i="10"/>
  <c r="C274" i="10"/>
  <c r="D274" i="10"/>
  <c r="E274" i="10" s="1"/>
  <c r="I274" i="10"/>
  <c r="D208" i="2" l="1"/>
  <c r="C208" i="2"/>
  <c r="H208" i="2"/>
  <c r="I208" i="2"/>
  <c r="M208" i="2" s="1"/>
  <c r="H236" i="13"/>
  <c r="E237" i="13" s="1"/>
  <c r="G225" i="12"/>
  <c r="L225" i="12" s="1"/>
  <c r="G274" i="10"/>
  <c r="J274" i="10"/>
  <c r="D271" i="8"/>
  <c r="E271" i="8" s="1"/>
  <c r="C271" i="8"/>
  <c r="H271" i="8"/>
  <c r="G271" i="8"/>
  <c r="E208" i="2" l="1"/>
  <c r="K208" i="2"/>
  <c r="I237" i="13"/>
  <c r="F237" i="13" a="1"/>
  <c r="F237" i="13" s="1"/>
  <c r="J237" i="13"/>
  <c r="D237" i="13"/>
  <c r="I271" i="8"/>
  <c r="F271" i="8"/>
  <c r="I225" i="12"/>
  <c r="H275" i="10"/>
  <c r="C275" i="10"/>
  <c r="D275" i="10"/>
  <c r="E275" i="10" s="1"/>
  <c r="I275" i="10"/>
  <c r="J208" i="2" l="1"/>
  <c r="O208" i="2" s="1"/>
  <c r="L208" i="2"/>
  <c r="N208" i="2" s="1"/>
  <c r="G208" i="2"/>
  <c r="G237" i="13"/>
  <c r="K237" i="13" s="1"/>
  <c r="D226" i="12"/>
  <c r="J226" i="12"/>
  <c r="F226" i="12" a="1"/>
  <c r="F226" i="12" s="1"/>
  <c r="M226" i="12" s="1"/>
  <c r="K226" i="12"/>
  <c r="O226" i="12" s="1"/>
  <c r="E226" i="12"/>
  <c r="J275" i="10"/>
  <c r="G275" i="10"/>
  <c r="C272" i="8"/>
  <c r="H272" i="8"/>
  <c r="G272" i="8"/>
  <c r="D272" i="8"/>
  <c r="E272" i="8" s="1"/>
  <c r="H237" i="13" l="1"/>
  <c r="J238" i="13" s="1"/>
  <c r="I209" i="2"/>
  <c r="M209" i="2" s="1"/>
  <c r="H209" i="2"/>
  <c r="D209" i="2"/>
  <c r="C209" i="2"/>
  <c r="I272" i="8"/>
  <c r="F272" i="8"/>
  <c r="F238" i="13" a="1"/>
  <c r="F238" i="13" s="1"/>
  <c r="G226" i="12"/>
  <c r="I226" i="12" s="1"/>
  <c r="H276" i="10"/>
  <c r="C276" i="10"/>
  <c r="D276" i="10"/>
  <c r="E276" i="10" s="1"/>
  <c r="I276" i="10"/>
  <c r="D238" i="13" l="1"/>
  <c r="G238" i="13" s="1"/>
  <c r="H238" i="13" s="1"/>
  <c r="J239" i="13" s="1"/>
  <c r="I238" i="13"/>
  <c r="E238" i="13"/>
  <c r="E209" i="2"/>
  <c r="J209" i="2" s="1"/>
  <c r="O209" i="2" s="1"/>
  <c r="K209" i="2"/>
  <c r="D227" i="12"/>
  <c r="E227" i="12"/>
  <c r="J227" i="12"/>
  <c r="K227" i="12"/>
  <c r="O227" i="12" s="1"/>
  <c r="F227" i="12" a="1"/>
  <c r="F227" i="12" s="1"/>
  <c r="M227" i="12" s="1"/>
  <c r="L226" i="12"/>
  <c r="G276" i="10"/>
  <c r="J276" i="10"/>
  <c r="H273" i="8"/>
  <c r="G273" i="8"/>
  <c r="D273" i="8"/>
  <c r="E273" i="8" s="1"/>
  <c r="C273" i="8"/>
  <c r="K238" i="13" l="1"/>
  <c r="L209" i="2"/>
  <c r="N209" i="2" s="1"/>
  <c r="G209" i="2"/>
  <c r="D239" i="13"/>
  <c r="E239" i="13"/>
  <c r="F239" i="13" a="1"/>
  <c r="F239" i="13" s="1"/>
  <c r="I239" i="13"/>
  <c r="F273" i="8"/>
  <c r="I273" i="8"/>
  <c r="G227" i="12"/>
  <c r="I227" i="12" s="1"/>
  <c r="H277" i="10"/>
  <c r="C277" i="10"/>
  <c r="D277" i="10"/>
  <c r="E277" i="10" s="1"/>
  <c r="I277" i="10"/>
  <c r="G239" i="13" l="1"/>
  <c r="K239" i="13" s="1"/>
  <c r="I210" i="2"/>
  <c r="M210" i="2" s="1"/>
  <c r="C210" i="2"/>
  <c r="H210" i="2"/>
  <c r="D210" i="2"/>
  <c r="D228" i="12"/>
  <c r="K228" i="12"/>
  <c r="O228" i="12" s="1"/>
  <c r="J228" i="12"/>
  <c r="F228" i="12" a="1"/>
  <c r="F228" i="12" s="1"/>
  <c r="M228" i="12" s="1"/>
  <c r="E228" i="12"/>
  <c r="L227" i="12"/>
  <c r="J277" i="10"/>
  <c r="G277" i="10"/>
  <c r="G274" i="8"/>
  <c r="D274" i="8"/>
  <c r="E274" i="8" s="1"/>
  <c r="C274" i="8"/>
  <c r="H274" i="8"/>
  <c r="H239" i="13" l="1"/>
  <c r="F240" i="13" s="1" a="1"/>
  <c r="F240" i="13" s="1"/>
  <c r="E210" i="2"/>
  <c r="G210" i="2" s="1"/>
  <c r="K210" i="2"/>
  <c r="I274" i="8"/>
  <c r="F274" i="8"/>
  <c r="G228" i="12"/>
  <c r="L228" i="12" s="1"/>
  <c r="H278" i="10"/>
  <c r="C278" i="10"/>
  <c r="I278" i="10"/>
  <c r="D278" i="10"/>
  <c r="E278" i="10" s="1"/>
  <c r="D240" i="13" l="1"/>
  <c r="I240" i="13"/>
  <c r="E240" i="13"/>
  <c r="J240" i="13"/>
  <c r="J210" i="2"/>
  <c r="O210" i="2" s="1"/>
  <c r="H211" i="2"/>
  <c r="D211" i="2"/>
  <c r="I211" i="2"/>
  <c r="M211" i="2" s="1"/>
  <c r="C211" i="2"/>
  <c r="L210" i="2"/>
  <c r="N210" i="2" s="1"/>
  <c r="G240" i="13"/>
  <c r="K240" i="13" s="1"/>
  <c r="I228" i="12"/>
  <c r="G278" i="10"/>
  <c r="J278" i="10"/>
  <c r="D275" i="8"/>
  <c r="E275" i="8" s="1"/>
  <c r="C275" i="8"/>
  <c r="H275" i="8"/>
  <c r="G275" i="8"/>
  <c r="E211" i="2" l="1"/>
  <c r="J211" i="2" s="1"/>
  <c r="O211" i="2" s="1"/>
  <c r="K211" i="2"/>
  <c r="H240" i="13"/>
  <c r="J241" i="13" s="1"/>
  <c r="F275" i="8"/>
  <c r="I275" i="8"/>
  <c r="D229" i="12"/>
  <c r="E229" i="12"/>
  <c r="K229" i="12"/>
  <c r="O229" i="12" s="1"/>
  <c r="F229" i="12" a="1"/>
  <c r="F229" i="12" s="1"/>
  <c r="M229" i="12" s="1"/>
  <c r="J229" i="12"/>
  <c r="H279" i="10"/>
  <c r="C279" i="10"/>
  <c r="D279" i="10"/>
  <c r="E279" i="10" s="1"/>
  <c r="I279" i="10"/>
  <c r="G211" i="2" l="1"/>
  <c r="D212" i="2" s="1"/>
  <c r="L211" i="2"/>
  <c r="N211" i="2" s="1"/>
  <c r="D241" i="13"/>
  <c r="F241" i="13" a="1"/>
  <c r="F241" i="13" s="1"/>
  <c r="I241" i="13"/>
  <c r="E241" i="13"/>
  <c r="G229" i="12"/>
  <c r="L229" i="12" s="1"/>
  <c r="G279" i="10"/>
  <c r="J279" i="10"/>
  <c r="C276" i="8"/>
  <c r="H276" i="8"/>
  <c r="G276" i="8"/>
  <c r="D276" i="8"/>
  <c r="E276" i="8" s="1"/>
  <c r="C212" i="2" l="1"/>
  <c r="I212" i="2"/>
  <c r="M212" i="2" s="1"/>
  <c r="H212" i="2"/>
  <c r="E212" i="2"/>
  <c r="K212" i="2"/>
  <c r="G241" i="13"/>
  <c r="K241" i="13" s="1"/>
  <c r="I276" i="8"/>
  <c r="F276" i="8"/>
  <c r="I229" i="12"/>
  <c r="H280" i="10"/>
  <c r="C280" i="10"/>
  <c r="D280" i="10"/>
  <c r="E280" i="10" s="1"/>
  <c r="I280" i="10"/>
  <c r="J212" i="2" l="1"/>
  <c r="O212" i="2" s="1"/>
  <c r="L212" i="2"/>
  <c r="N212" i="2" s="1"/>
  <c r="G212" i="2"/>
  <c r="H241" i="13"/>
  <c r="E242" i="13" s="1"/>
  <c r="D230" i="12"/>
  <c r="K230" i="12"/>
  <c r="O230" i="12" s="1"/>
  <c r="E230" i="12"/>
  <c r="J230" i="12"/>
  <c r="F230" i="12" a="1"/>
  <c r="F230" i="12" s="1"/>
  <c r="M230" i="12" s="1"/>
  <c r="G280" i="10"/>
  <c r="J280" i="10"/>
  <c r="H277" i="8"/>
  <c r="G277" i="8"/>
  <c r="D277" i="8"/>
  <c r="E277" i="8" s="1"/>
  <c r="C277" i="8"/>
  <c r="C213" i="2" l="1"/>
  <c r="D213" i="2"/>
  <c r="I213" i="2"/>
  <c r="M213" i="2" s="1"/>
  <c r="H213" i="2"/>
  <c r="D242" i="13"/>
  <c r="F242" i="13" a="1"/>
  <c r="F242" i="13" s="1"/>
  <c r="I242" i="13"/>
  <c r="J242" i="13"/>
  <c r="I277" i="8"/>
  <c r="F277" i="8"/>
  <c r="G230" i="12"/>
  <c r="L230" i="12" s="1"/>
  <c r="H281" i="10"/>
  <c r="C281" i="10"/>
  <c r="I281" i="10"/>
  <c r="D281" i="10"/>
  <c r="E281" i="10" s="1"/>
  <c r="E213" i="2" l="1"/>
  <c r="G213" i="2" s="1"/>
  <c r="K213" i="2"/>
  <c r="G242" i="13"/>
  <c r="H242" i="13" s="1"/>
  <c r="D243" i="13" s="1"/>
  <c r="I230" i="12"/>
  <c r="G281" i="10"/>
  <c r="J281" i="10"/>
  <c r="G278" i="8"/>
  <c r="D278" i="8"/>
  <c r="E278" i="8" s="1"/>
  <c r="C278" i="8"/>
  <c r="H278" i="8"/>
  <c r="J213" i="2" l="1"/>
  <c r="O213" i="2" s="1"/>
  <c r="I214" i="2"/>
  <c r="M214" i="2" s="1"/>
  <c r="H214" i="2"/>
  <c r="D214" i="2"/>
  <c r="C214" i="2"/>
  <c r="L213" i="2"/>
  <c r="N213" i="2" s="1"/>
  <c r="E243" i="13"/>
  <c r="J243" i="13"/>
  <c r="I243" i="13"/>
  <c r="F243" i="13" a="1"/>
  <c r="F243" i="13" s="1"/>
  <c r="G243" i="13" s="1"/>
  <c r="H243" i="13" s="1"/>
  <c r="J244" i="13" s="1"/>
  <c r="K242" i="13"/>
  <c r="I278" i="8"/>
  <c r="F278" i="8"/>
  <c r="D231" i="12"/>
  <c r="K231" i="12"/>
  <c r="O231" i="12" s="1"/>
  <c r="F231" i="12" a="1"/>
  <c r="F231" i="12" s="1"/>
  <c r="M231" i="12" s="1"/>
  <c r="J231" i="12"/>
  <c r="E231" i="12"/>
  <c r="H282" i="10"/>
  <c r="C282" i="10"/>
  <c r="I282" i="10"/>
  <c r="D282" i="10"/>
  <c r="E282" i="10" s="1"/>
  <c r="K243" i="13" l="1"/>
  <c r="E214" i="2"/>
  <c r="G214" i="2" s="1"/>
  <c r="K214" i="2"/>
  <c r="F244" i="13" a="1"/>
  <c r="F244" i="13" s="1"/>
  <c r="D244" i="13"/>
  <c r="I244" i="13"/>
  <c r="E244" i="13"/>
  <c r="G231" i="12"/>
  <c r="I231" i="12" s="1"/>
  <c r="G282" i="10"/>
  <c r="J282" i="10"/>
  <c r="D279" i="8"/>
  <c r="E279" i="8" s="1"/>
  <c r="C279" i="8"/>
  <c r="H279" i="8"/>
  <c r="G279" i="8"/>
  <c r="J214" i="2" l="1"/>
  <c r="O214" i="2" s="1"/>
  <c r="H215" i="2"/>
  <c r="I215" i="2"/>
  <c r="M215" i="2" s="1"/>
  <c r="D215" i="2"/>
  <c r="C215" i="2"/>
  <c r="L214" i="2"/>
  <c r="N214" i="2" s="1"/>
  <c r="F279" i="8"/>
  <c r="G244" i="13"/>
  <c r="H244" i="13" s="1"/>
  <c r="J245" i="13" s="1"/>
  <c r="I279" i="8"/>
  <c r="D232" i="12"/>
  <c r="J232" i="12"/>
  <c r="K232" i="12"/>
  <c r="O232" i="12" s="1"/>
  <c r="E232" i="12"/>
  <c r="F232" i="12" a="1"/>
  <c r="F232" i="12" s="1"/>
  <c r="M232" i="12" s="1"/>
  <c r="L231" i="12"/>
  <c r="H283" i="10"/>
  <c r="C283" i="10"/>
  <c r="D283" i="10"/>
  <c r="E283" i="10" s="1"/>
  <c r="I283" i="10"/>
  <c r="E215" i="2" l="1"/>
  <c r="K215" i="2"/>
  <c r="K244" i="13"/>
  <c r="D245" i="13"/>
  <c r="F245" i="13" a="1"/>
  <c r="F245" i="13" s="1"/>
  <c r="E245" i="13"/>
  <c r="I245" i="13"/>
  <c r="G232" i="12"/>
  <c r="I232" i="12" s="1"/>
  <c r="G283" i="10"/>
  <c r="J283" i="10"/>
  <c r="H280" i="8"/>
  <c r="C280" i="8"/>
  <c r="G280" i="8"/>
  <c r="D280" i="8"/>
  <c r="E280" i="8" s="1"/>
  <c r="L215" i="2" l="1"/>
  <c r="N215" i="2" s="1"/>
  <c r="G215" i="2"/>
  <c r="J215" i="2"/>
  <c r="O215" i="2" s="1"/>
  <c r="I280" i="8"/>
  <c r="F280" i="8"/>
  <c r="G245" i="13"/>
  <c r="K245" i="13" s="1"/>
  <c r="D233" i="12"/>
  <c r="K233" i="12"/>
  <c r="O233" i="12" s="1"/>
  <c r="F233" i="12" a="1"/>
  <c r="F233" i="12" s="1"/>
  <c r="M233" i="12" s="1"/>
  <c r="J233" i="12"/>
  <c r="E233" i="12"/>
  <c r="L232" i="12"/>
  <c r="H284" i="10"/>
  <c r="C284" i="10"/>
  <c r="D284" i="10"/>
  <c r="E284" i="10" s="1"/>
  <c r="I284" i="10"/>
  <c r="D216" i="2" l="1"/>
  <c r="I216" i="2"/>
  <c r="M216" i="2" s="1"/>
  <c r="C216" i="2"/>
  <c r="H216" i="2"/>
  <c r="H245" i="13"/>
  <c r="J246" i="13" s="1"/>
  <c r="G233" i="12"/>
  <c r="L233" i="12" s="1"/>
  <c r="G284" i="10"/>
  <c r="J284" i="10"/>
  <c r="D281" i="8"/>
  <c r="E281" i="8" s="1"/>
  <c r="G281" i="8"/>
  <c r="C281" i="8"/>
  <c r="H281" i="8"/>
  <c r="E216" i="2" l="1"/>
  <c r="K216" i="2"/>
  <c r="D246" i="13"/>
  <c r="F246" i="13" a="1"/>
  <c r="F246" i="13" s="1"/>
  <c r="G246" i="13" s="1"/>
  <c r="E246" i="13"/>
  <c r="I246" i="13"/>
  <c r="I281" i="8"/>
  <c r="F281" i="8"/>
  <c r="I233" i="12"/>
  <c r="H285" i="10"/>
  <c r="C285" i="10"/>
  <c r="I285" i="10"/>
  <c r="D285" i="10"/>
  <c r="E285" i="10" s="1"/>
  <c r="L216" i="2" l="1"/>
  <c r="N216" i="2" s="1"/>
  <c r="J216" i="2"/>
  <c r="O216" i="2" s="1"/>
  <c r="G216" i="2"/>
  <c r="H246" i="13"/>
  <c r="J247" i="13" s="1"/>
  <c r="K246" i="13"/>
  <c r="D234" i="12"/>
  <c r="J234" i="12"/>
  <c r="F234" i="12" a="1"/>
  <c r="F234" i="12" s="1"/>
  <c r="M234" i="12" s="1"/>
  <c r="E234" i="12"/>
  <c r="K234" i="12"/>
  <c r="O234" i="12" s="1"/>
  <c r="G285" i="10"/>
  <c r="J285" i="10"/>
  <c r="H282" i="8"/>
  <c r="C282" i="8"/>
  <c r="G282" i="8"/>
  <c r="D282" i="8"/>
  <c r="E282" i="8" s="1"/>
  <c r="D217" i="2" l="1"/>
  <c r="H217" i="2"/>
  <c r="I217" i="2"/>
  <c r="M217" i="2" s="1"/>
  <c r="C217" i="2"/>
  <c r="I247" i="13"/>
  <c r="D247" i="13"/>
  <c r="E247" i="13"/>
  <c r="F247" i="13" a="1"/>
  <c r="F247" i="13" s="1"/>
  <c r="I282" i="8"/>
  <c r="F282" i="8"/>
  <c r="G234" i="12"/>
  <c r="I234" i="12" s="1"/>
  <c r="H286" i="10"/>
  <c r="C286" i="10"/>
  <c r="I286" i="10"/>
  <c r="D286" i="10"/>
  <c r="E286" i="10" s="1"/>
  <c r="E217" i="2" l="1"/>
  <c r="K217" i="2"/>
  <c r="G247" i="13"/>
  <c r="H247" i="13" s="1"/>
  <c r="J248" i="13" s="1"/>
  <c r="D235" i="12"/>
  <c r="E235" i="12"/>
  <c r="J235" i="12"/>
  <c r="K235" i="12"/>
  <c r="O235" i="12" s="1"/>
  <c r="F235" i="12" a="1"/>
  <c r="F235" i="12" s="1"/>
  <c r="M235" i="12" s="1"/>
  <c r="L234" i="12"/>
  <c r="G286" i="10"/>
  <c r="J286" i="10"/>
  <c r="D283" i="8"/>
  <c r="E283" i="8" s="1"/>
  <c r="H283" i="8"/>
  <c r="G283" i="8"/>
  <c r="C283" i="8"/>
  <c r="K247" i="13" l="1"/>
  <c r="J217" i="2"/>
  <c r="O217" i="2" s="1"/>
  <c r="L217" i="2"/>
  <c r="N217" i="2" s="1"/>
  <c r="G217" i="2"/>
  <c r="F248" i="13" a="1"/>
  <c r="F248" i="13" s="1"/>
  <c r="E248" i="13"/>
  <c r="I248" i="13"/>
  <c r="D248" i="13"/>
  <c r="I283" i="8"/>
  <c r="F283" i="8"/>
  <c r="G235" i="12"/>
  <c r="I235" i="12" s="1"/>
  <c r="H287" i="10"/>
  <c r="C287" i="10"/>
  <c r="D287" i="10"/>
  <c r="E287" i="10" s="1"/>
  <c r="I287" i="10"/>
  <c r="G248" i="13" l="1"/>
  <c r="H248" i="13" s="1"/>
  <c r="E249" i="13" s="1"/>
  <c r="I218" i="2"/>
  <c r="M218" i="2" s="1"/>
  <c r="H218" i="2"/>
  <c r="D218" i="2"/>
  <c r="C218" i="2"/>
  <c r="D236" i="12"/>
  <c r="J236" i="12"/>
  <c r="K236" i="12"/>
  <c r="O236" i="12" s="1"/>
  <c r="F236" i="12" a="1"/>
  <c r="F236" i="12" s="1"/>
  <c r="M236" i="12" s="1"/>
  <c r="E236" i="12"/>
  <c r="L235" i="12"/>
  <c r="G287" i="10"/>
  <c r="J287" i="10"/>
  <c r="H284" i="8"/>
  <c r="C284" i="8"/>
  <c r="G284" i="8"/>
  <c r="D284" i="8"/>
  <c r="E284" i="8" s="1"/>
  <c r="D249" i="13" l="1"/>
  <c r="J249" i="13"/>
  <c r="I249" i="13"/>
  <c r="K248" i="13"/>
  <c r="F249" i="13" a="1"/>
  <c r="F249" i="13" s="1"/>
  <c r="E218" i="2"/>
  <c r="K218" i="2"/>
  <c r="F284" i="8"/>
  <c r="G249" i="13"/>
  <c r="H249" i="13" s="1"/>
  <c r="I284" i="8"/>
  <c r="G236" i="12"/>
  <c r="I236" i="12" s="1"/>
  <c r="H288" i="10"/>
  <c r="C288" i="10"/>
  <c r="D288" i="10"/>
  <c r="E288" i="10" s="1"/>
  <c r="I288" i="10"/>
  <c r="L218" i="2" l="1"/>
  <c r="N218" i="2" s="1"/>
  <c r="J218" i="2"/>
  <c r="O218" i="2" s="1"/>
  <c r="G218" i="2"/>
  <c r="K249" i="13"/>
  <c r="J250" i="13"/>
  <c r="E250" i="13"/>
  <c r="D250" i="13"/>
  <c r="I250" i="13"/>
  <c r="F250" i="13" a="1"/>
  <c r="F250" i="13" s="1"/>
  <c r="D237" i="12"/>
  <c r="J237" i="12"/>
  <c r="K237" i="12"/>
  <c r="O237" i="12" s="1"/>
  <c r="F237" i="12" a="1"/>
  <c r="F237" i="12" s="1"/>
  <c r="M237" i="12" s="1"/>
  <c r="E237" i="12"/>
  <c r="L236" i="12"/>
  <c r="G288" i="10"/>
  <c r="J288" i="10"/>
  <c r="D285" i="8"/>
  <c r="E285" i="8" s="1"/>
  <c r="H285" i="8"/>
  <c r="G285" i="8"/>
  <c r="C285" i="8"/>
  <c r="D219" i="2" l="1"/>
  <c r="I219" i="2"/>
  <c r="M219" i="2" s="1"/>
  <c r="H219" i="2"/>
  <c r="C219" i="2"/>
  <c r="I285" i="8"/>
  <c r="F285" i="8"/>
  <c r="G250" i="13"/>
  <c r="H250" i="13" s="1"/>
  <c r="G237" i="12"/>
  <c r="I237" i="12" s="1"/>
  <c r="H289" i="10"/>
  <c r="C289" i="10"/>
  <c r="I289" i="10"/>
  <c r="D289" i="10"/>
  <c r="E289" i="10" s="1"/>
  <c r="E219" i="2" l="1"/>
  <c r="K219" i="2"/>
  <c r="K250" i="13"/>
  <c r="F251" i="13" a="1"/>
  <c r="F251" i="13" s="1"/>
  <c r="E251" i="13"/>
  <c r="J251" i="13"/>
  <c r="D251" i="13"/>
  <c r="I251" i="13"/>
  <c r="D238" i="12"/>
  <c r="J238" i="12"/>
  <c r="K238" i="12"/>
  <c r="O238" i="12" s="1"/>
  <c r="F238" i="12" a="1"/>
  <c r="F238" i="12" s="1"/>
  <c r="M238" i="12" s="1"/>
  <c r="E238" i="12"/>
  <c r="L237" i="12"/>
  <c r="G289" i="10"/>
  <c r="J289" i="10"/>
  <c r="H286" i="8"/>
  <c r="C286" i="8"/>
  <c r="G286" i="8"/>
  <c r="D286" i="8"/>
  <c r="E286" i="8" s="1"/>
  <c r="L219" i="2" l="1"/>
  <c r="N219" i="2" s="1"/>
  <c r="G219" i="2"/>
  <c r="J219" i="2"/>
  <c r="O219" i="2" s="1"/>
  <c r="I286" i="8"/>
  <c r="F286" i="8"/>
  <c r="G251" i="13"/>
  <c r="K251" i="13" s="1"/>
  <c r="G238" i="12"/>
  <c r="I238" i="12" s="1"/>
  <c r="H290" i="10"/>
  <c r="C290" i="10"/>
  <c r="I290" i="10"/>
  <c r="D290" i="10"/>
  <c r="E290" i="10" s="1"/>
  <c r="H220" i="2" l="1"/>
  <c r="D220" i="2"/>
  <c r="I220" i="2"/>
  <c r="M220" i="2" s="1"/>
  <c r="C220" i="2"/>
  <c r="H251" i="13"/>
  <c r="E252" i="13" s="1"/>
  <c r="D239" i="12"/>
  <c r="J239" i="12"/>
  <c r="K239" i="12"/>
  <c r="O239" i="12" s="1"/>
  <c r="F239" i="12" a="1"/>
  <c r="F239" i="12" s="1"/>
  <c r="M239" i="12" s="1"/>
  <c r="E239" i="12"/>
  <c r="L238" i="12"/>
  <c r="G290" i="10"/>
  <c r="J290" i="10"/>
  <c r="D287" i="8"/>
  <c r="E287" i="8" s="1"/>
  <c r="C287" i="8"/>
  <c r="H287" i="8"/>
  <c r="G287" i="8"/>
  <c r="E220" i="2" l="1"/>
  <c r="K220" i="2"/>
  <c r="D252" i="13"/>
  <c r="J252" i="13"/>
  <c r="I252" i="13"/>
  <c r="F252" i="13" a="1"/>
  <c r="F252" i="13" s="1"/>
  <c r="I287" i="8"/>
  <c r="F287" i="8"/>
  <c r="G239" i="12"/>
  <c r="I239" i="12" s="1"/>
  <c r="H291" i="10"/>
  <c r="C291" i="10"/>
  <c r="D291" i="10"/>
  <c r="E291" i="10" s="1"/>
  <c r="I291" i="10"/>
  <c r="L220" i="2" l="1"/>
  <c r="N220" i="2" s="1"/>
  <c r="J220" i="2"/>
  <c r="O220" i="2" s="1"/>
  <c r="G220" i="2"/>
  <c r="G252" i="13"/>
  <c r="H252" i="13" s="1"/>
  <c r="I253" i="13" s="1"/>
  <c r="L239" i="12"/>
  <c r="D240" i="12"/>
  <c r="J240" i="12"/>
  <c r="K240" i="12"/>
  <c r="O240" i="12" s="1"/>
  <c r="E240" i="12"/>
  <c r="F240" i="12" a="1"/>
  <c r="F240" i="12" s="1"/>
  <c r="M240" i="12" s="1"/>
  <c r="G291" i="10"/>
  <c r="J291" i="10"/>
  <c r="H288" i="8"/>
  <c r="C288" i="8"/>
  <c r="G288" i="8"/>
  <c r="D288" i="8"/>
  <c r="E288" i="8" s="1"/>
  <c r="C221" i="2" l="1"/>
  <c r="I221" i="2"/>
  <c r="M221" i="2" s="1"/>
  <c r="H221" i="2"/>
  <c r="D221" i="2"/>
  <c r="F253" i="13" a="1"/>
  <c r="F253" i="13" s="1"/>
  <c r="E253" i="13"/>
  <c r="D253" i="13"/>
  <c r="J253" i="13"/>
  <c r="K252" i="13"/>
  <c r="F288" i="8"/>
  <c r="I288" i="8"/>
  <c r="G240" i="12"/>
  <c r="L240" i="12" s="1"/>
  <c r="H292" i="10"/>
  <c r="C292" i="10"/>
  <c r="D292" i="10"/>
  <c r="E292" i="10" s="1"/>
  <c r="I292" i="10"/>
  <c r="E221" i="2" l="1"/>
  <c r="J221" i="2" s="1"/>
  <c r="O221" i="2" s="1"/>
  <c r="K221" i="2"/>
  <c r="G253" i="13"/>
  <c r="K253" i="13" s="1"/>
  <c r="I240" i="12"/>
  <c r="E241" i="12" s="1"/>
  <c r="G292" i="10"/>
  <c r="J292" i="10"/>
  <c r="D289" i="8"/>
  <c r="E289" i="8" s="1"/>
  <c r="G289" i="8"/>
  <c r="C289" i="8"/>
  <c r="H289" i="8"/>
  <c r="G221" i="2" l="1"/>
  <c r="C222" i="2" s="1"/>
  <c r="L221" i="2"/>
  <c r="N221" i="2" s="1"/>
  <c r="H253" i="13"/>
  <c r="J254" i="13" s="1"/>
  <c r="I289" i="8"/>
  <c r="F289" i="8"/>
  <c r="K241" i="12"/>
  <c r="O241" i="12" s="1"/>
  <c r="J241" i="12"/>
  <c r="D241" i="12"/>
  <c r="F241" i="12" a="1"/>
  <c r="F241" i="12" s="1"/>
  <c r="M241" i="12" s="1"/>
  <c r="H293" i="10"/>
  <c r="C293" i="10"/>
  <c r="D293" i="10"/>
  <c r="E293" i="10" s="1"/>
  <c r="I293" i="10"/>
  <c r="D254" i="13" l="1"/>
  <c r="D222" i="2"/>
  <c r="E222" i="2" s="1"/>
  <c r="G222" i="2" s="1"/>
  <c r="H222" i="2"/>
  <c r="I222" i="2"/>
  <c r="M222" i="2" s="1"/>
  <c r="K222" i="2"/>
  <c r="I254" i="13"/>
  <c r="F254" i="13" a="1"/>
  <c r="F254" i="13" s="1"/>
  <c r="G254" i="13" s="1"/>
  <c r="H254" i="13" s="1"/>
  <c r="I255" i="13" s="1"/>
  <c r="E254" i="13"/>
  <c r="G241" i="12"/>
  <c r="J293" i="10"/>
  <c r="G293" i="10"/>
  <c r="H290" i="8"/>
  <c r="C290" i="8"/>
  <c r="G290" i="8"/>
  <c r="D290" i="8"/>
  <c r="E290" i="8" s="1"/>
  <c r="D223" i="2" l="1"/>
  <c r="H223" i="2"/>
  <c r="I223" i="2"/>
  <c r="M223" i="2" s="1"/>
  <c r="C223" i="2"/>
  <c r="J222" i="2"/>
  <c r="O222" i="2" s="1"/>
  <c r="L222" i="2"/>
  <c r="N222" i="2" s="1"/>
  <c r="J255" i="13"/>
  <c r="D255" i="13"/>
  <c r="K254" i="13"/>
  <c r="F255" i="13" a="1"/>
  <c r="F255" i="13" s="1"/>
  <c r="E255" i="13"/>
  <c r="I290" i="8"/>
  <c r="I241" i="12"/>
  <c r="F242" i="12" s="1" a="1"/>
  <c r="F242" i="12" s="1"/>
  <c r="M242" i="12" s="1"/>
  <c r="F290" i="8"/>
  <c r="L241" i="12"/>
  <c r="H294" i="10"/>
  <c r="C294" i="10"/>
  <c r="D294" i="10"/>
  <c r="E294" i="10" s="1"/>
  <c r="I294" i="10"/>
  <c r="E223" i="2" l="1"/>
  <c r="K223" i="2"/>
  <c r="G255" i="13"/>
  <c r="K255" i="13" s="1"/>
  <c r="J242" i="12"/>
  <c r="K242" i="12"/>
  <c r="O242" i="12" s="1"/>
  <c r="E242" i="12"/>
  <c r="D242" i="12"/>
  <c r="G242" i="12" s="1"/>
  <c r="G294" i="10"/>
  <c r="J294" i="10"/>
  <c r="D291" i="8"/>
  <c r="E291" i="8" s="1"/>
  <c r="H291" i="8"/>
  <c r="G291" i="8"/>
  <c r="C291" i="8"/>
  <c r="L223" i="2" l="1"/>
  <c r="N223" i="2" s="1"/>
  <c r="G223" i="2"/>
  <c r="J223" i="2"/>
  <c r="O223" i="2" s="1"/>
  <c r="H255" i="13"/>
  <c r="I256" i="13" s="1"/>
  <c r="I291" i="8"/>
  <c r="F291" i="8"/>
  <c r="I242" i="12"/>
  <c r="L242" i="12"/>
  <c r="H295" i="10"/>
  <c r="C295" i="10"/>
  <c r="D295" i="10"/>
  <c r="E295" i="10" s="1"/>
  <c r="I295" i="10"/>
  <c r="D256" i="13" l="1"/>
  <c r="J256" i="13"/>
  <c r="I224" i="2"/>
  <c r="M224" i="2" s="1"/>
  <c r="H224" i="2"/>
  <c r="C224" i="2"/>
  <c r="D224" i="2"/>
  <c r="E256" i="13"/>
  <c r="F256" i="13" a="1"/>
  <c r="F256" i="13" s="1"/>
  <c r="E243" i="12"/>
  <c r="D243" i="12"/>
  <c r="K243" i="12"/>
  <c r="O243" i="12" s="1"/>
  <c r="J243" i="12"/>
  <c r="F243" i="12" a="1"/>
  <c r="F243" i="12" s="1"/>
  <c r="M243" i="12" s="1"/>
  <c r="J295" i="10"/>
  <c r="G295" i="10"/>
  <c r="H292" i="8"/>
  <c r="C292" i="8"/>
  <c r="G292" i="8"/>
  <c r="D292" i="8"/>
  <c r="E292" i="8" s="1"/>
  <c r="G256" i="13" l="1"/>
  <c r="K256" i="13" s="1"/>
  <c r="E224" i="2"/>
  <c r="G224" i="2" s="1"/>
  <c r="K224" i="2"/>
  <c r="F292" i="8"/>
  <c r="I292" i="8"/>
  <c r="G243" i="12"/>
  <c r="L243" i="12" s="1"/>
  <c r="H296" i="10"/>
  <c r="C296" i="10"/>
  <c r="I296" i="10"/>
  <c r="D296" i="10"/>
  <c r="E296" i="10" s="1"/>
  <c r="H256" i="13" l="1"/>
  <c r="J257" i="13" s="1"/>
  <c r="C225" i="2"/>
  <c r="D225" i="2"/>
  <c r="I225" i="2"/>
  <c r="M225" i="2" s="1"/>
  <c r="H225" i="2"/>
  <c r="J224" i="2"/>
  <c r="O224" i="2" s="1"/>
  <c r="L224" i="2"/>
  <c r="N224" i="2" s="1"/>
  <c r="D257" i="13"/>
  <c r="I243" i="12"/>
  <c r="F244" i="12" s="1" a="1"/>
  <c r="F244" i="12" s="1"/>
  <c r="M244" i="12" s="1"/>
  <c r="G296" i="10"/>
  <c r="J296" i="10"/>
  <c r="D293" i="8"/>
  <c r="E293" i="8" s="1"/>
  <c r="H293" i="8"/>
  <c r="G293" i="8"/>
  <c r="C293" i="8"/>
  <c r="F257" i="13" l="1" a="1"/>
  <c r="F257" i="13" s="1"/>
  <c r="I257" i="13"/>
  <c r="E257" i="13"/>
  <c r="E225" i="2"/>
  <c r="G225" i="2" s="1"/>
  <c r="K225" i="2"/>
  <c r="I293" i="8"/>
  <c r="F293" i="8"/>
  <c r="G257" i="13"/>
  <c r="K257" i="13" s="1"/>
  <c r="J244" i="12"/>
  <c r="E244" i="12"/>
  <c r="D244" i="12"/>
  <c r="G244" i="12" s="1"/>
  <c r="K244" i="12"/>
  <c r="O244" i="12" s="1"/>
  <c r="H297" i="10"/>
  <c r="C297" i="10"/>
  <c r="D297" i="10"/>
  <c r="E297" i="10" s="1"/>
  <c r="I297" i="10"/>
  <c r="J225" i="2" l="1"/>
  <c r="O225" i="2" s="1"/>
  <c r="H226" i="2"/>
  <c r="I226" i="2"/>
  <c r="M226" i="2" s="1"/>
  <c r="C226" i="2"/>
  <c r="D226" i="2"/>
  <c r="L225" i="2"/>
  <c r="N225" i="2" s="1"/>
  <c r="H257" i="13"/>
  <c r="L244" i="12"/>
  <c r="I244" i="12"/>
  <c r="F245" i="12" s="1" a="1"/>
  <c r="F245" i="12" s="1"/>
  <c r="M245" i="12" s="1"/>
  <c r="J297" i="10"/>
  <c r="G297" i="10"/>
  <c r="H294" i="8"/>
  <c r="C294" i="8"/>
  <c r="G294" i="8"/>
  <c r="D294" i="8"/>
  <c r="E294" i="8" s="1"/>
  <c r="E226" i="2" l="1"/>
  <c r="K226" i="2"/>
  <c r="I294" i="8"/>
  <c r="F294" i="8"/>
  <c r="J258" i="13"/>
  <c r="I258" i="13"/>
  <c r="E258" i="13"/>
  <c r="D258" i="13"/>
  <c r="F258" i="13" a="1"/>
  <c r="F258" i="13" s="1"/>
  <c r="J245" i="12"/>
  <c r="K245" i="12"/>
  <c r="O245" i="12" s="1"/>
  <c r="E245" i="12"/>
  <c r="D245" i="12"/>
  <c r="G245" i="12" s="1"/>
  <c r="H298" i="10"/>
  <c r="C298" i="10"/>
  <c r="I298" i="10"/>
  <c r="D298" i="10"/>
  <c r="E298" i="10" s="1"/>
  <c r="L226" i="2" l="1"/>
  <c r="N226" i="2" s="1"/>
  <c r="J226" i="2"/>
  <c r="O226" i="2" s="1"/>
  <c r="G226" i="2"/>
  <c r="G258" i="13"/>
  <c r="H258" i="13" s="1"/>
  <c r="I245" i="12"/>
  <c r="K246" i="12" s="1"/>
  <c r="O246" i="12" s="1"/>
  <c r="L245" i="12"/>
  <c r="G298" i="10"/>
  <c r="J298" i="10"/>
  <c r="D295" i="8"/>
  <c r="E295" i="8" s="1"/>
  <c r="C295" i="8"/>
  <c r="H295" i="8"/>
  <c r="G295" i="8"/>
  <c r="H227" i="2" l="1"/>
  <c r="D227" i="2"/>
  <c r="I227" i="2"/>
  <c r="M227" i="2" s="1"/>
  <c r="C227" i="2"/>
  <c r="K258" i="13"/>
  <c r="I295" i="8"/>
  <c r="F295" i="8"/>
  <c r="D259" i="13"/>
  <c r="J259" i="13"/>
  <c r="E259" i="13"/>
  <c r="I259" i="13"/>
  <c r="F259" i="13" a="1"/>
  <c r="F259" i="13" s="1"/>
  <c r="J246" i="12"/>
  <c r="F246" i="12" a="1"/>
  <c r="F246" i="12" s="1"/>
  <c r="M246" i="12" s="1"/>
  <c r="D246" i="12"/>
  <c r="E246" i="12"/>
  <c r="H299" i="10"/>
  <c r="C299" i="10"/>
  <c r="D299" i="10"/>
  <c r="E299" i="10" s="1"/>
  <c r="I299" i="10"/>
  <c r="E227" i="2" l="1"/>
  <c r="J227" i="2" s="1"/>
  <c r="O227" i="2" s="1"/>
  <c r="K227" i="2"/>
  <c r="G259" i="13"/>
  <c r="H259" i="13" s="1"/>
  <c r="G246" i="12"/>
  <c r="L246" i="12" s="1"/>
  <c r="J299" i="10"/>
  <c r="G299" i="10"/>
  <c r="H296" i="8"/>
  <c r="C296" i="8"/>
  <c r="G296" i="8"/>
  <c r="D296" i="8"/>
  <c r="E296" i="8" s="1"/>
  <c r="G227" i="2" l="1"/>
  <c r="D228" i="2" s="1"/>
  <c r="L227" i="2"/>
  <c r="N227" i="2" s="1"/>
  <c r="I296" i="8"/>
  <c r="F296" i="8"/>
  <c r="I260" i="13"/>
  <c r="J260" i="13"/>
  <c r="F260" i="13" a="1"/>
  <c r="F260" i="13" s="1"/>
  <c r="D260" i="13"/>
  <c r="E260" i="13"/>
  <c r="K259" i="13"/>
  <c r="I246" i="12"/>
  <c r="J247" i="12" s="1"/>
  <c r="H300" i="10"/>
  <c r="C300" i="10"/>
  <c r="I300" i="10"/>
  <c r="D300" i="10"/>
  <c r="E300" i="10" s="1"/>
  <c r="I228" i="2" l="1"/>
  <c r="M228" i="2" s="1"/>
  <c r="C228" i="2"/>
  <c r="H228" i="2"/>
  <c r="E228" i="2"/>
  <c r="K228" i="2"/>
  <c r="G260" i="13"/>
  <c r="H260" i="13" s="1"/>
  <c r="D247" i="12"/>
  <c r="K247" i="12"/>
  <c r="O247" i="12" s="1"/>
  <c r="F247" i="12" a="1"/>
  <c r="F247" i="12" s="1"/>
  <c r="M247" i="12" s="1"/>
  <c r="E247" i="12"/>
  <c r="G300" i="10"/>
  <c r="J300" i="10"/>
  <c r="D297" i="8"/>
  <c r="E297" i="8" s="1"/>
  <c r="G297" i="8"/>
  <c r="C297" i="8"/>
  <c r="H297" i="8"/>
  <c r="L228" i="2" l="1"/>
  <c r="N228" i="2" s="1"/>
  <c r="J228" i="2"/>
  <c r="O228" i="2" s="1"/>
  <c r="G228" i="2"/>
  <c r="I297" i="8"/>
  <c r="F297" i="8"/>
  <c r="I261" i="13"/>
  <c r="F261" i="13" a="1"/>
  <c r="F261" i="13" s="1"/>
  <c r="J261" i="13"/>
  <c r="D261" i="13"/>
  <c r="E261" i="13"/>
  <c r="K260" i="13"/>
  <c r="G247" i="12"/>
  <c r="L247" i="12" s="1"/>
  <c r="H301" i="10"/>
  <c r="C301" i="10"/>
  <c r="D301" i="10"/>
  <c r="E301" i="10" s="1"/>
  <c r="I301" i="10"/>
  <c r="D229" i="2" l="1"/>
  <c r="H229" i="2"/>
  <c r="C229" i="2"/>
  <c r="I229" i="2"/>
  <c r="M229" i="2" s="1"/>
  <c r="G261" i="13"/>
  <c r="K261" i="13" s="1"/>
  <c r="I247" i="12"/>
  <c r="J248" i="12" s="1"/>
  <c r="J301" i="10"/>
  <c r="G301" i="10"/>
  <c r="H298" i="8"/>
  <c r="C298" i="8"/>
  <c r="G298" i="8"/>
  <c r="D298" i="8"/>
  <c r="E298" i="8" s="1"/>
  <c r="E229" i="2" l="1"/>
  <c r="K229" i="2"/>
  <c r="I298" i="8"/>
  <c r="F298" i="8"/>
  <c r="H261" i="13"/>
  <c r="D248" i="12"/>
  <c r="E248" i="12"/>
  <c r="F248" i="12" a="1"/>
  <c r="F248" i="12" s="1"/>
  <c r="M248" i="12" s="1"/>
  <c r="K248" i="12"/>
  <c r="O248" i="12" s="1"/>
  <c r="H302" i="10"/>
  <c r="C302" i="10"/>
  <c r="D302" i="10"/>
  <c r="E302" i="10" s="1"/>
  <c r="I302" i="10"/>
  <c r="L229" i="2" l="1"/>
  <c r="N229" i="2" s="1"/>
  <c r="G229" i="2"/>
  <c r="J229" i="2"/>
  <c r="O229" i="2" s="1"/>
  <c r="D262" i="13"/>
  <c r="E262" i="13"/>
  <c r="I262" i="13"/>
  <c r="F262" i="13" a="1"/>
  <c r="F262" i="13" s="1"/>
  <c r="J262" i="13"/>
  <c r="G248" i="12"/>
  <c r="L248" i="12" s="1"/>
  <c r="G302" i="10"/>
  <c r="J302" i="10"/>
  <c r="D299" i="8"/>
  <c r="E299" i="8" s="1"/>
  <c r="H299" i="8"/>
  <c r="G299" i="8"/>
  <c r="C299" i="8"/>
  <c r="D230" i="2" l="1"/>
  <c r="I230" i="2"/>
  <c r="M230" i="2" s="1"/>
  <c r="C230" i="2"/>
  <c r="H230" i="2"/>
  <c r="I299" i="8"/>
  <c r="G262" i="13"/>
  <c r="H262" i="13" s="1"/>
  <c r="I263" i="13" s="1"/>
  <c r="F299" i="8"/>
  <c r="I248" i="12"/>
  <c r="F249" i="12" s="1" a="1"/>
  <c r="F249" i="12" s="1"/>
  <c r="M249" i="12" s="1"/>
  <c r="H303" i="10"/>
  <c r="C303" i="10"/>
  <c r="D303" i="10"/>
  <c r="E303" i="10" s="1"/>
  <c r="I303" i="10"/>
  <c r="E230" i="2" l="1"/>
  <c r="K230" i="2"/>
  <c r="E263" i="13"/>
  <c r="J263" i="13"/>
  <c r="K262" i="13"/>
  <c r="F263" i="13" a="1"/>
  <c r="F263" i="13" s="1"/>
  <c r="D263" i="13"/>
  <c r="D249" i="12"/>
  <c r="G249" i="12" s="1"/>
  <c r="J249" i="12"/>
  <c r="K249" i="12"/>
  <c r="O249" i="12" s="1"/>
  <c r="E249" i="12"/>
  <c r="J303" i="10"/>
  <c r="G303" i="10"/>
  <c r="H300" i="8"/>
  <c r="C300" i="8"/>
  <c r="G300" i="8"/>
  <c r="D300" i="8"/>
  <c r="E300" i="8" s="1"/>
  <c r="J230" i="2" l="1"/>
  <c r="O230" i="2" s="1"/>
  <c r="L230" i="2"/>
  <c r="N230" i="2" s="1"/>
  <c r="G230" i="2"/>
  <c r="F300" i="8"/>
  <c r="I300" i="8"/>
  <c r="G263" i="13"/>
  <c r="H263" i="13" s="1"/>
  <c r="E264" i="13" s="1"/>
  <c r="I249" i="12"/>
  <c r="E250" i="12" s="1"/>
  <c r="L249" i="12"/>
  <c r="H304" i="10"/>
  <c r="C304" i="10"/>
  <c r="I304" i="10"/>
  <c r="D304" i="10"/>
  <c r="E304" i="10" s="1"/>
  <c r="H231" i="2" l="1"/>
  <c r="D231" i="2"/>
  <c r="I231" i="2"/>
  <c r="M231" i="2" s="1"/>
  <c r="C231" i="2"/>
  <c r="K263" i="13"/>
  <c r="F264" i="13" a="1"/>
  <c r="F264" i="13" s="1"/>
  <c r="D264" i="13"/>
  <c r="I264" i="13"/>
  <c r="J264" i="13"/>
  <c r="D250" i="12"/>
  <c r="J250" i="12"/>
  <c r="K250" i="12"/>
  <c r="O250" i="12" s="1"/>
  <c r="F250" i="12" a="1"/>
  <c r="F250" i="12" s="1"/>
  <c r="M250" i="12" s="1"/>
  <c r="G304" i="10"/>
  <c r="J304" i="10"/>
  <c r="D301" i="8"/>
  <c r="E301" i="8" s="1"/>
  <c r="H301" i="8"/>
  <c r="G301" i="8"/>
  <c r="C301" i="8"/>
  <c r="E231" i="2" l="1"/>
  <c r="J231" i="2" s="1"/>
  <c r="O231" i="2" s="1"/>
  <c r="K231" i="2"/>
  <c r="G264" i="13"/>
  <c r="K264" i="13" s="1"/>
  <c r="I301" i="8"/>
  <c r="F301" i="8"/>
  <c r="G250" i="12"/>
  <c r="H305" i="10"/>
  <c r="C305" i="10"/>
  <c r="D305" i="10"/>
  <c r="E305" i="10" s="1"/>
  <c r="I305" i="10"/>
  <c r="G231" i="2" l="1"/>
  <c r="I232" i="2" s="1"/>
  <c r="M232" i="2" s="1"/>
  <c r="L231" i="2"/>
  <c r="N231" i="2" s="1"/>
  <c r="H264" i="13"/>
  <c r="J265" i="13" s="1"/>
  <c r="I250" i="12"/>
  <c r="E251" i="12" s="1"/>
  <c r="L250" i="12"/>
  <c r="J305" i="10"/>
  <c r="G305" i="10"/>
  <c r="H302" i="8"/>
  <c r="C302" i="8"/>
  <c r="G302" i="8"/>
  <c r="D302" i="8"/>
  <c r="E302" i="8" s="1"/>
  <c r="D232" i="2" l="1"/>
  <c r="C232" i="2"/>
  <c r="H232" i="2"/>
  <c r="E232" i="2"/>
  <c r="K232" i="2"/>
  <c r="I302" i="8"/>
  <c r="F302" i="8"/>
  <c r="F265" i="13" a="1"/>
  <c r="F265" i="13" s="1"/>
  <c r="I265" i="13"/>
  <c r="E265" i="13"/>
  <c r="D265" i="13"/>
  <c r="J251" i="12"/>
  <c r="F251" i="12" a="1"/>
  <c r="F251" i="12" s="1"/>
  <c r="M251" i="12" s="1"/>
  <c r="D251" i="12"/>
  <c r="K251" i="12"/>
  <c r="O251" i="12" s="1"/>
  <c r="H306" i="10"/>
  <c r="C306" i="10"/>
  <c r="I306" i="10"/>
  <c r="D306" i="10"/>
  <c r="E306" i="10" s="1"/>
  <c r="G232" i="2" l="1"/>
  <c r="L232" i="2"/>
  <c r="N232" i="2" s="1"/>
  <c r="J232" i="2"/>
  <c r="O232" i="2" s="1"/>
  <c r="G251" i="12"/>
  <c r="G265" i="13"/>
  <c r="K265" i="13" s="1"/>
  <c r="G306" i="10"/>
  <c r="J306" i="10"/>
  <c r="D303" i="8"/>
  <c r="E303" i="8" s="1"/>
  <c r="C303" i="8"/>
  <c r="H303" i="8"/>
  <c r="G303" i="8"/>
  <c r="I251" i="12" l="1"/>
  <c r="D233" i="2"/>
  <c r="C233" i="2"/>
  <c r="H233" i="2"/>
  <c r="I233" i="2"/>
  <c r="M233" i="2" s="1"/>
  <c r="L251" i="12"/>
  <c r="H265" i="13"/>
  <c r="J266" i="13" s="1"/>
  <c r="D252" i="12"/>
  <c r="K252" i="12"/>
  <c r="O252" i="12" s="1"/>
  <c r="E252" i="12"/>
  <c r="F252" i="12" a="1"/>
  <c r="F252" i="12" s="1"/>
  <c r="M252" i="12" s="1"/>
  <c r="J252" i="12"/>
  <c r="I303" i="8"/>
  <c r="F303" i="8"/>
  <c r="H307" i="10"/>
  <c r="C307" i="10"/>
  <c r="D307" i="10"/>
  <c r="E307" i="10" s="1"/>
  <c r="I307" i="10"/>
  <c r="E233" i="2" l="1"/>
  <c r="K233" i="2"/>
  <c r="D266" i="13"/>
  <c r="I266" i="13"/>
  <c r="F266" i="13" a="1"/>
  <c r="F266" i="13" s="1"/>
  <c r="E266" i="13"/>
  <c r="G252" i="12"/>
  <c r="J307" i="10"/>
  <c r="G307" i="10"/>
  <c r="H304" i="8"/>
  <c r="C304" i="8"/>
  <c r="G304" i="8"/>
  <c r="D304" i="8"/>
  <c r="E304" i="8" s="1"/>
  <c r="L252" i="12" l="1"/>
  <c r="G266" i="13"/>
  <c r="K266" i="13" s="1"/>
  <c r="L233" i="2"/>
  <c r="N233" i="2" s="1"/>
  <c r="J233" i="2"/>
  <c r="O233" i="2" s="1"/>
  <c r="G233" i="2"/>
  <c r="H266" i="13"/>
  <c r="F267" i="13" s="1" a="1"/>
  <c r="F267" i="13" s="1"/>
  <c r="F304" i="8"/>
  <c r="I304" i="8"/>
  <c r="I252" i="12"/>
  <c r="K253" i="12" s="1"/>
  <c r="O253" i="12" s="1"/>
  <c r="H308" i="10"/>
  <c r="C308" i="10"/>
  <c r="I308" i="10"/>
  <c r="D308" i="10"/>
  <c r="E308" i="10" s="1"/>
  <c r="C234" i="2" l="1"/>
  <c r="I234" i="2"/>
  <c r="M234" i="2" s="1"/>
  <c r="D234" i="2"/>
  <c r="H234" i="2"/>
  <c r="D267" i="13"/>
  <c r="G267" i="13" s="1"/>
  <c r="I267" i="13"/>
  <c r="E267" i="13"/>
  <c r="J267" i="13"/>
  <c r="E253" i="12"/>
  <c r="J253" i="12"/>
  <c r="F253" i="12" a="1"/>
  <c r="F253" i="12" s="1"/>
  <c r="M253" i="12" s="1"/>
  <c r="D253" i="12"/>
  <c r="G308" i="10"/>
  <c r="J308" i="10"/>
  <c r="D305" i="8"/>
  <c r="E305" i="8" s="1"/>
  <c r="G305" i="8"/>
  <c r="C305" i="8"/>
  <c r="H305" i="8"/>
  <c r="K267" i="13" l="1"/>
  <c r="E234" i="2"/>
  <c r="J234" i="2" s="1"/>
  <c r="O234" i="2" s="1"/>
  <c r="K234" i="2"/>
  <c r="H267" i="13"/>
  <c r="D268" i="13" s="1"/>
  <c r="G253" i="12"/>
  <c r="I305" i="8"/>
  <c r="F305" i="8"/>
  <c r="H309" i="10"/>
  <c r="C309" i="10"/>
  <c r="D309" i="10"/>
  <c r="E309" i="10" s="1"/>
  <c r="I309" i="10"/>
  <c r="G234" i="2" l="1"/>
  <c r="D235" i="2" s="1"/>
  <c r="L234" i="2"/>
  <c r="N234" i="2" s="1"/>
  <c r="I268" i="13"/>
  <c r="E268" i="13"/>
  <c r="F268" i="13" a="1"/>
  <c r="F268" i="13" s="1"/>
  <c r="G268" i="13" s="1"/>
  <c r="J268" i="13"/>
  <c r="I253" i="12"/>
  <c r="L253" i="12"/>
  <c r="J309" i="10"/>
  <c r="G309" i="10"/>
  <c r="H306" i="8"/>
  <c r="C306" i="8"/>
  <c r="G306" i="8"/>
  <c r="D306" i="8"/>
  <c r="E306" i="8" s="1"/>
  <c r="H268" i="13" l="1"/>
  <c r="D269" i="13" s="1"/>
  <c r="I235" i="2"/>
  <c r="M235" i="2" s="1"/>
  <c r="C235" i="2"/>
  <c r="H235" i="2"/>
  <c r="E235" i="2"/>
  <c r="K235" i="2"/>
  <c r="F306" i="8"/>
  <c r="K254" i="12"/>
  <c r="O254" i="12" s="1"/>
  <c r="E254" i="12"/>
  <c r="D254" i="12"/>
  <c r="F254" i="12" a="1"/>
  <c r="F254" i="12" s="1"/>
  <c r="M254" i="12" s="1"/>
  <c r="J254" i="12"/>
  <c r="I306" i="8"/>
  <c r="I269" i="13"/>
  <c r="K268" i="13"/>
  <c r="H310" i="10"/>
  <c r="C310" i="10"/>
  <c r="D310" i="10"/>
  <c r="E310" i="10" s="1"/>
  <c r="I310" i="10"/>
  <c r="E269" i="13" l="1"/>
  <c r="J269" i="13"/>
  <c r="F269" i="13" a="1"/>
  <c r="F269" i="13" s="1"/>
  <c r="G269" i="13" s="1"/>
  <c r="K269" i="13" s="1"/>
  <c r="L235" i="2"/>
  <c r="N235" i="2" s="1"/>
  <c r="J235" i="2"/>
  <c r="O235" i="2" s="1"/>
  <c r="G235" i="2"/>
  <c r="G254" i="12"/>
  <c r="L254" i="12" s="1"/>
  <c r="G310" i="10"/>
  <c r="J310" i="10"/>
  <c r="D307" i="8"/>
  <c r="E307" i="8" s="1"/>
  <c r="H307" i="8"/>
  <c r="G307" i="8"/>
  <c r="C307" i="8"/>
  <c r="H236" i="2" l="1"/>
  <c r="I236" i="2"/>
  <c r="M236" i="2" s="1"/>
  <c r="C236" i="2"/>
  <c r="D236" i="2"/>
  <c r="I254" i="12"/>
  <c r="I307" i="8"/>
  <c r="F307" i="8"/>
  <c r="H269" i="13"/>
  <c r="H311" i="10"/>
  <c r="C311" i="10"/>
  <c r="D311" i="10"/>
  <c r="E311" i="10" s="1"/>
  <c r="I311" i="10"/>
  <c r="E236" i="2" l="1"/>
  <c r="K236" i="2"/>
  <c r="K255" i="12"/>
  <c r="O255" i="12" s="1"/>
  <c r="D255" i="12"/>
  <c r="F255" i="12" a="1"/>
  <c r="F255" i="12" s="1"/>
  <c r="M255" i="12" s="1"/>
  <c r="E255" i="12"/>
  <c r="J255" i="12"/>
  <c r="I270" i="13"/>
  <c r="J270" i="13"/>
  <c r="E270" i="13"/>
  <c r="F270" i="13" a="1"/>
  <c r="F270" i="13" s="1"/>
  <c r="D270" i="13"/>
  <c r="J311" i="10"/>
  <c r="G311" i="10"/>
  <c r="H308" i="8"/>
  <c r="C308" i="8"/>
  <c r="G308" i="8"/>
  <c r="D308" i="8"/>
  <c r="E308" i="8" s="1"/>
  <c r="L236" i="2" l="1"/>
  <c r="N236" i="2" s="1"/>
  <c r="J236" i="2"/>
  <c r="O236" i="2" s="1"/>
  <c r="G236" i="2"/>
  <c r="I308" i="8"/>
  <c r="F308" i="8"/>
  <c r="G255" i="12"/>
  <c r="L255" i="12" s="1"/>
  <c r="G270" i="13"/>
  <c r="H270" i="13" s="1"/>
  <c r="H312" i="10"/>
  <c r="C312" i="10"/>
  <c r="I312" i="10"/>
  <c r="D312" i="10"/>
  <c r="E312" i="10" s="1"/>
  <c r="C237" i="2" l="1"/>
  <c r="H237" i="2"/>
  <c r="D237" i="2"/>
  <c r="I237" i="2"/>
  <c r="M237" i="2" s="1"/>
  <c r="I255" i="12"/>
  <c r="J271" i="13"/>
  <c r="D271" i="13"/>
  <c r="I271" i="13"/>
  <c r="F271" i="13" a="1"/>
  <c r="F271" i="13" s="1"/>
  <c r="E271" i="13"/>
  <c r="K270" i="13"/>
  <c r="G312" i="10"/>
  <c r="J312" i="10"/>
  <c r="D309" i="8"/>
  <c r="E309" i="8" s="1"/>
  <c r="H309" i="8"/>
  <c r="G309" i="8"/>
  <c r="C309" i="8"/>
  <c r="E237" i="2" l="1"/>
  <c r="J237" i="2" s="1"/>
  <c r="O237" i="2" s="1"/>
  <c r="K237" i="2"/>
  <c r="D256" i="12"/>
  <c r="J256" i="12"/>
  <c r="K256" i="12"/>
  <c r="O256" i="12" s="1"/>
  <c r="F256" i="12" a="1"/>
  <c r="F256" i="12" s="1"/>
  <c r="M256" i="12" s="1"/>
  <c r="E256" i="12"/>
  <c r="I309" i="8"/>
  <c r="F309" i="8"/>
  <c r="G271" i="13"/>
  <c r="H271" i="13" s="1"/>
  <c r="H313" i="10"/>
  <c r="C313" i="10"/>
  <c r="D313" i="10"/>
  <c r="E313" i="10" s="1"/>
  <c r="I313" i="10"/>
  <c r="G237" i="2" l="1"/>
  <c r="L237" i="2"/>
  <c r="N237" i="2" s="1"/>
  <c r="G256" i="12"/>
  <c r="I256" i="12" s="1"/>
  <c r="K271" i="13"/>
  <c r="F272" i="13" a="1"/>
  <c r="F272" i="13" s="1"/>
  <c r="J272" i="13"/>
  <c r="E272" i="13"/>
  <c r="I272" i="13"/>
  <c r="D272" i="13"/>
  <c r="G272" i="13" s="1"/>
  <c r="J313" i="10"/>
  <c r="G313" i="10"/>
  <c r="H310" i="8"/>
  <c r="C310" i="8"/>
  <c r="G310" i="8"/>
  <c r="D310" i="8"/>
  <c r="E310" i="8" s="1"/>
  <c r="D238" i="2" l="1"/>
  <c r="C238" i="2"/>
  <c r="H238" i="2"/>
  <c r="I238" i="2"/>
  <c r="M238" i="2" s="1"/>
  <c r="F310" i="8"/>
  <c r="J257" i="12"/>
  <c r="D257" i="12"/>
  <c r="F257" i="12" a="1"/>
  <c r="F257" i="12" s="1"/>
  <c r="M257" i="12" s="1"/>
  <c r="E257" i="12"/>
  <c r="K257" i="12"/>
  <c r="O257" i="12" s="1"/>
  <c r="L256" i="12"/>
  <c r="I310" i="8"/>
  <c r="H272" i="13"/>
  <c r="K272" i="13"/>
  <c r="H314" i="10"/>
  <c r="C314" i="10"/>
  <c r="I314" i="10"/>
  <c r="D314" i="10"/>
  <c r="E314" i="10" s="1"/>
  <c r="E238" i="2" l="1"/>
  <c r="K238" i="2"/>
  <c r="G257" i="12"/>
  <c r="L257" i="12" s="1"/>
  <c r="D273" i="13"/>
  <c r="I273" i="13"/>
  <c r="F273" i="13" a="1"/>
  <c r="F273" i="13" s="1"/>
  <c r="J273" i="13"/>
  <c r="E273" i="13"/>
  <c r="G314" i="10"/>
  <c r="J314" i="10"/>
  <c r="D311" i="8"/>
  <c r="E311" i="8" s="1"/>
  <c r="C311" i="8"/>
  <c r="H311" i="8"/>
  <c r="G311" i="8"/>
  <c r="L238" i="2" l="1"/>
  <c r="N238" i="2" s="1"/>
  <c r="J238" i="2"/>
  <c r="O238" i="2" s="1"/>
  <c r="G238" i="2"/>
  <c r="I257" i="12"/>
  <c r="F311" i="8"/>
  <c r="I311" i="8"/>
  <c r="G273" i="13"/>
  <c r="K273" i="13" s="1"/>
  <c r="H315" i="10"/>
  <c r="C315" i="10"/>
  <c r="D315" i="10"/>
  <c r="E315" i="10" s="1"/>
  <c r="I315" i="10"/>
  <c r="I239" i="2" l="1"/>
  <c r="M239" i="2" s="1"/>
  <c r="H239" i="2"/>
  <c r="C239" i="2"/>
  <c r="D239" i="2"/>
  <c r="E258" i="12"/>
  <c r="K258" i="12"/>
  <c r="O258" i="12" s="1"/>
  <c r="F258" i="12" a="1"/>
  <c r="F258" i="12" s="1"/>
  <c r="M258" i="12" s="1"/>
  <c r="D258" i="12"/>
  <c r="J258" i="12"/>
  <c r="H273" i="13"/>
  <c r="J315" i="10"/>
  <c r="G315" i="10"/>
  <c r="H312" i="8"/>
  <c r="C312" i="8"/>
  <c r="G312" i="8"/>
  <c r="D312" i="8"/>
  <c r="E312" i="8" s="1"/>
  <c r="E239" i="2" l="1"/>
  <c r="G239" i="2" s="1"/>
  <c r="K239" i="2"/>
  <c r="I312" i="8"/>
  <c r="F312" i="8"/>
  <c r="G258" i="12"/>
  <c r="L258" i="12" s="1"/>
  <c r="I274" i="13"/>
  <c r="J274" i="13"/>
  <c r="E274" i="13"/>
  <c r="F274" i="13" a="1"/>
  <c r="F274" i="13" s="1"/>
  <c r="D274" i="13"/>
  <c r="H316" i="10"/>
  <c r="C316" i="10"/>
  <c r="I316" i="10"/>
  <c r="D316" i="10"/>
  <c r="E316" i="10" s="1"/>
  <c r="J239" i="2" l="1"/>
  <c r="O239" i="2" s="1"/>
  <c r="D240" i="2"/>
  <c r="H240" i="2"/>
  <c r="C240" i="2"/>
  <c r="I240" i="2"/>
  <c r="M240" i="2" s="1"/>
  <c r="L239" i="2"/>
  <c r="N239" i="2" s="1"/>
  <c r="I258" i="12"/>
  <c r="G274" i="13"/>
  <c r="H274" i="13" s="1"/>
  <c r="G316" i="10"/>
  <c r="J316" i="10"/>
  <c r="D313" i="8"/>
  <c r="E313" i="8" s="1"/>
  <c r="G313" i="8"/>
  <c r="C313" i="8"/>
  <c r="H313" i="8"/>
  <c r="E240" i="2" l="1"/>
  <c r="K240" i="2"/>
  <c r="E259" i="12"/>
  <c r="F259" i="12" a="1"/>
  <c r="F259" i="12" s="1"/>
  <c r="M259" i="12" s="1"/>
  <c r="K259" i="12"/>
  <c r="O259" i="12" s="1"/>
  <c r="D259" i="12"/>
  <c r="J259" i="12"/>
  <c r="I313" i="8"/>
  <c r="F313" i="8"/>
  <c r="I275" i="13"/>
  <c r="J275" i="13"/>
  <c r="F275" i="13" a="1"/>
  <c r="F275" i="13" s="1"/>
  <c r="E275" i="13"/>
  <c r="D275" i="13"/>
  <c r="K274" i="13"/>
  <c r="H317" i="10"/>
  <c r="C317" i="10"/>
  <c r="D317" i="10"/>
  <c r="E317" i="10" s="1"/>
  <c r="I317" i="10"/>
  <c r="G240" i="2" l="1"/>
  <c r="L240" i="2"/>
  <c r="N240" i="2" s="1"/>
  <c r="J240" i="2"/>
  <c r="O240" i="2" s="1"/>
  <c r="G259" i="12"/>
  <c r="L259" i="12" s="1"/>
  <c r="G275" i="13"/>
  <c r="H275" i="13" s="1"/>
  <c r="J317" i="10"/>
  <c r="G317" i="10"/>
  <c r="H314" i="8"/>
  <c r="C314" i="8"/>
  <c r="G314" i="8"/>
  <c r="D314" i="8"/>
  <c r="E314" i="8" s="1"/>
  <c r="I241" i="2" l="1"/>
  <c r="M241" i="2" s="1"/>
  <c r="C241" i="2"/>
  <c r="D241" i="2"/>
  <c r="H241" i="2"/>
  <c r="I314" i="8"/>
  <c r="I259" i="12"/>
  <c r="F314" i="8"/>
  <c r="J276" i="13"/>
  <c r="E276" i="13"/>
  <c r="D276" i="13"/>
  <c r="I276" i="13"/>
  <c r="F276" i="13" a="1"/>
  <c r="F276" i="13" s="1"/>
  <c r="K275" i="13"/>
  <c r="H318" i="10"/>
  <c r="C318" i="10"/>
  <c r="D318" i="10"/>
  <c r="E318" i="10" s="1"/>
  <c r="I318" i="10"/>
  <c r="E241" i="2" l="1"/>
  <c r="G241" i="2" s="1"/>
  <c r="K241" i="2"/>
  <c r="J260" i="12"/>
  <c r="K260" i="12"/>
  <c r="O260" i="12" s="1"/>
  <c r="F260" i="12" a="1"/>
  <c r="F260" i="12" s="1"/>
  <c r="M260" i="12" s="1"/>
  <c r="E260" i="12"/>
  <c r="D260" i="12"/>
  <c r="G276" i="13"/>
  <c r="K276" i="13" s="1"/>
  <c r="G318" i="10"/>
  <c r="J318" i="10"/>
  <c r="D315" i="8"/>
  <c r="E315" i="8" s="1"/>
  <c r="H315" i="8"/>
  <c r="G315" i="8"/>
  <c r="C315" i="8"/>
  <c r="J241" i="2" l="1"/>
  <c r="O241" i="2" s="1"/>
  <c r="I242" i="2"/>
  <c r="M242" i="2" s="1"/>
  <c r="D242" i="2"/>
  <c r="C242" i="2"/>
  <c r="H242" i="2"/>
  <c r="L241" i="2"/>
  <c r="N241" i="2" s="1"/>
  <c r="G260" i="12"/>
  <c r="I260" i="12" s="1"/>
  <c r="I315" i="8"/>
  <c r="F315" i="8"/>
  <c r="H276" i="13"/>
  <c r="H319" i="10"/>
  <c r="C319" i="10"/>
  <c r="D319" i="10"/>
  <c r="E319" i="10" s="1"/>
  <c r="I319" i="10"/>
  <c r="E242" i="2" l="1"/>
  <c r="K242" i="2"/>
  <c r="J261" i="12"/>
  <c r="K261" i="12"/>
  <c r="O261" i="12" s="1"/>
  <c r="E261" i="12"/>
  <c r="D261" i="12"/>
  <c r="F261" i="12" a="1"/>
  <c r="F261" i="12" s="1"/>
  <c r="M261" i="12" s="1"/>
  <c r="L260" i="12"/>
  <c r="E277" i="13"/>
  <c r="D277" i="13"/>
  <c r="J277" i="13"/>
  <c r="I277" i="13"/>
  <c r="F277" i="13" a="1"/>
  <c r="F277" i="13" s="1"/>
  <c r="J319" i="10"/>
  <c r="G319" i="10"/>
  <c r="H316" i="8"/>
  <c r="C316" i="8"/>
  <c r="G316" i="8"/>
  <c r="D316" i="8"/>
  <c r="E316" i="8" s="1"/>
  <c r="L242" i="2" l="1"/>
  <c r="N242" i="2" s="1"/>
  <c r="J242" i="2"/>
  <c r="O242" i="2" s="1"/>
  <c r="G242" i="2"/>
  <c r="F316" i="8"/>
  <c r="G261" i="12"/>
  <c r="I261" i="12" s="1"/>
  <c r="F262" i="12" s="1" a="1"/>
  <c r="F262" i="12" s="1"/>
  <c r="M262" i="12" s="1"/>
  <c r="I316" i="8"/>
  <c r="G277" i="13"/>
  <c r="K277" i="13" s="1"/>
  <c r="H320" i="10"/>
  <c r="C320" i="10"/>
  <c r="I320" i="10"/>
  <c r="D320" i="10"/>
  <c r="E320" i="10" s="1"/>
  <c r="D243" i="2" l="1"/>
  <c r="C243" i="2"/>
  <c r="H243" i="2"/>
  <c r="I243" i="2"/>
  <c r="M243" i="2" s="1"/>
  <c r="L261" i="12"/>
  <c r="D262" i="12"/>
  <c r="G262" i="12" s="1"/>
  <c r="J262" i="12"/>
  <c r="K262" i="12"/>
  <c r="O262" i="12" s="1"/>
  <c r="E262" i="12"/>
  <c r="H277" i="13"/>
  <c r="G320" i="10"/>
  <c r="J320" i="10"/>
  <c r="D317" i="8"/>
  <c r="E317" i="8" s="1"/>
  <c r="H317" i="8"/>
  <c r="G317" i="8"/>
  <c r="C317" i="8"/>
  <c r="E243" i="2" l="1"/>
  <c r="K243" i="2"/>
  <c r="I317" i="8"/>
  <c r="L262" i="12"/>
  <c r="I262" i="12"/>
  <c r="K263" i="12" s="1"/>
  <c r="O263" i="12" s="1"/>
  <c r="F317" i="8"/>
  <c r="E278" i="13"/>
  <c r="D278" i="13"/>
  <c r="J278" i="13"/>
  <c r="F278" i="13" a="1"/>
  <c r="F278" i="13" s="1"/>
  <c r="I278" i="13"/>
  <c r="H321" i="10"/>
  <c r="C321" i="10"/>
  <c r="D321" i="10"/>
  <c r="E321" i="10" s="1"/>
  <c r="I321" i="10"/>
  <c r="L243" i="2" l="1"/>
  <c r="N243" i="2" s="1"/>
  <c r="G243" i="2"/>
  <c r="J243" i="2"/>
  <c r="O243" i="2" s="1"/>
  <c r="F263" i="12" a="1"/>
  <c r="F263" i="12" s="1"/>
  <c r="M263" i="12" s="1"/>
  <c r="E263" i="12"/>
  <c r="J263" i="12"/>
  <c r="D263" i="12"/>
  <c r="G278" i="13"/>
  <c r="K278" i="13" s="1"/>
  <c r="J321" i="10"/>
  <c r="G321" i="10"/>
  <c r="H318" i="8"/>
  <c r="C318" i="8"/>
  <c r="G318" i="8"/>
  <c r="D318" i="8"/>
  <c r="E318" i="8" s="1"/>
  <c r="D244" i="2" l="1"/>
  <c r="H244" i="2"/>
  <c r="C244" i="2"/>
  <c r="I244" i="2"/>
  <c r="M244" i="2" s="1"/>
  <c r="F318" i="8"/>
  <c r="I318" i="8"/>
  <c r="G263" i="12"/>
  <c r="H278" i="13"/>
  <c r="H322" i="10"/>
  <c r="C322" i="10"/>
  <c r="I322" i="10"/>
  <c r="D322" i="10"/>
  <c r="E322" i="10" s="1"/>
  <c r="E244" i="2" l="1"/>
  <c r="K244" i="2"/>
  <c r="I263" i="12"/>
  <c r="L263" i="12"/>
  <c r="E279" i="13"/>
  <c r="D279" i="13"/>
  <c r="I279" i="13"/>
  <c r="J279" i="13"/>
  <c r="F279" i="13" a="1"/>
  <c r="F279" i="13" s="1"/>
  <c r="G322" i="10"/>
  <c r="J322" i="10"/>
  <c r="D319" i="8"/>
  <c r="E319" i="8" s="1"/>
  <c r="C319" i="8"/>
  <c r="H319" i="8"/>
  <c r="G319" i="8"/>
  <c r="L244" i="2" l="1"/>
  <c r="N244" i="2" s="1"/>
  <c r="J244" i="2"/>
  <c r="O244" i="2" s="1"/>
  <c r="G244" i="2"/>
  <c r="I319" i="8"/>
  <c r="F319" i="8"/>
  <c r="K264" i="12"/>
  <c r="O264" i="12" s="1"/>
  <c r="E264" i="12"/>
  <c r="F264" i="12" a="1"/>
  <c r="F264" i="12" s="1"/>
  <c r="M264" i="12" s="1"/>
  <c r="D264" i="12"/>
  <c r="J264" i="12"/>
  <c r="G279" i="13"/>
  <c r="K279" i="13" s="1"/>
  <c r="H323" i="10"/>
  <c r="C323" i="10"/>
  <c r="D323" i="10"/>
  <c r="E323" i="10" s="1"/>
  <c r="I323" i="10"/>
  <c r="I245" i="2" l="1"/>
  <c r="M245" i="2" s="1"/>
  <c r="H245" i="2"/>
  <c r="C245" i="2"/>
  <c r="D245" i="2"/>
  <c r="G264" i="12"/>
  <c r="L264" i="12" s="1"/>
  <c r="H279" i="13"/>
  <c r="J323" i="10"/>
  <c r="G323" i="10"/>
  <c r="H320" i="8"/>
  <c r="C320" i="8"/>
  <c r="G320" i="8"/>
  <c r="D320" i="8"/>
  <c r="E320" i="8" s="1"/>
  <c r="E245" i="2" l="1"/>
  <c r="J245" i="2" s="1"/>
  <c r="O245" i="2" s="1"/>
  <c r="K245" i="2"/>
  <c r="I320" i="8"/>
  <c r="F320" i="8"/>
  <c r="I264" i="12"/>
  <c r="K265" i="12" s="1"/>
  <c r="O265" i="12" s="1"/>
  <c r="E280" i="13"/>
  <c r="D280" i="13"/>
  <c r="I280" i="13"/>
  <c r="J280" i="13"/>
  <c r="F280" i="13" a="1"/>
  <c r="F280" i="13" s="1"/>
  <c r="H324" i="10"/>
  <c r="C324" i="10"/>
  <c r="I324" i="10"/>
  <c r="D324" i="10"/>
  <c r="E324" i="10" s="1"/>
  <c r="G245" i="2" l="1"/>
  <c r="H246" i="2" s="1"/>
  <c r="L245" i="2"/>
  <c r="N245" i="2" s="1"/>
  <c r="D265" i="12"/>
  <c r="F265" i="12" a="1"/>
  <c r="F265" i="12" s="1"/>
  <c r="M265" i="12" s="1"/>
  <c r="E265" i="12"/>
  <c r="J265" i="12"/>
  <c r="G280" i="13"/>
  <c r="K280" i="13" s="1"/>
  <c r="G324" i="10"/>
  <c r="J324" i="10"/>
  <c r="D321" i="8"/>
  <c r="E321" i="8" s="1"/>
  <c r="G321" i="8"/>
  <c r="C321" i="8"/>
  <c r="H321" i="8"/>
  <c r="D246" i="2" l="1"/>
  <c r="E246" i="2" s="1"/>
  <c r="C246" i="2"/>
  <c r="I246" i="2"/>
  <c r="M246" i="2" s="1"/>
  <c r="G265" i="12"/>
  <c r="I265" i="12" s="1"/>
  <c r="K266" i="12" s="1"/>
  <c r="O266" i="12" s="1"/>
  <c r="I321" i="8"/>
  <c r="F321" i="8"/>
  <c r="H280" i="13"/>
  <c r="E281" i="13" s="1"/>
  <c r="H325" i="10"/>
  <c r="C325" i="10"/>
  <c r="D325" i="10"/>
  <c r="E325" i="10" s="1"/>
  <c r="I325" i="10"/>
  <c r="K246" i="2" l="1"/>
  <c r="G246" i="2"/>
  <c r="L246" i="2"/>
  <c r="J246" i="2"/>
  <c r="O246" i="2" s="1"/>
  <c r="D266" i="12"/>
  <c r="E266" i="12"/>
  <c r="F266" i="12" a="1"/>
  <c r="F266" i="12" s="1"/>
  <c r="M266" i="12" s="1"/>
  <c r="J266" i="12"/>
  <c r="L265" i="12"/>
  <c r="D281" i="13"/>
  <c r="J281" i="13"/>
  <c r="I281" i="13"/>
  <c r="F281" i="13" a="1"/>
  <c r="F281" i="13" s="1"/>
  <c r="J325" i="10"/>
  <c r="G325" i="10"/>
  <c r="H322" i="8"/>
  <c r="C322" i="8"/>
  <c r="G322" i="8"/>
  <c r="D322" i="8"/>
  <c r="E322" i="8" s="1"/>
  <c r="N246" i="2" l="1"/>
  <c r="H247" i="2"/>
  <c r="I247" i="2"/>
  <c r="M247" i="2" s="1"/>
  <c r="C247" i="2"/>
  <c r="D247" i="2"/>
  <c r="G266" i="12"/>
  <c r="L266" i="12" s="1"/>
  <c r="F322" i="8"/>
  <c r="G281" i="13"/>
  <c r="H281" i="13" s="1"/>
  <c r="I282" i="13" s="1"/>
  <c r="I322" i="8"/>
  <c r="H326" i="10"/>
  <c r="C326" i="10"/>
  <c r="D326" i="10"/>
  <c r="E326" i="10" s="1"/>
  <c r="I326" i="10"/>
  <c r="E247" i="2" l="1"/>
  <c r="G247" i="2" s="1"/>
  <c r="K247" i="2"/>
  <c r="I266" i="12"/>
  <c r="J282" i="13"/>
  <c r="K281" i="13"/>
  <c r="E282" i="13"/>
  <c r="D282" i="13"/>
  <c r="F282" i="13" a="1"/>
  <c r="F282" i="13" s="1"/>
  <c r="K267" i="12"/>
  <c r="O267" i="12" s="1"/>
  <c r="J267" i="12"/>
  <c r="D267" i="12"/>
  <c r="F267" i="12" a="1"/>
  <c r="F267" i="12" s="1"/>
  <c r="M267" i="12" s="1"/>
  <c r="E267" i="12"/>
  <c r="G326" i="10"/>
  <c r="J326" i="10"/>
  <c r="D323" i="8"/>
  <c r="E323" i="8" s="1"/>
  <c r="H323" i="8"/>
  <c r="G323" i="8"/>
  <c r="C323" i="8"/>
  <c r="I248" i="2" l="1"/>
  <c r="M248" i="2" s="1"/>
  <c r="H248" i="2"/>
  <c r="D248" i="2"/>
  <c r="C248" i="2"/>
  <c r="J247" i="2"/>
  <c r="O247" i="2" s="1"/>
  <c r="L247" i="2"/>
  <c r="N247" i="2" s="1"/>
  <c r="I323" i="8"/>
  <c r="G282" i="13"/>
  <c r="K282" i="13" s="1"/>
  <c r="G267" i="12"/>
  <c r="L267" i="12" s="1"/>
  <c r="F323" i="8"/>
  <c r="H327" i="10"/>
  <c r="C327" i="10"/>
  <c r="D327" i="10"/>
  <c r="E327" i="10" s="1"/>
  <c r="I327" i="10"/>
  <c r="E248" i="2" l="1"/>
  <c r="K248" i="2"/>
  <c r="H282" i="13"/>
  <c r="J283" i="13" s="1"/>
  <c r="I267" i="12"/>
  <c r="J327" i="10"/>
  <c r="G327" i="10"/>
  <c r="H324" i="8"/>
  <c r="C324" i="8"/>
  <c r="G324" i="8"/>
  <c r="D324" i="8"/>
  <c r="E324" i="8" s="1"/>
  <c r="G248" i="2" l="1"/>
  <c r="L248" i="2"/>
  <c r="N248" i="2" s="1"/>
  <c r="J248" i="2"/>
  <c r="O248" i="2" s="1"/>
  <c r="I324" i="8"/>
  <c r="D283" i="13"/>
  <c r="F324" i="8"/>
  <c r="I283" i="13"/>
  <c r="E283" i="13"/>
  <c r="F283" i="13" a="1"/>
  <c r="F283" i="13" s="1"/>
  <c r="G283" i="13" s="1"/>
  <c r="K268" i="12"/>
  <c r="O268" i="12" s="1"/>
  <c r="E268" i="12"/>
  <c r="D268" i="12"/>
  <c r="F268" i="12" a="1"/>
  <c r="F268" i="12" s="1"/>
  <c r="M268" i="12" s="1"/>
  <c r="J268" i="12"/>
  <c r="H328" i="10"/>
  <c r="C328" i="10"/>
  <c r="I328" i="10"/>
  <c r="D328" i="10"/>
  <c r="E328" i="10" s="1"/>
  <c r="D249" i="2" l="1"/>
  <c r="C249" i="2"/>
  <c r="H249" i="2"/>
  <c r="I249" i="2"/>
  <c r="M249" i="2" s="1"/>
  <c r="K283" i="13"/>
  <c r="G268" i="12"/>
  <c r="H283" i="13"/>
  <c r="I284" i="13" s="1"/>
  <c r="G328" i="10"/>
  <c r="J328" i="10"/>
  <c r="D325" i="8"/>
  <c r="E325" i="8" s="1"/>
  <c r="H325" i="8"/>
  <c r="G325" i="8"/>
  <c r="C325" i="8"/>
  <c r="E249" i="2" l="1"/>
  <c r="K249" i="2"/>
  <c r="I325" i="8"/>
  <c r="L268" i="12"/>
  <c r="I268" i="12"/>
  <c r="F325" i="8"/>
  <c r="D284" i="13"/>
  <c r="E284" i="13"/>
  <c r="F284" i="13" a="1"/>
  <c r="F284" i="13" s="1"/>
  <c r="J284" i="13"/>
  <c r="H329" i="10"/>
  <c r="C329" i="10"/>
  <c r="D329" i="10"/>
  <c r="E329" i="10" s="1"/>
  <c r="I329" i="10"/>
  <c r="L249" i="2" l="1"/>
  <c r="N249" i="2" s="1"/>
  <c r="G249" i="2"/>
  <c r="J249" i="2"/>
  <c r="O249" i="2" s="1"/>
  <c r="K269" i="12"/>
  <c r="O269" i="12" s="1"/>
  <c r="E269" i="12"/>
  <c r="D269" i="12"/>
  <c r="F269" i="12" a="1"/>
  <c r="F269" i="12" s="1"/>
  <c r="M269" i="12" s="1"/>
  <c r="J269" i="12"/>
  <c r="G284" i="13"/>
  <c r="K284" i="13" s="1"/>
  <c r="J329" i="10"/>
  <c r="G329" i="10"/>
  <c r="H326" i="8"/>
  <c r="C326" i="8"/>
  <c r="G326" i="8"/>
  <c r="D326" i="8"/>
  <c r="E326" i="8" s="1"/>
  <c r="H250" i="2" l="1"/>
  <c r="D250" i="2"/>
  <c r="I250" i="2"/>
  <c r="M250" i="2" s="1"/>
  <c r="C250" i="2"/>
  <c r="F326" i="8"/>
  <c r="G269" i="12"/>
  <c r="I326" i="8"/>
  <c r="H284" i="13"/>
  <c r="H330" i="10"/>
  <c r="C330" i="10"/>
  <c r="D330" i="10"/>
  <c r="E330" i="10" s="1"/>
  <c r="I330" i="10"/>
  <c r="E250" i="2" l="1"/>
  <c r="K250" i="2"/>
  <c r="L269" i="12"/>
  <c r="I269" i="12"/>
  <c r="D285" i="13"/>
  <c r="F285" i="13" a="1"/>
  <c r="F285" i="13" s="1"/>
  <c r="J285" i="13"/>
  <c r="I285" i="13"/>
  <c r="E285" i="13"/>
  <c r="G330" i="10"/>
  <c r="J330" i="10"/>
  <c r="D327" i="8"/>
  <c r="E327" i="8" s="1"/>
  <c r="C327" i="8"/>
  <c r="H327" i="8"/>
  <c r="G327" i="8"/>
  <c r="J250" i="2" l="1"/>
  <c r="O250" i="2" s="1"/>
  <c r="L250" i="2"/>
  <c r="N250" i="2" s="1"/>
  <c r="G250" i="2"/>
  <c r="F327" i="8"/>
  <c r="E270" i="12"/>
  <c r="F270" i="12" a="1"/>
  <c r="F270" i="12" s="1"/>
  <c r="M270" i="12" s="1"/>
  <c r="D270" i="12"/>
  <c r="J270" i="12"/>
  <c r="K270" i="12"/>
  <c r="O270" i="12" s="1"/>
  <c r="I327" i="8"/>
  <c r="G285" i="13"/>
  <c r="K285" i="13" s="1"/>
  <c r="H331" i="10"/>
  <c r="C331" i="10"/>
  <c r="D331" i="10"/>
  <c r="E331" i="10" s="1"/>
  <c r="I331" i="10"/>
  <c r="D251" i="2" l="1"/>
  <c r="H251" i="2"/>
  <c r="I251" i="2"/>
  <c r="M251" i="2" s="1"/>
  <c r="C251" i="2"/>
  <c r="G270" i="12"/>
  <c r="L270" i="12" s="1"/>
  <c r="H285" i="13"/>
  <c r="J331" i="10"/>
  <c r="G331" i="10"/>
  <c r="H328" i="8"/>
  <c r="C328" i="8"/>
  <c r="G328" i="8"/>
  <c r="D328" i="8"/>
  <c r="E328" i="8" s="1"/>
  <c r="E251" i="2" l="1"/>
  <c r="K251" i="2"/>
  <c r="F328" i="8"/>
  <c r="I270" i="12"/>
  <c r="F271" i="12" s="1" a="1"/>
  <c r="F271" i="12" s="1"/>
  <c r="M271" i="12" s="1"/>
  <c r="I328" i="8"/>
  <c r="J286" i="13"/>
  <c r="F286" i="13" a="1"/>
  <c r="F286" i="13" s="1"/>
  <c r="E286" i="13"/>
  <c r="D286" i="13"/>
  <c r="I286" i="13"/>
  <c r="H332" i="10"/>
  <c r="C332" i="10"/>
  <c r="D332" i="10"/>
  <c r="E332" i="10" s="1"/>
  <c r="I332" i="10"/>
  <c r="L251" i="2" l="1"/>
  <c r="N251" i="2" s="1"/>
  <c r="J251" i="2"/>
  <c r="O251" i="2" s="1"/>
  <c r="G251" i="2"/>
  <c r="D271" i="12"/>
  <c r="G271" i="12" s="1"/>
  <c r="E271" i="12"/>
  <c r="K271" i="12"/>
  <c r="O271" i="12" s="1"/>
  <c r="J271" i="12"/>
  <c r="G286" i="13"/>
  <c r="K286" i="13" s="1"/>
  <c r="G332" i="10"/>
  <c r="J332" i="10"/>
  <c r="D329" i="8"/>
  <c r="E329" i="8" s="1"/>
  <c r="G329" i="8"/>
  <c r="C329" i="8"/>
  <c r="H329" i="8"/>
  <c r="I252" i="2" l="1"/>
  <c r="M252" i="2" s="1"/>
  <c r="H252" i="2"/>
  <c r="D252" i="2"/>
  <c r="C252" i="2"/>
  <c r="I271" i="12"/>
  <c r="J272" i="12" s="1"/>
  <c r="L271" i="12"/>
  <c r="H286" i="13"/>
  <c r="F287" i="13" s="1" a="1"/>
  <c r="F287" i="13" s="1"/>
  <c r="I329" i="8"/>
  <c r="F329" i="8"/>
  <c r="H333" i="10"/>
  <c r="C333" i="10"/>
  <c r="D333" i="10"/>
  <c r="E333" i="10" s="1"/>
  <c r="I333" i="10"/>
  <c r="E252" i="2" l="1"/>
  <c r="K252" i="2"/>
  <c r="K272" i="12"/>
  <c r="O272" i="12" s="1"/>
  <c r="F272" i="12" a="1"/>
  <c r="F272" i="12" s="1"/>
  <c r="M272" i="12" s="1"/>
  <c r="D272" i="12"/>
  <c r="E272" i="12"/>
  <c r="E287" i="13"/>
  <c r="I287" i="13"/>
  <c r="D287" i="13"/>
  <c r="G287" i="13" s="1"/>
  <c r="J287" i="13"/>
  <c r="J333" i="10"/>
  <c r="G333" i="10"/>
  <c r="H330" i="8"/>
  <c r="C330" i="8"/>
  <c r="G330" i="8"/>
  <c r="D330" i="8"/>
  <c r="E330" i="8" s="1"/>
  <c r="L252" i="2" l="1"/>
  <c r="N252" i="2" s="1"/>
  <c r="J252" i="2"/>
  <c r="O252" i="2" s="1"/>
  <c r="G252" i="2"/>
  <c r="G272" i="12"/>
  <c r="I272" i="12" s="1"/>
  <c r="J273" i="12" s="1"/>
  <c r="F330" i="8"/>
  <c r="I330" i="8"/>
  <c r="K287" i="13"/>
  <c r="H287" i="13"/>
  <c r="H334" i="10"/>
  <c r="C334" i="10"/>
  <c r="D334" i="10"/>
  <c r="E334" i="10" s="1"/>
  <c r="I334" i="10"/>
  <c r="C253" i="2" l="1"/>
  <c r="H253" i="2"/>
  <c r="I253" i="2"/>
  <c r="M253" i="2" s="1"/>
  <c r="D253" i="2"/>
  <c r="D273" i="12"/>
  <c r="F273" i="12" a="1"/>
  <c r="F273" i="12" s="1"/>
  <c r="M273" i="12" s="1"/>
  <c r="K273" i="12"/>
  <c r="O273" i="12" s="1"/>
  <c r="E273" i="12"/>
  <c r="L272" i="12"/>
  <c r="D288" i="13"/>
  <c r="J288" i="13"/>
  <c r="E288" i="13"/>
  <c r="F288" i="13" a="1"/>
  <c r="F288" i="13" s="1"/>
  <c r="I288" i="13"/>
  <c r="G334" i="10"/>
  <c r="J334" i="10"/>
  <c r="D331" i="8"/>
  <c r="E331" i="8" s="1"/>
  <c r="H331" i="8"/>
  <c r="G331" i="8"/>
  <c r="C331" i="8"/>
  <c r="E253" i="2" l="1"/>
  <c r="J253" i="2" s="1"/>
  <c r="O253" i="2" s="1"/>
  <c r="K253" i="2"/>
  <c r="G273" i="12"/>
  <c r="L273" i="12" s="1"/>
  <c r="I331" i="8"/>
  <c r="F331" i="8"/>
  <c r="G288" i="13"/>
  <c r="K288" i="13" s="1"/>
  <c r="H335" i="10"/>
  <c r="C335" i="10"/>
  <c r="D335" i="10"/>
  <c r="E335" i="10" s="1"/>
  <c r="I335" i="10"/>
  <c r="G253" i="2" l="1"/>
  <c r="H254" i="2" s="1"/>
  <c r="L253" i="2"/>
  <c r="N253" i="2" s="1"/>
  <c r="I273" i="12"/>
  <c r="J274" i="12" s="1"/>
  <c r="H288" i="13"/>
  <c r="J335" i="10"/>
  <c r="G335" i="10"/>
  <c r="H332" i="8"/>
  <c r="C332" i="8"/>
  <c r="G332" i="8"/>
  <c r="D332" i="8"/>
  <c r="E332" i="8" s="1"/>
  <c r="C254" i="2" l="1"/>
  <c r="I254" i="2"/>
  <c r="M254" i="2" s="1"/>
  <c r="D254" i="2"/>
  <c r="E254" i="2" s="1"/>
  <c r="D274" i="12"/>
  <c r="K274" i="12"/>
  <c r="O274" i="12" s="1"/>
  <c r="E274" i="12"/>
  <c r="F274" i="12" a="1"/>
  <c r="F274" i="12" s="1"/>
  <c r="F332" i="8"/>
  <c r="I332" i="8"/>
  <c r="J289" i="13"/>
  <c r="E289" i="13"/>
  <c r="D289" i="13"/>
  <c r="F289" i="13" a="1"/>
  <c r="F289" i="13" s="1"/>
  <c r="I289" i="13"/>
  <c r="H336" i="10"/>
  <c r="C336" i="10"/>
  <c r="D336" i="10"/>
  <c r="E336" i="10" s="1"/>
  <c r="I336" i="10"/>
  <c r="K254" i="2" l="1"/>
  <c r="G254" i="2"/>
  <c r="L254" i="2"/>
  <c r="J254" i="2"/>
  <c r="O254" i="2" s="1"/>
  <c r="G274" i="12"/>
  <c r="I274" i="12" s="1"/>
  <c r="M274" i="12"/>
  <c r="G289" i="13"/>
  <c r="G336" i="10"/>
  <c r="J336" i="10"/>
  <c r="D333" i="8"/>
  <c r="E333" i="8" s="1"/>
  <c r="H333" i="8"/>
  <c r="G333" i="8"/>
  <c r="C333" i="8"/>
  <c r="L274" i="12" l="1"/>
  <c r="N254" i="2"/>
  <c r="C255" i="2"/>
  <c r="H255" i="2"/>
  <c r="I255" i="2"/>
  <c r="M255" i="2" s="1"/>
  <c r="D255" i="2"/>
  <c r="F275" i="12" a="1"/>
  <c r="F275" i="12" s="1"/>
  <c r="M275" i="12" s="1"/>
  <c r="D275" i="12"/>
  <c r="K275" i="12"/>
  <c r="O275" i="12" s="1"/>
  <c r="E275" i="12"/>
  <c r="J275" i="12"/>
  <c r="I333" i="8"/>
  <c r="F333" i="8"/>
  <c r="K289" i="13"/>
  <c r="H289" i="13"/>
  <c r="H337" i="10"/>
  <c r="C337" i="10"/>
  <c r="D337" i="10"/>
  <c r="E337" i="10" s="1"/>
  <c r="I337" i="10"/>
  <c r="G275" i="12" l="1"/>
  <c r="E255" i="2"/>
  <c r="J255" i="2" s="1"/>
  <c r="O255" i="2" s="1"/>
  <c r="K255" i="2"/>
  <c r="L275" i="12"/>
  <c r="I275" i="12"/>
  <c r="F276" i="12" s="1" a="1"/>
  <c r="F276" i="12" s="1"/>
  <c r="M276" i="12" s="1"/>
  <c r="D290" i="13"/>
  <c r="I290" i="13"/>
  <c r="J290" i="13"/>
  <c r="F290" i="13" a="1"/>
  <c r="F290" i="13" s="1"/>
  <c r="E290" i="13"/>
  <c r="J337" i="10"/>
  <c r="G337" i="10"/>
  <c r="H334" i="8"/>
  <c r="C334" i="8"/>
  <c r="G334" i="8"/>
  <c r="D334" i="8"/>
  <c r="E334" i="8" s="1"/>
  <c r="G255" i="2" l="1"/>
  <c r="C256" i="2" s="1"/>
  <c r="L255" i="2"/>
  <c r="N255" i="2" s="1"/>
  <c r="E276" i="12"/>
  <c r="D276" i="12"/>
  <c r="G276" i="12" s="1"/>
  <c r="J276" i="12"/>
  <c r="K276" i="12"/>
  <c r="O276" i="12" s="1"/>
  <c r="I334" i="8"/>
  <c r="F334" i="8"/>
  <c r="G290" i="13"/>
  <c r="K290" i="13" s="1"/>
  <c r="H338" i="10"/>
  <c r="C338" i="10"/>
  <c r="D338" i="10"/>
  <c r="E338" i="10" s="1"/>
  <c r="I338" i="10"/>
  <c r="I276" i="12" l="1"/>
  <c r="E277" i="12" s="1"/>
  <c r="I256" i="2"/>
  <c r="M256" i="2" s="1"/>
  <c r="H256" i="2"/>
  <c r="D256" i="2"/>
  <c r="E256" i="2" s="1"/>
  <c r="L276" i="12"/>
  <c r="J277" i="12"/>
  <c r="H290" i="13"/>
  <c r="G338" i="10"/>
  <c r="J338" i="10"/>
  <c r="D335" i="8"/>
  <c r="E335" i="8" s="1"/>
  <c r="C335" i="8"/>
  <c r="H335" i="8"/>
  <c r="G335" i="8"/>
  <c r="K277" i="12" l="1"/>
  <c r="O277" i="12" s="1"/>
  <c r="F277" i="12" a="1"/>
  <c r="F277" i="12" s="1"/>
  <c r="M277" i="12" s="1"/>
  <c r="D277" i="12"/>
  <c r="G277" i="12" s="1"/>
  <c r="G256" i="2"/>
  <c r="I257" i="2" s="1"/>
  <c r="M257" i="2" s="1"/>
  <c r="J256" i="2"/>
  <c r="O256" i="2" s="1"/>
  <c r="K256" i="2"/>
  <c r="L256" i="2"/>
  <c r="N256" i="2" s="1"/>
  <c r="I335" i="8"/>
  <c r="F335" i="8"/>
  <c r="J291" i="13"/>
  <c r="E291" i="13"/>
  <c r="F291" i="13" a="1"/>
  <c r="F291" i="13" s="1"/>
  <c r="D291" i="13"/>
  <c r="I291" i="13"/>
  <c r="H339" i="10"/>
  <c r="C339" i="10"/>
  <c r="D339" i="10"/>
  <c r="E339" i="10" s="1"/>
  <c r="I339" i="10"/>
  <c r="L277" i="12" l="1"/>
  <c r="C257" i="2"/>
  <c r="H257" i="2"/>
  <c r="D257" i="2"/>
  <c r="E257" i="2" s="1"/>
  <c r="I277" i="12"/>
  <c r="F278" i="12" s="1" a="1"/>
  <c r="F278" i="12" s="1"/>
  <c r="M278" i="12" s="1"/>
  <c r="G291" i="13"/>
  <c r="K291" i="13" s="1"/>
  <c r="J339" i="10"/>
  <c r="G339" i="10"/>
  <c r="H336" i="8"/>
  <c r="C336" i="8"/>
  <c r="G336" i="8"/>
  <c r="D336" i="8"/>
  <c r="E336" i="8" s="1"/>
  <c r="K257" i="2" l="1"/>
  <c r="L257" i="2"/>
  <c r="N257" i="2" s="1"/>
  <c r="J257" i="2"/>
  <c r="O257" i="2" s="1"/>
  <c r="G257" i="2"/>
  <c r="F336" i="8"/>
  <c r="I336" i="8"/>
  <c r="J278" i="12"/>
  <c r="D278" i="12"/>
  <c r="G278" i="12" s="1"/>
  <c r="E278" i="12"/>
  <c r="K278" i="12"/>
  <c r="O278" i="12" s="1"/>
  <c r="H291" i="13"/>
  <c r="H340" i="10"/>
  <c r="C340" i="10"/>
  <c r="D340" i="10"/>
  <c r="E340" i="10" s="1"/>
  <c r="I340" i="10"/>
  <c r="D258" i="2" l="1"/>
  <c r="I258" i="2"/>
  <c r="M258" i="2" s="1"/>
  <c r="H258" i="2"/>
  <c r="C258" i="2"/>
  <c r="I278" i="12"/>
  <c r="F279" i="12" s="1" a="1"/>
  <c r="F279" i="12" s="1"/>
  <c r="M279" i="12" s="1"/>
  <c r="L278" i="12"/>
  <c r="J292" i="13"/>
  <c r="D292" i="13"/>
  <c r="E292" i="13"/>
  <c r="I292" i="13"/>
  <c r="F292" i="13" a="1"/>
  <c r="F292" i="13" s="1"/>
  <c r="G340" i="10"/>
  <c r="J340" i="10"/>
  <c r="D337" i="8"/>
  <c r="E337" i="8" s="1"/>
  <c r="G337" i="8"/>
  <c r="C337" i="8"/>
  <c r="H337" i="8"/>
  <c r="E258" i="2" l="1"/>
  <c r="K258" i="2"/>
  <c r="D279" i="12"/>
  <c r="G279" i="12" s="1"/>
  <c r="J279" i="12"/>
  <c r="K279" i="12"/>
  <c r="O279" i="12" s="1"/>
  <c r="E279" i="12"/>
  <c r="G292" i="13"/>
  <c r="H292" i="13" s="1"/>
  <c r="I337" i="8"/>
  <c r="F337" i="8"/>
  <c r="H341" i="10"/>
  <c r="C341" i="10"/>
  <c r="D341" i="10"/>
  <c r="E341" i="10" s="1"/>
  <c r="I341" i="10"/>
  <c r="J258" i="2" l="1"/>
  <c r="O258" i="2" s="1"/>
  <c r="L258" i="2"/>
  <c r="N258" i="2" s="1"/>
  <c r="G258" i="2"/>
  <c r="I279" i="12"/>
  <c r="E280" i="12" s="1"/>
  <c r="L279" i="12"/>
  <c r="K292" i="13"/>
  <c r="J293" i="13"/>
  <c r="E293" i="13"/>
  <c r="F293" i="13" a="1"/>
  <c r="F293" i="13" s="1"/>
  <c r="D293" i="13"/>
  <c r="I293" i="13"/>
  <c r="J341" i="10"/>
  <c r="G341" i="10"/>
  <c r="H338" i="8"/>
  <c r="C338" i="8"/>
  <c r="G338" i="8"/>
  <c r="D338" i="8"/>
  <c r="E338" i="8" s="1"/>
  <c r="K280" i="12" l="1"/>
  <c r="O280" i="12" s="1"/>
  <c r="J280" i="12"/>
  <c r="D280" i="12"/>
  <c r="I259" i="2"/>
  <c r="M259" i="2" s="1"/>
  <c r="C259" i="2"/>
  <c r="D259" i="2"/>
  <c r="H259" i="2"/>
  <c r="F280" i="12" a="1"/>
  <c r="F280" i="12" s="1"/>
  <c r="M280" i="12" s="1"/>
  <c r="I338" i="8"/>
  <c r="F338" i="8"/>
  <c r="G293" i="13"/>
  <c r="H293" i="13" s="1"/>
  <c r="H342" i="10"/>
  <c r="C342" i="10"/>
  <c r="D342" i="10"/>
  <c r="E342" i="10" s="1"/>
  <c r="I342" i="10"/>
  <c r="K259" i="2" l="1"/>
  <c r="E259" i="2"/>
  <c r="J259" i="2" s="1"/>
  <c r="O259" i="2" s="1"/>
  <c r="G280" i="12"/>
  <c r="I280" i="12" s="1"/>
  <c r="J281" i="12" s="1"/>
  <c r="K293" i="13"/>
  <c r="F294" i="13" a="1"/>
  <c r="F294" i="13" s="1"/>
  <c r="D294" i="13"/>
  <c r="I294" i="13"/>
  <c r="J294" i="13"/>
  <c r="E294" i="13"/>
  <c r="G342" i="10"/>
  <c r="J342" i="10"/>
  <c r="D339" i="8"/>
  <c r="E339" i="8" s="1"/>
  <c r="H339" i="8"/>
  <c r="G339" i="8"/>
  <c r="C339" i="8"/>
  <c r="L280" i="12" l="1"/>
  <c r="G259" i="2"/>
  <c r="I260" i="2" s="1"/>
  <c r="M260" i="2" s="1"/>
  <c r="L259" i="2"/>
  <c r="N259" i="2" s="1"/>
  <c r="I339" i="8"/>
  <c r="K281" i="12"/>
  <c r="O281" i="12" s="1"/>
  <c r="F281" i="12" a="1"/>
  <c r="F281" i="12" s="1"/>
  <c r="M281" i="12" s="1"/>
  <c r="E281" i="12"/>
  <c r="D281" i="12"/>
  <c r="F339" i="8"/>
  <c r="G294" i="13"/>
  <c r="H294" i="13" s="1"/>
  <c r="H343" i="10"/>
  <c r="C343" i="10"/>
  <c r="D343" i="10"/>
  <c r="E343" i="10" s="1"/>
  <c r="I343" i="10"/>
  <c r="C260" i="2" l="1"/>
  <c r="D260" i="2"/>
  <c r="E260" i="2" s="1"/>
  <c r="H260" i="2"/>
  <c r="G281" i="12"/>
  <c r="F295" i="13" a="1"/>
  <c r="F295" i="13" s="1"/>
  <c r="D295" i="13"/>
  <c r="E295" i="13"/>
  <c r="I295" i="13"/>
  <c r="J295" i="13"/>
  <c r="K294" i="13"/>
  <c r="J343" i="10"/>
  <c r="G343" i="10"/>
  <c r="H340" i="8"/>
  <c r="C340" i="8"/>
  <c r="G340" i="8"/>
  <c r="D340" i="8"/>
  <c r="E340" i="8" s="1"/>
  <c r="I281" i="12" l="1"/>
  <c r="K282" i="12" s="1"/>
  <c r="O282" i="12" s="1"/>
  <c r="K260" i="2"/>
  <c r="J260" i="2"/>
  <c r="O260" i="2" s="1"/>
  <c r="L260" i="2"/>
  <c r="G260" i="2"/>
  <c r="L281" i="12"/>
  <c r="I340" i="8"/>
  <c r="F282" i="12" a="1"/>
  <c r="F282" i="12" s="1"/>
  <c r="M282" i="12" s="1"/>
  <c r="G295" i="13"/>
  <c r="H295" i="13" s="1"/>
  <c r="F340" i="8"/>
  <c r="H344" i="10"/>
  <c r="C344" i="10"/>
  <c r="D344" i="10"/>
  <c r="E344" i="10" s="1"/>
  <c r="I344" i="10"/>
  <c r="J282" i="12" l="1"/>
  <c r="D282" i="12"/>
  <c r="G282" i="12" s="1"/>
  <c r="E282" i="12"/>
  <c r="N260" i="2"/>
  <c r="H261" i="2"/>
  <c r="I261" i="2"/>
  <c r="M261" i="2" s="1"/>
  <c r="C261" i="2"/>
  <c r="D261" i="2"/>
  <c r="K295" i="13"/>
  <c r="J296" i="13"/>
  <c r="D296" i="13"/>
  <c r="I296" i="13"/>
  <c r="E296" i="13"/>
  <c r="F296" i="13" a="1"/>
  <c r="F296" i="13" s="1"/>
  <c r="G344" i="10"/>
  <c r="J344" i="10"/>
  <c r="D341" i="8"/>
  <c r="E341" i="8" s="1"/>
  <c r="H341" i="8"/>
  <c r="G341" i="8"/>
  <c r="C341" i="8"/>
  <c r="E261" i="2" l="1"/>
  <c r="K261" i="2"/>
  <c r="L282" i="12"/>
  <c r="I282" i="12"/>
  <c r="G296" i="13"/>
  <c r="K296" i="13" s="1"/>
  <c r="I341" i="8"/>
  <c r="F341" i="8"/>
  <c r="H345" i="10"/>
  <c r="C345" i="10"/>
  <c r="D345" i="10"/>
  <c r="E345" i="10" s="1"/>
  <c r="I345" i="10"/>
  <c r="L261" i="2" l="1"/>
  <c r="N261" i="2" s="1"/>
  <c r="J261" i="2"/>
  <c r="O261" i="2" s="1"/>
  <c r="G261" i="2"/>
  <c r="E283" i="12"/>
  <c r="K283" i="12"/>
  <c r="O283" i="12" s="1"/>
  <c r="D283" i="12"/>
  <c r="F283" i="12" a="1"/>
  <c r="F283" i="12" s="1"/>
  <c r="M283" i="12" s="1"/>
  <c r="J283" i="12"/>
  <c r="H296" i="13"/>
  <c r="J345" i="10"/>
  <c r="G345" i="10"/>
  <c r="H342" i="8"/>
  <c r="C342" i="8"/>
  <c r="G342" i="8"/>
  <c r="D342" i="8"/>
  <c r="E342" i="8" s="1"/>
  <c r="H262" i="2" l="1"/>
  <c r="C262" i="2"/>
  <c r="I262" i="2"/>
  <c r="M262" i="2" s="1"/>
  <c r="D262" i="2"/>
  <c r="F342" i="8"/>
  <c r="G283" i="12"/>
  <c r="I283" i="12" s="1"/>
  <c r="J284" i="12" s="1"/>
  <c r="I342" i="8"/>
  <c r="E297" i="13"/>
  <c r="F297" i="13" a="1"/>
  <c r="F297" i="13" s="1"/>
  <c r="I297" i="13"/>
  <c r="D297" i="13"/>
  <c r="J297" i="13"/>
  <c r="H346" i="10"/>
  <c r="C346" i="10"/>
  <c r="D346" i="10"/>
  <c r="E346" i="10" s="1"/>
  <c r="I346" i="10"/>
  <c r="E262" i="2" l="1"/>
  <c r="G262" i="2" s="1"/>
  <c r="K262" i="2"/>
  <c r="D284" i="12"/>
  <c r="F284" i="12" a="1"/>
  <c r="F284" i="12" s="1"/>
  <c r="M284" i="12" s="1"/>
  <c r="K284" i="12"/>
  <c r="O284" i="12" s="1"/>
  <c r="L283" i="12"/>
  <c r="E284" i="12"/>
  <c r="G297" i="13"/>
  <c r="K297" i="13" s="1"/>
  <c r="G346" i="10"/>
  <c r="J346" i="10"/>
  <c r="D343" i="8"/>
  <c r="E343" i="8" s="1"/>
  <c r="C343" i="8"/>
  <c r="H343" i="8"/>
  <c r="G343" i="8"/>
  <c r="J262" i="2" l="1"/>
  <c r="O262" i="2" s="1"/>
  <c r="H263" i="2"/>
  <c r="C263" i="2"/>
  <c r="D263" i="2"/>
  <c r="I263" i="2"/>
  <c r="M263" i="2" s="1"/>
  <c r="L262" i="2"/>
  <c r="N262" i="2" s="1"/>
  <c r="G284" i="12"/>
  <c r="I284" i="12" s="1"/>
  <c r="I343" i="8"/>
  <c r="H297" i="13"/>
  <c r="J298" i="13" s="1"/>
  <c r="F343" i="8"/>
  <c r="H347" i="10"/>
  <c r="C347" i="10"/>
  <c r="D347" i="10"/>
  <c r="E347" i="10" s="1"/>
  <c r="I347" i="10"/>
  <c r="E263" i="2" l="1"/>
  <c r="J263" i="2" s="1"/>
  <c r="O263" i="2" s="1"/>
  <c r="K263" i="2"/>
  <c r="L284" i="12"/>
  <c r="K285" i="12"/>
  <c r="O285" i="12" s="1"/>
  <c r="D285" i="12"/>
  <c r="J285" i="12"/>
  <c r="F285" i="12" a="1"/>
  <c r="F285" i="12" s="1"/>
  <c r="M285" i="12" s="1"/>
  <c r="E285" i="12"/>
  <c r="D298" i="13"/>
  <c r="F298" i="13" a="1"/>
  <c r="F298" i="13" s="1"/>
  <c r="I298" i="13"/>
  <c r="E298" i="13"/>
  <c r="J347" i="10"/>
  <c r="G347" i="10"/>
  <c r="H344" i="8"/>
  <c r="C344" i="8"/>
  <c r="G344" i="8"/>
  <c r="D344" i="8"/>
  <c r="E344" i="8" s="1"/>
  <c r="G263" i="2" l="1"/>
  <c r="L263" i="2"/>
  <c r="N263" i="2" s="1"/>
  <c r="G285" i="12"/>
  <c r="L285" i="12" s="1"/>
  <c r="G298" i="13"/>
  <c r="H298" i="13" s="1"/>
  <c r="I299" i="13" s="1"/>
  <c r="F344" i="8"/>
  <c r="I344" i="8"/>
  <c r="H348" i="10"/>
  <c r="C348" i="10"/>
  <c r="D348" i="10"/>
  <c r="E348" i="10" s="1"/>
  <c r="I348" i="10"/>
  <c r="H264" i="2" l="1"/>
  <c r="C264" i="2"/>
  <c r="D264" i="2"/>
  <c r="I264" i="2"/>
  <c r="M264" i="2" s="1"/>
  <c r="I285" i="12"/>
  <c r="K298" i="13"/>
  <c r="F299" i="13" a="1"/>
  <c r="F299" i="13" s="1"/>
  <c r="J299" i="13"/>
  <c r="D299" i="13"/>
  <c r="E299" i="13"/>
  <c r="G348" i="10"/>
  <c r="J348" i="10"/>
  <c r="D345" i="8"/>
  <c r="E345" i="8" s="1"/>
  <c r="G345" i="8"/>
  <c r="C345" i="8"/>
  <c r="H345" i="8"/>
  <c r="E264" i="2" l="1"/>
  <c r="J264" i="2" s="1"/>
  <c r="O264" i="2" s="1"/>
  <c r="K264" i="2"/>
  <c r="E286" i="12"/>
  <c r="D286" i="12"/>
  <c r="K286" i="12"/>
  <c r="O286" i="12" s="1"/>
  <c r="J286" i="12"/>
  <c r="F286" i="12" a="1"/>
  <c r="F286" i="12" s="1"/>
  <c r="M286" i="12" s="1"/>
  <c r="G299" i="13"/>
  <c r="H299" i="13" s="1"/>
  <c r="I345" i="8"/>
  <c r="F345" i="8"/>
  <c r="H349" i="10"/>
  <c r="C349" i="10"/>
  <c r="D349" i="10"/>
  <c r="E349" i="10" s="1"/>
  <c r="I349" i="10"/>
  <c r="G264" i="2" l="1"/>
  <c r="L264" i="2"/>
  <c r="N264" i="2" s="1"/>
  <c r="G286" i="12"/>
  <c r="E300" i="13"/>
  <c r="I300" i="13"/>
  <c r="F300" i="13" a="1"/>
  <c r="F300" i="13" s="1"/>
  <c r="K299" i="13"/>
  <c r="D300" i="13"/>
  <c r="J300" i="13"/>
  <c r="J349" i="10"/>
  <c r="G349" i="10"/>
  <c r="H346" i="8"/>
  <c r="C346" i="8"/>
  <c r="G346" i="8"/>
  <c r="D346" i="8"/>
  <c r="E346" i="8" s="1"/>
  <c r="I265" i="2" l="1"/>
  <c r="M265" i="2" s="1"/>
  <c r="H265" i="2"/>
  <c r="D265" i="2"/>
  <c r="C265" i="2"/>
  <c r="I346" i="8"/>
  <c r="I286" i="12"/>
  <c r="L286" i="12"/>
  <c r="G300" i="13"/>
  <c r="K300" i="13" s="1"/>
  <c r="F346" i="8"/>
  <c r="H350" i="10"/>
  <c r="C350" i="10"/>
  <c r="D350" i="10"/>
  <c r="E350" i="10" s="1"/>
  <c r="I350" i="10"/>
  <c r="E265" i="2" l="1"/>
  <c r="K265" i="2"/>
  <c r="D287" i="12"/>
  <c r="F287" i="12" a="1"/>
  <c r="F287" i="12" s="1"/>
  <c r="M287" i="12" s="1"/>
  <c r="E287" i="12"/>
  <c r="K287" i="12"/>
  <c r="O287" i="12" s="1"/>
  <c r="J287" i="12"/>
  <c r="H300" i="13"/>
  <c r="F301" i="13" s="1" a="1"/>
  <c r="F301" i="13" s="1"/>
  <c r="G350" i="10"/>
  <c r="J350" i="10"/>
  <c r="D347" i="8"/>
  <c r="E347" i="8" s="1"/>
  <c r="H347" i="8"/>
  <c r="G347" i="8"/>
  <c r="C347" i="8"/>
  <c r="G265" i="2" l="1"/>
  <c r="L265" i="2"/>
  <c r="N265" i="2" s="1"/>
  <c r="J265" i="2"/>
  <c r="O265" i="2" s="1"/>
  <c r="G287" i="12"/>
  <c r="I347" i="8"/>
  <c r="D301" i="13"/>
  <c r="G301" i="13" s="1"/>
  <c r="I301" i="13"/>
  <c r="J301" i="13"/>
  <c r="E301" i="13"/>
  <c r="F347" i="8"/>
  <c r="H351" i="10"/>
  <c r="C351" i="10"/>
  <c r="D351" i="10"/>
  <c r="E351" i="10" s="1"/>
  <c r="I351" i="10"/>
  <c r="C266" i="2" l="1"/>
  <c r="D266" i="2"/>
  <c r="I266" i="2"/>
  <c r="M266" i="2" s="1"/>
  <c r="H266" i="2"/>
  <c r="H301" i="13"/>
  <c r="F302" i="13" s="1" a="1"/>
  <c r="F302" i="13" s="1"/>
  <c r="K301" i="13"/>
  <c r="I287" i="12"/>
  <c r="L287" i="12"/>
  <c r="E302" i="13"/>
  <c r="D302" i="13"/>
  <c r="J351" i="10"/>
  <c r="G351" i="10"/>
  <c r="H348" i="8"/>
  <c r="C348" i="8"/>
  <c r="G348" i="8"/>
  <c r="D348" i="8"/>
  <c r="E348" i="8" s="1"/>
  <c r="E266" i="2" l="1"/>
  <c r="G266" i="2" s="1"/>
  <c r="K266" i="2"/>
  <c r="I302" i="13"/>
  <c r="D288" i="12"/>
  <c r="J288" i="12"/>
  <c r="K288" i="12"/>
  <c r="O288" i="12" s="1"/>
  <c r="F288" i="12" a="1"/>
  <c r="F288" i="12" s="1"/>
  <c r="M288" i="12" s="1"/>
  <c r="E288" i="12"/>
  <c r="J302" i="13"/>
  <c r="I348" i="8"/>
  <c r="F348" i="8"/>
  <c r="G302" i="13"/>
  <c r="H352" i="10"/>
  <c r="C352" i="10"/>
  <c r="D352" i="10"/>
  <c r="E352" i="10" s="1"/>
  <c r="I352" i="10"/>
  <c r="D267" i="2" l="1"/>
  <c r="C267" i="2"/>
  <c r="H267" i="2"/>
  <c r="I267" i="2"/>
  <c r="M267" i="2" s="1"/>
  <c r="J266" i="2"/>
  <c r="O266" i="2" s="1"/>
  <c r="L266" i="2"/>
  <c r="N266" i="2" s="1"/>
  <c r="K302" i="13"/>
  <c r="G288" i="12"/>
  <c r="I288" i="12" s="1"/>
  <c r="H302" i="13"/>
  <c r="E303" i="13" s="1"/>
  <c r="G352" i="10"/>
  <c r="J352" i="10"/>
  <c r="D349" i="8"/>
  <c r="E349" i="8" s="1"/>
  <c r="H349" i="8"/>
  <c r="G349" i="8"/>
  <c r="C349" i="8"/>
  <c r="E267" i="2" l="1"/>
  <c r="K267" i="2"/>
  <c r="D289" i="12"/>
  <c r="K289" i="12"/>
  <c r="O289" i="12" s="1"/>
  <c r="F289" i="12" a="1"/>
  <c r="F289" i="12" s="1"/>
  <c r="M289" i="12" s="1"/>
  <c r="J289" i="12"/>
  <c r="E289" i="12"/>
  <c r="L288" i="12"/>
  <c r="I349" i="8"/>
  <c r="D303" i="13"/>
  <c r="J303" i="13"/>
  <c r="I303" i="13"/>
  <c r="F349" i="8"/>
  <c r="F303" i="13" a="1"/>
  <c r="F303" i="13" s="1"/>
  <c r="H353" i="10"/>
  <c r="C353" i="10"/>
  <c r="D353" i="10"/>
  <c r="E353" i="10" s="1"/>
  <c r="I353" i="10"/>
  <c r="L267" i="2" l="1"/>
  <c r="N267" i="2" s="1"/>
  <c r="J267" i="2"/>
  <c r="O267" i="2" s="1"/>
  <c r="G267" i="2"/>
  <c r="G303" i="13"/>
  <c r="K303" i="13" s="1"/>
  <c r="G289" i="12"/>
  <c r="I289" i="12" s="1"/>
  <c r="J353" i="10"/>
  <c r="G353" i="10"/>
  <c r="H350" i="8"/>
  <c r="C350" i="8"/>
  <c r="G350" i="8"/>
  <c r="D350" i="8"/>
  <c r="E350" i="8" s="1"/>
  <c r="I268" i="2" l="1"/>
  <c r="M268" i="2" s="1"/>
  <c r="D268" i="2"/>
  <c r="H268" i="2"/>
  <c r="C268" i="2"/>
  <c r="H303" i="13"/>
  <c r="E304" i="13" s="1"/>
  <c r="K290" i="12"/>
  <c r="O290" i="12" s="1"/>
  <c r="F290" i="12" a="1"/>
  <c r="F290" i="12" s="1"/>
  <c r="M290" i="12" s="1"/>
  <c r="D290" i="12"/>
  <c r="E290" i="12"/>
  <c r="J290" i="12"/>
  <c r="L289" i="12"/>
  <c r="F350" i="8"/>
  <c r="I350" i="8"/>
  <c r="H354" i="10"/>
  <c r="C354" i="10"/>
  <c r="D354" i="10"/>
  <c r="E354" i="10" s="1"/>
  <c r="I354" i="10"/>
  <c r="E268" i="2" l="1"/>
  <c r="K268" i="2"/>
  <c r="F304" i="13" a="1"/>
  <c r="F304" i="13" s="1"/>
  <c r="I304" i="13"/>
  <c r="J304" i="13"/>
  <c r="D304" i="13"/>
  <c r="G290" i="12"/>
  <c r="I290" i="12" s="1"/>
  <c r="L290" i="12"/>
  <c r="G354" i="10"/>
  <c r="J354" i="10"/>
  <c r="D351" i="8"/>
  <c r="E351" i="8" s="1"/>
  <c r="C351" i="8"/>
  <c r="H351" i="8"/>
  <c r="G351" i="8"/>
  <c r="G304" i="13" l="1"/>
  <c r="H304" i="13" s="1"/>
  <c r="I305" i="13" s="1"/>
  <c r="L268" i="2"/>
  <c r="N268" i="2" s="1"/>
  <c r="G268" i="2"/>
  <c r="J268" i="2"/>
  <c r="O268" i="2" s="1"/>
  <c r="D291" i="12"/>
  <c r="E291" i="12"/>
  <c r="K291" i="12"/>
  <c r="O291" i="12" s="1"/>
  <c r="J291" i="12"/>
  <c r="F291" i="12" a="1"/>
  <c r="F291" i="12" s="1"/>
  <c r="M291" i="12" s="1"/>
  <c r="F351" i="8"/>
  <c r="I351" i="8"/>
  <c r="D305" i="13"/>
  <c r="K304" i="13"/>
  <c r="H355" i="10"/>
  <c r="C355" i="10"/>
  <c r="D355" i="10"/>
  <c r="E355" i="10" s="1"/>
  <c r="I355" i="10"/>
  <c r="F305" i="13" l="1" a="1"/>
  <c r="F305" i="13" s="1"/>
  <c r="E305" i="13"/>
  <c r="J305" i="13"/>
  <c r="I269" i="2"/>
  <c r="M269" i="2" s="1"/>
  <c r="D269" i="2"/>
  <c r="H269" i="2"/>
  <c r="C269" i="2"/>
  <c r="G291" i="12"/>
  <c r="L291" i="12" s="1"/>
  <c r="G305" i="13"/>
  <c r="K305" i="13" s="1"/>
  <c r="J355" i="10"/>
  <c r="G355" i="10"/>
  <c r="H352" i="8"/>
  <c r="C352" i="8"/>
  <c r="G352" i="8"/>
  <c r="D352" i="8"/>
  <c r="E352" i="8" s="1"/>
  <c r="E269" i="2" l="1"/>
  <c r="K269" i="2"/>
  <c r="I352" i="8"/>
  <c r="I291" i="12"/>
  <c r="F352" i="8"/>
  <c r="H305" i="13"/>
  <c r="H356" i="10"/>
  <c r="C356" i="10"/>
  <c r="D356" i="10"/>
  <c r="E356" i="10" s="1"/>
  <c r="I356" i="10"/>
  <c r="L269" i="2" l="1"/>
  <c r="N269" i="2" s="1"/>
  <c r="G269" i="2"/>
  <c r="J269" i="2"/>
  <c r="O269" i="2" s="1"/>
  <c r="J292" i="12"/>
  <c r="F292" i="12" a="1"/>
  <c r="F292" i="12" s="1"/>
  <c r="M292" i="12" s="1"/>
  <c r="K292" i="12"/>
  <c r="O292" i="12" s="1"/>
  <c r="D292" i="12"/>
  <c r="E292" i="12"/>
  <c r="J306" i="13"/>
  <c r="I306" i="13"/>
  <c r="E306" i="13"/>
  <c r="F306" i="13" a="1"/>
  <c r="F306" i="13" s="1"/>
  <c r="D306" i="13"/>
  <c r="G356" i="10"/>
  <c r="J356" i="10"/>
  <c r="D353" i="8"/>
  <c r="E353" i="8" s="1"/>
  <c r="G353" i="8"/>
  <c r="C353" i="8"/>
  <c r="H353" i="8"/>
  <c r="H270" i="2" l="1"/>
  <c r="C270" i="2"/>
  <c r="D270" i="2"/>
  <c r="I270" i="2"/>
  <c r="M270" i="2" s="1"/>
  <c r="G292" i="12"/>
  <c r="I292" i="12" s="1"/>
  <c r="I353" i="8"/>
  <c r="F353" i="8"/>
  <c r="G306" i="13"/>
  <c r="K306" i="13" s="1"/>
  <c r="H357" i="10"/>
  <c r="C357" i="10"/>
  <c r="D357" i="10"/>
  <c r="E357" i="10" s="1"/>
  <c r="I357" i="10"/>
  <c r="E270" i="2" l="1"/>
  <c r="G270" i="2" s="1"/>
  <c r="K270" i="2"/>
  <c r="L292" i="12"/>
  <c r="E293" i="12"/>
  <c r="D293" i="12"/>
  <c r="J293" i="12"/>
  <c r="K293" i="12"/>
  <c r="O293" i="12" s="1"/>
  <c r="F293" i="12" a="1"/>
  <c r="F293" i="12" s="1"/>
  <c r="M293" i="12" s="1"/>
  <c r="H306" i="13"/>
  <c r="J357" i="10"/>
  <c r="G357" i="10"/>
  <c r="H354" i="8"/>
  <c r="C354" i="8"/>
  <c r="G354" i="8"/>
  <c r="D354" i="8"/>
  <c r="E354" i="8" s="1"/>
  <c r="I271" i="2" l="1"/>
  <c r="M271" i="2" s="1"/>
  <c r="D271" i="2"/>
  <c r="H271" i="2"/>
  <c r="C271" i="2"/>
  <c r="J270" i="2"/>
  <c r="O270" i="2" s="1"/>
  <c r="L270" i="2"/>
  <c r="N270" i="2" s="1"/>
  <c r="G293" i="12"/>
  <c r="I293" i="12" s="1"/>
  <c r="I354" i="8"/>
  <c r="F354" i="8"/>
  <c r="E307" i="13"/>
  <c r="D307" i="13"/>
  <c r="I307" i="13"/>
  <c r="J307" i="13"/>
  <c r="F307" i="13" a="1"/>
  <c r="F307" i="13" s="1"/>
  <c r="H358" i="10"/>
  <c r="C358" i="10"/>
  <c r="D358" i="10"/>
  <c r="E358" i="10" s="1"/>
  <c r="I358" i="10"/>
  <c r="E271" i="2" l="1"/>
  <c r="K271" i="2"/>
  <c r="L293" i="12"/>
  <c r="D294" i="12"/>
  <c r="F294" i="12" a="1"/>
  <c r="F294" i="12" s="1"/>
  <c r="M294" i="12" s="1"/>
  <c r="J294" i="12"/>
  <c r="E294" i="12"/>
  <c r="K294" i="12"/>
  <c r="O294" i="12" s="1"/>
  <c r="G307" i="13"/>
  <c r="K307" i="13" s="1"/>
  <c r="G358" i="10"/>
  <c r="J358" i="10"/>
  <c r="D355" i="8"/>
  <c r="E355" i="8" s="1"/>
  <c r="H355" i="8"/>
  <c r="G355" i="8"/>
  <c r="C355" i="8"/>
  <c r="L271" i="2" l="1"/>
  <c r="N271" i="2" s="1"/>
  <c r="J271" i="2"/>
  <c r="O271" i="2" s="1"/>
  <c r="G271" i="2"/>
  <c r="G294" i="12"/>
  <c r="I294" i="12" s="1"/>
  <c r="I355" i="8"/>
  <c r="F355" i="8"/>
  <c r="H307" i="13"/>
  <c r="H359" i="10"/>
  <c r="C359" i="10"/>
  <c r="D359" i="10"/>
  <c r="E359" i="10" s="1"/>
  <c r="I359" i="10"/>
  <c r="C272" i="2" l="1"/>
  <c r="D272" i="2"/>
  <c r="I272" i="2"/>
  <c r="M272" i="2" s="1"/>
  <c r="H272" i="2"/>
  <c r="L294" i="12"/>
  <c r="E295" i="12"/>
  <c r="F295" i="12" a="1"/>
  <c r="F295" i="12" s="1"/>
  <c r="M295" i="12" s="1"/>
  <c r="D295" i="12"/>
  <c r="K295" i="12"/>
  <c r="O295" i="12" s="1"/>
  <c r="J295" i="12"/>
  <c r="E308" i="13"/>
  <c r="F308" i="13" a="1"/>
  <c r="F308" i="13" s="1"/>
  <c r="I308" i="13"/>
  <c r="D308" i="13"/>
  <c r="J308" i="13"/>
  <c r="J359" i="10"/>
  <c r="G359" i="10"/>
  <c r="H356" i="8"/>
  <c r="C356" i="8"/>
  <c r="G356" i="8"/>
  <c r="D356" i="8"/>
  <c r="E356" i="8" s="1"/>
  <c r="E272" i="2" l="1"/>
  <c r="J272" i="2" s="1"/>
  <c r="O272" i="2" s="1"/>
  <c r="K272" i="2"/>
  <c r="I356" i="8"/>
  <c r="G295" i="12"/>
  <c r="I295" i="12" s="1"/>
  <c r="F356" i="8"/>
  <c r="G308" i="13"/>
  <c r="K308" i="13" s="1"/>
  <c r="H360" i="10"/>
  <c r="C360" i="10"/>
  <c r="D360" i="10"/>
  <c r="E360" i="10" s="1"/>
  <c r="I360" i="10"/>
  <c r="G272" i="2" l="1"/>
  <c r="D273" i="2" s="1"/>
  <c r="L272" i="2"/>
  <c r="N272" i="2" s="1"/>
  <c r="L295" i="12"/>
  <c r="K296" i="12"/>
  <c r="O296" i="12" s="1"/>
  <c r="F296" i="12" a="1"/>
  <c r="F296" i="12" s="1"/>
  <c r="M296" i="12" s="1"/>
  <c r="J296" i="12"/>
  <c r="D296" i="12"/>
  <c r="E296" i="12"/>
  <c r="H308" i="13"/>
  <c r="D309" i="13" s="1"/>
  <c r="G360" i="10"/>
  <c r="J360" i="10"/>
  <c r="D357" i="8"/>
  <c r="E357" i="8" s="1"/>
  <c r="H357" i="8"/>
  <c r="G357" i="8"/>
  <c r="C357" i="8"/>
  <c r="I273" i="2" l="1"/>
  <c r="M273" i="2" s="1"/>
  <c r="C273" i="2"/>
  <c r="H273" i="2"/>
  <c r="E273" i="2"/>
  <c r="K273" i="2"/>
  <c r="G296" i="12"/>
  <c r="I296" i="12" s="1"/>
  <c r="D297" i="12" s="1"/>
  <c r="I357" i="8"/>
  <c r="F357" i="8"/>
  <c r="E309" i="13"/>
  <c r="J309" i="13"/>
  <c r="I309" i="13"/>
  <c r="F309" i="13" a="1"/>
  <c r="F309" i="13" s="1"/>
  <c r="G309" i="13" s="1"/>
  <c r="H361" i="10"/>
  <c r="C361" i="10"/>
  <c r="D361" i="10"/>
  <c r="E361" i="10" s="1"/>
  <c r="I361" i="10"/>
  <c r="L273" i="2" l="1"/>
  <c r="N273" i="2" s="1"/>
  <c r="J273" i="2"/>
  <c r="O273" i="2" s="1"/>
  <c r="G273" i="2"/>
  <c r="E297" i="12"/>
  <c r="K297" i="12"/>
  <c r="O297" i="12" s="1"/>
  <c r="F297" i="12" a="1"/>
  <c r="F297" i="12" s="1"/>
  <c r="J297" i="12"/>
  <c r="L296" i="12"/>
  <c r="K309" i="13"/>
  <c r="H309" i="13"/>
  <c r="J361" i="10"/>
  <c r="G361" i="10"/>
  <c r="H358" i="8"/>
  <c r="C358" i="8"/>
  <c r="G358" i="8"/>
  <c r="D358" i="8"/>
  <c r="E358" i="8" s="1"/>
  <c r="D274" i="2" l="1"/>
  <c r="H274" i="2"/>
  <c r="C274" i="2"/>
  <c r="I274" i="2"/>
  <c r="M274" i="2" s="1"/>
  <c r="G297" i="12"/>
  <c r="L297" i="12" s="1"/>
  <c r="M297" i="12"/>
  <c r="I358" i="8"/>
  <c r="I297" i="12"/>
  <c r="F358" i="8"/>
  <c r="F310" i="13" a="1"/>
  <c r="F310" i="13" s="1"/>
  <c r="I310" i="13"/>
  <c r="D310" i="13"/>
  <c r="J310" i="13"/>
  <c r="E310" i="13"/>
  <c r="I362" i="10"/>
  <c r="D362" i="10"/>
  <c r="E362" i="10" s="1"/>
  <c r="H362" i="10"/>
  <c r="C362" i="10"/>
  <c r="E274" i="2" l="1"/>
  <c r="G274" i="2" s="1"/>
  <c r="K274" i="2"/>
  <c r="E298" i="12"/>
  <c r="F298" i="12" a="1"/>
  <c r="F298" i="12" s="1"/>
  <c r="M298" i="12" s="1"/>
  <c r="J298" i="12"/>
  <c r="D298" i="12"/>
  <c r="K298" i="12"/>
  <c r="O298" i="12" s="1"/>
  <c r="G310" i="13"/>
  <c r="K310" i="13" s="1"/>
  <c r="J362" i="10"/>
  <c r="G362" i="10"/>
  <c r="G359" i="8"/>
  <c r="D359" i="8"/>
  <c r="E359" i="8" s="1"/>
  <c r="C359" i="8"/>
  <c r="H359" i="8"/>
  <c r="I275" i="2" l="1"/>
  <c r="M275" i="2" s="1"/>
  <c r="D275" i="2"/>
  <c r="H275" i="2"/>
  <c r="C275" i="2"/>
  <c r="L274" i="2"/>
  <c r="N274" i="2" s="1"/>
  <c r="J274" i="2"/>
  <c r="O274" i="2" s="1"/>
  <c r="G298" i="12"/>
  <c r="I298" i="12" s="1"/>
  <c r="E299" i="12" s="1"/>
  <c r="H310" i="13"/>
  <c r="D311" i="13" s="1"/>
  <c r="I359" i="8"/>
  <c r="F359" i="8"/>
  <c r="I363" i="10"/>
  <c r="D363" i="10"/>
  <c r="E363" i="10" s="1"/>
  <c r="H363" i="10"/>
  <c r="C363" i="10"/>
  <c r="E275" i="2" l="1"/>
  <c r="K275" i="2"/>
  <c r="L298" i="12"/>
  <c r="F299" i="12" a="1"/>
  <c r="F299" i="12" s="1"/>
  <c r="M299" i="12" s="1"/>
  <c r="J299" i="12"/>
  <c r="D299" i="12"/>
  <c r="K299" i="12"/>
  <c r="O299" i="12" s="1"/>
  <c r="E311" i="13"/>
  <c r="F311" i="13" a="1"/>
  <c r="F311" i="13" s="1"/>
  <c r="G311" i="13" s="1"/>
  <c r="J311" i="13"/>
  <c r="I311" i="13"/>
  <c r="J363" i="10"/>
  <c r="G363" i="10"/>
  <c r="D360" i="8"/>
  <c r="E360" i="8" s="1"/>
  <c r="C360" i="8"/>
  <c r="H360" i="8"/>
  <c r="G360" i="8"/>
  <c r="G299" i="12" l="1"/>
  <c r="I299" i="12" s="1"/>
  <c r="J275" i="2"/>
  <c r="O275" i="2" s="1"/>
  <c r="L275" i="2"/>
  <c r="N275" i="2" s="1"/>
  <c r="G275" i="2"/>
  <c r="I360" i="8"/>
  <c r="F360" i="8"/>
  <c r="K311" i="13"/>
  <c r="H311" i="13"/>
  <c r="D312" i="13" s="1"/>
  <c r="I364" i="10"/>
  <c r="D364" i="10"/>
  <c r="E364" i="10" s="1"/>
  <c r="H364" i="10"/>
  <c r="C364" i="10"/>
  <c r="J300" i="12" l="1"/>
  <c r="K300" i="12"/>
  <c r="O300" i="12" s="1"/>
  <c r="F300" i="12" a="1"/>
  <c r="F300" i="12" s="1"/>
  <c r="M300" i="12" s="1"/>
  <c r="L299" i="12"/>
  <c r="D300" i="12"/>
  <c r="E300" i="12"/>
  <c r="H276" i="2"/>
  <c r="D276" i="2"/>
  <c r="I276" i="2"/>
  <c r="M276" i="2" s="1"/>
  <c r="C276" i="2"/>
  <c r="F312" i="13" a="1"/>
  <c r="F312" i="13" s="1"/>
  <c r="G312" i="13" s="1"/>
  <c r="E312" i="13"/>
  <c r="J312" i="13"/>
  <c r="I312" i="13"/>
  <c r="J364" i="10"/>
  <c r="G364" i="10"/>
  <c r="C361" i="8"/>
  <c r="H361" i="8"/>
  <c r="G361" i="8"/>
  <c r="D361" i="8"/>
  <c r="E361" i="8" s="1"/>
  <c r="G300" i="12" l="1"/>
  <c r="L300" i="12" s="1"/>
  <c r="E276" i="2"/>
  <c r="K276" i="2"/>
  <c r="I361" i="8"/>
  <c r="F361" i="8"/>
  <c r="K312" i="13"/>
  <c r="H312" i="13"/>
  <c r="I313" i="13" s="1"/>
  <c r="I365" i="10"/>
  <c r="D365" i="10"/>
  <c r="E365" i="10" s="1"/>
  <c r="H365" i="10"/>
  <c r="C365" i="10"/>
  <c r="I300" i="12" l="1"/>
  <c r="D301" i="12" s="1"/>
  <c r="L276" i="2"/>
  <c r="N276" i="2" s="1"/>
  <c r="G276" i="2"/>
  <c r="J276" i="2"/>
  <c r="O276" i="2" s="1"/>
  <c r="J301" i="12"/>
  <c r="K301" i="12"/>
  <c r="O301" i="12" s="1"/>
  <c r="F301" i="12" a="1"/>
  <c r="F301" i="12" s="1"/>
  <c r="F313" i="13" a="1"/>
  <c r="F313" i="13" s="1"/>
  <c r="J313" i="13"/>
  <c r="E313" i="13"/>
  <c r="D313" i="13"/>
  <c r="J365" i="10"/>
  <c r="G365" i="10"/>
  <c r="H362" i="8"/>
  <c r="G362" i="8"/>
  <c r="D362" i="8"/>
  <c r="E362" i="8" s="1"/>
  <c r="C362" i="8"/>
  <c r="E301" i="12" l="1"/>
  <c r="C277" i="2"/>
  <c r="D277" i="2"/>
  <c r="I277" i="2"/>
  <c r="M277" i="2" s="1"/>
  <c r="H277" i="2"/>
  <c r="G301" i="12"/>
  <c r="I301" i="12" s="1"/>
  <c r="F302" i="12" s="1" a="1"/>
  <c r="F302" i="12" s="1"/>
  <c r="M302" i="12" s="1"/>
  <c r="M301" i="12"/>
  <c r="G313" i="13"/>
  <c r="K313" i="13" s="1"/>
  <c r="I362" i="8"/>
  <c r="F362" i="8"/>
  <c r="I366" i="10"/>
  <c r="D366" i="10"/>
  <c r="E366" i="10" s="1"/>
  <c r="H366" i="10"/>
  <c r="C366" i="10"/>
  <c r="L301" i="12" l="1"/>
  <c r="E277" i="2"/>
  <c r="J277" i="2" s="1"/>
  <c r="O277" i="2" s="1"/>
  <c r="K277" i="2"/>
  <c r="H313" i="13"/>
  <c r="F314" i="13" s="1" a="1"/>
  <c r="F314" i="13" s="1"/>
  <c r="D302" i="12"/>
  <c r="J302" i="12"/>
  <c r="K302" i="12"/>
  <c r="O302" i="12" s="1"/>
  <c r="E302" i="12"/>
  <c r="G302" i="12"/>
  <c r="J366" i="10"/>
  <c r="G366" i="10"/>
  <c r="G363" i="8"/>
  <c r="D363" i="8"/>
  <c r="E363" i="8" s="1"/>
  <c r="C363" i="8"/>
  <c r="H363" i="8"/>
  <c r="G277" i="2" l="1"/>
  <c r="D278" i="2" s="1"/>
  <c r="L277" i="2"/>
  <c r="N277" i="2" s="1"/>
  <c r="J314" i="13"/>
  <c r="E314" i="13"/>
  <c r="I314" i="13"/>
  <c r="D314" i="13"/>
  <c r="G314" i="13" s="1"/>
  <c r="L302" i="12"/>
  <c r="I302" i="12"/>
  <c r="I363" i="8"/>
  <c r="F363" i="8"/>
  <c r="I367" i="10"/>
  <c r="D367" i="10"/>
  <c r="E367" i="10" s="1"/>
  <c r="C367" i="10"/>
  <c r="H367" i="10"/>
  <c r="K314" i="13" l="1"/>
  <c r="I278" i="2"/>
  <c r="M278" i="2" s="1"/>
  <c r="H278" i="2"/>
  <c r="C278" i="2"/>
  <c r="E278" i="2"/>
  <c r="K278" i="2"/>
  <c r="E303" i="12"/>
  <c r="J303" i="12"/>
  <c r="F303" i="12" a="1"/>
  <c r="F303" i="12" s="1"/>
  <c r="M303" i="12" s="1"/>
  <c r="K303" i="12"/>
  <c r="O303" i="12" s="1"/>
  <c r="D303" i="12"/>
  <c r="H314" i="13"/>
  <c r="J367" i="10"/>
  <c r="G367" i="10"/>
  <c r="D364" i="8"/>
  <c r="E364" i="8" s="1"/>
  <c r="C364" i="8"/>
  <c r="H364" i="8"/>
  <c r="G364" i="8"/>
  <c r="L278" i="2" l="1"/>
  <c r="N278" i="2" s="1"/>
  <c r="G278" i="2"/>
  <c r="J278" i="2"/>
  <c r="O278" i="2" s="1"/>
  <c r="G303" i="12"/>
  <c r="I364" i="8"/>
  <c r="F364" i="8"/>
  <c r="E315" i="13"/>
  <c r="D315" i="13"/>
  <c r="I315" i="13"/>
  <c r="J315" i="13"/>
  <c r="F315" i="13" a="1"/>
  <c r="F315" i="13" s="1"/>
  <c r="I368" i="10"/>
  <c r="D368" i="10"/>
  <c r="E368" i="10" s="1"/>
  <c r="H368" i="10"/>
  <c r="C368" i="10"/>
  <c r="I279" i="2" l="1"/>
  <c r="M279" i="2" s="1"/>
  <c r="H279" i="2"/>
  <c r="D279" i="2"/>
  <c r="C279" i="2"/>
  <c r="L303" i="12"/>
  <c r="I303" i="12"/>
  <c r="G315" i="13"/>
  <c r="K315" i="13" s="1"/>
  <c r="G368" i="10"/>
  <c r="J368" i="10"/>
  <c r="C365" i="8"/>
  <c r="H365" i="8"/>
  <c r="G365" i="8"/>
  <c r="D365" i="8"/>
  <c r="E365" i="8" s="1"/>
  <c r="E279" i="2" l="1"/>
  <c r="K279" i="2"/>
  <c r="I365" i="8"/>
  <c r="J304" i="12"/>
  <c r="D304" i="12"/>
  <c r="K304" i="12"/>
  <c r="O304" i="12" s="1"/>
  <c r="E304" i="12"/>
  <c r="F304" i="12" a="1"/>
  <c r="F304" i="12" s="1"/>
  <c r="M304" i="12" s="1"/>
  <c r="H315" i="13"/>
  <c r="J316" i="13" s="1"/>
  <c r="F365" i="8"/>
  <c r="I369" i="10"/>
  <c r="D369" i="10"/>
  <c r="E369" i="10" s="1"/>
  <c r="C369" i="10"/>
  <c r="H369" i="10"/>
  <c r="L279" i="2" l="1"/>
  <c r="N279" i="2" s="1"/>
  <c r="G279" i="2"/>
  <c r="J279" i="2"/>
  <c r="O279" i="2" s="1"/>
  <c r="G304" i="12"/>
  <c r="E316" i="13"/>
  <c r="I316" i="13"/>
  <c r="D316" i="13"/>
  <c r="F316" i="13" a="1"/>
  <c r="F316" i="13" s="1"/>
  <c r="J369" i="10"/>
  <c r="G369" i="10"/>
  <c r="H366" i="8"/>
  <c r="G366" i="8"/>
  <c r="D366" i="8"/>
  <c r="E366" i="8" s="1"/>
  <c r="C366" i="8"/>
  <c r="C280" i="2" l="1"/>
  <c r="H280" i="2"/>
  <c r="I280" i="2"/>
  <c r="M280" i="2" s="1"/>
  <c r="D280" i="2"/>
  <c r="G316" i="13"/>
  <c r="K316" i="13" s="1"/>
  <c r="I304" i="12"/>
  <c r="L304" i="12"/>
  <c r="I366" i="8"/>
  <c r="F366" i="8"/>
  <c r="I370" i="10"/>
  <c r="D370" i="10"/>
  <c r="E370" i="10" s="1"/>
  <c r="H370" i="10"/>
  <c r="C370" i="10"/>
  <c r="E280" i="2" l="1"/>
  <c r="J280" i="2" s="1"/>
  <c r="O280" i="2" s="1"/>
  <c r="K280" i="2"/>
  <c r="H316" i="13"/>
  <c r="E317" i="13" s="1"/>
  <c r="K305" i="12"/>
  <c r="O305" i="12" s="1"/>
  <c r="E305" i="12"/>
  <c r="F305" i="12" a="1"/>
  <c r="F305" i="12" s="1"/>
  <c r="M305" i="12" s="1"/>
  <c r="J305" i="12"/>
  <c r="D305" i="12"/>
  <c r="G370" i="10"/>
  <c r="J370" i="10"/>
  <c r="G367" i="8"/>
  <c r="D367" i="8"/>
  <c r="E367" i="8" s="1"/>
  <c r="C367" i="8"/>
  <c r="H367" i="8"/>
  <c r="G280" i="2" l="1"/>
  <c r="L280" i="2"/>
  <c r="N280" i="2" s="1"/>
  <c r="G305" i="12"/>
  <c r="L305" i="12" s="1"/>
  <c r="I367" i="8"/>
  <c r="D317" i="13"/>
  <c r="J317" i="13"/>
  <c r="F317" i="13" a="1"/>
  <c r="F317" i="13" s="1"/>
  <c r="I317" i="13"/>
  <c r="F367" i="8"/>
  <c r="I371" i="10"/>
  <c r="D371" i="10"/>
  <c r="E371" i="10" s="1"/>
  <c r="C371" i="10"/>
  <c r="H371" i="10"/>
  <c r="D281" i="2" l="1"/>
  <c r="C281" i="2"/>
  <c r="I281" i="2"/>
  <c r="M281" i="2" s="1"/>
  <c r="H281" i="2"/>
  <c r="G317" i="13"/>
  <c r="H317" i="13" s="1"/>
  <c r="I305" i="12"/>
  <c r="D306" i="12" s="1"/>
  <c r="J371" i="10"/>
  <c r="G371" i="10"/>
  <c r="D368" i="8"/>
  <c r="E368" i="8" s="1"/>
  <c r="C368" i="8"/>
  <c r="H368" i="8"/>
  <c r="G368" i="8"/>
  <c r="E281" i="2" l="1"/>
  <c r="K281" i="2"/>
  <c r="K317" i="13"/>
  <c r="F306" i="12" a="1"/>
  <c r="F306" i="12" s="1"/>
  <c r="M306" i="12" s="1"/>
  <c r="J306" i="12"/>
  <c r="E306" i="12"/>
  <c r="K306" i="12"/>
  <c r="O306" i="12" s="1"/>
  <c r="I368" i="8"/>
  <c r="F368" i="8"/>
  <c r="I318" i="13"/>
  <c r="E318" i="13"/>
  <c r="F318" i="13" a="1"/>
  <c r="F318" i="13" s="1"/>
  <c r="D318" i="13"/>
  <c r="J318" i="13"/>
  <c r="I372" i="10"/>
  <c r="D372" i="10"/>
  <c r="E372" i="10" s="1"/>
  <c r="H372" i="10"/>
  <c r="C372" i="10"/>
  <c r="J281" i="2" l="1"/>
  <c r="O281" i="2" s="1"/>
  <c r="L281" i="2"/>
  <c r="N281" i="2" s="1"/>
  <c r="G281" i="2"/>
  <c r="G306" i="12"/>
  <c r="L306" i="12" s="1"/>
  <c r="G318" i="13"/>
  <c r="H318" i="13" s="1"/>
  <c r="G372" i="10"/>
  <c r="J372" i="10"/>
  <c r="C369" i="8"/>
  <c r="H369" i="8"/>
  <c r="G369" i="8"/>
  <c r="D369" i="8"/>
  <c r="E369" i="8" s="1"/>
  <c r="I306" i="12" l="1"/>
  <c r="J307" i="12" s="1"/>
  <c r="C282" i="2"/>
  <c r="D282" i="2"/>
  <c r="H282" i="2"/>
  <c r="I282" i="2"/>
  <c r="M282" i="2" s="1"/>
  <c r="E307" i="12"/>
  <c r="K318" i="13"/>
  <c r="I369" i="8"/>
  <c r="F369" i="8"/>
  <c r="F319" i="13" a="1"/>
  <c r="F319" i="13" s="1"/>
  <c r="E319" i="13"/>
  <c r="D319" i="13"/>
  <c r="I319" i="13"/>
  <c r="J319" i="13"/>
  <c r="I373" i="10"/>
  <c r="D373" i="10"/>
  <c r="E373" i="10" s="1"/>
  <c r="C373" i="10"/>
  <c r="H373" i="10"/>
  <c r="D307" i="12" l="1"/>
  <c r="F307" i="12" a="1"/>
  <c r="F307" i="12" s="1"/>
  <c r="M307" i="12" s="1"/>
  <c r="K307" i="12"/>
  <c r="O307" i="12" s="1"/>
  <c r="E282" i="2"/>
  <c r="J282" i="2" s="1"/>
  <c r="O282" i="2" s="1"/>
  <c r="K282" i="2"/>
  <c r="G307" i="12"/>
  <c r="L307" i="12" s="1"/>
  <c r="I307" i="12"/>
  <c r="G319" i="13"/>
  <c r="K319" i="13" s="1"/>
  <c r="J373" i="10"/>
  <c r="G373" i="10"/>
  <c r="H370" i="8"/>
  <c r="G370" i="8"/>
  <c r="D370" i="8"/>
  <c r="E370" i="8" s="1"/>
  <c r="C370" i="8"/>
  <c r="G282" i="2" l="1"/>
  <c r="D283" i="2" s="1"/>
  <c r="L282" i="2"/>
  <c r="N282" i="2" s="1"/>
  <c r="I370" i="8"/>
  <c r="F308" i="12" a="1"/>
  <c r="F308" i="12" s="1"/>
  <c r="M308" i="12" s="1"/>
  <c r="J308" i="12"/>
  <c r="D308" i="12"/>
  <c r="E308" i="12"/>
  <c r="K308" i="12"/>
  <c r="O308" i="12" s="1"/>
  <c r="H319" i="13"/>
  <c r="E320" i="13" s="1"/>
  <c r="F370" i="8"/>
  <c r="I374" i="10"/>
  <c r="D374" i="10"/>
  <c r="E374" i="10" s="1"/>
  <c r="H374" i="10"/>
  <c r="C374" i="10"/>
  <c r="H283" i="2" l="1"/>
  <c r="C283" i="2"/>
  <c r="I283" i="2"/>
  <c r="M283" i="2" s="1"/>
  <c r="E283" i="2"/>
  <c r="K283" i="2"/>
  <c r="G308" i="12"/>
  <c r="I308" i="12" s="1"/>
  <c r="E309" i="12" s="1"/>
  <c r="D320" i="13"/>
  <c r="J320" i="13"/>
  <c r="I320" i="13"/>
  <c r="F320" i="13" a="1"/>
  <c r="F320" i="13" s="1"/>
  <c r="G374" i="10"/>
  <c r="J374" i="10"/>
  <c r="G371" i="8"/>
  <c r="D371" i="8"/>
  <c r="E371" i="8" s="1"/>
  <c r="C371" i="8"/>
  <c r="H371" i="8"/>
  <c r="G320" i="13" l="1"/>
  <c r="H320" i="13" s="1"/>
  <c r="F321" i="13" s="1" a="1"/>
  <c r="F321" i="13" s="1"/>
  <c r="L283" i="2"/>
  <c r="N283" i="2" s="1"/>
  <c r="J283" i="2"/>
  <c r="O283" i="2" s="1"/>
  <c r="G283" i="2"/>
  <c r="D309" i="12"/>
  <c r="K309" i="12"/>
  <c r="O309" i="12" s="1"/>
  <c r="J309" i="12"/>
  <c r="F309" i="12" a="1"/>
  <c r="F309" i="12" s="1"/>
  <c r="L308" i="12"/>
  <c r="K320" i="13"/>
  <c r="D321" i="13"/>
  <c r="G321" i="13" s="1"/>
  <c r="E321" i="13"/>
  <c r="J321" i="13"/>
  <c r="I321" i="13"/>
  <c r="I371" i="8"/>
  <c r="F371" i="8"/>
  <c r="I375" i="10"/>
  <c r="D375" i="10"/>
  <c r="E375" i="10" s="1"/>
  <c r="C375" i="10"/>
  <c r="H375" i="10"/>
  <c r="D284" i="2" l="1"/>
  <c r="H284" i="2"/>
  <c r="I284" i="2"/>
  <c r="M284" i="2" s="1"/>
  <c r="C284" i="2"/>
  <c r="G309" i="12"/>
  <c r="M309" i="12"/>
  <c r="K321" i="13"/>
  <c r="H321" i="13"/>
  <c r="I309" i="12"/>
  <c r="F310" i="12" s="1" a="1"/>
  <c r="F310" i="12" s="1"/>
  <c r="M310" i="12" s="1"/>
  <c r="J375" i="10"/>
  <c r="G375" i="10"/>
  <c r="D372" i="8"/>
  <c r="E372" i="8" s="1"/>
  <c r="C372" i="8"/>
  <c r="H372" i="8"/>
  <c r="G372" i="8"/>
  <c r="L309" i="12" l="1"/>
  <c r="E284" i="2"/>
  <c r="K284" i="2"/>
  <c r="I372" i="8"/>
  <c r="F372" i="8"/>
  <c r="I322" i="13"/>
  <c r="F322" i="13" a="1"/>
  <c r="F322" i="13" s="1"/>
  <c r="D322" i="13"/>
  <c r="J322" i="13"/>
  <c r="E322" i="13"/>
  <c r="J310" i="12"/>
  <c r="D310" i="12"/>
  <c r="G310" i="12" s="1"/>
  <c r="E310" i="12"/>
  <c r="K310" i="12"/>
  <c r="O310" i="12" s="1"/>
  <c r="I376" i="10"/>
  <c r="D376" i="10"/>
  <c r="E376" i="10" s="1"/>
  <c r="H376" i="10"/>
  <c r="C376" i="10"/>
  <c r="L284" i="2" l="1"/>
  <c r="N284" i="2" s="1"/>
  <c r="G284" i="2"/>
  <c r="J284" i="2"/>
  <c r="O284" i="2" s="1"/>
  <c r="G322" i="13"/>
  <c r="K322" i="13" s="1"/>
  <c r="I310" i="12"/>
  <c r="D311" i="12" s="1"/>
  <c r="L310" i="12"/>
  <c r="G376" i="10"/>
  <c r="J376" i="10"/>
  <c r="C373" i="8"/>
  <c r="H373" i="8"/>
  <c r="G373" i="8"/>
  <c r="D373" i="8"/>
  <c r="E373" i="8" s="1"/>
  <c r="H285" i="2" l="1"/>
  <c r="D285" i="2"/>
  <c r="I285" i="2"/>
  <c r="M285" i="2" s="1"/>
  <c r="C285" i="2"/>
  <c r="F373" i="8"/>
  <c r="I373" i="8"/>
  <c r="H322" i="13"/>
  <c r="E323" i="13" s="1"/>
  <c r="J311" i="12"/>
  <c r="K311" i="12"/>
  <c r="O311" i="12" s="1"/>
  <c r="E311" i="12"/>
  <c r="F311" i="12" a="1"/>
  <c r="F311" i="12" s="1"/>
  <c r="M311" i="12" s="1"/>
  <c r="I377" i="10"/>
  <c r="D377" i="10"/>
  <c r="E377" i="10" s="1"/>
  <c r="C377" i="10"/>
  <c r="H377" i="10"/>
  <c r="E285" i="2" l="1"/>
  <c r="K285" i="2"/>
  <c r="J323" i="13"/>
  <c r="G311" i="12"/>
  <c r="L311" i="12" s="1"/>
  <c r="I323" i="13"/>
  <c r="D323" i="13"/>
  <c r="F323" i="13" a="1"/>
  <c r="F323" i="13" s="1"/>
  <c r="J377" i="10"/>
  <c r="G377" i="10"/>
  <c r="H374" i="8"/>
  <c r="G374" i="8"/>
  <c r="D374" i="8"/>
  <c r="E374" i="8" s="1"/>
  <c r="C374" i="8"/>
  <c r="J285" i="2" l="1"/>
  <c r="O285" i="2" s="1"/>
  <c r="L285" i="2"/>
  <c r="N285" i="2" s="1"/>
  <c r="G285" i="2"/>
  <c r="I374" i="8"/>
  <c r="G323" i="13"/>
  <c r="H323" i="13" s="1"/>
  <c r="I324" i="13" s="1"/>
  <c r="I311" i="12"/>
  <c r="E312" i="12" s="1"/>
  <c r="F374" i="8"/>
  <c r="I378" i="10"/>
  <c r="D378" i="10"/>
  <c r="E378" i="10" s="1"/>
  <c r="H378" i="10"/>
  <c r="C378" i="10"/>
  <c r="H286" i="2" l="1"/>
  <c r="I286" i="2"/>
  <c r="M286" i="2" s="1"/>
  <c r="D286" i="2"/>
  <c r="C286" i="2"/>
  <c r="J312" i="12"/>
  <c r="F324" i="13" a="1"/>
  <c r="F324" i="13" s="1"/>
  <c r="K323" i="13"/>
  <c r="E324" i="13"/>
  <c r="D324" i="13"/>
  <c r="J324" i="13"/>
  <c r="K312" i="12"/>
  <c r="O312" i="12" s="1"/>
  <c r="D312" i="12"/>
  <c r="F312" i="12" a="1"/>
  <c r="F312" i="12" s="1"/>
  <c r="M312" i="12" s="1"/>
  <c r="G378" i="10"/>
  <c r="J378" i="10"/>
  <c r="G375" i="8"/>
  <c r="D375" i="8"/>
  <c r="E375" i="8" s="1"/>
  <c r="C375" i="8"/>
  <c r="H375" i="8"/>
  <c r="E286" i="2" l="1"/>
  <c r="K286" i="2"/>
  <c r="G324" i="13"/>
  <c r="K324" i="13" s="1"/>
  <c r="G312" i="12"/>
  <c r="I375" i="8"/>
  <c r="F375" i="8"/>
  <c r="I379" i="10"/>
  <c r="D379" i="10"/>
  <c r="E379" i="10" s="1"/>
  <c r="C379" i="10"/>
  <c r="H379" i="10"/>
  <c r="I312" i="12" l="1"/>
  <c r="E313" i="12" s="1"/>
  <c r="L286" i="2"/>
  <c r="N286" i="2" s="1"/>
  <c r="G286" i="2"/>
  <c r="J286" i="2"/>
  <c r="O286" i="2" s="1"/>
  <c r="H324" i="13"/>
  <c r="F325" i="13" s="1" a="1"/>
  <c r="F325" i="13" s="1"/>
  <c r="L312" i="12"/>
  <c r="J379" i="10"/>
  <c r="G379" i="10"/>
  <c r="D376" i="8"/>
  <c r="E376" i="8" s="1"/>
  <c r="C376" i="8"/>
  <c r="H376" i="8"/>
  <c r="G376" i="8"/>
  <c r="D313" i="12" l="1"/>
  <c r="K313" i="12"/>
  <c r="O313" i="12" s="1"/>
  <c r="J313" i="12"/>
  <c r="F313" i="12" a="1"/>
  <c r="F313" i="12" s="1"/>
  <c r="M313" i="12" s="1"/>
  <c r="H287" i="2"/>
  <c r="I287" i="2"/>
  <c r="M287" i="2" s="1"/>
  <c r="D287" i="2"/>
  <c r="C287" i="2"/>
  <c r="I325" i="13"/>
  <c r="J325" i="13"/>
  <c r="E325" i="13"/>
  <c r="D325" i="13"/>
  <c r="G325" i="13" s="1"/>
  <c r="K325" i="13" s="1"/>
  <c r="I376" i="8"/>
  <c r="F376" i="8"/>
  <c r="I380" i="10"/>
  <c r="D380" i="10"/>
  <c r="E380" i="10" s="1"/>
  <c r="H380" i="10"/>
  <c r="C380" i="10"/>
  <c r="G313" i="12" l="1"/>
  <c r="L313" i="12"/>
  <c r="E287" i="2"/>
  <c r="J287" i="2" s="1"/>
  <c r="O287" i="2" s="1"/>
  <c r="K287" i="2"/>
  <c r="H325" i="13"/>
  <c r="D326" i="13" s="1"/>
  <c r="I313" i="12"/>
  <c r="K314" i="12" s="1"/>
  <c r="O314" i="12" s="1"/>
  <c r="G380" i="10"/>
  <c r="J380" i="10"/>
  <c r="C377" i="8"/>
  <c r="H377" i="8"/>
  <c r="G377" i="8"/>
  <c r="D377" i="8"/>
  <c r="E377" i="8" s="1"/>
  <c r="G287" i="2" l="1"/>
  <c r="D288" i="2" s="1"/>
  <c r="L287" i="2"/>
  <c r="N287" i="2" s="1"/>
  <c r="J326" i="13"/>
  <c r="F326" i="13" a="1"/>
  <c r="F326" i="13" s="1"/>
  <c r="G326" i="13" s="1"/>
  <c r="I326" i="13"/>
  <c r="E326" i="13"/>
  <c r="I377" i="8"/>
  <c r="J314" i="12"/>
  <c r="E314" i="12"/>
  <c r="F314" i="12" a="1"/>
  <c r="F314" i="12" s="1"/>
  <c r="M314" i="12" s="1"/>
  <c r="D314" i="12"/>
  <c r="F377" i="8"/>
  <c r="I381" i="10"/>
  <c r="D381" i="10"/>
  <c r="E381" i="10" s="1"/>
  <c r="C381" i="10"/>
  <c r="H381" i="10"/>
  <c r="H288" i="2" l="1"/>
  <c r="I288" i="2"/>
  <c r="M288" i="2" s="1"/>
  <c r="C288" i="2"/>
  <c r="E288" i="2"/>
  <c r="K288" i="2"/>
  <c r="H326" i="13"/>
  <c r="F327" i="13" s="1" a="1"/>
  <c r="F327" i="13" s="1"/>
  <c r="G314" i="12"/>
  <c r="L314" i="12" s="1"/>
  <c r="K326" i="13"/>
  <c r="J381" i="10"/>
  <c r="G381" i="10"/>
  <c r="H378" i="8"/>
  <c r="G378" i="8"/>
  <c r="D378" i="8"/>
  <c r="E378" i="8" s="1"/>
  <c r="C378" i="8"/>
  <c r="I327" i="13" l="1"/>
  <c r="L288" i="2"/>
  <c r="N288" i="2" s="1"/>
  <c r="G288" i="2"/>
  <c r="J288" i="2"/>
  <c r="O288" i="2" s="1"/>
  <c r="D327" i="13"/>
  <c r="G327" i="13" s="1"/>
  <c r="E327" i="13"/>
  <c r="I314" i="12"/>
  <c r="D315" i="12" s="1"/>
  <c r="J327" i="13"/>
  <c r="I378" i="8"/>
  <c r="F378" i="8"/>
  <c r="J315" i="12"/>
  <c r="I382" i="10"/>
  <c r="D382" i="10"/>
  <c r="E382" i="10" s="1"/>
  <c r="H382" i="10"/>
  <c r="C382" i="10"/>
  <c r="F315" i="12" l="1" a="1"/>
  <c r="F315" i="12" s="1"/>
  <c r="M315" i="12" s="1"/>
  <c r="E315" i="12"/>
  <c r="K327" i="13"/>
  <c r="D289" i="2"/>
  <c r="I289" i="2"/>
  <c r="M289" i="2" s="1"/>
  <c r="C289" i="2"/>
  <c r="H289" i="2"/>
  <c r="K315" i="12"/>
  <c r="O315" i="12" s="1"/>
  <c r="H327" i="13"/>
  <c r="E328" i="13" s="1"/>
  <c r="G382" i="10"/>
  <c r="J382" i="10"/>
  <c r="G379" i="8"/>
  <c r="D379" i="8"/>
  <c r="E379" i="8" s="1"/>
  <c r="C379" i="8"/>
  <c r="H379" i="8"/>
  <c r="G315" i="12" l="1"/>
  <c r="L315" i="12" s="1"/>
  <c r="S289" i="2"/>
  <c r="E289" i="2"/>
  <c r="K289" i="2"/>
  <c r="D328" i="13"/>
  <c r="F328" i="13" a="1"/>
  <c r="F328" i="13" s="1"/>
  <c r="J328" i="13"/>
  <c r="I328" i="13"/>
  <c r="I315" i="12"/>
  <c r="E316" i="12" s="1"/>
  <c r="I379" i="8"/>
  <c r="F379" i="8"/>
  <c r="I383" i="10"/>
  <c r="D383" i="10"/>
  <c r="E383" i="10" s="1"/>
  <c r="C383" i="10"/>
  <c r="H383" i="10"/>
  <c r="L289" i="2" l="1"/>
  <c r="N289" i="2" s="1"/>
  <c r="J289" i="2"/>
  <c r="O289" i="2" s="1"/>
  <c r="G289" i="2"/>
  <c r="G328" i="13"/>
  <c r="K328" i="13" s="1"/>
  <c r="F316" i="12" a="1"/>
  <c r="F316" i="12" s="1"/>
  <c r="M316" i="12" s="1"/>
  <c r="D316" i="12"/>
  <c r="J316" i="12"/>
  <c r="K316" i="12"/>
  <c r="O316" i="12" s="1"/>
  <c r="J383" i="10"/>
  <c r="G383" i="10"/>
  <c r="D380" i="8"/>
  <c r="E380" i="8" s="1"/>
  <c r="C380" i="8"/>
  <c r="H380" i="8"/>
  <c r="G380" i="8"/>
  <c r="H328" i="13" l="1"/>
  <c r="D329" i="13" s="1"/>
  <c r="I290" i="2"/>
  <c r="M290" i="2" s="1"/>
  <c r="C290" i="2"/>
  <c r="D290" i="2"/>
  <c r="H290" i="2"/>
  <c r="F380" i="8"/>
  <c r="G316" i="12"/>
  <c r="J329" i="13"/>
  <c r="I380" i="8"/>
  <c r="I384" i="10"/>
  <c r="D384" i="10"/>
  <c r="E384" i="10" s="1"/>
  <c r="H384" i="10"/>
  <c r="C384" i="10"/>
  <c r="F329" i="13" l="1" a="1"/>
  <c r="F329" i="13" s="1"/>
  <c r="G329" i="13" s="1"/>
  <c r="K329" i="13" s="1"/>
  <c r="L316" i="12"/>
  <c r="E329" i="13"/>
  <c r="I329" i="13"/>
  <c r="E290" i="2"/>
  <c r="G290" i="2" s="1"/>
  <c r="K290" i="2"/>
  <c r="S290" i="2"/>
  <c r="I316" i="12"/>
  <c r="K317" i="12" s="1"/>
  <c r="O317" i="12" s="1"/>
  <c r="H329" i="13"/>
  <c r="G384" i="10"/>
  <c r="J384" i="10"/>
  <c r="C381" i="8"/>
  <c r="H381" i="8"/>
  <c r="G381" i="8"/>
  <c r="D381" i="8"/>
  <c r="E381" i="8" s="1"/>
  <c r="D291" i="2" l="1"/>
  <c r="C291" i="2"/>
  <c r="I291" i="2"/>
  <c r="M291" i="2" s="1"/>
  <c r="H291" i="2"/>
  <c r="J290" i="2"/>
  <c r="O290" i="2" s="1"/>
  <c r="L290" i="2"/>
  <c r="N290" i="2" s="1"/>
  <c r="J317" i="12"/>
  <c r="I381" i="8"/>
  <c r="F381" i="8"/>
  <c r="E317" i="12"/>
  <c r="D317" i="12"/>
  <c r="F317" i="12" a="1"/>
  <c r="F317" i="12" s="1"/>
  <c r="M317" i="12" s="1"/>
  <c r="F330" i="13" a="1"/>
  <c r="F330" i="13" s="1"/>
  <c r="D330" i="13"/>
  <c r="I330" i="13"/>
  <c r="J330" i="13"/>
  <c r="E330" i="13"/>
  <c r="I385" i="10"/>
  <c r="D385" i="10"/>
  <c r="E385" i="10" s="1"/>
  <c r="C385" i="10"/>
  <c r="H385" i="10"/>
  <c r="E291" i="2" l="1"/>
  <c r="K291" i="2"/>
  <c r="G317" i="12"/>
  <c r="I317" i="12" s="1"/>
  <c r="J318" i="12" s="1"/>
  <c r="G330" i="13"/>
  <c r="K330" i="13" s="1"/>
  <c r="J385" i="10"/>
  <c r="G385" i="10"/>
  <c r="H382" i="8"/>
  <c r="G382" i="8"/>
  <c r="D382" i="8"/>
  <c r="E382" i="8" s="1"/>
  <c r="C382" i="8"/>
  <c r="G291" i="2" l="1"/>
  <c r="L291" i="2"/>
  <c r="N291" i="2" s="1"/>
  <c r="J291" i="2"/>
  <c r="O291" i="2" s="1"/>
  <c r="K318" i="12"/>
  <c r="O318" i="12" s="1"/>
  <c r="F318" i="12" a="1"/>
  <c r="F318" i="12" s="1"/>
  <c r="M318" i="12" s="1"/>
  <c r="D318" i="12"/>
  <c r="E318" i="12"/>
  <c r="L317" i="12"/>
  <c r="H330" i="13"/>
  <c r="F331" i="13" s="1" a="1"/>
  <c r="F331" i="13" s="1"/>
  <c r="I382" i="8"/>
  <c r="F382" i="8"/>
  <c r="I386" i="10"/>
  <c r="D386" i="10"/>
  <c r="E386" i="10" s="1"/>
  <c r="H386" i="10"/>
  <c r="C386" i="10"/>
  <c r="D292" i="2" l="1"/>
  <c r="H292" i="2"/>
  <c r="I292" i="2"/>
  <c r="M292" i="2" s="1"/>
  <c r="C292" i="2"/>
  <c r="G318" i="12"/>
  <c r="I318" i="12" s="1"/>
  <c r="J331" i="13"/>
  <c r="D331" i="13"/>
  <c r="G331" i="13" s="1"/>
  <c r="I331" i="13"/>
  <c r="E331" i="13"/>
  <c r="G386" i="10"/>
  <c r="J386" i="10"/>
  <c r="G383" i="8"/>
  <c r="D383" i="8"/>
  <c r="E383" i="8" s="1"/>
  <c r="C383" i="8"/>
  <c r="H383" i="8"/>
  <c r="E292" i="2" l="1"/>
  <c r="K292" i="2"/>
  <c r="D319" i="12"/>
  <c r="K319" i="12"/>
  <c r="O319" i="12" s="1"/>
  <c r="E319" i="12"/>
  <c r="F319" i="12" a="1"/>
  <c r="F319" i="12" s="1"/>
  <c r="J319" i="12"/>
  <c r="L318" i="12"/>
  <c r="K331" i="13"/>
  <c r="I383" i="8"/>
  <c r="F383" i="8"/>
  <c r="H331" i="13"/>
  <c r="I387" i="10"/>
  <c r="D387" i="10"/>
  <c r="E387" i="10" s="1"/>
  <c r="C387" i="10"/>
  <c r="H387" i="10"/>
  <c r="J292" i="2" l="1"/>
  <c r="O292" i="2" s="1"/>
  <c r="L292" i="2"/>
  <c r="N292" i="2" s="1"/>
  <c r="G292" i="2"/>
  <c r="G319" i="12"/>
  <c r="I319" i="12" s="1"/>
  <c r="D320" i="12" s="1"/>
  <c r="M319" i="12"/>
  <c r="D332" i="13"/>
  <c r="J332" i="13"/>
  <c r="E332" i="13"/>
  <c r="F332" i="13" a="1"/>
  <c r="F332" i="13" s="1"/>
  <c r="I332" i="13"/>
  <c r="J387" i="10"/>
  <c r="G387" i="10"/>
  <c r="D384" i="8"/>
  <c r="E384" i="8" s="1"/>
  <c r="C384" i="8"/>
  <c r="H384" i="8"/>
  <c r="G384" i="8"/>
  <c r="J320" i="12" l="1"/>
  <c r="K320" i="12"/>
  <c r="O320" i="12" s="1"/>
  <c r="E320" i="12"/>
  <c r="F320" i="12" a="1"/>
  <c r="F320" i="12" s="1"/>
  <c r="M320" i="12" s="1"/>
  <c r="C293" i="2"/>
  <c r="D293" i="2"/>
  <c r="I293" i="2"/>
  <c r="M293" i="2" s="1"/>
  <c r="H293" i="2"/>
  <c r="L319" i="12"/>
  <c r="F384" i="8"/>
  <c r="I384" i="8"/>
  <c r="G332" i="13"/>
  <c r="H332" i="13" s="1"/>
  <c r="I388" i="10"/>
  <c r="D388" i="10"/>
  <c r="E388" i="10" s="1"/>
  <c r="H388" i="10"/>
  <c r="C388" i="10"/>
  <c r="G320" i="12" l="1"/>
  <c r="E293" i="2"/>
  <c r="G293" i="2" s="1"/>
  <c r="K293" i="2"/>
  <c r="I320" i="12"/>
  <c r="L320" i="12"/>
  <c r="F333" i="13" a="1"/>
  <c r="F333" i="13" s="1"/>
  <c r="D333" i="13"/>
  <c r="E333" i="13"/>
  <c r="I333" i="13"/>
  <c r="J333" i="13"/>
  <c r="K332" i="13"/>
  <c r="G388" i="10"/>
  <c r="J388" i="10"/>
  <c r="C385" i="8"/>
  <c r="H385" i="8"/>
  <c r="G385" i="8"/>
  <c r="D385" i="8"/>
  <c r="E385" i="8" s="1"/>
  <c r="H294" i="2" l="1"/>
  <c r="I294" i="2"/>
  <c r="M294" i="2" s="1"/>
  <c r="C294" i="2"/>
  <c r="D294" i="2"/>
  <c r="J293" i="2"/>
  <c r="O293" i="2" s="1"/>
  <c r="L293" i="2"/>
  <c r="N293" i="2" s="1"/>
  <c r="I385" i="8"/>
  <c r="K321" i="12"/>
  <c r="O321" i="12" s="1"/>
  <c r="D321" i="12"/>
  <c r="J321" i="12"/>
  <c r="F321" i="12" a="1"/>
  <c r="F321" i="12" s="1"/>
  <c r="M321" i="12" s="1"/>
  <c r="E321" i="12"/>
  <c r="F385" i="8"/>
  <c r="G333" i="13"/>
  <c r="K333" i="13" s="1"/>
  <c r="I389" i="10"/>
  <c r="D389" i="10"/>
  <c r="E389" i="10" s="1"/>
  <c r="C389" i="10"/>
  <c r="H389" i="10"/>
  <c r="E294" i="2" l="1"/>
  <c r="J294" i="2" s="1"/>
  <c r="O294" i="2" s="1"/>
  <c r="K294" i="2"/>
  <c r="G321" i="12"/>
  <c r="I321" i="12" s="1"/>
  <c r="F322" i="12" s="1" a="1"/>
  <c r="F322" i="12" s="1"/>
  <c r="M322" i="12" s="1"/>
  <c r="H333" i="13"/>
  <c r="J389" i="10"/>
  <c r="G389" i="10"/>
  <c r="H386" i="8"/>
  <c r="G386" i="8"/>
  <c r="D386" i="8"/>
  <c r="E386" i="8" s="1"/>
  <c r="C386" i="8"/>
  <c r="G294" i="2" l="1"/>
  <c r="L294" i="2"/>
  <c r="N294" i="2" s="1"/>
  <c r="J322" i="12"/>
  <c r="K322" i="12"/>
  <c r="O322" i="12" s="1"/>
  <c r="L321" i="12"/>
  <c r="E322" i="12"/>
  <c r="D322" i="12"/>
  <c r="G322" i="12" s="1"/>
  <c r="I386" i="8"/>
  <c r="F386" i="8"/>
  <c r="D334" i="13"/>
  <c r="F334" i="13" a="1"/>
  <c r="F334" i="13" s="1"/>
  <c r="I334" i="13"/>
  <c r="J334" i="13"/>
  <c r="E334" i="13"/>
  <c r="I390" i="10"/>
  <c r="D390" i="10"/>
  <c r="E390" i="10" s="1"/>
  <c r="H390" i="10"/>
  <c r="C390" i="10"/>
  <c r="H295" i="2" l="1"/>
  <c r="I295" i="2"/>
  <c r="M295" i="2" s="1"/>
  <c r="C295" i="2"/>
  <c r="D295" i="2"/>
  <c r="I322" i="12"/>
  <c r="E323" i="12" s="1"/>
  <c r="L322" i="12"/>
  <c r="G334" i="13"/>
  <c r="K334" i="13" s="1"/>
  <c r="G390" i="10"/>
  <c r="J390" i="10"/>
  <c r="G387" i="8"/>
  <c r="D387" i="8"/>
  <c r="E387" i="8" s="1"/>
  <c r="C387" i="8"/>
  <c r="H387" i="8"/>
  <c r="E295" i="2" l="1"/>
  <c r="J295" i="2" s="1"/>
  <c r="O295" i="2" s="1"/>
  <c r="K295" i="2"/>
  <c r="K323" i="12"/>
  <c r="O323" i="12" s="1"/>
  <c r="D323" i="12"/>
  <c r="J323" i="12"/>
  <c r="F323" i="12" a="1"/>
  <c r="F323" i="12" s="1"/>
  <c r="M323" i="12" s="1"/>
  <c r="I387" i="8"/>
  <c r="F387" i="8"/>
  <c r="H334" i="13"/>
  <c r="I391" i="10"/>
  <c r="D391" i="10"/>
  <c r="E391" i="10" s="1"/>
  <c r="C391" i="10"/>
  <c r="H391" i="10"/>
  <c r="G295" i="2" l="1"/>
  <c r="L295" i="2"/>
  <c r="N295" i="2" s="1"/>
  <c r="G323" i="12"/>
  <c r="E335" i="13"/>
  <c r="D335" i="13"/>
  <c r="I335" i="13"/>
  <c r="J335" i="13"/>
  <c r="F335" i="13" a="1"/>
  <c r="F335" i="13" s="1"/>
  <c r="J391" i="10"/>
  <c r="G391" i="10"/>
  <c r="D388" i="8"/>
  <c r="E388" i="8" s="1"/>
  <c r="C388" i="8"/>
  <c r="H388" i="8"/>
  <c r="G388" i="8"/>
  <c r="L323" i="12" l="1"/>
  <c r="H296" i="2"/>
  <c r="I296" i="2"/>
  <c r="M296" i="2" s="1"/>
  <c r="C296" i="2"/>
  <c r="D296" i="2"/>
  <c r="I323" i="12"/>
  <c r="E324" i="12" s="1"/>
  <c r="I388" i="8"/>
  <c r="F388" i="8"/>
  <c r="G335" i="13"/>
  <c r="K335" i="13" s="1"/>
  <c r="I392" i="10"/>
  <c r="D392" i="10"/>
  <c r="E392" i="10" s="1"/>
  <c r="H392" i="10"/>
  <c r="C392" i="10"/>
  <c r="E296" i="2" l="1"/>
  <c r="G296" i="2" s="1"/>
  <c r="K296" i="2"/>
  <c r="F324" i="12" a="1"/>
  <c r="F324" i="12" s="1"/>
  <c r="M324" i="12" s="1"/>
  <c r="K324" i="12"/>
  <c r="O324" i="12" s="1"/>
  <c r="J324" i="12"/>
  <c r="D324" i="12"/>
  <c r="H335" i="13"/>
  <c r="G392" i="10"/>
  <c r="J392" i="10"/>
  <c r="C389" i="8"/>
  <c r="H389" i="8"/>
  <c r="G389" i="8"/>
  <c r="D389" i="8"/>
  <c r="E389" i="8" s="1"/>
  <c r="I297" i="2" l="1"/>
  <c r="M297" i="2" s="1"/>
  <c r="H297" i="2"/>
  <c r="D297" i="2"/>
  <c r="C297" i="2"/>
  <c r="J296" i="2"/>
  <c r="O296" i="2" s="1"/>
  <c r="L296" i="2"/>
  <c r="N296" i="2" s="1"/>
  <c r="G324" i="12"/>
  <c r="I324" i="12" s="1"/>
  <c r="I389" i="8"/>
  <c r="F389" i="8"/>
  <c r="I336" i="13"/>
  <c r="F336" i="13" a="1"/>
  <c r="F336" i="13" s="1"/>
  <c r="D336" i="13"/>
  <c r="E336" i="13"/>
  <c r="J336" i="13"/>
  <c r="I393" i="10"/>
  <c r="D393" i="10"/>
  <c r="E393" i="10" s="1"/>
  <c r="C393" i="10"/>
  <c r="H393" i="10"/>
  <c r="L324" i="12" l="1"/>
  <c r="E297" i="2"/>
  <c r="K297" i="2"/>
  <c r="F325" i="12" a="1"/>
  <c r="F325" i="12" s="1"/>
  <c r="M325" i="12" s="1"/>
  <c r="D325" i="12"/>
  <c r="E325" i="12"/>
  <c r="J325" i="12"/>
  <c r="K325" i="12"/>
  <c r="O325" i="12" s="1"/>
  <c r="G336" i="13"/>
  <c r="K336" i="13" s="1"/>
  <c r="J393" i="10"/>
  <c r="G393" i="10"/>
  <c r="H390" i="8"/>
  <c r="G390" i="8"/>
  <c r="D390" i="8"/>
  <c r="E390" i="8" s="1"/>
  <c r="C390" i="8"/>
  <c r="L297" i="2" l="1"/>
  <c r="N297" i="2" s="1"/>
  <c r="J297" i="2"/>
  <c r="O297" i="2" s="1"/>
  <c r="G297" i="2"/>
  <c r="G325" i="12"/>
  <c r="I390" i="8"/>
  <c r="F390" i="8"/>
  <c r="H336" i="13"/>
  <c r="I394" i="10"/>
  <c r="D394" i="10"/>
  <c r="E394" i="10" s="1"/>
  <c r="H394" i="10"/>
  <c r="C394" i="10"/>
  <c r="I325" i="12" l="1"/>
  <c r="D326" i="12" s="1"/>
  <c r="C298" i="2"/>
  <c r="H298" i="2"/>
  <c r="I298" i="2"/>
  <c r="M298" i="2" s="1"/>
  <c r="D298" i="2"/>
  <c r="L325" i="12"/>
  <c r="E337" i="13"/>
  <c r="D337" i="13"/>
  <c r="I337" i="13"/>
  <c r="J337" i="13"/>
  <c r="F337" i="13" a="1"/>
  <c r="F337" i="13" s="1"/>
  <c r="G394" i="10"/>
  <c r="J394" i="10"/>
  <c r="G391" i="8"/>
  <c r="D391" i="8"/>
  <c r="E391" i="8" s="1"/>
  <c r="C391" i="8"/>
  <c r="H391" i="8"/>
  <c r="F326" i="12" l="1" a="1"/>
  <c r="F326" i="12" s="1"/>
  <c r="M326" i="12" s="1"/>
  <c r="J326" i="12"/>
  <c r="E326" i="12"/>
  <c r="K326" i="12"/>
  <c r="O326" i="12" s="1"/>
  <c r="E298" i="2"/>
  <c r="G298" i="2" s="1"/>
  <c r="K298" i="2"/>
  <c r="G326" i="12"/>
  <c r="I391" i="8"/>
  <c r="F391" i="8"/>
  <c r="G337" i="13"/>
  <c r="K337" i="13" s="1"/>
  <c r="I395" i="10"/>
  <c r="D395" i="10"/>
  <c r="E395" i="10" s="1"/>
  <c r="C395" i="10"/>
  <c r="H395" i="10"/>
  <c r="I326" i="12" l="1"/>
  <c r="J327" i="12" s="1"/>
  <c r="I299" i="2"/>
  <c r="M299" i="2" s="1"/>
  <c r="H299" i="2"/>
  <c r="C299" i="2"/>
  <c r="D299" i="2"/>
  <c r="J298" i="2"/>
  <c r="O298" i="2" s="1"/>
  <c r="L298" i="2"/>
  <c r="N298" i="2" s="1"/>
  <c r="K327" i="12"/>
  <c r="O327" i="12" s="1"/>
  <c r="L326" i="12"/>
  <c r="H337" i="13"/>
  <c r="I338" i="13" s="1"/>
  <c r="J395" i="10"/>
  <c r="G395" i="10"/>
  <c r="D392" i="8"/>
  <c r="E392" i="8" s="1"/>
  <c r="C392" i="8"/>
  <c r="H392" i="8"/>
  <c r="G392" i="8"/>
  <c r="D327" i="12" l="1"/>
  <c r="E327" i="12"/>
  <c r="F327" i="12" a="1"/>
  <c r="F327" i="12" s="1"/>
  <c r="M327" i="12" s="1"/>
  <c r="E299" i="2"/>
  <c r="G299" i="2" s="1"/>
  <c r="K299" i="2"/>
  <c r="D338" i="13"/>
  <c r="J338" i="13"/>
  <c r="E338" i="13"/>
  <c r="F338" i="13" a="1"/>
  <c r="F338" i="13" s="1"/>
  <c r="I392" i="8"/>
  <c r="F392" i="8"/>
  <c r="I396" i="10"/>
  <c r="D396" i="10"/>
  <c r="E396" i="10" s="1"/>
  <c r="H396" i="10"/>
  <c r="C396" i="10"/>
  <c r="G327" i="12" l="1"/>
  <c r="I327" i="12" s="1"/>
  <c r="D300" i="2"/>
  <c r="H300" i="2"/>
  <c r="I300" i="2"/>
  <c r="M300" i="2" s="1"/>
  <c r="C300" i="2"/>
  <c r="J299" i="2"/>
  <c r="O299" i="2" s="1"/>
  <c r="L299" i="2"/>
  <c r="N299" i="2" s="1"/>
  <c r="G338" i="13"/>
  <c r="K338" i="13" s="1"/>
  <c r="G396" i="10"/>
  <c r="J396" i="10"/>
  <c r="C393" i="8"/>
  <c r="H393" i="8"/>
  <c r="G393" i="8"/>
  <c r="D393" i="8"/>
  <c r="E393" i="8" s="1"/>
  <c r="L327" i="12" l="1"/>
  <c r="E300" i="2"/>
  <c r="K300" i="2"/>
  <c r="H338" i="13"/>
  <c r="E339" i="13" s="1"/>
  <c r="K328" i="12"/>
  <c r="O328" i="12" s="1"/>
  <c r="J328" i="12"/>
  <c r="F328" i="12" a="1"/>
  <c r="F328" i="12" s="1"/>
  <c r="M328" i="12" s="1"/>
  <c r="D328" i="12"/>
  <c r="E328" i="12"/>
  <c r="I393" i="8"/>
  <c r="F393" i="8"/>
  <c r="I397" i="10"/>
  <c r="D397" i="10"/>
  <c r="E397" i="10" s="1"/>
  <c r="C397" i="10"/>
  <c r="H397" i="10"/>
  <c r="L300" i="2" l="1"/>
  <c r="N300" i="2" s="1"/>
  <c r="J300" i="2"/>
  <c r="O300" i="2" s="1"/>
  <c r="G300" i="2"/>
  <c r="D339" i="13"/>
  <c r="I339" i="13"/>
  <c r="J339" i="13"/>
  <c r="F339" i="13" a="1"/>
  <c r="F339" i="13" s="1"/>
  <c r="G328" i="12"/>
  <c r="I328" i="12" s="1"/>
  <c r="J397" i="10"/>
  <c r="G397" i="10"/>
  <c r="H394" i="8"/>
  <c r="G394" i="8"/>
  <c r="D394" i="8"/>
  <c r="E394" i="8" s="1"/>
  <c r="C394" i="8"/>
  <c r="D301" i="2" l="1"/>
  <c r="H301" i="2"/>
  <c r="C301" i="2"/>
  <c r="I301" i="2"/>
  <c r="M301" i="2" s="1"/>
  <c r="G339" i="13"/>
  <c r="K339" i="13" s="1"/>
  <c r="L328" i="12"/>
  <c r="D329" i="12"/>
  <c r="K329" i="12"/>
  <c r="O329" i="12" s="1"/>
  <c r="F329" i="12" a="1"/>
  <c r="F329" i="12" s="1"/>
  <c r="M329" i="12" s="1"/>
  <c r="E329" i="12"/>
  <c r="J329" i="12"/>
  <c r="I394" i="8"/>
  <c r="F394" i="8"/>
  <c r="I398" i="10"/>
  <c r="D398" i="10"/>
  <c r="E398" i="10" s="1"/>
  <c r="H398" i="10"/>
  <c r="C398" i="10"/>
  <c r="E301" i="2" l="1"/>
  <c r="K301" i="2"/>
  <c r="H339" i="13"/>
  <c r="F340" i="13" s="1" a="1"/>
  <c r="F340" i="13" s="1"/>
  <c r="G329" i="12"/>
  <c r="L329" i="12" s="1"/>
  <c r="J398" i="10"/>
  <c r="G398" i="10"/>
  <c r="G395" i="8"/>
  <c r="D395" i="8"/>
  <c r="E395" i="8" s="1"/>
  <c r="C395" i="8"/>
  <c r="H395" i="8"/>
  <c r="E340" i="13" l="1"/>
  <c r="L301" i="2"/>
  <c r="N301" i="2" s="1"/>
  <c r="J301" i="2"/>
  <c r="O301" i="2" s="1"/>
  <c r="G301" i="2"/>
  <c r="I340" i="13"/>
  <c r="J340" i="13"/>
  <c r="D340" i="13"/>
  <c r="G340" i="13" s="1"/>
  <c r="I329" i="12"/>
  <c r="I395" i="8"/>
  <c r="F395" i="8"/>
  <c r="I399" i="10"/>
  <c r="D399" i="10"/>
  <c r="E399" i="10" s="1"/>
  <c r="H399" i="10"/>
  <c r="C399" i="10"/>
  <c r="H340" i="13" l="1"/>
  <c r="J341" i="13" s="1"/>
  <c r="K340" i="13"/>
  <c r="C302" i="2"/>
  <c r="I302" i="2"/>
  <c r="M302" i="2" s="1"/>
  <c r="D302" i="2"/>
  <c r="H302" i="2"/>
  <c r="D341" i="13"/>
  <c r="F341" i="13" a="1"/>
  <c r="F341" i="13" s="1"/>
  <c r="E341" i="13"/>
  <c r="I341" i="13"/>
  <c r="K330" i="12"/>
  <c r="O330" i="12" s="1"/>
  <c r="E330" i="12"/>
  <c r="D330" i="12"/>
  <c r="F330" i="12" a="1"/>
  <c r="F330" i="12" s="1"/>
  <c r="M330" i="12" s="1"/>
  <c r="J330" i="12"/>
  <c r="J399" i="10"/>
  <c r="G399" i="10"/>
  <c r="D396" i="8"/>
  <c r="E396" i="8" s="1"/>
  <c r="C396" i="8"/>
  <c r="H396" i="8"/>
  <c r="G396" i="8"/>
  <c r="G341" i="13" l="1"/>
  <c r="H341" i="13" s="1"/>
  <c r="D342" i="13" s="1"/>
  <c r="E302" i="2"/>
  <c r="G302" i="2" s="1"/>
  <c r="K302" i="2"/>
  <c r="F396" i="8"/>
  <c r="G330" i="12"/>
  <c r="I330" i="12" s="1"/>
  <c r="I396" i="8"/>
  <c r="I400" i="10"/>
  <c r="D400" i="10"/>
  <c r="E400" i="10" s="1"/>
  <c r="H400" i="10"/>
  <c r="C400" i="10"/>
  <c r="F342" i="13" l="1" a="1"/>
  <c r="F342" i="13" s="1"/>
  <c r="J342" i="13"/>
  <c r="K341" i="13"/>
  <c r="I342" i="13"/>
  <c r="E342" i="13"/>
  <c r="I303" i="2"/>
  <c r="M303" i="2" s="1"/>
  <c r="H303" i="2"/>
  <c r="D303" i="2"/>
  <c r="C303" i="2"/>
  <c r="J302" i="2"/>
  <c r="O302" i="2" s="1"/>
  <c r="L302" i="2"/>
  <c r="N302" i="2" s="1"/>
  <c r="L330" i="12"/>
  <c r="F331" i="12" a="1"/>
  <c r="F331" i="12" s="1"/>
  <c r="M331" i="12" s="1"/>
  <c r="D331" i="12"/>
  <c r="K331" i="12"/>
  <c r="O331" i="12" s="1"/>
  <c r="E331" i="12"/>
  <c r="J331" i="12"/>
  <c r="G342" i="13"/>
  <c r="K342" i="13" s="1"/>
  <c r="J400" i="10"/>
  <c r="G400" i="10"/>
  <c r="C397" i="8"/>
  <c r="H397" i="8"/>
  <c r="G397" i="8"/>
  <c r="D397" i="8"/>
  <c r="E397" i="8" s="1"/>
  <c r="E303" i="2" l="1"/>
  <c r="K303" i="2"/>
  <c r="I397" i="8"/>
  <c r="G331" i="12"/>
  <c r="L331" i="12" s="1"/>
  <c r="F397" i="8"/>
  <c r="H342" i="13"/>
  <c r="I401" i="10"/>
  <c r="D401" i="10"/>
  <c r="E401" i="10" s="1"/>
  <c r="H401" i="10"/>
  <c r="C401" i="10"/>
  <c r="L303" i="2" l="1"/>
  <c r="N303" i="2" s="1"/>
  <c r="G303" i="2"/>
  <c r="J303" i="2"/>
  <c r="O303" i="2" s="1"/>
  <c r="I331" i="12"/>
  <c r="F343" i="13" a="1"/>
  <c r="F343" i="13" s="1"/>
  <c r="D343" i="13"/>
  <c r="J343" i="13"/>
  <c r="E343" i="13"/>
  <c r="I343" i="13"/>
  <c r="J401" i="10"/>
  <c r="G401" i="10"/>
  <c r="H398" i="8"/>
  <c r="G398" i="8"/>
  <c r="D398" i="8"/>
  <c r="E398" i="8" s="1"/>
  <c r="C398" i="8"/>
  <c r="H304" i="2" l="1"/>
  <c r="D304" i="2"/>
  <c r="C304" i="2"/>
  <c r="I304" i="2"/>
  <c r="M304" i="2" s="1"/>
  <c r="K332" i="12"/>
  <c r="O332" i="12" s="1"/>
  <c r="D332" i="12"/>
  <c r="E332" i="12"/>
  <c r="F332" i="12" a="1"/>
  <c r="F332" i="12" s="1"/>
  <c r="M332" i="12" s="1"/>
  <c r="J332" i="12"/>
  <c r="G343" i="13"/>
  <c r="K343" i="13" s="1"/>
  <c r="I398" i="8"/>
  <c r="F398" i="8"/>
  <c r="I402" i="10"/>
  <c r="D402" i="10"/>
  <c r="E402" i="10" s="1"/>
  <c r="H402" i="10"/>
  <c r="C402" i="10"/>
  <c r="E304" i="2" l="1"/>
  <c r="K304" i="2"/>
  <c r="H343" i="13"/>
  <c r="I344" i="13" s="1"/>
  <c r="G332" i="12"/>
  <c r="I332" i="12" s="1"/>
  <c r="J402" i="10"/>
  <c r="G402" i="10"/>
  <c r="H399" i="8"/>
  <c r="D399" i="8"/>
  <c r="E399" i="8" s="1"/>
  <c r="G399" i="8"/>
  <c r="C399" i="8"/>
  <c r="G304" i="2" l="1"/>
  <c r="L304" i="2"/>
  <c r="N304" i="2" s="1"/>
  <c r="J304" i="2"/>
  <c r="O304" i="2" s="1"/>
  <c r="E344" i="13"/>
  <c r="J344" i="13"/>
  <c r="D344" i="13"/>
  <c r="F344" i="13" a="1"/>
  <c r="F344" i="13" s="1"/>
  <c r="F333" i="12" a="1"/>
  <c r="F333" i="12" s="1"/>
  <c r="M333" i="12" s="1"/>
  <c r="J333" i="12"/>
  <c r="K333" i="12"/>
  <c r="O333" i="12" s="1"/>
  <c r="D333" i="12"/>
  <c r="E333" i="12"/>
  <c r="L332" i="12"/>
  <c r="I399" i="8"/>
  <c r="F399" i="8"/>
  <c r="I403" i="10"/>
  <c r="D403" i="10"/>
  <c r="E403" i="10" s="1"/>
  <c r="H403" i="10"/>
  <c r="C403" i="10"/>
  <c r="C305" i="2" l="1"/>
  <c r="D305" i="2"/>
  <c r="H305" i="2"/>
  <c r="I305" i="2"/>
  <c r="M305" i="2" s="1"/>
  <c r="G333" i="12"/>
  <c r="L333" i="12" s="1"/>
  <c r="G344" i="13"/>
  <c r="K344" i="13" s="1"/>
  <c r="J403" i="10"/>
  <c r="G403" i="10"/>
  <c r="H400" i="8"/>
  <c r="D400" i="8"/>
  <c r="E400" i="8" s="1"/>
  <c r="C400" i="8"/>
  <c r="G400" i="8"/>
  <c r="I333" i="12" l="1"/>
  <c r="J334" i="12" s="1"/>
  <c r="E305" i="2"/>
  <c r="J305" i="2" s="1"/>
  <c r="O305" i="2" s="1"/>
  <c r="K305" i="2"/>
  <c r="H344" i="13"/>
  <c r="E345" i="13" s="1"/>
  <c r="E334" i="12"/>
  <c r="I400" i="8"/>
  <c r="F400" i="8"/>
  <c r="I404" i="10"/>
  <c r="D404" i="10"/>
  <c r="E404" i="10" s="1"/>
  <c r="H404" i="10"/>
  <c r="C404" i="10"/>
  <c r="D334" i="12" l="1"/>
  <c r="K334" i="12"/>
  <c r="O334" i="12" s="1"/>
  <c r="F334" i="12" a="1"/>
  <c r="F334" i="12" s="1"/>
  <c r="M334" i="12" s="1"/>
  <c r="G305" i="2"/>
  <c r="H306" i="2" s="1"/>
  <c r="L305" i="2"/>
  <c r="N305" i="2" s="1"/>
  <c r="F345" i="13" a="1"/>
  <c r="F345" i="13" s="1"/>
  <c r="D345" i="13"/>
  <c r="I345" i="13"/>
  <c r="J345" i="13"/>
  <c r="J404" i="10"/>
  <c r="G404" i="10"/>
  <c r="H401" i="8"/>
  <c r="D401" i="8"/>
  <c r="E401" i="8" s="1"/>
  <c r="G401" i="8"/>
  <c r="C401" i="8"/>
  <c r="G334" i="12" l="1"/>
  <c r="I334" i="12" s="1"/>
  <c r="K335" i="12" s="1"/>
  <c r="O335" i="12" s="1"/>
  <c r="I306" i="2"/>
  <c r="M306" i="2" s="1"/>
  <c r="C306" i="2"/>
  <c r="D306" i="2"/>
  <c r="E306" i="2" s="1"/>
  <c r="L334" i="12"/>
  <c r="G345" i="13"/>
  <c r="K345" i="13" s="1"/>
  <c r="I401" i="8"/>
  <c r="F401" i="8"/>
  <c r="I405" i="10"/>
  <c r="D405" i="10"/>
  <c r="E405" i="10" s="1"/>
  <c r="H405" i="10"/>
  <c r="C405" i="10"/>
  <c r="J335" i="12" l="1"/>
  <c r="E335" i="12"/>
  <c r="F335" i="12" a="1"/>
  <c r="F335" i="12" s="1"/>
  <c r="M335" i="12" s="1"/>
  <c r="D335" i="12"/>
  <c r="G335" i="12" s="1"/>
  <c r="I335" i="12" s="1"/>
  <c r="K306" i="2"/>
  <c r="G306" i="2"/>
  <c r="L306" i="2"/>
  <c r="N306" i="2" s="1"/>
  <c r="J306" i="2"/>
  <c r="O306" i="2" s="1"/>
  <c r="H345" i="13"/>
  <c r="D346" i="13" s="1"/>
  <c r="J405" i="10"/>
  <c r="G405" i="10"/>
  <c r="H402" i="8"/>
  <c r="D402" i="8"/>
  <c r="E402" i="8" s="1"/>
  <c r="C402" i="8"/>
  <c r="G402" i="8"/>
  <c r="H307" i="2" l="1"/>
  <c r="C307" i="2"/>
  <c r="I307" i="2"/>
  <c r="M307" i="2" s="1"/>
  <c r="D307" i="2"/>
  <c r="L335" i="12"/>
  <c r="J346" i="13"/>
  <c r="E346" i="13"/>
  <c r="I346" i="13"/>
  <c r="F346" i="13" a="1"/>
  <c r="F346" i="13" s="1"/>
  <c r="G346" i="13" s="1"/>
  <c r="F336" i="12" a="1"/>
  <c r="F336" i="12" s="1"/>
  <c r="M336" i="12" s="1"/>
  <c r="D336" i="12"/>
  <c r="J336" i="12"/>
  <c r="E336" i="12"/>
  <c r="K336" i="12"/>
  <c r="O336" i="12" s="1"/>
  <c r="I402" i="8"/>
  <c r="F402" i="8"/>
  <c r="I406" i="10"/>
  <c r="D406" i="10"/>
  <c r="E406" i="10" s="1"/>
  <c r="H406" i="10"/>
  <c r="C406" i="10"/>
  <c r="E307" i="2" l="1"/>
  <c r="K307" i="2"/>
  <c r="H346" i="13"/>
  <c r="J347" i="13" s="1"/>
  <c r="K346" i="13"/>
  <c r="G336" i="12"/>
  <c r="I336" i="12" s="1"/>
  <c r="D337" i="12" s="1"/>
  <c r="J406" i="10"/>
  <c r="G406" i="10"/>
  <c r="H403" i="8"/>
  <c r="D403" i="8"/>
  <c r="E403" i="8" s="1"/>
  <c r="G403" i="8"/>
  <c r="C403" i="8"/>
  <c r="G307" i="2" l="1"/>
  <c r="L307" i="2"/>
  <c r="N307" i="2" s="1"/>
  <c r="J307" i="2"/>
  <c r="O307" i="2" s="1"/>
  <c r="E347" i="13"/>
  <c r="I347" i="13"/>
  <c r="D347" i="13"/>
  <c r="F347" i="13" a="1"/>
  <c r="F347" i="13" s="1"/>
  <c r="E337" i="12"/>
  <c r="F337" i="12" a="1"/>
  <c r="F337" i="12" s="1"/>
  <c r="J337" i="12"/>
  <c r="K337" i="12"/>
  <c r="O337" i="12" s="1"/>
  <c r="L336" i="12"/>
  <c r="I403" i="8"/>
  <c r="F403" i="8"/>
  <c r="I407" i="10"/>
  <c r="D407" i="10"/>
  <c r="E407" i="10" s="1"/>
  <c r="H407" i="10"/>
  <c r="C407" i="10"/>
  <c r="C308" i="2" l="1"/>
  <c r="I308" i="2"/>
  <c r="M308" i="2" s="1"/>
  <c r="H308" i="2"/>
  <c r="D308" i="2"/>
  <c r="G337" i="12"/>
  <c r="M337" i="12"/>
  <c r="G347" i="13"/>
  <c r="K347" i="13" s="1"/>
  <c r="I337" i="12"/>
  <c r="L337" i="12"/>
  <c r="J407" i="10"/>
  <c r="G407" i="10"/>
  <c r="H404" i="8"/>
  <c r="D404" i="8"/>
  <c r="E404" i="8" s="1"/>
  <c r="C404" i="8"/>
  <c r="G404" i="8"/>
  <c r="E308" i="2" l="1"/>
  <c r="J308" i="2" s="1"/>
  <c r="O308" i="2" s="1"/>
  <c r="K308" i="2"/>
  <c r="H347" i="13"/>
  <c r="J348" i="13" s="1"/>
  <c r="D338" i="12"/>
  <c r="K338" i="12"/>
  <c r="O338" i="12" s="1"/>
  <c r="E338" i="12"/>
  <c r="J338" i="12"/>
  <c r="F338" i="12" a="1"/>
  <c r="F338" i="12" s="1"/>
  <c r="M338" i="12" s="1"/>
  <c r="I404" i="8"/>
  <c r="F404" i="8"/>
  <c r="I408" i="10"/>
  <c r="D408" i="10"/>
  <c r="E408" i="10" s="1"/>
  <c r="H408" i="10"/>
  <c r="C408" i="10"/>
  <c r="G308" i="2" l="1"/>
  <c r="C309" i="2" s="1"/>
  <c r="L308" i="2"/>
  <c r="N308" i="2" s="1"/>
  <c r="I348" i="13"/>
  <c r="D348" i="13"/>
  <c r="E348" i="13"/>
  <c r="F348" i="13" a="1"/>
  <c r="F348" i="13" s="1"/>
  <c r="G338" i="12"/>
  <c r="I338" i="12" s="1"/>
  <c r="J408" i="10"/>
  <c r="G408" i="10"/>
  <c r="H405" i="8"/>
  <c r="D405" i="8"/>
  <c r="E405" i="8" s="1"/>
  <c r="G405" i="8"/>
  <c r="C405" i="8"/>
  <c r="H309" i="2" l="1"/>
  <c r="I309" i="2"/>
  <c r="M309" i="2" s="1"/>
  <c r="D309" i="2"/>
  <c r="E309" i="2" s="1"/>
  <c r="K309" i="2"/>
  <c r="G348" i="13"/>
  <c r="H348" i="13" s="1"/>
  <c r="D349" i="13" s="1"/>
  <c r="J339" i="12"/>
  <c r="K339" i="12"/>
  <c r="O339" i="12" s="1"/>
  <c r="E339" i="12"/>
  <c r="D339" i="12"/>
  <c r="F339" i="12" a="1"/>
  <c r="F339" i="12" s="1"/>
  <c r="M339" i="12" s="1"/>
  <c r="L338" i="12"/>
  <c r="I405" i="8"/>
  <c r="F405" i="8"/>
  <c r="I409" i="10"/>
  <c r="D409" i="10"/>
  <c r="E409" i="10" s="1"/>
  <c r="H409" i="10"/>
  <c r="C409" i="10"/>
  <c r="J309" i="2" l="1"/>
  <c r="O309" i="2" s="1"/>
  <c r="G309" i="2"/>
  <c r="L309" i="2"/>
  <c r="N309" i="2" s="1"/>
  <c r="F349" i="13" a="1"/>
  <c r="F349" i="13" s="1"/>
  <c r="G349" i="13" s="1"/>
  <c r="I349" i="13"/>
  <c r="J349" i="13"/>
  <c r="E349" i="13"/>
  <c r="K348" i="13"/>
  <c r="G339" i="12"/>
  <c r="L339" i="12" s="1"/>
  <c r="J409" i="10"/>
  <c r="G409" i="10"/>
  <c r="H406" i="8"/>
  <c r="D406" i="8"/>
  <c r="E406" i="8" s="1"/>
  <c r="C406" i="8"/>
  <c r="G406" i="8"/>
  <c r="H349" i="13" l="1"/>
  <c r="J350" i="13" s="1"/>
  <c r="C310" i="2"/>
  <c r="I310" i="2"/>
  <c r="M310" i="2" s="1"/>
  <c r="H310" i="2"/>
  <c r="D310" i="2"/>
  <c r="K349" i="13"/>
  <c r="I339" i="12"/>
  <c r="F340" i="12" s="1" a="1"/>
  <c r="F340" i="12" s="1"/>
  <c r="M340" i="12" s="1"/>
  <c r="I406" i="8"/>
  <c r="F406" i="8"/>
  <c r="I350" i="13"/>
  <c r="E350" i="13"/>
  <c r="I410" i="10"/>
  <c r="D410" i="10"/>
  <c r="E410" i="10" s="1"/>
  <c r="H410" i="10"/>
  <c r="C410" i="10"/>
  <c r="F350" i="13" l="1" a="1"/>
  <c r="F350" i="13" s="1"/>
  <c r="D350" i="13"/>
  <c r="E310" i="2"/>
  <c r="G310" i="2" s="1"/>
  <c r="K310" i="2"/>
  <c r="J340" i="12"/>
  <c r="E340" i="12"/>
  <c r="D340" i="12"/>
  <c r="G340" i="12" s="1"/>
  <c r="K340" i="12"/>
  <c r="O340" i="12" s="1"/>
  <c r="J410" i="10"/>
  <c r="G410" i="10"/>
  <c r="H407" i="8"/>
  <c r="D407" i="8"/>
  <c r="E407" i="8" s="1"/>
  <c r="G407" i="8"/>
  <c r="C407" i="8"/>
  <c r="G350" i="13" l="1"/>
  <c r="H350" i="13" s="1"/>
  <c r="C311" i="2"/>
  <c r="H311" i="2"/>
  <c r="D311" i="2"/>
  <c r="I311" i="2"/>
  <c r="M311" i="2" s="1"/>
  <c r="J310" i="2"/>
  <c r="O310" i="2" s="1"/>
  <c r="L310" i="2"/>
  <c r="N310" i="2" s="1"/>
  <c r="I340" i="12"/>
  <c r="J341" i="12" s="1"/>
  <c r="L340" i="12"/>
  <c r="K350" i="13"/>
  <c r="I407" i="8"/>
  <c r="F407" i="8"/>
  <c r="F351" i="13" a="1"/>
  <c r="F351" i="13" s="1"/>
  <c r="D351" i="13"/>
  <c r="J351" i="13"/>
  <c r="E351" i="13"/>
  <c r="I351" i="13"/>
  <c r="I411" i="10"/>
  <c r="D411" i="10"/>
  <c r="E411" i="10" s="1"/>
  <c r="H411" i="10"/>
  <c r="C411" i="10"/>
  <c r="F341" i="12" l="1" a="1"/>
  <c r="F341" i="12" s="1"/>
  <c r="M341" i="12" s="1"/>
  <c r="D341" i="12"/>
  <c r="G341" i="12" s="1"/>
  <c r="K341" i="12"/>
  <c r="O341" i="12" s="1"/>
  <c r="E311" i="2"/>
  <c r="J311" i="2" s="1"/>
  <c r="O311" i="2" s="1"/>
  <c r="K311" i="2"/>
  <c r="E341" i="12"/>
  <c r="G351" i="13"/>
  <c r="K351" i="13" s="1"/>
  <c r="J411" i="10"/>
  <c r="G411" i="10"/>
  <c r="H408" i="8"/>
  <c r="D408" i="8"/>
  <c r="E408" i="8" s="1"/>
  <c r="C408" i="8"/>
  <c r="G408" i="8"/>
  <c r="I341" i="12" l="1"/>
  <c r="E342" i="12" s="1"/>
  <c r="L341" i="12"/>
  <c r="G311" i="2"/>
  <c r="L311" i="2"/>
  <c r="N311" i="2" s="1"/>
  <c r="D342" i="12"/>
  <c r="K342" i="12"/>
  <c r="O342" i="12" s="1"/>
  <c r="H351" i="13"/>
  <c r="F352" i="13" s="1" a="1"/>
  <c r="F352" i="13" s="1"/>
  <c r="I408" i="8"/>
  <c r="F408" i="8"/>
  <c r="I412" i="10"/>
  <c r="D412" i="10"/>
  <c r="E412" i="10" s="1"/>
  <c r="H412" i="10"/>
  <c r="C412" i="10"/>
  <c r="J342" i="12" l="1"/>
  <c r="F342" i="12" a="1"/>
  <c r="F342" i="12" s="1"/>
  <c r="G342" i="12" s="1"/>
  <c r="H312" i="2"/>
  <c r="C312" i="2"/>
  <c r="D312" i="2"/>
  <c r="I312" i="2"/>
  <c r="M312" i="2" s="1"/>
  <c r="I352" i="13"/>
  <c r="D352" i="13"/>
  <c r="G352" i="13" s="1"/>
  <c r="E352" i="13"/>
  <c r="J352" i="13"/>
  <c r="J412" i="10"/>
  <c r="G412" i="10"/>
  <c r="H409" i="8"/>
  <c r="D409" i="8"/>
  <c r="E409" i="8" s="1"/>
  <c r="G409" i="8"/>
  <c r="C409" i="8"/>
  <c r="M342" i="12" l="1"/>
  <c r="I342" i="12"/>
  <c r="J343" i="12" s="1"/>
  <c r="L342" i="12"/>
  <c r="E312" i="2"/>
  <c r="J312" i="2" s="1"/>
  <c r="O312" i="2" s="1"/>
  <c r="K312" i="2"/>
  <c r="K352" i="13"/>
  <c r="D343" i="12"/>
  <c r="H352" i="13"/>
  <c r="D353" i="13" s="1"/>
  <c r="I409" i="8"/>
  <c r="F409" i="8"/>
  <c r="I413" i="10"/>
  <c r="D413" i="10"/>
  <c r="E413" i="10" s="1"/>
  <c r="H413" i="10"/>
  <c r="C413" i="10"/>
  <c r="E343" i="12" l="1"/>
  <c r="F343" i="12" a="1"/>
  <c r="F343" i="12" s="1"/>
  <c r="M343" i="12" s="1"/>
  <c r="K343" i="12"/>
  <c r="O343" i="12" s="1"/>
  <c r="G312" i="2"/>
  <c r="L312" i="2"/>
  <c r="N312" i="2" s="1"/>
  <c r="G343" i="12"/>
  <c r="J353" i="13"/>
  <c r="I353" i="13"/>
  <c r="F353" i="13" a="1"/>
  <c r="F353" i="13" s="1"/>
  <c r="G353" i="13" s="1"/>
  <c r="E353" i="13"/>
  <c r="J413" i="10"/>
  <c r="G413" i="10"/>
  <c r="H410" i="8"/>
  <c r="D410" i="8"/>
  <c r="E410" i="8" s="1"/>
  <c r="C410" i="8"/>
  <c r="G410" i="8"/>
  <c r="I343" i="12" l="1"/>
  <c r="J344" i="12" s="1"/>
  <c r="H313" i="2"/>
  <c r="D313" i="2"/>
  <c r="C313" i="2"/>
  <c r="I313" i="2"/>
  <c r="M313" i="2" s="1"/>
  <c r="L343" i="12"/>
  <c r="H353" i="13"/>
  <c r="E354" i="13" s="1"/>
  <c r="K344" i="12"/>
  <c r="O344" i="12" s="1"/>
  <c r="K353" i="13"/>
  <c r="I410" i="8"/>
  <c r="F410" i="8"/>
  <c r="I414" i="10"/>
  <c r="D414" i="10"/>
  <c r="E414" i="10" s="1"/>
  <c r="H414" i="10"/>
  <c r="C414" i="10"/>
  <c r="F344" i="12" l="1" a="1"/>
  <c r="F344" i="12" s="1"/>
  <c r="M344" i="12" s="1"/>
  <c r="E344" i="12"/>
  <c r="D344" i="12"/>
  <c r="E313" i="2"/>
  <c r="K313" i="2"/>
  <c r="G344" i="12"/>
  <c r="D354" i="13"/>
  <c r="F354" i="13" a="1"/>
  <c r="F354" i="13" s="1"/>
  <c r="I354" i="13"/>
  <c r="J354" i="13"/>
  <c r="J414" i="10"/>
  <c r="G414" i="10"/>
  <c r="H411" i="8"/>
  <c r="D411" i="8"/>
  <c r="E411" i="8" s="1"/>
  <c r="G411" i="8"/>
  <c r="C411" i="8"/>
  <c r="L344" i="12" l="1"/>
  <c r="G313" i="2"/>
  <c r="L313" i="2"/>
  <c r="N313" i="2" s="1"/>
  <c r="J313" i="2"/>
  <c r="O313" i="2" s="1"/>
  <c r="I344" i="12"/>
  <c r="J345" i="12" s="1"/>
  <c r="G354" i="13"/>
  <c r="H354" i="13" s="1"/>
  <c r="F355" i="13" s="1" a="1"/>
  <c r="F355" i="13" s="1"/>
  <c r="I411" i="8"/>
  <c r="F411" i="8"/>
  <c r="I415" i="10"/>
  <c r="D415" i="10"/>
  <c r="E415" i="10" s="1"/>
  <c r="H415" i="10"/>
  <c r="C415" i="10"/>
  <c r="I314" i="2" l="1"/>
  <c r="M314" i="2" s="1"/>
  <c r="H314" i="2"/>
  <c r="C314" i="2"/>
  <c r="D314" i="2"/>
  <c r="F345" i="12" a="1"/>
  <c r="F345" i="12" s="1"/>
  <c r="M345" i="12" s="1"/>
  <c r="E345" i="12"/>
  <c r="K345" i="12"/>
  <c r="O345" i="12" s="1"/>
  <c r="D345" i="12"/>
  <c r="K354" i="13"/>
  <c r="I355" i="13"/>
  <c r="J355" i="13"/>
  <c r="E355" i="13"/>
  <c r="D355" i="13"/>
  <c r="G355" i="13" s="1"/>
  <c r="J415" i="10"/>
  <c r="G415" i="10"/>
  <c r="H412" i="8"/>
  <c r="D412" i="8"/>
  <c r="E412" i="8" s="1"/>
  <c r="C412" i="8"/>
  <c r="G412" i="8"/>
  <c r="E314" i="2" l="1"/>
  <c r="G314" i="2" s="1"/>
  <c r="K314" i="2"/>
  <c r="G345" i="12"/>
  <c r="I345" i="12" s="1"/>
  <c r="K346" i="12" s="1"/>
  <c r="O346" i="12" s="1"/>
  <c r="H355" i="13"/>
  <c r="I356" i="13" s="1"/>
  <c r="K355" i="13"/>
  <c r="I412" i="8"/>
  <c r="F412" i="8"/>
  <c r="F356" i="13" a="1"/>
  <c r="F356" i="13" s="1"/>
  <c r="I416" i="10"/>
  <c r="D416" i="10"/>
  <c r="E416" i="10" s="1"/>
  <c r="H416" i="10"/>
  <c r="C416" i="10"/>
  <c r="D315" i="2" l="1"/>
  <c r="I315" i="2"/>
  <c r="M315" i="2" s="1"/>
  <c r="H315" i="2"/>
  <c r="C315" i="2"/>
  <c r="J314" i="2"/>
  <c r="O314" i="2" s="1"/>
  <c r="L314" i="2"/>
  <c r="N314" i="2" s="1"/>
  <c r="L345" i="12"/>
  <c r="E356" i="13"/>
  <c r="F346" i="12" a="1"/>
  <c r="F346" i="12" s="1"/>
  <c r="M346" i="12" s="1"/>
  <c r="J346" i="12"/>
  <c r="D356" i="13"/>
  <c r="G356" i="13" s="1"/>
  <c r="E346" i="12"/>
  <c r="D346" i="12"/>
  <c r="G346" i="12" s="1"/>
  <c r="L346" i="12" s="1"/>
  <c r="J356" i="13"/>
  <c r="J416" i="10"/>
  <c r="G416" i="10"/>
  <c r="H413" i="8"/>
  <c r="D413" i="8"/>
  <c r="E413" i="8" s="1"/>
  <c r="G413" i="8"/>
  <c r="C413" i="8"/>
  <c r="E315" i="2" l="1"/>
  <c r="K315" i="2"/>
  <c r="K356" i="13"/>
  <c r="I346" i="12"/>
  <c r="D347" i="12" s="1"/>
  <c r="H356" i="13"/>
  <c r="I357" i="13" s="1"/>
  <c r="I413" i="8"/>
  <c r="F413" i="8"/>
  <c r="I417" i="10"/>
  <c r="D417" i="10"/>
  <c r="E417" i="10" s="1"/>
  <c r="H417" i="10"/>
  <c r="C417" i="10"/>
  <c r="L315" i="2" l="1"/>
  <c r="N315" i="2" s="1"/>
  <c r="J315" i="2"/>
  <c r="O315" i="2" s="1"/>
  <c r="G315" i="2"/>
  <c r="J347" i="12"/>
  <c r="K347" i="12"/>
  <c r="O347" i="12" s="1"/>
  <c r="E347" i="12"/>
  <c r="F347" i="12" a="1"/>
  <c r="F347" i="12" s="1"/>
  <c r="D357" i="13"/>
  <c r="F357" i="13" a="1"/>
  <c r="F357" i="13" s="1"/>
  <c r="E357" i="13"/>
  <c r="J357" i="13"/>
  <c r="J417" i="10"/>
  <c r="G417" i="10"/>
  <c r="H414" i="8"/>
  <c r="D414" i="8"/>
  <c r="E414" i="8" s="1"/>
  <c r="C414" i="8"/>
  <c r="G414" i="8"/>
  <c r="H316" i="2" l="1"/>
  <c r="C316" i="2"/>
  <c r="I316" i="2"/>
  <c r="M316" i="2" s="1"/>
  <c r="D316" i="2"/>
  <c r="G347" i="12"/>
  <c r="I347" i="12" s="1"/>
  <c r="D348" i="12" s="1"/>
  <c r="M347" i="12"/>
  <c r="G357" i="13"/>
  <c r="K357" i="13" s="1"/>
  <c r="I414" i="8"/>
  <c r="F414" i="8"/>
  <c r="E348" i="12"/>
  <c r="I418" i="10"/>
  <c r="D418" i="10"/>
  <c r="E418" i="10" s="1"/>
  <c r="H418" i="10"/>
  <c r="C418" i="10"/>
  <c r="F348" i="12" l="1" a="1"/>
  <c r="F348" i="12" s="1"/>
  <c r="M348" i="12" s="1"/>
  <c r="K348" i="12"/>
  <c r="O348" i="12" s="1"/>
  <c r="E316" i="2"/>
  <c r="J316" i="2" s="1"/>
  <c r="O316" i="2" s="1"/>
  <c r="K316" i="2"/>
  <c r="J348" i="12"/>
  <c r="L347" i="12"/>
  <c r="H357" i="13"/>
  <c r="E358" i="13" s="1"/>
  <c r="J418" i="10"/>
  <c r="G418" i="10"/>
  <c r="H415" i="8"/>
  <c r="D415" i="8"/>
  <c r="E415" i="8" s="1"/>
  <c r="G415" i="8"/>
  <c r="C415" i="8"/>
  <c r="G348" i="12" l="1"/>
  <c r="I348" i="12" s="1"/>
  <c r="J349" i="12" s="1"/>
  <c r="G316" i="2"/>
  <c r="H317" i="2" s="1"/>
  <c r="L316" i="2"/>
  <c r="N316" i="2" s="1"/>
  <c r="J358" i="13"/>
  <c r="I358" i="13"/>
  <c r="F358" i="13" a="1"/>
  <c r="F358" i="13" s="1"/>
  <c r="D358" i="13"/>
  <c r="G358" i="13" s="1"/>
  <c r="E349" i="12"/>
  <c r="L348" i="12"/>
  <c r="I415" i="8"/>
  <c r="F415" i="8"/>
  <c r="I419" i="10"/>
  <c r="D419" i="10"/>
  <c r="E419" i="10" s="1"/>
  <c r="H419" i="10"/>
  <c r="C419" i="10"/>
  <c r="K349" i="12" l="1"/>
  <c r="O349" i="12" s="1"/>
  <c r="F349" i="12" a="1"/>
  <c r="F349" i="12" s="1"/>
  <c r="M349" i="12" s="1"/>
  <c r="D349" i="12"/>
  <c r="K358" i="13"/>
  <c r="D317" i="2"/>
  <c r="E317" i="2" s="1"/>
  <c r="C317" i="2"/>
  <c r="I317" i="2"/>
  <c r="M317" i="2" s="1"/>
  <c r="K317" i="2"/>
  <c r="G349" i="12"/>
  <c r="I349" i="12" s="1"/>
  <c r="H358" i="13"/>
  <c r="J419" i="10"/>
  <c r="G419" i="10"/>
  <c r="H416" i="8"/>
  <c r="D416" i="8"/>
  <c r="E416" i="8" s="1"/>
  <c r="C416" i="8"/>
  <c r="G416" i="8"/>
  <c r="J317" i="2" l="1"/>
  <c r="O317" i="2" s="1"/>
  <c r="G317" i="2"/>
  <c r="H318" i="2" s="1"/>
  <c r="L317" i="2"/>
  <c r="N317" i="2" s="1"/>
  <c r="I416" i="8"/>
  <c r="K350" i="12"/>
  <c r="O350" i="12" s="1"/>
  <c r="J350" i="12"/>
  <c r="L349" i="12"/>
  <c r="E350" i="12"/>
  <c r="D350" i="12"/>
  <c r="F350" i="12" a="1"/>
  <c r="F350" i="12" s="1"/>
  <c r="M350" i="12" s="1"/>
  <c r="F416" i="8"/>
  <c r="E359" i="13"/>
  <c r="D359" i="13"/>
  <c r="F359" i="13" a="1"/>
  <c r="F359" i="13" s="1"/>
  <c r="I359" i="13"/>
  <c r="J359" i="13"/>
  <c r="I420" i="10"/>
  <c r="D420" i="10"/>
  <c r="E420" i="10" s="1"/>
  <c r="H420" i="10"/>
  <c r="C420" i="10"/>
  <c r="C318" i="2" l="1"/>
  <c r="I318" i="2"/>
  <c r="M318" i="2" s="1"/>
  <c r="D318" i="2"/>
  <c r="E318" i="2" s="1"/>
  <c r="K318" i="2"/>
  <c r="G350" i="12"/>
  <c r="G359" i="13"/>
  <c r="K359" i="13" s="1"/>
  <c r="J420" i="10"/>
  <c r="G420" i="10"/>
  <c r="H417" i="8"/>
  <c r="D417" i="8"/>
  <c r="E417" i="8" s="1"/>
  <c r="G417" i="8"/>
  <c r="C417" i="8"/>
  <c r="L318" i="2" l="1"/>
  <c r="N318" i="2" s="1"/>
  <c r="J318" i="2"/>
  <c r="O318" i="2" s="1"/>
  <c r="G318" i="2"/>
  <c r="L350" i="12"/>
  <c r="I350" i="12"/>
  <c r="I417" i="8"/>
  <c r="F417" i="8"/>
  <c r="H359" i="13"/>
  <c r="I421" i="10"/>
  <c r="D421" i="10"/>
  <c r="E421" i="10" s="1"/>
  <c r="H421" i="10"/>
  <c r="C421" i="10"/>
  <c r="C319" i="2" l="1"/>
  <c r="H319" i="2"/>
  <c r="I319" i="2"/>
  <c r="M319" i="2" s="1"/>
  <c r="D319" i="2"/>
  <c r="F351" i="12" a="1"/>
  <c r="F351" i="12" s="1"/>
  <c r="M351" i="12" s="1"/>
  <c r="E351" i="12"/>
  <c r="K351" i="12"/>
  <c r="O351" i="12" s="1"/>
  <c r="D351" i="12"/>
  <c r="J351" i="12"/>
  <c r="D360" i="13"/>
  <c r="F360" i="13" a="1"/>
  <c r="F360" i="13" s="1"/>
  <c r="E360" i="13"/>
  <c r="I360" i="13"/>
  <c r="J360" i="13"/>
  <c r="J421" i="10"/>
  <c r="G421" i="10"/>
  <c r="H418" i="8"/>
  <c r="D418" i="8"/>
  <c r="E418" i="8" s="1"/>
  <c r="C418" i="8"/>
  <c r="G418" i="8"/>
  <c r="E319" i="2" l="1"/>
  <c r="J319" i="2" s="1"/>
  <c r="O319" i="2" s="1"/>
  <c r="K319" i="2"/>
  <c r="G351" i="12"/>
  <c r="L351" i="12" s="1"/>
  <c r="I418" i="8"/>
  <c r="F418" i="8"/>
  <c r="G360" i="13"/>
  <c r="K360" i="13" s="1"/>
  <c r="I422" i="10"/>
  <c r="D422" i="10"/>
  <c r="E422" i="10" s="1"/>
  <c r="H422" i="10"/>
  <c r="C422" i="10"/>
  <c r="G319" i="2" l="1"/>
  <c r="L319" i="2"/>
  <c r="N319" i="2" s="1"/>
  <c r="I351" i="12"/>
  <c r="E352" i="12" s="1"/>
  <c r="H360" i="13"/>
  <c r="J422" i="10"/>
  <c r="G422" i="10"/>
  <c r="H419" i="8"/>
  <c r="D419" i="8"/>
  <c r="E419" i="8" s="1"/>
  <c r="G419" i="8"/>
  <c r="C419" i="8"/>
  <c r="I320" i="2" l="1"/>
  <c r="M320" i="2" s="1"/>
  <c r="H320" i="2"/>
  <c r="C320" i="2"/>
  <c r="D320" i="2"/>
  <c r="F352" i="12" a="1"/>
  <c r="F352" i="12" s="1"/>
  <c r="M352" i="12" s="1"/>
  <c r="K352" i="12"/>
  <c r="O352" i="12" s="1"/>
  <c r="D352" i="12"/>
  <c r="J352" i="12"/>
  <c r="I419" i="8"/>
  <c r="F419" i="8"/>
  <c r="E361" i="13"/>
  <c r="D361" i="13"/>
  <c r="I361" i="13"/>
  <c r="J361" i="13"/>
  <c r="F361" i="13" a="1"/>
  <c r="F361" i="13" s="1"/>
  <c r="I423" i="10"/>
  <c r="D423" i="10"/>
  <c r="E423" i="10" s="1"/>
  <c r="H423" i="10"/>
  <c r="C423" i="10"/>
  <c r="E320" i="2" l="1"/>
  <c r="G320" i="2" s="1"/>
  <c r="K320" i="2"/>
  <c r="G352" i="12"/>
  <c r="G361" i="13"/>
  <c r="K361" i="13" s="1"/>
  <c r="J423" i="10"/>
  <c r="G423" i="10"/>
  <c r="H420" i="8"/>
  <c r="D420" i="8"/>
  <c r="E420" i="8" s="1"/>
  <c r="C420" i="8"/>
  <c r="G420" i="8"/>
  <c r="I352" i="12" l="1"/>
  <c r="J353" i="12" s="1"/>
  <c r="H321" i="2"/>
  <c r="D321" i="2"/>
  <c r="I321" i="2"/>
  <c r="M321" i="2" s="1"/>
  <c r="C321" i="2"/>
  <c r="J320" i="2"/>
  <c r="O320" i="2" s="1"/>
  <c r="L320" i="2"/>
  <c r="N320" i="2" s="1"/>
  <c r="L352" i="12"/>
  <c r="I420" i="8"/>
  <c r="F420" i="8"/>
  <c r="H361" i="13"/>
  <c r="I424" i="10"/>
  <c r="D424" i="10"/>
  <c r="E424" i="10" s="1"/>
  <c r="H424" i="10"/>
  <c r="C424" i="10"/>
  <c r="F353" i="12" l="1" a="1"/>
  <c r="F353" i="12" s="1"/>
  <c r="M353" i="12" s="1"/>
  <c r="D353" i="12"/>
  <c r="G353" i="12" s="1"/>
  <c r="L353" i="12" s="1"/>
  <c r="K353" i="12"/>
  <c r="O353" i="12" s="1"/>
  <c r="E353" i="12"/>
  <c r="E321" i="2"/>
  <c r="K321" i="2"/>
  <c r="D362" i="13"/>
  <c r="I362" i="13"/>
  <c r="F362" i="13" a="1"/>
  <c r="F362" i="13" s="1"/>
  <c r="E362" i="13"/>
  <c r="J362" i="13"/>
  <c r="J424" i="10"/>
  <c r="G424" i="10"/>
  <c r="H421" i="8"/>
  <c r="D421" i="8"/>
  <c r="E421" i="8" s="1"/>
  <c r="G421" i="8"/>
  <c r="C421" i="8"/>
  <c r="I353" i="12" l="1"/>
  <c r="L321" i="2"/>
  <c r="N321" i="2" s="1"/>
  <c r="G321" i="2"/>
  <c r="J321" i="2"/>
  <c r="O321" i="2" s="1"/>
  <c r="I421" i="8"/>
  <c r="F421" i="8"/>
  <c r="G362" i="13"/>
  <c r="K362" i="13" s="1"/>
  <c r="I425" i="10"/>
  <c r="D425" i="10"/>
  <c r="E425" i="10" s="1"/>
  <c r="H425" i="10"/>
  <c r="C425" i="10"/>
  <c r="J354" i="12" l="1"/>
  <c r="F354" i="12" a="1"/>
  <c r="F354" i="12" s="1"/>
  <c r="M354" i="12" s="1"/>
  <c r="D354" i="12"/>
  <c r="G354" i="12" s="1"/>
  <c r="I354" i="12" s="1"/>
  <c r="F355" i="12" s="1" a="1"/>
  <c r="F355" i="12" s="1"/>
  <c r="M355" i="12" s="1"/>
  <c r="E354" i="12"/>
  <c r="K354" i="12"/>
  <c r="O354" i="12" s="1"/>
  <c r="D322" i="2"/>
  <c r="H322" i="2"/>
  <c r="I322" i="2"/>
  <c r="M322" i="2" s="1"/>
  <c r="C322" i="2"/>
  <c r="H362" i="13"/>
  <c r="L354" i="12"/>
  <c r="J425" i="10"/>
  <c r="G425" i="10"/>
  <c r="H422" i="8"/>
  <c r="D422" i="8"/>
  <c r="E422" i="8" s="1"/>
  <c r="C422" i="8"/>
  <c r="G422" i="8"/>
  <c r="E355" i="12" l="1"/>
  <c r="J355" i="12"/>
  <c r="K355" i="12"/>
  <c r="O355" i="12" s="1"/>
  <c r="D355" i="12"/>
  <c r="G355" i="12" s="1"/>
  <c r="L355" i="12" s="1"/>
  <c r="E322" i="2"/>
  <c r="K322" i="2"/>
  <c r="I422" i="8"/>
  <c r="F422" i="8"/>
  <c r="D363" i="13"/>
  <c r="J363" i="13"/>
  <c r="F363" i="13" a="1"/>
  <c r="F363" i="13" s="1"/>
  <c r="E363" i="13"/>
  <c r="I363" i="13"/>
  <c r="I355" i="12"/>
  <c r="I426" i="10"/>
  <c r="D426" i="10"/>
  <c r="E426" i="10" s="1"/>
  <c r="H426" i="10"/>
  <c r="C426" i="10"/>
  <c r="J322" i="2" l="1"/>
  <c r="O322" i="2" s="1"/>
  <c r="L322" i="2"/>
  <c r="N322" i="2" s="1"/>
  <c r="G322" i="2"/>
  <c r="G363" i="13"/>
  <c r="K363" i="13" s="1"/>
  <c r="D356" i="12"/>
  <c r="F356" i="12" a="1"/>
  <c r="F356" i="12" s="1"/>
  <c r="M356" i="12" s="1"/>
  <c r="K356" i="12"/>
  <c r="O356" i="12" s="1"/>
  <c r="J356" i="12"/>
  <c r="E356" i="12"/>
  <c r="J426" i="10"/>
  <c r="G426" i="10"/>
  <c r="H423" i="8"/>
  <c r="D423" i="8"/>
  <c r="E423" i="8" s="1"/>
  <c r="G423" i="8"/>
  <c r="C423" i="8"/>
  <c r="C323" i="2" l="1"/>
  <c r="I323" i="2"/>
  <c r="M323" i="2" s="1"/>
  <c r="H323" i="2"/>
  <c r="D323" i="2"/>
  <c r="I423" i="8"/>
  <c r="F423" i="8"/>
  <c r="H363" i="13"/>
  <c r="G356" i="12"/>
  <c r="L356" i="12" s="1"/>
  <c r="I427" i="10"/>
  <c r="D427" i="10"/>
  <c r="E427" i="10" s="1"/>
  <c r="H427" i="10"/>
  <c r="C427" i="10"/>
  <c r="E323" i="2" l="1"/>
  <c r="J323" i="2" s="1"/>
  <c r="O323" i="2" s="1"/>
  <c r="K323" i="2"/>
  <c r="F364" i="13" a="1"/>
  <c r="F364" i="13" s="1"/>
  <c r="E364" i="13"/>
  <c r="J364" i="13"/>
  <c r="D364" i="13"/>
  <c r="I364" i="13"/>
  <c r="I356" i="12"/>
  <c r="J357" i="12" s="1"/>
  <c r="J427" i="10"/>
  <c r="G427" i="10"/>
  <c r="H424" i="8"/>
  <c r="D424" i="8"/>
  <c r="E424" i="8" s="1"/>
  <c r="C424" i="8"/>
  <c r="G424" i="8"/>
  <c r="G323" i="2" l="1"/>
  <c r="L323" i="2"/>
  <c r="N323" i="2" s="1"/>
  <c r="I424" i="8"/>
  <c r="F424" i="8"/>
  <c r="G364" i="13"/>
  <c r="K364" i="13" s="1"/>
  <c r="K357" i="12"/>
  <c r="O357" i="12" s="1"/>
  <c r="F357" i="12" a="1"/>
  <c r="F357" i="12" s="1"/>
  <c r="M357" i="12" s="1"/>
  <c r="D357" i="12"/>
  <c r="E357" i="12"/>
  <c r="I428" i="10"/>
  <c r="D428" i="10"/>
  <c r="E428" i="10" s="1"/>
  <c r="H428" i="10"/>
  <c r="C428" i="10"/>
  <c r="I324" i="2" l="1"/>
  <c r="M324" i="2" s="1"/>
  <c r="H324" i="2"/>
  <c r="D324" i="2"/>
  <c r="C324" i="2"/>
  <c r="H364" i="13"/>
  <c r="G357" i="12"/>
  <c r="L357" i="12" s="1"/>
  <c r="J428" i="10"/>
  <c r="G428" i="10"/>
  <c r="H425" i="8"/>
  <c r="D425" i="8"/>
  <c r="E425" i="8" s="1"/>
  <c r="G425" i="8"/>
  <c r="C425" i="8"/>
  <c r="E324" i="2" l="1"/>
  <c r="K324" i="2"/>
  <c r="I425" i="8"/>
  <c r="F425" i="8"/>
  <c r="D365" i="13"/>
  <c r="I365" i="13"/>
  <c r="J365" i="13"/>
  <c r="F365" i="13" a="1"/>
  <c r="F365" i="13" s="1"/>
  <c r="E365" i="13"/>
  <c r="I357" i="12"/>
  <c r="J358" i="12" s="1"/>
  <c r="I429" i="10"/>
  <c r="D429" i="10"/>
  <c r="E429" i="10" s="1"/>
  <c r="H429" i="10"/>
  <c r="C429" i="10"/>
  <c r="L324" i="2" l="1"/>
  <c r="N324" i="2" s="1"/>
  <c r="G324" i="2"/>
  <c r="J324" i="2"/>
  <c r="O324" i="2" s="1"/>
  <c r="G365" i="13"/>
  <c r="K365" i="13" s="1"/>
  <c r="D358" i="12"/>
  <c r="K358" i="12"/>
  <c r="O358" i="12" s="1"/>
  <c r="E358" i="12"/>
  <c r="F358" i="12" a="1"/>
  <c r="F358" i="12" s="1"/>
  <c r="M358" i="12" s="1"/>
  <c r="J429" i="10"/>
  <c r="G429" i="10"/>
  <c r="H426" i="8"/>
  <c r="D426" i="8"/>
  <c r="E426" i="8" s="1"/>
  <c r="C426" i="8"/>
  <c r="G426" i="8"/>
  <c r="H325" i="2" l="1"/>
  <c r="D325" i="2"/>
  <c r="I325" i="2"/>
  <c r="M325" i="2" s="1"/>
  <c r="C325" i="2"/>
  <c r="G358" i="12"/>
  <c r="I358" i="12" s="1"/>
  <c r="K359" i="12" s="1"/>
  <c r="O359" i="12" s="1"/>
  <c r="I426" i="8"/>
  <c r="F426" i="8"/>
  <c r="H365" i="13"/>
  <c r="L358" i="12"/>
  <c r="I430" i="10"/>
  <c r="D430" i="10"/>
  <c r="E430" i="10" s="1"/>
  <c r="H430" i="10"/>
  <c r="C430" i="10"/>
  <c r="E325" i="2" l="1"/>
  <c r="K325" i="2"/>
  <c r="J366" i="13"/>
  <c r="I366" i="13"/>
  <c r="F366" i="13" a="1"/>
  <c r="F366" i="13" s="1"/>
  <c r="D366" i="13"/>
  <c r="E366" i="13"/>
  <c r="D359" i="12"/>
  <c r="E359" i="12"/>
  <c r="F359" i="12" a="1"/>
  <c r="F359" i="12" s="1"/>
  <c r="M359" i="12" s="1"/>
  <c r="J359" i="12"/>
  <c r="J430" i="10"/>
  <c r="G430" i="10"/>
  <c r="H427" i="8"/>
  <c r="D427" i="8"/>
  <c r="E427" i="8" s="1"/>
  <c r="G427" i="8"/>
  <c r="C427" i="8"/>
  <c r="L325" i="2" l="1"/>
  <c r="N325" i="2" s="1"/>
  <c r="J325" i="2"/>
  <c r="O325" i="2" s="1"/>
  <c r="G325" i="2"/>
  <c r="I427" i="8"/>
  <c r="F427" i="8"/>
  <c r="G366" i="13"/>
  <c r="K366" i="13" s="1"/>
  <c r="G359" i="12"/>
  <c r="I359" i="12" s="1"/>
  <c r="I431" i="10"/>
  <c r="D431" i="10"/>
  <c r="E431" i="10" s="1"/>
  <c r="H431" i="10"/>
  <c r="C431" i="10"/>
  <c r="H326" i="2" l="1"/>
  <c r="I326" i="2"/>
  <c r="M326" i="2" s="1"/>
  <c r="D326" i="2"/>
  <c r="C326" i="2"/>
  <c r="H366" i="13"/>
  <c r="J360" i="12"/>
  <c r="F360" i="12" a="1"/>
  <c r="F360" i="12" s="1"/>
  <c r="M360" i="12" s="1"/>
  <c r="D360" i="12"/>
  <c r="L359" i="12"/>
  <c r="K360" i="12"/>
  <c r="O360" i="12" s="1"/>
  <c r="E360" i="12"/>
  <c r="J431" i="10"/>
  <c r="G431" i="10"/>
  <c r="H428" i="8"/>
  <c r="D428" i="8"/>
  <c r="E428" i="8" s="1"/>
  <c r="C428" i="8"/>
  <c r="G428" i="8"/>
  <c r="E326" i="2" l="1"/>
  <c r="K326" i="2"/>
  <c r="I428" i="8"/>
  <c r="F428" i="8"/>
  <c r="E367" i="13"/>
  <c r="D367" i="13"/>
  <c r="J367" i="13"/>
  <c r="F367" i="13" a="1"/>
  <c r="F367" i="13" s="1"/>
  <c r="I367" i="13"/>
  <c r="G360" i="12"/>
  <c r="L360" i="12" s="1"/>
  <c r="I432" i="10"/>
  <c r="D432" i="10"/>
  <c r="E432" i="10" s="1"/>
  <c r="H432" i="10"/>
  <c r="C432" i="10"/>
  <c r="L326" i="2" l="1"/>
  <c r="N326" i="2" s="1"/>
  <c r="G326" i="2"/>
  <c r="J326" i="2"/>
  <c r="O326" i="2" s="1"/>
  <c r="G367" i="13"/>
  <c r="K367" i="13" s="1"/>
  <c r="I360" i="12"/>
  <c r="E361" i="12" s="1"/>
  <c r="J432" i="10"/>
  <c r="G432" i="10"/>
  <c r="H429" i="8"/>
  <c r="D429" i="8"/>
  <c r="E429" i="8" s="1"/>
  <c r="G429" i="8"/>
  <c r="C429" i="8"/>
  <c r="D327" i="2" l="1"/>
  <c r="I327" i="2"/>
  <c r="M327" i="2" s="1"/>
  <c r="H327" i="2"/>
  <c r="C327" i="2"/>
  <c r="I429" i="8"/>
  <c r="F429" i="8"/>
  <c r="H367" i="13"/>
  <c r="D361" i="12"/>
  <c r="F361" i="12" a="1"/>
  <c r="F361" i="12" s="1"/>
  <c r="M361" i="12" s="1"/>
  <c r="K361" i="12"/>
  <c r="O361" i="12" s="1"/>
  <c r="J361" i="12"/>
  <c r="I433" i="10"/>
  <c r="D433" i="10"/>
  <c r="E433" i="10" s="1"/>
  <c r="H433" i="10"/>
  <c r="C433" i="10"/>
  <c r="E327" i="2" l="1"/>
  <c r="K327" i="2"/>
  <c r="G361" i="12"/>
  <c r="F368" i="13" a="1"/>
  <c r="F368" i="13" s="1"/>
  <c r="I368" i="13"/>
  <c r="E368" i="13"/>
  <c r="J368" i="13"/>
  <c r="D368" i="13"/>
  <c r="G368" i="13" s="1"/>
  <c r="J433" i="10"/>
  <c r="G433" i="10"/>
  <c r="H430" i="8"/>
  <c r="D430" i="8"/>
  <c r="E430" i="8" s="1"/>
  <c r="C430" i="8"/>
  <c r="G430" i="8"/>
  <c r="L361" i="12" l="1"/>
  <c r="L327" i="2"/>
  <c r="N327" i="2" s="1"/>
  <c r="G327" i="2"/>
  <c r="J327" i="2"/>
  <c r="O327" i="2" s="1"/>
  <c r="I361" i="12"/>
  <c r="K368" i="13"/>
  <c r="I430" i="8"/>
  <c r="F430" i="8"/>
  <c r="H368" i="13"/>
  <c r="I434" i="10"/>
  <c r="D434" i="10"/>
  <c r="E434" i="10" s="1"/>
  <c r="H434" i="10"/>
  <c r="C434" i="10"/>
  <c r="D328" i="2" l="1"/>
  <c r="H328" i="2"/>
  <c r="I328" i="2"/>
  <c r="M328" i="2" s="1"/>
  <c r="C328" i="2"/>
  <c r="K362" i="12"/>
  <c r="O362" i="12" s="1"/>
  <c r="J362" i="12"/>
  <c r="D362" i="12"/>
  <c r="F362" i="12" a="1"/>
  <c r="F362" i="12" s="1"/>
  <c r="M362" i="12" s="1"/>
  <c r="E362" i="12"/>
  <c r="E369" i="13"/>
  <c r="D369" i="13"/>
  <c r="I369" i="13"/>
  <c r="J369" i="13"/>
  <c r="F369" i="13" a="1"/>
  <c r="F369" i="13" s="1"/>
  <c r="J434" i="10"/>
  <c r="G434" i="10"/>
  <c r="H431" i="8"/>
  <c r="D431" i="8"/>
  <c r="E431" i="8" s="1"/>
  <c r="G431" i="8"/>
  <c r="C431" i="8"/>
  <c r="E328" i="2" l="1"/>
  <c r="K328" i="2"/>
  <c r="G362" i="12"/>
  <c r="L362" i="12" s="1"/>
  <c r="I431" i="8"/>
  <c r="F431" i="8"/>
  <c r="G369" i="13"/>
  <c r="K369" i="13" s="1"/>
  <c r="I435" i="10"/>
  <c r="D435" i="10"/>
  <c r="E435" i="10" s="1"/>
  <c r="H435" i="10"/>
  <c r="C435" i="10"/>
  <c r="L328" i="2" l="1"/>
  <c r="N328" i="2" s="1"/>
  <c r="G328" i="2"/>
  <c r="J328" i="2"/>
  <c r="O328" i="2" s="1"/>
  <c r="I362" i="12"/>
  <c r="H369" i="13"/>
  <c r="J435" i="10"/>
  <c r="G435" i="10"/>
  <c r="H432" i="8"/>
  <c r="D432" i="8"/>
  <c r="E432" i="8" s="1"/>
  <c r="C432" i="8"/>
  <c r="G432" i="8"/>
  <c r="C329" i="2" l="1"/>
  <c r="H329" i="2"/>
  <c r="I329" i="2"/>
  <c r="M329" i="2" s="1"/>
  <c r="D329" i="2"/>
  <c r="K363" i="12"/>
  <c r="O363" i="12" s="1"/>
  <c r="F363" i="12" a="1"/>
  <c r="F363" i="12" s="1"/>
  <c r="M363" i="12" s="1"/>
  <c r="D363" i="12"/>
  <c r="J363" i="12"/>
  <c r="E363" i="12"/>
  <c r="I432" i="8"/>
  <c r="F432" i="8"/>
  <c r="J370" i="13"/>
  <c r="F370" i="13" a="1"/>
  <c r="F370" i="13" s="1"/>
  <c r="I370" i="13"/>
  <c r="E370" i="13"/>
  <c r="D370" i="13"/>
  <c r="I436" i="10"/>
  <c r="D436" i="10"/>
  <c r="E436" i="10" s="1"/>
  <c r="H436" i="10"/>
  <c r="C436" i="10"/>
  <c r="E329" i="2" l="1"/>
  <c r="J329" i="2" s="1"/>
  <c r="O329" i="2" s="1"/>
  <c r="K329" i="2"/>
  <c r="G363" i="12"/>
  <c r="I363" i="12" s="1"/>
  <c r="J364" i="12" s="1"/>
  <c r="G370" i="13"/>
  <c r="K370" i="13" s="1"/>
  <c r="J436" i="10"/>
  <c r="G436" i="10"/>
  <c r="H433" i="8"/>
  <c r="D433" i="8"/>
  <c r="E433" i="8" s="1"/>
  <c r="G433" i="8"/>
  <c r="C433" i="8"/>
  <c r="G329" i="2" l="1"/>
  <c r="L329" i="2"/>
  <c r="N329" i="2" s="1"/>
  <c r="F364" i="12" a="1"/>
  <c r="F364" i="12" s="1"/>
  <c r="M364" i="12" s="1"/>
  <c r="E364" i="12"/>
  <c r="K364" i="12"/>
  <c r="O364" i="12" s="1"/>
  <c r="D364" i="12"/>
  <c r="L363" i="12"/>
  <c r="H370" i="13"/>
  <c r="J371" i="13" s="1"/>
  <c r="I433" i="8"/>
  <c r="F433" i="8"/>
  <c r="I437" i="10"/>
  <c r="D437" i="10"/>
  <c r="E437" i="10" s="1"/>
  <c r="H437" i="10"/>
  <c r="C437" i="10"/>
  <c r="I330" i="2" l="1"/>
  <c r="M330" i="2" s="1"/>
  <c r="H330" i="2"/>
  <c r="C330" i="2"/>
  <c r="D330" i="2"/>
  <c r="G364" i="12"/>
  <c r="L364" i="12" s="1"/>
  <c r="I371" i="13"/>
  <c r="D371" i="13"/>
  <c r="E371" i="13"/>
  <c r="F371" i="13" a="1"/>
  <c r="F371" i="13" s="1"/>
  <c r="J437" i="10"/>
  <c r="G437" i="10"/>
  <c r="H434" i="8"/>
  <c r="D434" i="8"/>
  <c r="E434" i="8" s="1"/>
  <c r="C434" i="8"/>
  <c r="G434" i="8"/>
  <c r="E330" i="2" l="1"/>
  <c r="J330" i="2" s="1"/>
  <c r="O330" i="2" s="1"/>
  <c r="K330" i="2"/>
  <c r="I364" i="12"/>
  <c r="K365" i="12" s="1"/>
  <c r="O365" i="12" s="1"/>
  <c r="G371" i="13"/>
  <c r="K371" i="13" s="1"/>
  <c r="I434" i="8"/>
  <c r="F434" i="8"/>
  <c r="I438" i="10"/>
  <c r="D438" i="10"/>
  <c r="E438" i="10" s="1"/>
  <c r="H438" i="10"/>
  <c r="C438" i="10"/>
  <c r="G330" i="2" l="1"/>
  <c r="I331" i="2" s="1"/>
  <c r="M331" i="2" s="1"/>
  <c r="L330" i="2"/>
  <c r="N330" i="2" s="1"/>
  <c r="H371" i="13"/>
  <c r="E372" i="13" s="1"/>
  <c r="D365" i="12"/>
  <c r="J365" i="12"/>
  <c r="E365" i="12"/>
  <c r="F365" i="12" a="1"/>
  <c r="F365" i="12" s="1"/>
  <c r="J438" i="10"/>
  <c r="G438" i="10"/>
  <c r="H435" i="8"/>
  <c r="D435" i="8"/>
  <c r="E435" i="8" s="1"/>
  <c r="G435" i="8"/>
  <c r="C435" i="8"/>
  <c r="I372" i="13" l="1"/>
  <c r="F372" i="13" a="1"/>
  <c r="F372" i="13" s="1"/>
  <c r="D372" i="13"/>
  <c r="J372" i="13"/>
  <c r="C331" i="2"/>
  <c r="H331" i="2"/>
  <c r="D331" i="2"/>
  <c r="E331" i="2" s="1"/>
  <c r="G365" i="12"/>
  <c r="I365" i="12" s="1"/>
  <c r="M365" i="12"/>
  <c r="I435" i="8"/>
  <c r="F435" i="8"/>
  <c r="I439" i="10"/>
  <c r="D439" i="10"/>
  <c r="E439" i="10" s="1"/>
  <c r="H439" i="10"/>
  <c r="C439" i="10"/>
  <c r="J366" i="12" l="1"/>
  <c r="E366" i="12"/>
  <c r="L365" i="12"/>
  <c r="G372" i="13"/>
  <c r="K372" i="13" s="1"/>
  <c r="K331" i="2"/>
  <c r="J331" i="2"/>
  <c r="O331" i="2" s="1"/>
  <c r="L331" i="2"/>
  <c r="G331" i="2"/>
  <c r="F366" i="12" a="1"/>
  <c r="F366" i="12" s="1"/>
  <c r="M366" i="12" s="1"/>
  <c r="K366" i="12"/>
  <c r="O366" i="12" s="1"/>
  <c r="D366" i="12"/>
  <c r="G366" i="12" s="1"/>
  <c r="H372" i="13"/>
  <c r="J439" i="10"/>
  <c r="G439" i="10"/>
  <c r="H436" i="8"/>
  <c r="D436" i="8"/>
  <c r="E436" i="8" s="1"/>
  <c r="C436" i="8"/>
  <c r="G436" i="8"/>
  <c r="N331" i="2" l="1"/>
  <c r="I332" i="2"/>
  <c r="M332" i="2" s="1"/>
  <c r="H332" i="2"/>
  <c r="D332" i="2"/>
  <c r="C332" i="2"/>
  <c r="L366" i="12"/>
  <c r="I366" i="12"/>
  <c r="I436" i="8"/>
  <c r="F436" i="8"/>
  <c r="E373" i="13"/>
  <c r="D373" i="13"/>
  <c r="I373" i="13"/>
  <c r="J373" i="13"/>
  <c r="F373" i="13" a="1"/>
  <c r="F373" i="13" s="1"/>
  <c r="I440" i="10"/>
  <c r="D440" i="10"/>
  <c r="E440" i="10" s="1"/>
  <c r="H440" i="10"/>
  <c r="C440" i="10"/>
  <c r="E332" i="2" l="1"/>
  <c r="K332" i="2"/>
  <c r="K367" i="12"/>
  <c r="O367" i="12" s="1"/>
  <c r="D367" i="12"/>
  <c r="J367" i="12"/>
  <c r="E367" i="12"/>
  <c r="F367" i="12" a="1"/>
  <c r="F367" i="12" s="1"/>
  <c r="M367" i="12" s="1"/>
  <c r="G373" i="13"/>
  <c r="K373" i="13" s="1"/>
  <c r="J440" i="10"/>
  <c r="G440" i="10"/>
  <c r="H437" i="8"/>
  <c r="D437" i="8"/>
  <c r="E437" i="8" s="1"/>
  <c r="G437" i="8"/>
  <c r="C437" i="8"/>
  <c r="L332" i="2" l="1"/>
  <c r="N332" i="2" s="1"/>
  <c r="G332" i="2"/>
  <c r="J332" i="2"/>
  <c r="O332" i="2" s="1"/>
  <c r="G367" i="12"/>
  <c r="I367" i="12" s="1"/>
  <c r="I437" i="8"/>
  <c r="F437" i="8"/>
  <c r="H373" i="13"/>
  <c r="I441" i="10"/>
  <c r="D441" i="10"/>
  <c r="E441" i="10" s="1"/>
  <c r="H441" i="10"/>
  <c r="C441" i="10"/>
  <c r="H333" i="2" l="1"/>
  <c r="D333" i="2"/>
  <c r="I333" i="2"/>
  <c r="M333" i="2" s="1"/>
  <c r="C333" i="2"/>
  <c r="K368" i="12"/>
  <c r="O368" i="12" s="1"/>
  <c r="J368" i="12"/>
  <c r="D368" i="12"/>
  <c r="F368" i="12" a="1"/>
  <c r="F368" i="12" s="1"/>
  <c r="M368" i="12" s="1"/>
  <c r="E368" i="12"/>
  <c r="L367" i="12"/>
  <c r="J374" i="13"/>
  <c r="F374" i="13" a="1"/>
  <c r="F374" i="13" s="1"/>
  <c r="I374" i="13"/>
  <c r="E374" i="13"/>
  <c r="D374" i="13"/>
  <c r="J441" i="10"/>
  <c r="G441" i="10"/>
  <c r="H438" i="8"/>
  <c r="D438" i="8"/>
  <c r="E438" i="8" s="1"/>
  <c r="C438" i="8"/>
  <c r="G438" i="8"/>
  <c r="E333" i="2" l="1"/>
  <c r="K333" i="2"/>
  <c r="G368" i="12"/>
  <c r="I368" i="12" s="1"/>
  <c r="G374" i="13"/>
  <c r="K374" i="13" s="1"/>
  <c r="I438" i="8"/>
  <c r="F438" i="8"/>
  <c r="I442" i="10"/>
  <c r="D442" i="10"/>
  <c r="E442" i="10" s="1"/>
  <c r="H442" i="10"/>
  <c r="C442" i="10"/>
  <c r="L333" i="2" l="1"/>
  <c r="N333" i="2" s="1"/>
  <c r="G333" i="2"/>
  <c r="J333" i="2"/>
  <c r="O333" i="2" s="1"/>
  <c r="H374" i="13"/>
  <c r="I375" i="13" s="1"/>
  <c r="J369" i="12"/>
  <c r="K369" i="12"/>
  <c r="O369" i="12" s="1"/>
  <c r="F369" i="12" a="1"/>
  <c r="F369" i="12" s="1"/>
  <c r="M369" i="12" s="1"/>
  <c r="E369" i="12"/>
  <c r="D369" i="12"/>
  <c r="L368" i="12"/>
  <c r="J442" i="10"/>
  <c r="G442" i="10"/>
  <c r="H439" i="8"/>
  <c r="D439" i="8"/>
  <c r="E439" i="8" s="1"/>
  <c r="G439" i="8"/>
  <c r="C439" i="8"/>
  <c r="C334" i="2" l="1"/>
  <c r="D334" i="2"/>
  <c r="H334" i="2"/>
  <c r="I334" i="2"/>
  <c r="M334" i="2" s="1"/>
  <c r="D375" i="13"/>
  <c r="F375" i="13" a="1"/>
  <c r="F375" i="13" s="1"/>
  <c r="J375" i="13"/>
  <c r="E375" i="13"/>
  <c r="G369" i="12"/>
  <c r="I369" i="12" s="1"/>
  <c r="I439" i="8"/>
  <c r="F439" i="8"/>
  <c r="I443" i="10"/>
  <c r="D443" i="10"/>
  <c r="E443" i="10" s="1"/>
  <c r="H443" i="10"/>
  <c r="C443" i="10"/>
  <c r="E334" i="2" l="1"/>
  <c r="J334" i="2" s="1"/>
  <c r="O334" i="2" s="1"/>
  <c r="K334" i="2"/>
  <c r="G375" i="13"/>
  <c r="K375" i="13" s="1"/>
  <c r="J370" i="12"/>
  <c r="E370" i="12"/>
  <c r="F370" i="12" a="1"/>
  <c r="F370" i="12" s="1"/>
  <c r="M370" i="12" s="1"/>
  <c r="D370" i="12"/>
  <c r="K370" i="12"/>
  <c r="O370" i="12" s="1"/>
  <c r="L369" i="12"/>
  <c r="J443" i="10"/>
  <c r="G443" i="10"/>
  <c r="H440" i="8"/>
  <c r="D440" i="8"/>
  <c r="E440" i="8" s="1"/>
  <c r="C440" i="8"/>
  <c r="G440" i="8"/>
  <c r="G334" i="2" l="1"/>
  <c r="L334" i="2"/>
  <c r="N334" i="2" s="1"/>
  <c r="H375" i="13"/>
  <c r="I376" i="13" s="1"/>
  <c r="G370" i="12"/>
  <c r="I370" i="12" s="1"/>
  <c r="E371" i="12" s="1"/>
  <c r="I440" i="8"/>
  <c r="F440" i="8"/>
  <c r="I444" i="10"/>
  <c r="D444" i="10"/>
  <c r="E444" i="10" s="1"/>
  <c r="H444" i="10"/>
  <c r="C444" i="10"/>
  <c r="H335" i="2" l="1"/>
  <c r="D335" i="2"/>
  <c r="I335" i="2"/>
  <c r="M335" i="2" s="1"/>
  <c r="C335" i="2"/>
  <c r="J376" i="13"/>
  <c r="F376" i="13" a="1"/>
  <c r="F376" i="13" s="1"/>
  <c r="E376" i="13"/>
  <c r="D376" i="13"/>
  <c r="D371" i="12"/>
  <c r="L370" i="12"/>
  <c r="K371" i="12"/>
  <c r="O371" i="12" s="1"/>
  <c r="F371" i="12" a="1"/>
  <c r="F371" i="12" s="1"/>
  <c r="M371" i="12" s="1"/>
  <c r="J371" i="12"/>
  <c r="J444" i="10"/>
  <c r="G444" i="10"/>
  <c r="H441" i="8"/>
  <c r="D441" i="8"/>
  <c r="E441" i="8" s="1"/>
  <c r="G441" i="8"/>
  <c r="C441" i="8"/>
  <c r="E335" i="2" l="1"/>
  <c r="K335" i="2"/>
  <c r="G376" i="13"/>
  <c r="H376" i="13" s="1"/>
  <c r="D377" i="13" s="1"/>
  <c r="G371" i="12"/>
  <c r="I441" i="8"/>
  <c r="F441" i="8"/>
  <c r="I445" i="10"/>
  <c r="D445" i="10"/>
  <c r="E445" i="10" s="1"/>
  <c r="H445" i="10"/>
  <c r="C445" i="10"/>
  <c r="I371" i="12" l="1"/>
  <c r="K372" i="12" s="1"/>
  <c r="O372" i="12" s="1"/>
  <c r="L335" i="2"/>
  <c r="N335" i="2" s="1"/>
  <c r="G335" i="2"/>
  <c r="J335" i="2"/>
  <c r="O335" i="2" s="1"/>
  <c r="F377" i="13" a="1"/>
  <c r="F377" i="13" s="1"/>
  <c r="G377" i="13" s="1"/>
  <c r="H377" i="13" s="1"/>
  <c r="E377" i="13"/>
  <c r="I377" i="13"/>
  <c r="J377" i="13"/>
  <c r="K376" i="13"/>
  <c r="L371" i="12"/>
  <c r="F372" i="12" a="1"/>
  <c r="F372" i="12" s="1"/>
  <c r="M372" i="12" s="1"/>
  <c r="J372" i="12"/>
  <c r="J445" i="10"/>
  <c r="G445" i="10"/>
  <c r="H442" i="8"/>
  <c r="D442" i="8"/>
  <c r="E442" i="8" s="1"/>
  <c r="C442" i="8"/>
  <c r="G442" i="8"/>
  <c r="E372" i="12" l="1"/>
  <c r="D372" i="12"/>
  <c r="G372" i="12" s="1"/>
  <c r="I372" i="12" s="1"/>
  <c r="K373" i="12" s="1"/>
  <c r="O373" i="12" s="1"/>
  <c r="I336" i="2"/>
  <c r="M336" i="2" s="1"/>
  <c r="H336" i="2"/>
  <c r="D336" i="2"/>
  <c r="C336" i="2"/>
  <c r="K377" i="13"/>
  <c r="I442" i="8"/>
  <c r="F442" i="8"/>
  <c r="I378" i="13"/>
  <c r="F378" i="13" a="1"/>
  <c r="F378" i="13" s="1"/>
  <c r="D378" i="13"/>
  <c r="E378" i="13"/>
  <c r="J378" i="13"/>
  <c r="I446" i="10"/>
  <c r="D446" i="10"/>
  <c r="E446" i="10" s="1"/>
  <c r="H446" i="10"/>
  <c r="C446" i="10"/>
  <c r="E336" i="2" l="1"/>
  <c r="K336" i="2"/>
  <c r="D373" i="12"/>
  <c r="J373" i="12"/>
  <c r="E373" i="12"/>
  <c r="F373" i="12" a="1"/>
  <c r="F373" i="12" s="1"/>
  <c r="M373" i="12" s="1"/>
  <c r="L372" i="12"/>
  <c r="G378" i="13"/>
  <c r="K378" i="13" s="1"/>
  <c r="J446" i="10"/>
  <c r="G446" i="10"/>
  <c r="H443" i="8"/>
  <c r="D443" i="8"/>
  <c r="E443" i="8" s="1"/>
  <c r="G443" i="8"/>
  <c r="C443" i="8"/>
  <c r="L336" i="2" l="1"/>
  <c r="N336" i="2" s="1"/>
  <c r="J336" i="2"/>
  <c r="O336" i="2" s="1"/>
  <c r="G336" i="2"/>
  <c r="G373" i="12"/>
  <c r="I373" i="12" s="1"/>
  <c r="F374" i="12" s="1" a="1"/>
  <c r="F374" i="12" s="1"/>
  <c r="M374" i="12" s="1"/>
  <c r="I443" i="8"/>
  <c r="F443" i="8"/>
  <c r="H378" i="13"/>
  <c r="I447" i="10"/>
  <c r="D447" i="10"/>
  <c r="E447" i="10" s="1"/>
  <c r="H447" i="10"/>
  <c r="C447" i="10"/>
  <c r="H337" i="2" l="1"/>
  <c r="C337" i="2"/>
  <c r="D337" i="2"/>
  <c r="I337" i="2"/>
  <c r="M337" i="2" s="1"/>
  <c r="D374" i="12"/>
  <c r="G374" i="12" s="1"/>
  <c r="E374" i="12"/>
  <c r="L373" i="12"/>
  <c r="K374" i="12"/>
  <c r="J374" i="12"/>
  <c r="D379" i="13"/>
  <c r="I379" i="13"/>
  <c r="J379" i="13"/>
  <c r="E379" i="13"/>
  <c r="F379" i="13" a="1"/>
  <c r="F379" i="13" s="1"/>
  <c r="I374" i="12"/>
  <c r="J447" i="10"/>
  <c r="G447" i="10"/>
  <c r="H444" i="8"/>
  <c r="D444" i="8"/>
  <c r="E444" i="8" s="1"/>
  <c r="C444" i="8"/>
  <c r="G444" i="8"/>
  <c r="E337" i="2" l="1"/>
  <c r="J337" i="2" s="1"/>
  <c r="O337" i="2" s="1"/>
  <c r="K337" i="2"/>
  <c r="L374" i="12"/>
  <c r="O374" i="12"/>
  <c r="I444" i="8"/>
  <c r="F444" i="8"/>
  <c r="G379" i="13"/>
  <c r="K379" i="13" s="1"/>
  <c r="K375" i="12"/>
  <c r="O375" i="12" s="1"/>
  <c r="D375" i="12"/>
  <c r="E375" i="12"/>
  <c r="J375" i="12"/>
  <c r="F375" i="12" a="1"/>
  <c r="F375" i="12" s="1"/>
  <c r="M375" i="12" s="1"/>
  <c r="I448" i="10"/>
  <c r="D448" i="10"/>
  <c r="E448" i="10" s="1"/>
  <c r="H448" i="10"/>
  <c r="C448" i="10"/>
  <c r="G337" i="2" l="1"/>
  <c r="L337" i="2"/>
  <c r="N337" i="2" s="1"/>
  <c r="H379" i="13"/>
  <c r="G375" i="12"/>
  <c r="J448" i="10"/>
  <c r="G448" i="10"/>
  <c r="H445" i="8"/>
  <c r="D445" i="8"/>
  <c r="E445" i="8" s="1"/>
  <c r="G445" i="8"/>
  <c r="C445" i="8"/>
  <c r="L375" i="12" l="1"/>
  <c r="H338" i="2"/>
  <c r="C338" i="2"/>
  <c r="D338" i="2"/>
  <c r="I338" i="2"/>
  <c r="M338" i="2" s="1"/>
  <c r="I445" i="8"/>
  <c r="F445" i="8"/>
  <c r="D380" i="13"/>
  <c r="F380" i="13" a="1"/>
  <c r="F380" i="13" s="1"/>
  <c r="E380" i="13"/>
  <c r="I380" i="13"/>
  <c r="J380" i="13"/>
  <c r="I375" i="12"/>
  <c r="I449" i="10"/>
  <c r="D449" i="10"/>
  <c r="E449" i="10" s="1"/>
  <c r="H449" i="10"/>
  <c r="C449" i="10"/>
  <c r="E338" i="2" l="1"/>
  <c r="G338" i="2" s="1"/>
  <c r="K338" i="2"/>
  <c r="G380" i="13"/>
  <c r="K380" i="13" s="1"/>
  <c r="F376" i="12" a="1"/>
  <c r="F376" i="12" s="1"/>
  <c r="M376" i="12" s="1"/>
  <c r="K376" i="12"/>
  <c r="O376" i="12" s="1"/>
  <c r="E376" i="12"/>
  <c r="D376" i="12"/>
  <c r="J376" i="12"/>
  <c r="J449" i="10"/>
  <c r="G449" i="10"/>
  <c r="H446" i="8"/>
  <c r="D446" i="8"/>
  <c r="E446" i="8" s="1"/>
  <c r="C446" i="8"/>
  <c r="G446" i="8"/>
  <c r="J338" i="2" l="1"/>
  <c r="O338" i="2" s="1"/>
  <c r="I339" i="2"/>
  <c r="M339" i="2" s="1"/>
  <c r="D339" i="2"/>
  <c r="C339" i="2"/>
  <c r="H339" i="2"/>
  <c r="L338" i="2"/>
  <c r="N338" i="2" s="1"/>
  <c r="I446" i="8"/>
  <c r="F446" i="8"/>
  <c r="H380" i="13"/>
  <c r="G376" i="12"/>
  <c r="I376" i="12" s="1"/>
  <c r="F377" i="12" s="1" a="1"/>
  <c r="F377" i="12" s="1"/>
  <c r="M377" i="12" s="1"/>
  <c r="I450" i="10"/>
  <c r="D450" i="10"/>
  <c r="E450" i="10" s="1"/>
  <c r="H450" i="10"/>
  <c r="C450" i="10"/>
  <c r="E339" i="2" l="1"/>
  <c r="K339" i="2"/>
  <c r="E381" i="13"/>
  <c r="D381" i="13"/>
  <c r="I381" i="13"/>
  <c r="J381" i="13"/>
  <c r="F381" i="13" a="1"/>
  <c r="F381" i="13" s="1"/>
  <c r="J377" i="12"/>
  <c r="D377" i="12"/>
  <c r="G377" i="12" s="1"/>
  <c r="L376" i="12"/>
  <c r="E377" i="12"/>
  <c r="K377" i="12"/>
  <c r="O377" i="12" s="1"/>
  <c r="J450" i="10"/>
  <c r="G450" i="10"/>
  <c r="H447" i="8"/>
  <c r="D447" i="8"/>
  <c r="E447" i="8" s="1"/>
  <c r="G447" i="8"/>
  <c r="C447" i="8"/>
  <c r="L339" i="2" l="1"/>
  <c r="N339" i="2" s="1"/>
  <c r="J339" i="2"/>
  <c r="O339" i="2" s="1"/>
  <c r="G339" i="2"/>
  <c r="F447" i="8"/>
  <c r="I447" i="8"/>
  <c r="G381" i="13"/>
  <c r="K381" i="13" s="1"/>
  <c r="I377" i="12"/>
  <c r="F378" i="12" s="1" a="1"/>
  <c r="F378" i="12" s="1"/>
  <c r="M378" i="12" s="1"/>
  <c r="L377" i="12"/>
  <c r="I451" i="10"/>
  <c r="D451" i="10"/>
  <c r="E451" i="10" s="1"/>
  <c r="H451" i="10"/>
  <c r="C451" i="10"/>
  <c r="H340" i="2" l="1"/>
  <c r="I340" i="2"/>
  <c r="M340" i="2" s="1"/>
  <c r="D340" i="2"/>
  <c r="C340" i="2"/>
  <c r="H381" i="13"/>
  <c r="I382" i="13" s="1"/>
  <c r="J378" i="12"/>
  <c r="D378" i="12"/>
  <c r="G378" i="12" s="1"/>
  <c r="E378" i="12"/>
  <c r="K378" i="12"/>
  <c r="O378" i="12" s="1"/>
  <c r="J451" i="10"/>
  <c r="G451" i="10"/>
  <c r="H448" i="8"/>
  <c r="D448" i="8"/>
  <c r="E448" i="8" s="1"/>
  <c r="C448" i="8"/>
  <c r="G448" i="8"/>
  <c r="E340" i="2" l="1"/>
  <c r="K340" i="2"/>
  <c r="D382" i="13"/>
  <c r="J382" i="13"/>
  <c r="F382" i="13" a="1"/>
  <c r="F382" i="13" s="1"/>
  <c r="I448" i="8"/>
  <c r="F448" i="8"/>
  <c r="E382" i="13"/>
  <c r="L378" i="12"/>
  <c r="I378" i="12"/>
  <c r="J379" i="12" s="1"/>
  <c r="I452" i="10"/>
  <c r="D452" i="10"/>
  <c r="E452" i="10" s="1"/>
  <c r="H452" i="10"/>
  <c r="C452" i="10"/>
  <c r="J340" i="2" l="1"/>
  <c r="O340" i="2" s="1"/>
  <c r="L340" i="2"/>
  <c r="N340" i="2" s="1"/>
  <c r="G340" i="2"/>
  <c r="G382" i="13"/>
  <c r="K382" i="13" s="1"/>
  <c r="F379" i="12" a="1"/>
  <c r="F379" i="12" s="1"/>
  <c r="M379" i="12" s="1"/>
  <c r="K379" i="12"/>
  <c r="O379" i="12" s="1"/>
  <c r="D379" i="12"/>
  <c r="E379" i="12"/>
  <c r="J452" i="10"/>
  <c r="G452" i="10"/>
  <c r="H449" i="8"/>
  <c r="D449" i="8"/>
  <c r="E449" i="8" s="1"/>
  <c r="G449" i="8"/>
  <c r="C449" i="8"/>
  <c r="D341" i="2" l="1"/>
  <c r="H341" i="2"/>
  <c r="C341" i="2"/>
  <c r="I341" i="2"/>
  <c r="M341" i="2" s="1"/>
  <c r="F449" i="8"/>
  <c r="H382" i="13"/>
  <c r="F383" i="13" s="1" a="1"/>
  <c r="F383" i="13" s="1"/>
  <c r="I449" i="8"/>
  <c r="G379" i="12"/>
  <c r="I379" i="12" s="1"/>
  <c r="D380" i="12" s="1"/>
  <c r="I453" i="10"/>
  <c r="D453" i="10"/>
  <c r="E453" i="10" s="1"/>
  <c r="H453" i="10"/>
  <c r="C453" i="10"/>
  <c r="E341" i="2" l="1"/>
  <c r="K341" i="2"/>
  <c r="J383" i="13"/>
  <c r="D383" i="13"/>
  <c r="G383" i="13" s="1"/>
  <c r="I383" i="13"/>
  <c r="E383" i="13"/>
  <c r="K380" i="12"/>
  <c r="O380" i="12" s="1"/>
  <c r="J380" i="12"/>
  <c r="F380" i="12" a="1"/>
  <c r="F380" i="12" s="1"/>
  <c r="M380" i="12" s="1"/>
  <c r="E380" i="12"/>
  <c r="L379" i="12"/>
  <c r="J453" i="10"/>
  <c r="G453" i="10"/>
  <c r="H450" i="8"/>
  <c r="D450" i="8"/>
  <c r="E450" i="8" s="1"/>
  <c r="C450" i="8"/>
  <c r="G450" i="8"/>
  <c r="L341" i="2" l="1"/>
  <c r="N341" i="2" s="1"/>
  <c r="J341" i="2"/>
  <c r="O341" i="2" s="1"/>
  <c r="G341" i="2"/>
  <c r="K383" i="13"/>
  <c r="G380" i="12"/>
  <c r="I380" i="12" s="1"/>
  <c r="E381" i="12" s="1"/>
  <c r="I450" i="8"/>
  <c r="F450" i="8"/>
  <c r="H383" i="13"/>
  <c r="L380" i="12"/>
  <c r="I454" i="10"/>
  <c r="D454" i="10"/>
  <c r="E454" i="10" s="1"/>
  <c r="H454" i="10"/>
  <c r="C454" i="10"/>
  <c r="C342" i="2" l="1"/>
  <c r="I342" i="2"/>
  <c r="M342" i="2" s="1"/>
  <c r="D342" i="2"/>
  <c r="H342" i="2"/>
  <c r="F384" i="13" a="1"/>
  <c r="F384" i="13" s="1"/>
  <c r="D384" i="13"/>
  <c r="I384" i="13"/>
  <c r="J384" i="13"/>
  <c r="E384" i="13"/>
  <c r="D381" i="12"/>
  <c r="J381" i="12"/>
  <c r="K381" i="12"/>
  <c r="O381" i="12" s="1"/>
  <c r="F381" i="12" a="1"/>
  <c r="F381" i="12" s="1"/>
  <c r="M381" i="12" s="1"/>
  <c r="J454" i="10"/>
  <c r="G454" i="10"/>
  <c r="H451" i="8"/>
  <c r="D451" i="8"/>
  <c r="E451" i="8" s="1"/>
  <c r="G451" i="8"/>
  <c r="C451" i="8"/>
  <c r="E342" i="2" l="1"/>
  <c r="G342" i="2" s="1"/>
  <c r="K342" i="2"/>
  <c r="F451" i="8"/>
  <c r="I451" i="8"/>
  <c r="G384" i="13"/>
  <c r="H384" i="13" s="1"/>
  <c r="G381" i="12"/>
  <c r="I455" i="10"/>
  <c r="D455" i="10"/>
  <c r="E455" i="10" s="1"/>
  <c r="H455" i="10"/>
  <c r="C455" i="10"/>
  <c r="J342" i="2" l="1"/>
  <c r="O342" i="2" s="1"/>
  <c r="H343" i="2"/>
  <c r="D343" i="2"/>
  <c r="I343" i="2"/>
  <c r="M343" i="2" s="1"/>
  <c r="C343" i="2"/>
  <c r="L342" i="2"/>
  <c r="N342" i="2" s="1"/>
  <c r="L381" i="12"/>
  <c r="K384" i="13"/>
  <c r="I385" i="13"/>
  <c r="J385" i="13"/>
  <c r="F385" i="13" a="1"/>
  <c r="F385" i="13" s="1"/>
  <c r="E385" i="13"/>
  <c r="D385" i="13"/>
  <c r="I381" i="12"/>
  <c r="F382" i="12" s="1" a="1"/>
  <c r="F382" i="12" s="1"/>
  <c r="M382" i="12" s="1"/>
  <c r="J455" i="10"/>
  <c r="G455" i="10"/>
  <c r="H452" i="8"/>
  <c r="D452" i="8"/>
  <c r="E452" i="8" s="1"/>
  <c r="C452" i="8"/>
  <c r="G452" i="8"/>
  <c r="E343" i="2" l="1"/>
  <c r="K343" i="2"/>
  <c r="F452" i="8"/>
  <c r="I452" i="8"/>
  <c r="G385" i="13"/>
  <c r="K385" i="13" s="1"/>
  <c r="D382" i="12"/>
  <c r="G382" i="12" s="1"/>
  <c r="E382" i="12"/>
  <c r="K382" i="12"/>
  <c r="O382" i="12" s="1"/>
  <c r="J382" i="12"/>
  <c r="I456" i="10"/>
  <c r="D456" i="10"/>
  <c r="E456" i="10" s="1"/>
  <c r="H456" i="10"/>
  <c r="C456" i="10"/>
  <c r="L343" i="2" l="1"/>
  <c r="N343" i="2" s="1"/>
  <c r="G343" i="2"/>
  <c r="J343" i="2"/>
  <c r="O343" i="2" s="1"/>
  <c r="H385" i="13"/>
  <c r="L382" i="12"/>
  <c r="I382" i="12"/>
  <c r="F383" i="12" s="1" a="1"/>
  <c r="F383" i="12" s="1"/>
  <c r="M383" i="12" s="1"/>
  <c r="J456" i="10"/>
  <c r="G456" i="10"/>
  <c r="H453" i="8"/>
  <c r="D453" i="8"/>
  <c r="E453" i="8" s="1"/>
  <c r="G453" i="8"/>
  <c r="C453" i="8"/>
  <c r="D344" i="2" l="1"/>
  <c r="H344" i="2"/>
  <c r="C344" i="2"/>
  <c r="I344" i="2"/>
  <c r="M344" i="2" s="1"/>
  <c r="I453" i="8"/>
  <c r="F453" i="8"/>
  <c r="J386" i="13"/>
  <c r="F386" i="13" a="1"/>
  <c r="F386" i="13" s="1"/>
  <c r="I386" i="13"/>
  <c r="E386" i="13"/>
  <c r="D386" i="13"/>
  <c r="K383" i="12"/>
  <c r="O383" i="12" s="1"/>
  <c r="J383" i="12"/>
  <c r="E383" i="12"/>
  <c r="D383" i="12"/>
  <c r="G383" i="12" s="1"/>
  <c r="I457" i="10"/>
  <c r="D457" i="10"/>
  <c r="E457" i="10" s="1"/>
  <c r="H457" i="10"/>
  <c r="C457" i="10"/>
  <c r="E344" i="2" l="1"/>
  <c r="K344" i="2"/>
  <c r="L383" i="12"/>
  <c r="G386" i="13"/>
  <c r="K386" i="13" s="1"/>
  <c r="I383" i="12"/>
  <c r="J457" i="10"/>
  <c r="G457" i="10"/>
  <c r="H454" i="8"/>
  <c r="D454" i="8"/>
  <c r="E454" i="8" s="1"/>
  <c r="G454" i="8"/>
  <c r="C454" i="8"/>
  <c r="L344" i="2" l="1"/>
  <c r="N344" i="2" s="1"/>
  <c r="J344" i="2"/>
  <c r="O344" i="2" s="1"/>
  <c r="G344" i="2"/>
  <c r="F454" i="8"/>
  <c r="I454" i="8"/>
  <c r="H386" i="13"/>
  <c r="J384" i="12"/>
  <c r="D384" i="12"/>
  <c r="E384" i="12"/>
  <c r="K384" i="12"/>
  <c r="O384" i="12" s="1"/>
  <c r="F384" i="12" a="1"/>
  <c r="F384" i="12" s="1"/>
  <c r="M384" i="12" s="1"/>
  <c r="I458" i="10"/>
  <c r="D458" i="10"/>
  <c r="E458" i="10" s="1"/>
  <c r="H458" i="10"/>
  <c r="C458" i="10"/>
  <c r="C345" i="2" l="1"/>
  <c r="I345" i="2"/>
  <c r="M345" i="2" s="1"/>
  <c r="H345" i="2"/>
  <c r="D345" i="2"/>
  <c r="F387" i="13" a="1"/>
  <c r="F387" i="13" s="1"/>
  <c r="E387" i="13"/>
  <c r="D387" i="13"/>
  <c r="I387" i="13"/>
  <c r="J387" i="13"/>
  <c r="G384" i="12"/>
  <c r="I384" i="12" s="1"/>
  <c r="E385" i="12" s="1"/>
  <c r="J458" i="10"/>
  <c r="G458" i="10"/>
  <c r="H455" i="8"/>
  <c r="D455" i="8"/>
  <c r="E455" i="8" s="1"/>
  <c r="C455" i="8"/>
  <c r="G455" i="8"/>
  <c r="E345" i="2" l="1"/>
  <c r="G345" i="2" s="1"/>
  <c r="K345" i="2"/>
  <c r="F455" i="8"/>
  <c r="G387" i="13"/>
  <c r="H387" i="13" s="1"/>
  <c r="I455" i="8"/>
  <c r="K385" i="12"/>
  <c r="O385" i="12" s="1"/>
  <c r="J385" i="12"/>
  <c r="D385" i="12"/>
  <c r="F385" i="12" a="1"/>
  <c r="F385" i="12" s="1"/>
  <c r="M385" i="12" s="1"/>
  <c r="L384" i="12"/>
  <c r="I459" i="10"/>
  <c r="D459" i="10"/>
  <c r="E459" i="10" s="1"/>
  <c r="H459" i="10"/>
  <c r="C459" i="10"/>
  <c r="I346" i="2" l="1"/>
  <c r="M346" i="2" s="1"/>
  <c r="H346" i="2"/>
  <c r="C346" i="2"/>
  <c r="D346" i="2"/>
  <c r="J345" i="2"/>
  <c r="O345" i="2" s="1"/>
  <c r="L345" i="2"/>
  <c r="N345" i="2" s="1"/>
  <c r="K387" i="13"/>
  <c r="I388" i="13"/>
  <c r="F388" i="13" a="1"/>
  <c r="F388" i="13" s="1"/>
  <c r="D388" i="13"/>
  <c r="J388" i="13"/>
  <c r="E388" i="13"/>
  <c r="G385" i="12"/>
  <c r="J459" i="10"/>
  <c r="G459" i="10"/>
  <c r="H456" i="8"/>
  <c r="D456" i="8"/>
  <c r="E456" i="8" s="1"/>
  <c r="C456" i="8"/>
  <c r="G456" i="8"/>
  <c r="E346" i="2" l="1"/>
  <c r="G346" i="2" s="1"/>
  <c r="K346" i="2"/>
  <c r="F456" i="8"/>
  <c r="G388" i="13"/>
  <c r="K388" i="13" s="1"/>
  <c r="I456" i="8"/>
  <c r="L385" i="12"/>
  <c r="I385" i="12"/>
  <c r="I460" i="10"/>
  <c r="D460" i="10"/>
  <c r="E460" i="10" s="1"/>
  <c r="H460" i="10"/>
  <c r="C460" i="10"/>
  <c r="H347" i="2" l="1"/>
  <c r="D347" i="2"/>
  <c r="C347" i="2"/>
  <c r="I347" i="2"/>
  <c r="M347" i="2" s="1"/>
  <c r="J346" i="2"/>
  <c r="O346" i="2" s="1"/>
  <c r="L346" i="2"/>
  <c r="N346" i="2" s="1"/>
  <c r="H388" i="13"/>
  <c r="F389" i="13" s="1" a="1"/>
  <c r="F389" i="13" s="1"/>
  <c r="F386" i="12" a="1"/>
  <c r="F386" i="12" s="1"/>
  <c r="M386" i="12" s="1"/>
  <c r="D386" i="12"/>
  <c r="E386" i="12"/>
  <c r="J386" i="12"/>
  <c r="K386" i="12"/>
  <c r="O386" i="12" s="1"/>
  <c r="J460" i="10"/>
  <c r="G460" i="10"/>
  <c r="H457" i="8"/>
  <c r="D457" i="8"/>
  <c r="E457" i="8" s="1"/>
  <c r="C457" i="8"/>
  <c r="G457" i="8"/>
  <c r="E347" i="2" l="1"/>
  <c r="K347" i="2"/>
  <c r="F457" i="8"/>
  <c r="D389" i="13"/>
  <c r="G389" i="13" s="1"/>
  <c r="I389" i="13"/>
  <c r="J389" i="13"/>
  <c r="E389" i="13"/>
  <c r="I457" i="8"/>
  <c r="G386" i="12"/>
  <c r="I386" i="12" s="1"/>
  <c r="I461" i="10"/>
  <c r="D461" i="10"/>
  <c r="E461" i="10" s="1"/>
  <c r="H461" i="10"/>
  <c r="C461" i="10"/>
  <c r="L347" i="2" l="1"/>
  <c r="N347" i="2" s="1"/>
  <c r="G347" i="2"/>
  <c r="J347" i="2"/>
  <c r="O347" i="2" s="1"/>
  <c r="K389" i="13"/>
  <c r="H389" i="13"/>
  <c r="D387" i="12"/>
  <c r="K387" i="12"/>
  <c r="O387" i="12" s="1"/>
  <c r="J387" i="12"/>
  <c r="F387" i="12" a="1"/>
  <c r="F387" i="12" s="1"/>
  <c r="M387" i="12" s="1"/>
  <c r="E387" i="12"/>
  <c r="L386" i="12"/>
  <c r="J461" i="10"/>
  <c r="G461" i="10"/>
  <c r="H458" i="8"/>
  <c r="D458" i="8"/>
  <c r="E458" i="8" s="1"/>
  <c r="C458" i="8"/>
  <c r="G458" i="8"/>
  <c r="I348" i="2" l="1"/>
  <c r="M348" i="2" s="1"/>
  <c r="D348" i="2"/>
  <c r="C348" i="2"/>
  <c r="H348" i="2"/>
  <c r="F458" i="8"/>
  <c r="I458" i="8"/>
  <c r="J390" i="13"/>
  <c r="E390" i="13"/>
  <c r="F390" i="13" a="1"/>
  <c r="F390" i="13" s="1"/>
  <c r="I390" i="13"/>
  <c r="D390" i="13"/>
  <c r="G387" i="12"/>
  <c r="I387" i="12" s="1"/>
  <c r="I462" i="10"/>
  <c r="D462" i="10"/>
  <c r="E462" i="10" s="1"/>
  <c r="H462" i="10"/>
  <c r="C462" i="10"/>
  <c r="E348" i="2" l="1"/>
  <c r="K348" i="2"/>
  <c r="G390" i="13"/>
  <c r="K390" i="13" s="1"/>
  <c r="L387" i="12"/>
  <c r="D388" i="12"/>
  <c r="F388" i="12" a="1"/>
  <c r="F388" i="12" s="1"/>
  <c r="M388" i="12" s="1"/>
  <c r="K388" i="12"/>
  <c r="O388" i="12" s="1"/>
  <c r="J388" i="12"/>
  <c r="E388" i="12"/>
  <c r="J462" i="10"/>
  <c r="G462" i="10"/>
  <c r="H459" i="8"/>
  <c r="D459" i="8"/>
  <c r="E459" i="8" s="1"/>
  <c r="C459" i="8"/>
  <c r="G459" i="8"/>
  <c r="L348" i="2" l="1"/>
  <c r="N348" i="2" s="1"/>
  <c r="G348" i="2"/>
  <c r="J348" i="2"/>
  <c r="O348" i="2" s="1"/>
  <c r="F459" i="8"/>
  <c r="I459" i="8"/>
  <c r="H390" i="13"/>
  <c r="D391" i="13" s="1"/>
  <c r="G388" i="12"/>
  <c r="I388" i="12" s="1"/>
  <c r="J389" i="12" s="1"/>
  <c r="I463" i="10"/>
  <c r="D463" i="10"/>
  <c r="E463" i="10" s="1"/>
  <c r="H463" i="10"/>
  <c r="C463" i="10"/>
  <c r="I349" i="2" l="1"/>
  <c r="M349" i="2" s="1"/>
  <c r="H349" i="2"/>
  <c r="C349" i="2"/>
  <c r="D349" i="2"/>
  <c r="J391" i="13"/>
  <c r="I391" i="13"/>
  <c r="E391" i="13"/>
  <c r="F391" i="13" a="1"/>
  <c r="F391" i="13" s="1"/>
  <c r="G391" i="13" s="1"/>
  <c r="F389" i="12" a="1"/>
  <c r="F389" i="12" s="1"/>
  <c r="M389" i="12" s="1"/>
  <c r="K389" i="12"/>
  <c r="O389" i="12" s="1"/>
  <c r="L388" i="12"/>
  <c r="E389" i="12"/>
  <c r="D389" i="12"/>
  <c r="G389" i="12" s="1"/>
  <c r="J463" i="10"/>
  <c r="G463" i="10"/>
  <c r="H460" i="8"/>
  <c r="D460" i="8"/>
  <c r="E460" i="8" s="1"/>
  <c r="G460" i="8"/>
  <c r="C460" i="8"/>
  <c r="E349" i="2" l="1"/>
  <c r="J349" i="2" s="1"/>
  <c r="O349" i="2" s="1"/>
  <c r="K349" i="2"/>
  <c r="K391" i="13"/>
  <c r="I460" i="8"/>
  <c r="F460" i="8"/>
  <c r="H391" i="13"/>
  <c r="L389" i="12"/>
  <c r="I389" i="12"/>
  <c r="I464" i="10"/>
  <c r="D464" i="10"/>
  <c r="E464" i="10" s="1"/>
  <c r="H464" i="10"/>
  <c r="C464" i="10"/>
  <c r="G349" i="2" l="1"/>
  <c r="C350" i="2" s="1"/>
  <c r="L349" i="2"/>
  <c r="N349" i="2" s="1"/>
  <c r="E392" i="13"/>
  <c r="F392" i="13" a="1"/>
  <c r="F392" i="13" s="1"/>
  <c r="D392" i="13"/>
  <c r="J392" i="13"/>
  <c r="I392" i="13"/>
  <c r="K390" i="12"/>
  <c r="D390" i="12"/>
  <c r="F390" i="12" a="1"/>
  <c r="F390" i="12" s="1"/>
  <c r="J390" i="12"/>
  <c r="E390" i="12"/>
  <c r="J464" i="10"/>
  <c r="G464" i="10"/>
  <c r="H461" i="8"/>
  <c r="D461" i="8"/>
  <c r="E461" i="8" s="1"/>
  <c r="C461" i="8"/>
  <c r="G461" i="8"/>
  <c r="D350" i="2" l="1"/>
  <c r="E350" i="2" s="1"/>
  <c r="I350" i="2"/>
  <c r="M350" i="2" s="1"/>
  <c r="H350" i="2"/>
  <c r="K350" i="2"/>
  <c r="M390" i="12"/>
  <c r="O390" i="12"/>
  <c r="F461" i="8"/>
  <c r="I461" i="8"/>
  <c r="G392" i="13"/>
  <c r="K392" i="13" s="1"/>
  <c r="G390" i="12"/>
  <c r="I390" i="12" s="1"/>
  <c r="I465" i="10"/>
  <c r="D465" i="10"/>
  <c r="E465" i="10" s="1"/>
  <c r="H465" i="10"/>
  <c r="C465" i="10"/>
  <c r="J350" i="2" l="1"/>
  <c r="O350" i="2" s="1"/>
  <c r="G350" i="2"/>
  <c r="C351" i="2" s="1"/>
  <c r="L350" i="2"/>
  <c r="N350" i="2" s="1"/>
  <c r="H392" i="13"/>
  <c r="L390" i="12"/>
  <c r="K391" i="12"/>
  <c r="J391" i="12"/>
  <c r="D391" i="12"/>
  <c r="E391" i="12"/>
  <c r="F391" i="12" a="1"/>
  <c r="F391" i="12" s="1"/>
  <c r="J465" i="10"/>
  <c r="G465" i="10"/>
  <c r="H462" i="8"/>
  <c r="D462" i="8"/>
  <c r="E462" i="8" s="1"/>
  <c r="G462" i="8"/>
  <c r="C462" i="8"/>
  <c r="H351" i="2" l="1"/>
  <c r="D351" i="2"/>
  <c r="E351" i="2" s="1"/>
  <c r="G351" i="2" s="1"/>
  <c r="I351" i="2"/>
  <c r="M351" i="2" s="1"/>
  <c r="M391" i="12"/>
  <c r="O391" i="12"/>
  <c r="F462" i="8"/>
  <c r="I462" i="8"/>
  <c r="D393" i="13"/>
  <c r="J393" i="13"/>
  <c r="I393" i="13"/>
  <c r="E393" i="13"/>
  <c r="F393" i="13" a="1"/>
  <c r="F393" i="13" s="1"/>
  <c r="G391" i="12"/>
  <c r="I391" i="12" s="1"/>
  <c r="I466" i="10"/>
  <c r="D466" i="10"/>
  <c r="E466" i="10" s="1"/>
  <c r="H466" i="10"/>
  <c r="C466" i="10"/>
  <c r="K351" i="2" l="1"/>
  <c r="C352" i="2"/>
  <c r="H352" i="2"/>
  <c r="I352" i="2"/>
  <c r="M352" i="2" s="1"/>
  <c r="D352" i="2"/>
  <c r="J351" i="2"/>
  <c r="O351" i="2" s="1"/>
  <c r="L351" i="2"/>
  <c r="N351" i="2" s="1"/>
  <c r="G393" i="13"/>
  <c r="K393" i="13" s="1"/>
  <c r="L391" i="12"/>
  <c r="E392" i="12"/>
  <c r="K392" i="12"/>
  <c r="D392" i="12"/>
  <c r="J392" i="12"/>
  <c r="F392" i="12" a="1"/>
  <c r="F392" i="12" s="1"/>
  <c r="J466" i="10"/>
  <c r="G466" i="10"/>
  <c r="H463" i="8"/>
  <c r="D463" i="8"/>
  <c r="E463" i="8" s="1"/>
  <c r="C463" i="8"/>
  <c r="G463" i="8"/>
  <c r="E352" i="2" l="1"/>
  <c r="G352" i="2" s="1"/>
  <c r="K352" i="2"/>
  <c r="O392" i="12"/>
  <c r="M392" i="12"/>
  <c r="F463" i="8"/>
  <c r="I463" i="8"/>
  <c r="H393" i="13"/>
  <c r="G392" i="12"/>
  <c r="I392" i="12" s="1"/>
  <c r="I467" i="10"/>
  <c r="D467" i="10"/>
  <c r="E467" i="10" s="1"/>
  <c r="H467" i="10"/>
  <c r="C467" i="10"/>
  <c r="J352" i="2" l="1"/>
  <c r="O352" i="2" s="1"/>
  <c r="D353" i="2"/>
  <c r="H353" i="2"/>
  <c r="I353" i="2"/>
  <c r="M353" i="2" s="1"/>
  <c r="C353" i="2"/>
  <c r="L352" i="2"/>
  <c r="N352" i="2" s="1"/>
  <c r="I394" i="13"/>
  <c r="F394" i="13" a="1"/>
  <c r="F394" i="13" s="1"/>
  <c r="J394" i="13"/>
  <c r="D394" i="13"/>
  <c r="E394" i="13"/>
  <c r="L392" i="12"/>
  <c r="E393" i="12"/>
  <c r="J393" i="12"/>
  <c r="D393" i="12"/>
  <c r="F393" i="12" a="1"/>
  <c r="F393" i="12" s="1"/>
  <c r="K393" i="12"/>
  <c r="J467" i="10"/>
  <c r="G467" i="10"/>
  <c r="H464" i="8"/>
  <c r="D464" i="8"/>
  <c r="E464" i="8" s="1"/>
  <c r="C464" i="8"/>
  <c r="G464" i="8"/>
  <c r="E353" i="2" l="1"/>
  <c r="K353" i="2"/>
  <c r="M393" i="12"/>
  <c r="O393" i="12"/>
  <c r="F464" i="8"/>
  <c r="I464" i="8"/>
  <c r="G394" i="13"/>
  <c r="K394" i="13" s="1"/>
  <c r="G393" i="12"/>
  <c r="L393" i="12" s="1"/>
  <c r="I468" i="10"/>
  <c r="D468" i="10"/>
  <c r="E468" i="10" s="1"/>
  <c r="H468" i="10"/>
  <c r="C468" i="10"/>
  <c r="L353" i="2" l="1"/>
  <c r="N353" i="2" s="1"/>
  <c r="J353" i="2"/>
  <c r="O353" i="2" s="1"/>
  <c r="G353" i="2"/>
  <c r="H394" i="13"/>
  <c r="I393" i="12"/>
  <c r="J468" i="10"/>
  <c r="G468" i="10"/>
  <c r="H465" i="8"/>
  <c r="D465" i="8"/>
  <c r="E465" i="8" s="1"/>
  <c r="C465" i="8"/>
  <c r="G465" i="8"/>
  <c r="C354" i="2" l="1"/>
  <c r="H354" i="2"/>
  <c r="D354" i="2"/>
  <c r="I354" i="2"/>
  <c r="M354" i="2" s="1"/>
  <c r="I465" i="8"/>
  <c r="F465" i="8"/>
  <c r="D395" i="13"/>
  <c r="E395" i="13"/>
  <c r="J395" i="13"/>
  <c r="I395" i="13"/>
  <c r="F395" i="13" a="1"/>
  <c r="F395" i="13" s="1"/>
  <c r="K394" i="12"/>
  <c r="D394" i="12"/>
  <c r="E394" i="12"/>
  <c r="F394" i="12" a="1"/>
  <c r="F394" i="12" s="1"/>
  <c r="J394" i="12"/>
  <c r="I469" i="10"/>
  <c r="D469" i="10"/>
  <c r="E469" i="10" s="1"/>
  <c r="H469" i="10"/>
  <c r="C469" i="10"/>
  <c r="E354" i="2" l="1"/>
  <c r="G354" i="2" s="1"/>
  <c r="K354" i="2"/>
  <c r="M394" i="12"/>
  <c r="O394" i="12"/>
  <c r="G395" i="13"/>
  <c r="K395" i="13" s="1"/>
  <c r="G394" i="12"/>
  <c r="L394" i="12" s="1"/>
  <c r="J469" i="10"/>
  <c r="G469" i="10"/>
  <c r="H466" i="8"/>
  <c r="D466" i="8"/>
  <c r="E466" i="8" s="1"/>
  <c r="C466" i="8"/>
  <c r="G466" i="8"/>
  <c r="J354" i="2" l="1"/>
  <c r="O354" i="2" s="1"/>
  <c r="D355" i="2"/>
  <c r="I355" i="2"/>
  <c r="M355" i="2" s="1"/>
  <c r="H355" i="2"/>
  <c r="C355" i="2"/>
  <c r="L354" i="2"/>
  <c r="N354" i="2" s="1"/>
  <c r="I466" i="8"/>
  <c r="F466" i="8"/>
  <c r="H395" i="13"/>
  <c r="I394" i="12"/>
  <c r="I470" i="10"/>
  <c r="D470" i="10"/>
  <c r="E470" i="10" s="1"/>
  <c r="H470" i="10"/>
  <c r="C470" i="10"/>
  <c r="E355" i="2" l="1"/>
  <c r="K355" i="2"/>
  <c r="E396" i="13"/>
  <c r="D396" i="13"/>
  <c r="J396" i="13"/>
  <c r="I396" i="13"/>
  <c r="F396" i="13" a="1"/>
  <c r="F396" i="13" s="1"/>
  <c r="J395" i="12"/>
  <c r="K395" i="12"/>
  <c r="O395" i="12" s="1"/>
  <c r="D395" i="12"/>
  <c r="E395" i="12"/>
  <c r="F395" i="12" a="1"/>
  <c r="F395" i="12" s="1"/>
  <c r="M395" i="12" s="1"/>
  <c r="J470" i="10"/>
  <c r="G470" i="10"/>
  <c r="H467" i="8"/>
  <c r="D467" i="8"/>
  <c r="E467" i="8" s="1"/>
  <c r="C467" i="8"/>
  <c r="G467" i="8"/>
  <c r="L355" i="2" l="1"/>
  <c r="N355" i="2" s="1"/>
  <c r="J355" i="2"/>
  <c r="O355" i="2" s="1"/>
  <c r="G355" i="2"/>
  <c r="F467" i="8"/>
  <c r="I467" i="8"/>
  <c r="G396" i="13"/>
  <c r="K396" i="13" s="1"/>
  <c r="G395" i="12"/>
  <c r="L395" i="12" s="1"/>
  <c r="I471" i="10"/>
  <c r="D471" i="10"/>
  <c r="E471" i="10" s="1"/>
  <c r="H471" i="10"/>
  <c r="C471" i="10"/>
  <c r="I356" i="2" l="1"/>
  <c r="M356" i="2" s="1"/>
  <c r="D356" i="2"/>
  <c r="H356" i="2"/>
  <c r="C356" i="2"/>
  <c r="H396" i="13"/>
  <c r="I395" i="12"/>
  <c r="K396" i="12" s="1"/>
  <c r="O396" i="12" s="1"/>
  <c r="J471" i="10"/>
  <c r="G471" i="10"/>
  <c r="H468" i="8"/>
  <c r="D468" i="8"/>
  <c r="E468" i="8" s="1"/>
  <c r="G468" i="8"/>
  <c r="C468" i="8"/>
  <c r="E356" i="2" l="1"/>
  <c r="K356" i="2"/>
  <c r="I468" i="8"/>
  <c r="F468" i="8"/>
  <c r="D397" i="13"/>
  <c r="J397" i="13"/>
  <c r="I397" i="13"/>
  <c r="E397" i="13"/>
  <c r="F397" i="13" a="1"/>
  <c r="F397" i="13" s="1"/>
  <c r="E396" i="12"/>
  <c r="D396" i="12"/>
  <c r="F396" i="12" a="1"/>
  <c r="F396" i="12" s="1"/>
  <c r="M396" i="12" s="1"/>
  <c r="J396" i="12"/>
  <c r="I472" i="10"/>
  <c r="D472" i="10"/>
  <c r="E472" i="10" s="1"/>
  <c r="H472" i="10"/>
  <c r="C472" i="10"/>
  <c r="L356" i="2" l="1"/>
  <c r="N356" i="2" s="1"/>
  <c r="J356" i="2"/>
  <c r="O356" i="2" s="1"/>
  <c r="G356" i="2"/>
  <c r="G397" i="13"/>
  <c r="K397" i="13" s="1"/>
  <c r="G396" i="12"/>
  <c r="L396" i="12" s="1"/>
  <c r="J472" i="10"/>
  <c r="G472" i="10"/>
  <c r="H469" i="8"/>
  <c r="D469" i="8"/>
  <c r="E469" i="8" s="1"/>
  <c r="G469" i="8"/>
  <c r="C469" i="8"/>
  <c r="I357" i="2" l="1"/>
  <c r="M357" i="2" s="1"/>
  <c r="C357" i="2"/>
  <c r="D357" i="2"/>
  <c r="H357" i="2"/>
  <c r="F469" i="8"/>
  <c r="I469" i="8"/>
  <c r="H397" i="13"/>
  <c r="I396" i="12"/>
  <c r="J397" i="12" s="1"/>
  <c r="I473" i="10"/>
  <c r="D473" i="10"/>
  <c r="E473" i="10" s="1"/>
  <c r="H473" i="10"/>
  <c r="C473" i="10"/>
  <c r="E357" i="2" l="1"/>
  <c r="J357" i="2" s="1"/>
  <c r="O357" i="2" s="1"/>
  <c r="K357" i="2"/>
  <c r="F398" i="13" a="1"/>
  <c r="F398" i="13" s="1"/>
  <c r="E398" i="13"/>
  <c r="D398" i="13"/>
  <c r="I398" i="13"/>
  <c r="J398" i="13"/>
  <c r="E397" i="12"/>
  <c r="F397" i="12" a="1"/>
  <c r="F397" i="12" s="1"/>
  <c r="M397" i="12" s="1"/>
  <c r="D397" i="12"/>
  <c r="K397" i="12"/>
  <c r="O397" i="12" s="1"/>
  <c r="J473" i="10"/>
  <c r="G473" i="10"/>
  <c r="H470" i="8"/>
  <c r="D470" i="8"/>
  <c r="E470" i="8" s="1"/>
  <c r="G470" i="8"/>
  <c r="C470" i="8"/>
  <c r="G357" i="2" l="1"/>
  <c r="L357" i="2"/>
  <c r="N357" i="2" s="1"/>
  <c r="F470" i="8"/>
  <c r="I470" i="8"/>
  <c r="G398" i="13"/>
  <c r="K398" i="13" s="1"/>
  <c r="G397" i="12"/>
  <c r="I397" i="12" s="1"/>
  <c r="D398" i="12" s="1"/>
  <c r="I474" i="10"/>
  <c r="D474" i="10"/>
  <c r="E474" i="10" s="1"/>
  <c r="H474" i="10"/>
  <c r="C474" i="10"/>
  <c r="D358" i="2" l="1"/>
  <c r="C358" i="2"/>
  <c r="I358" i="2"/>
  <c r="M358" i="2" s="1"/>
  <c r="H358" i="2"/>
  <c r="H398" i="13"/>
  <c r="J398" i="12"/>
  <c r="K398" i="12"/>
  <c r="O398" i="12" s="1"/>
  <c r="L397" i="12"/>
  <c r="E398" i="12"/>
  <c r="F398" i="12" a="1"/>
  <c r="F398" i="12" s="1"/>
  <c r="M398" i="12" s="1"/>
  <c r="J474" i="10"/>
  <c r="G474" i="10"/>
  <c r="H471" i="8"/>
  <c r="D471" i="8"/>
  <c r="E471" i="8" s="1"/>
  <c r="G471" i="8"/>
  <c r="C471" i="8"/>
  <c r="E358" i="2" l="1"/>
  <c r="K358" i="2"/>
  <c r="F471" i="8"/>
  <c r="G398" i="12"/>
  <c r="I398" i="12" s="1"/>
  <c r="F399" i="12" s="1" a="1"/>
  <c r="F399" i="12" s="1"/>
  <c r="M399" i="12" s="1"/>
  <c r="I471" i="8"/>
  <c r="F399" i="13" a="1"/>
  <c r="F399" i="13" s="1"/>
  <c r="D399" i="13"/>
  <c r="E399" i="13"/>
  <c r="I399" i="13"/>
  <c r="J399" i="13"/>
  <c r="I475" i="10"/>
  <c r="D475" i="10"/>
  <c r="E475" i="10" s="1"/>
  <c r="H475" i="10"/>
  <c r="C475" i="10"/>
  <c r="L358" i="2" l="1"/>
  <c r="N358" i="2" s="1"/>
  <c r="J358" i="2"/>
  <c r="O358" i="2" s="1"/>
  <c r="G358" i="2"/>
  <c r="L398" i="12"/>
  <c r="G399" i="13"/>
  <c r="K399" i="13" s="1"/>
  <c r="E399" i="12"/>
  <c r="J399" i="12"/>
  <c r="K399" i="12"/>
  <c r="O399" i="12" s="1"/>
  <c r="D399" i="12"/>
  <c r="G399" i="12" s="1"/>
  <c r="J475" i="10"/>
  <c r="G475" i="10"/>
  <c r="H472" i="8"/>
  <c r="D472" i="8"/>
  <c r="E472" i="8" s="1"/>
  <c r="G472" i="8"/>
  <c r="C472" i="8"/>
  <c r="I359" i="2" l="1"/>
  <c r="M359" i="2" s="1"/>
  <c r="D359" i="2"/>
  <c r="H359" i="2"/>
  <c r="C359" i="2"/>
  <c r="L399" i="12"/>
  <c r="H399" i="13"/>
  <c r="F400" i="13" s="1" a="1"/>
  <c r="F400" i="13" s="1"/>
  <c r="I472" i="8"/>
  <c r="F472" i="8"/>
  <c r="I399" i="12"/>
  <c r="F400" i="12" s="1" a="1"/>
  <c r="F400" i="12" s="1"/>
  <c r="M400" i="12" s="1"/>
  <c r="I476" i="10"/>
  <c r="D476" i="10"/>
  <c r="E476" i="10" s="1"/>
  <c r="H476" i="10"/>
  <c r="C476" i="10"/>
  <c r="E359" i="2" l="1"/>
  <c r="K359" i="2"/>
  <c r="D400" i="13"/>
  <c r="G400" i="13" s="1"/>
  <c r="J400" i="13"/>
  <c r="I400" i="13"/>
  <c r="E400" i="13"/>
  <c r="K400" i="12"/>
  <c r="O400" i="12" s="1"/>
  <c r="D400" i="12"/>
  <c r="G400" i="12" s="1"/>
  <c r="E400" i="12"/>
  <c r="J400" i="12"/>
  <c r="J476" i="10"/>
  <c r="G476" i="10"/>
  <c r="H473" i="8"/>
  <c r="D473" i="8"/>
  <c r="E473" i="8" s="1"/>
  <c r="G473" i="8"/>
  <c r="C473" i="8"/>
  <c r="L359" i="2" l="1"/>
  <c r="N359" i="2" s="1"/>
  <c r="G359" i="2"/>
  <c r="J359" i="2"/>
  <c r="O359" i="2" s="1"/>
  <c r="K400" i="13"/>
  <c r="I473" i="8"/>
  <c r="F473" i="8"/>
  <c r="H400" i="13"/>
  <c r="L400" i="12"/>
  <c r="I400" i="12"/>
  <c r="J401" i="12" s="1"/>
  <c r="I477" i="10"/>
  <c r="D477" i="10"/>
  <c r="E477" i="10" s="1"/>
  <c r="H477" i="10"/>
  <c r="C477" i="10"/>
  <c r="D360" i="2" l="1"/>
  <c r="H360" i="2"/>
  <c r="I360" i="2"/>
  <c r="M360" i="2" s="1"/>
  <c r="C360" i="2"/>
  <c r="F401" i="13" a="1"/>
  <c r="F401" i="13" s="1"/>
  <c r="J401" i="13"/>
  <c r="D401" i="13"/>
  <c r="I401" i="13"/>
  <c r="E401" i="13"/>
  <c r="K401" i="12"/>
  <c r="O401" i="12" s="1"/>
  <c r="D401" i="12"/>
  <c r="E401" i="12"/>
  <c r="F401" i="12" a="1"/>
  <c r="F401" i="12" s="1"/>
  <c r="M401" i="12" s="1"/>
  <c r="J477" i="10"/>
  <c r="G477" i="10"/>
  <c r="H474" i="8"/>
  <c r="D474" i="8"/>
  <c r="E474" i="8" s="1"/>
  <c r="G474" i="8"/>
  <c r="C474" i="8"/>
  <c r="E360" i="2" l="1"/>
  <c r="K360" i="2"/>
  <c r="F474" i="8"/>
  <c r="G401" i="12"/>
  <c r="L401" i="12" s="1"/>
  <c r="I474" i="8"/>
  <c r="G401" i="13"/>
  <c r="K401" i="13" s="1"/>
  <c r="I478" i="10"/>
  <c r="D478" i="10"/>
  <c r="E478" i="10" s="1"/>
  <c r="H478" i="10"/>
  <c r="C478" i="10"/>
  <c r="G360" i="2" l="1"/>
  <c r="L360" i="2"/>
  <c r="N360" i="2" s="1"/>
  <c r="J360" i="2"/>
  <c r="O360" i="2" s="1"/>
  <c r="I401" i="12"/>
  <c r="E402" i="12" s="1"/>
  <c r="H401" i="13"/>
  <c r="J478" i="10"/>
  <c r="G478" i="10"/>
  <c r="H475" i="8"/>
  <c r="D475" i="8"/>
  <c r="E475" i="8" s="1"/>
  <c r="G475" i="8"/>
  <c r="C475" i="8"/>
  <c r="C361" i="2" l="1"/>
  <c r="D361" i="2"/>
  <c r="H361" i="2"/>
  <c r="I361" i="2"/>
  <c r="M361" i="2" s="1"/>
  <c r="F475" i="8"/>
  <c r="K402" i="12"/>
  <c r="O402" i="12" s="1"/>
  <c r="J402" i="12"/>
  <c r="D402" i="12"/>
  <c r="F402" i="12" a="1"/>
  <c r="F402" i="12" s="1"/>
  <c r="M402" i="12" s="1"/>
  <c r="I475" i="8"/>
  <c r="E402" i="13"/>
  <c r="D402" i="13"/>
  <c r="J402" i="13"/>
  <c r="F402" i="13" a="1"/>
  <c r="F402" i="13" s="1"/>
  <c r="I402" i="13"/>
  <c r="I479" i="10"/>
  <c r="D479" i="10"/>
  <c r="E479" i="10" s="1"/>
  <c r="H479" i="10"/>
  <c r="C479" i="10"/>
  <c r="E361" i="2" l="1"/>
  <c r="J361" i="2" s="1"/>
  <c r="O361" i="2" s="1"/>
  <c r="K361" i="2"/>
  <c r="G402" i="12"/>
  <c r="G402" i="13"/>
  <c r="K402" i="13" s="1"/>
  <c r="J479" i="10"/>
  <c r="G479" i="10"/>
  <c r="H476" i="8"/>
  <c r="D476" i="8"/>
  <c r="E476" i="8" s="1"/>
  <c r="G476" i="8"/>
  <c r="C476" i="8"/>
  <c r="L402" i="12" l="1"/>
  <c r="G361" i="2"/>
  <c r="L361" i="2"/>
  <c r="N361" i="2" s="1"/>
  <c r="F476" i="8"/>
  <c r="I402" i="12"/>
  <c r="J403" i="12" s="1"/>
  <c r="I476" i="8"/>
  <c r="H402" i="13"/>
  <c r="I480" i="10"/>
  <c r="D480" i="10"/>
  <c r="E480" i="10" s="1"/>
  <c r="H480" i="10"/>
  <c r="C480" i="10"/>
  <c r="I362" i="2" l="1"/>
  <c r="M362" i="2" s="1"/>
  <c r="C362" i="2"/>
  <c r="H362" i="2"/>
  <c r="D362" i="2"/>
  <c r="D403" i="12"/>
  <c r="F403" i="12" a="1"/>
  <c r="F403" i="12" s="1"/>
  <c r="K403" i="12"/>
  <c r="O403" i="12" s="1"/>
  <c r="E403" i="12"/>
  <c r="E403" i="13"/>
  <c r="I403" i="13"/>
  <c r="J403" i="13"/>
  <c r="F403" i="13" a="1"/>
  <c r="F403" i="13" s="1"/>
  <c r="D403" i="13"/>
  <c r="J480" i="10"/>
  <c r="G480" i="10"/>
  <c r="H477" i="8"/>
  <c r="D477" i="8"/>
  <c r="E477" i="8" s="1"/>
  <c r="G477" i="8"/>
  <c r="C477" i="8"/>
  <c r="E362" i="2" l="1"/>
  <c r="J362" i="2" s="1"/>
  <c r="O362" i="2" s="1"/>
  <c r="K362" i="2"/>
  <c r="G403" i="12"/>
  <c r="I403" i="12" s="1"/>
  <c r="K404" i="12" s="1"/>
  <c r="O404" i="12" s="1"/>
  <c r="M403" i="12"/>
  <c r="I477" i="8"/>
  <c r="F477" i="8"/>
  <c r="G403" i="13"/>
  <c r="K403" i="13" s="1"/>
  <c r="I481" i="10"/>
  <c r="D481" i="10"/>
  <c r="E481" i="10" s="1"/>
  <c r="H481" i="10"/>
  <c r="C481" i="10"/>
  <c r="L403" i="12" l="1"/>
  <c r="G362" i="2"/>
  <c r="D363" i="2" s="1"/>
  <c r="L362" i="2"/>
  <c r="N362" i="2" s="1"/>
  <c r="E404" i="12"/>
  <c r="J404" i="12"/>
  <c r="F404" i="12" a="1"/>
  <c r="F404" i="12" s="1"/>
  <c r="M404" i="12" s="1"/>
  <c r="D404" i="12"/>
  <c r="H403" i="13"/>
  <c r="J404" i="13" s="1"/>
  <c r="J481" i="10"/>
  <c r="G481" i="10"/>
  <c r="H478" i="8"/>
  <c r="D478" i="8"/>
  <c r="E478" i="8" s="1"/>
  <c r="G478" i="8"/>
  <c r="C478" i="8"/>
  <c r="I363" i="2" l="1"/>
  <c r="M363" i="2" s="1"/>
  <c r="C363" i="2"/>
  <c r="H363" i="2"/>
  <c r="E363" i="2"/>
  <c r="K363" i="2"/>
  <c r="G404" i="12"/>
  <c r="I404" i="13"/>
  <c r="F404" i="13" a="1"/>
  <c r="F404" i="13" s="1"/>
  <c r="E404" i="13"/>
  <c r="D404" i="13"/>
  <c r="I478" i="8"/>
  <c r="F478" i="8"/>
  <c r="I482" i="10"/>
  <c r="D482" i="10"/>
  <c r="E482" i="10" s="1"/>
  <c r="H482" i="10"/>
  <c r="C482" i="10"/>
  <c r="J363" i="2" l="1"/>
  <c r="O363" i="2" s="1"/>
  <c r="L363" i="2"/>
  <c r="N363" i="2" s="1"/>
  <c r="G363" i="2"/>
  <c r="I404" i="12"/>
  <c r="L404" i="12"/>
  <c r="G404" i="13"/>
  <c r="K404" i="13" s="1"/>
  <c r="J482" i="10"/>
  <c r="G482" i="10"/>
  <c r="H479" i="8"/>
  <c r="D479" i="8"/>
  <c r="E479" i="8" s="1"/>
  <c r="G479" i="8"/>
  <c r="C479" i="8"/>
  <c r="D364" i="2" l="1"/>
  <c r="H364" i="2"/>
  <c r="C364" i="2"/>
  <c r="I364" i="2"/>
  <c r="M364" i="2" s="1"/>
  <c r="I479" i="8"/>
  <c r="F479" i="8"/>
  <c r="F405" i="12" a="1"/>
  <c r="F405" i="12" s="1"/>
  <c r="M405" i="12" s="1"/>
  <c r="D405" i="12"/>
  <c r="K405" i="12"/>
  <c r="O405" i="12" s="1"/>
  <c r="E405" i="12"/>
  <c r="J405" i="12"/>
  <c r="H404" i="13"/>
  <c r="J405" i="13" s="1"/>
  <c r="I483" i="10"/>
  <c r="D483" i="10"/>
  <c r="E483" i="10" s="1"/>
  <c r="H483" i="10"/>
  <c r="C483" i="10"/>
  <c r="E364" i="2" l="1"/>
  <c r="K364" i="2"/>
  <c r="G405" i="12"/>
  <c r="L405" i="12" s="1"/>
  <c r="E405" i="13"/>
  <c r="D405" i="13"/>
  <c r="F405" i="13" a="1"/>
  <c r="F405" i="13" s="1"/>
  <c r="I405" i="13"/>
  <c r="J483" i="10"/>
  <c r="G483" i="10"/>
  <c r="H480" i="8"/>
  <c r="D480" i="8"/>
  <c r="E480" i="8" s="1"/>
  <c r="G480" i="8"/>
  <c r="C480" i="8"/>
  <c r="L364" i="2" l="1"/>
  <c r="N364" i="2" s="1"/>
  <c r="J364" i="2"/>
  <c r="O364" i="2" s="1"/>
  <c r="G364" i="2"/>
  <c r="I405" i="12"/>
  <c r="F406" i="12" s="1" a="1"/>
  <c r="F406" i="12" s="1"/>
  <c r="M406" i="12" s="1"/>
  <c r="G405" i="13"/>
  <c r="I480" i="8"/>
  <c r="F480" i="8"/>
  <c r="I484" i="10"/>
  <c r="D484" i="10"/>
  <c r="E484" i="10" s="1"/>
  <c r="H484" i="10"/>
  <c r="C484" i="10"/>
  <c r="C365" i="2" l="1"/>
  <c r="D365" i="2"/>
  <c r="H365" i="2"/>
  <c r="I365" i="2"/>
  <c r="M365" i="2" s="1"/>
  <c r="D406" i="12"/>
  <c r="G406" i="12" s="1"/>
  <c r="J406" i="12"/>
  <c r="K406" i="12"/>
  <c r="O406" i="12" s="1"/>
  <c r="E406" i="12"/>
  <c r="K405" i="13"/>
  <c r="H405" i="13"/>
  <c r="J484" i="10"/>
  <c r="G484" i="10"/>
  <c r="H481" i="8"/>
  <c r="D481" i="8"/>
  <c r="E481" i="8" s="1"/>
  <c r="G481" i="8"/>
  <c r="C481" i="8"/>
  <c r="E365" i="2" l="1"/>
  <c r="J365" i="2" s="1"/>
  <c r="O365" i="2" s="1"/>
  <c r="K365" i="2"/>
  <c r="I406" i="12"/>
  <c r="K407" i="12" s="1"/>
  <c r="O407" i="12" s="1"/>
  <c r="L406" i="12"/>
  <c r="D406" i="13"/>
  <c r="E406" i="13"/>
  <c r="I406" i="13"/>
  <c r="F406" i="13" a="1"/>
  <c r="F406" i="13" s="1"/>
  <c r="J406" i="13"/>
  <c r="I481" i="8"/>
  <c r="F481" i="8"/>
  <c r="I485" i="10"/>
  <c r="D485" i="10"/>
  <c r="E485" i="10" s="1"/>
  <c r="H485" i="10"/>
  <c r="C485" i="10"/>
  <c r="G365" i="2" l="1"/>
  <c r="L365" i="2"/>
  <c r="N365" i="2" s="1"/>
  <c r="J407" i="12"/>
  <c r="F407" i="12" a="1"/>
  <c r="F407" i="12" s="1"/>
  <c r="M407" i="12" s="1"/>
  <c r="E407" i="12"/>
  <c r="D407" i="12"/>
  <c r="G406" i="13"/>
  <c r="H406" i="13" s="1"/>
  <c r="J485" i="10"/>
  <c r="G485" i="10"/>
  <c r="H482" i="8"/>
  <c r="D482" i="8"/>
  <c r="E482" i="8" s="1"/>
  <c r="G482" i="8"/>
  <c r="C482" i="8"/>
  <c r="H366" i="2" l="1"/>
  <c r="C366" i="2"/>
  <c r="I366" i="2"/>
  <c r="M366" i="2" s="1"/>
  <c r="D366" i="2"/>
  <c r="G407" i="12"/>
  <c r="I407" i="12" s="1"/>
  <c r="K408" i="12" s="1"/>
  <c r="O408" i="12" s="1"/>
  <c r="I407" i="13"/>
  <c r="E407" i="13"/>
  <c r="D407" i="13"/>
  <c r="J407" i="13"/>
  <c r="F407" i="13" a="1"/>
  <c r="F407" i="13" s="1"/>
  <c r="K406" i="13"/>
  <c r="F482" i="8"/>
  <c r="I482" i="8"/>
  <c r="I486" i="10"/>
  <c r="D486" i="10"/>
  <c r="E486" i="10" s="1"/>
  <c r="H486" i="10"/>
  <c r="C486" i="10"/>
  <c r="E366" i="2" l="1"/>
  <c r="J366" i="2" s="1"/>
  <c r="O366" i="2" s="1"/>
  <c r="K366" i="2"/>
  <c r="L407" i="12"/>
  <c r="D408" i="12"/>
  <c r="F408" i="12" a="1"/>
  <c r="F408" i="12" s="1"/>
  <c r="E408" i="12"/>
  <c r="J408" i="12"/>
  <c r="G407" i="13"/>
  <c r="K407" i="13" s="1"/>
  <c r="J486" i="10"/>
  <c r="G486" i="10"/>
  <c r="H483" i="8"/>
  <c r="D483" i="8"/>
  <c r="E483" i="8" s="1"/>
  <c r="G483" i="8"/>
  <c r="C483" i="8"/>
  <c r="G366" i="2" l="1"/>
  <c r="L366" i="2"/>
  <c r="N366" i="2" s="1"/>
  <c r="G408" i="12"/>
  <c r="L408" i="12" s="1"/>
  <c r="M408" i="12"/>
  <c r="F483" i="8"/>
  <c r="H407" i="13"/>
  <c r="I408" i="13" s="1"/>
  <c r="I483" i="8"/>
  <c r="I487" i="10"/>
  <c r="D487" i="10"/>
  <c r="E487" i="10" s="1"/>
  <c r="H487" i="10"/>
  <c r="C487" i="10"/>
  <c r="I408" i="12" l="1"/>
  <c r="E409" i="12" s="1"/>
  <c r="C367" i="2"/>
  <c r="H367" i="2"/>
  <c r="D367" i="2"/>
  <c r="I367" i="2"/>
  <c r="M367" i="2" s="1"/>
  <c r="D408" i="13"/>
  <c r="J408" i="13"/>
  <c r="F408" i="13" a="1"/>
  <c r="F408" i="13" s="1"/>
  <c r="E408" i="13"/>
  <c r="J487" i="10"/>
  <c r="G487" i="10"/>
  <c r="H484" i="8"/>
  <c r="D484" i="8"/>
  <c r="E484" i="8" s="1"/>
  <c r="G484" i="8"/>
  <c r="C484" i="8"/>
  <c r="J409" i="12" l="1"/>
  <c r="F409" i="12" a="1"/>
  <c r="F409" i="12" s="1"/>
  <c r="G409" i="12" s="1"/>
  <c r="I409" i="12" s="1"/>
  <c r="D410" i="12" s="1"/>
  <c r="D409" i="12"/>
  <c r="K409" i="12"/>
  <c r="O409" i="12" s="1"/>
  <c r="E367" i="2"/>
  <c r="J367" i="2" s="1"/>
  <c r="O367" i="2" s="1"/>
  <c r="K367" i="2"/>
  <c r="G408" i="13"/>
  <c r="H408" i="13" s="1"/>
  <c r="I484" i="8"/>
  <c r="F484" i="8"/>
  <c r="I488" i="10"/>
  <c r="D488" i="10"/>
  <c r="E488" i="10" s="1"/>
  <c r="H488" i="10"/>
  <c r="C488" i="10"/>
  <c r="M409" i="12" l="1"/>
  <c r="L409" i="12"/>
  <c r="G367" i="2"/>
  <c r="I368" i="2" s="1"/>
  <c r="M368" i="2" s="1"/>
  <c r="L367" i="2"/>
  <c r="N367" i="2" s="1"/>
  <c r="F410" i="12" a="1"/>
  <c r="F410" i="12" s="1"/>
  <c r="M410" i="12" s="1"/>
  <c r="K410" i="12"/>
  <c r="O410" i="12" s="1"/>
  <c r="E410" i="12"/>
  <c r="J410" i="12"/>
  <c r="G410" i="12"/>
  <c r="J409" i="13"/>
  <c r="F409" i="13" a="1"/>
  <c r="F409" i="13" s="1"/>
  <c r="E409" i="13"/>
  <c r="K408" i="13"/>
  <c r="D409" i="13"/>
  <c r="I409" i="13"/>
  <c r="J488" i="10"/>
  <c r="G488" i="10"/>
  <c r="H485" i="8"/>
  <c r="D485" i="8"/>
  <c r="E485" i="8" s="1"/>
  <c r="G485" i="8"/>
  <c r="C485" i="8"/>
  <c r="D368" i="2" l="1"/>
  <c r="E368" i="2" s="1"/>
  <c r="H368" i="2"/>
  <c r="C368" i="2"/>
  <c r="I410" i="12"/>
  <c r="K411" i="12" s="1"/>
  <c r="O411" i="12" s="1"/>
  <c r="G409" i="13"/>
  <c r="K409" i="13" s="1"/>
  <c r="L410" i="12"/>
  <c r="I485" i="8"/>
  <c r="F485" i="8"/>
  <c r="I489" i="10"/>
  <c r="D489" i="10"/>
  <c r="E489" i="10" s="1"/>
  <c r="H489" i="10"/>
  <c r="C489" i="10"/>
  <c r="K368" i="2" l="1"/>
  <c r="J368" i="2"/>
  <c r="O368" i="2" s="1"/>
  <c r="G368" i="2"/>
  <c r="I369" i="2" s="1"/>
  <c r="M369" i="2" s="1"/>
  <c r="L368" i="2"/>
  <c r="H409" i="13"/>
  <c r="J410" i="13" s="1"/>
  <c r="E411" i="12"/>
  <c r="D411" i="12"/>
  <c r="F411" i="12" a="1"/>
  <c r="F411" i="12" s="1"/>
  <c r="M411" i="12" s="1"/>
  <c r="J411" i="12"/>
  <c r="J489" i="10"/>
  <c r="G489" i="10"/>
  <c r="H486" i="8"/>
  <c r="D486" i="8"/>
  <c r="E486" i="8" s="1"/>
  <c r="G486" i="8"/>
  <c r="C486" i="8"/>
  <c r="N368" i="2" l="1"/>
  <c r="C369" i="2"/>
  <c r="D369" i="2"/>
  <c r="E369" i="2" s="1"/>
  <c r="H369" i="2"/>
  <c r="D410" i="13"/>
  <c r="I410" i="13"/>
  <c r="E410" i="13"/>
  <c r="F410" i="13" a="1"/>
  <c r="F410" i="13" s="1"/>
  <c r="G410" i="13" s="1"/>
  <c r="K410" i="13" s="1"/>
  <c r="G411" i="12"/>
  <c r="I411" i="12" s="1"/>
  <c r="K412" i="12" s="1"/>
  <c r="O412" i="12" s="1"/>
  <c r="I486" i="8"/>
  <c r="F486" i="8"/>
  <c r="I490" i="10"/>
  <c r="D490" i="10"/>
  <c r="E490" i="10" s="1"/>
  <c r="H490" i="10"/>
  <c r="C490" i="10"/>
  <c r="K369" i="2" l="1"/>
  <c r="J369" i="2"/>
  <c r="O369" i="2" s="1"/>
  <c r="L369" i="2"/>
  <c r="N369" i="2" s="1"/>
  <c r="G369" i="2"/>
  <c r="F412" i="12" a="1"/>
  <c r="F412" i="12" s="1"/>
  <c r="M412" i="12" s="1"/>
  <c r="E412" i="12"/>
  <c r="L411" i="12"/>
  <c r="D412" i="12"/>
  <c r="J412" i="12"/>
  <c r="H410" i="13"/>
  <c r="D411" i="13" s="1"/>
  <c r="J490" i="10"/>
  <c r="G490" i="10"/>
  <c r="H487" i="8"/>
  <c r="D487" i="8"/>
  <c r="E487" i="8" s="1"/>
  <c r="G487" i="8"/>
  <c r="C487" i="8"/>
  <c r="D370" i="2" l="1"/>
  <c r="C370" i="2"/>
  <c r="H370" i="2"/>
  <c r="I370" i="2"/>
  <c r="M370" i="2" s="1"/>
  <c r="G412" i="12"/>
  <c r="L412" i="12" s="1"/>
  <c r="F487" i="8"/>
  <c r="F411" i="13" a="1"/>
  <c r="F411" i="13" s="1"/>
  <c r="G411" i="13" s="1"/>
  <c r="I411" i="13"/>
  <c r="E411" i="13"/>
  <c r="J411" i="13"/>
  <c r="I487" i="8"/>
  <c r="I491" i="10"/>
  <c r="D491" i="10"/>
  <c r="E491" i="10" s="1"/>
  <c r="H491" i="10"/>
  <c r="C491" i="10"/>
  <c r="E370" i="2" l="1"/>
  <c r="K370" i="2"/>
  <c r="I412" i="12"/>
  <c r="J413" i="12" s="1"/>
  <c r="K411" i="13"/>
  <c r="H411" i="13"/>
  <c r="J491" i="10"/>
  <c r="G491" i="10"/>
  <c r="H488" i="8"/>
  <c r="D488" i="8"/>
  <c r="E488" i="8" s="1"/>
  <c r="G488" i="8"/>
  <c r="C488" i="8"/>
  <c r="L370" i="2" l="1"/>
  <c r="N370" i="2" s="1"/>
  <c r="G370" i="2"/>
  <c r="J370" i="2"/>
  <c r="O370" i="2" s="1"/>
  <c r="D413" i="12"/>
  <c r="K413" i="12"/>
  <c r="O413" i="12" s="1"/>
  <c r="F413" i="12" a="1"/>
  <c r="F413" i="12" s="1"/>
  <c r="M413" i="12" s="1"/>
  <c r="E413" i="12"/>
  <c r="G413" i="12"/>
  <c r="F488" i="8"/>
  <c r="I488" i="8"/>
  <c r="J412" i="13"/>
  <c r="D412" i="13"/>
  <c r="E412" i="13"/>
  <c r="F412" i="13" a="1"/>
  <c r="F412" i="13" s="1"/>
  <c r="I412" i="13"/>
  <c r="I492" i="10"/>
  <c r="D492" i="10"/>
  <c r="E492" i="10" s="1"/>
  <c r="H492" i="10"/>
  <c r="C492" i="10"/>
  <c r="H371" i="2" l="1"/>
  <c r="I371" i="2"/>
  <c r="M371" i="2" s="1"/>
  <c r="D371" i="2"/>
  <c r="C371" i="2"/>
  <c r="I413" i="12"/>
  <c r="D414" i="12" s="1"/>
  <c r="L413" i="12"/>
  <c r="G412" i="13"/>
  <c r="K412" i="13" s="1"/>
  <c r="J492" i="10"/>
  <c r="G492" i="10"/>
  <c r="H489" i="8"/>
  <c r="D489" i="8"/>
  <c r="E489" i="8" s="1"/>
  <c r="G489" i="8"/>
  <c r="C489" i="8"/>
  <c r="E371" i="2" l="1"/>
  <c r="K371" i="2"/>
  <c r="E414" i="12"/>
  <c r="F414" i="12" a="1"/>
  <c r="F414" i="12" s="1"/>
  <c r="K414" i="12"/>
  <c r="O414" i="12" s="1"/>
  <c r="J414" i="12"/>
  <c r="I489" i="8"/>
  <c r="F489" i="8"/>
  <c r="H412" i="13"/>
  <c r="I493" i="10"/>
  <c r="D493" i="10"/>
  <c r="E493" i="10" s="1"/>
  <c r="H493" i="10"/>
  <c r="C493" i="10"/>
  <c r="L371" i="2" l="1"/>
  <c r="N371" i="2" s="1"/>
  <c r="J371" i="2"/>
  <c r="O371" i="2" s="1"/>
  <c r="G371" i="2"/>
  <c r="G414" i="12"/>
  <c r="I414" i="12" s="1"/>
  <c r="D415" i="12" s="1"/>
  <c r="M414" i="12"/>
  <c r="E413" i="13"/>
  <c r="F413" i="13" a="1"/>
  <c r="F413" i="13" s="1"/>
  <c r="J413" i="13"/>
  <c r="D413" i="13"/>
  <c r="I413" i="13"/>
  <c r="J493" i="10"/>
  <c r="G493" i="10"/>
  <c r="H490" i="8"/>
  <c r="D490" i="8"/>
  <c r="E490" i="8" s="1"/>
  <c r="G490" i="8"/>
  <c r="C490" i="8"/>
  <c r="D372" i="2" l="1"/>
  <c r="I372" i="2"/>
  <c r="M372" i="2" s="1"/>
  <c r="H372" i="2"/>
  <c r="C372" i="2"/>
  <c r="F415" i="12" a="1"/>
  <c r="F415" i="12" s="1"/>
  <c r="G415" i="12" s="1"/>
  <c r="M415" i="12"/>
  <c r="K415" i="12"/>
  <c r="O415" i="12" s="1"/>
  <c r="E415" i="12"/>
  <c r="J415" i="12"/>
  <c r="L414" i="12"/>
  <c r="I490" i="8"/>
  <c r="G413" i="13"/>
  <c r="K413" i="13" s="1"/>
  <c r="F490" i="8"/>
  <c r="I494" i="10"/>
  <c r="D494" i="10"/>
  <c r="E494" i="10" s="1"/>
  <c r="H494" i="10"/>
  <c r="C494" i="10"/>
  <c r="L415" i="12" l="1"/>
  <c r="E372" i="2"/>
  <c r="K372" i="2"/>
  <c r="I415" i="12"/>
  <c r="E416" i="12" s="1"/>
  <c r="H413" i="13"/>
  <c r="I414" i="13" s="1"/>
  <c r="J494" i="10"/>
  <c r="G494" i="10"/>
  <c r="H491" i="8"/>
  <c r="D491" i="8"/>
  <c r="E491" i="8" s="1"/>
  <c r="G491" i="8"/>
  <c r="C491" i="8"/>
  <c r="K416" i="12" l="1"/>
  <c r="O416" i="12" s="1"/>
  <c r="D416" i="12"/>
  <c r="F416" i="12" a="1"/>
  <c r="F416" i="12" s="1"/>
  <c r="M416" i="12" s="1"/>
  <c r="J416" i="12"/>
  <c r="L372" i="2"/>
  <c r="N372" i="2" s="1"/>
  <c r="G372" i="2"/>
  <c r="J372" i="2"/>
  <c r="O372" i="2" s="1"/>
  <c r="G416" i="12"/>
  <c r="D414" i="13"/>
  <c r="E414" i="13"/>
  <c r="F414" i="13" a="1"/>
  <c r="F414" i="13" s="1"/>
  <c r="J414" i="13"/>
  <c r="I491" i="8"/>
  <c r="F491" i="8"/>
  <c r="I495" i="10"/>
  <c r="D495" i="10"/>
  <c r="E495" i="10" s="1"/>
  <c r="H495" i="10"/>
  <c r="C495" i="10"/>
  <c r="I373" i="2" l="1"/>
  <c r="M373" i="2" s="1"/>
  <c r="D373" i="2"/>
  <c r="C373" i="2"/>
  <c r="H373" i="2"/>
  <c r="G414" i="13"/>
  <c r="K414" i="13" s="1"/>
  <c r="L416" i="12"/>
  <c r="I416" i="12"/>
  <c r="J495" i="10"/>
  <c r="G495" i="10"/>
  <c r="H492" i="8"/>
  <c r="D492" i="8"/>
  <c r="E492" i="8" s="1"/>
  <c r="G492" i="8"/>
  <c r="C492" i="8"/>
  <c r="E373" i="2" l="1"/>
  <c r="K373" i="2"/>
  <c r="H414" i="13"/>
  <c r="F415" i="13" s="1" a="1"/>
  <c r="F415" i="13" s="1"/>
  <c r="E417" i="12"/>
  <c r="D417" i="12"/>
  <c r="J417" i="12"/>
  <c r="K417" i="12"/>
  <c r="O417" i="12" s="1"/>
  <c r="F417" i="12" a="1"/>
  <c r="F417" i="12" s="1"/>
  <c r="M417" i="12" s="1"/>
  <c r="F492" i="8"/>
  <c r="I492" i="8"/>
  <c r="I496" i="10"/>
  <c r="D496" i="10"/>
  <c r="E496" i="10" s="1"/>
  <c r="H496" i="10"/>
  <c r="C496" i="10"/>
  <c r="L373" i="2" l="1"/>
  <c r="N373" i="2" s="1"/>
  <c r="J373" i="2"/>
  <c r="O373" i="2" s="1"/>
  <c r="G373" i="2"/>
  <c r="E415" i="13"/>
  <c r="J415" i="13"/>
  <c r="D415" i="13"/>
  <c r="G415" i="13" s="1"/>
  <c r="I415" i="13"/>
  <c r="G417" i="12"/>
  <c r="I417" i="12" s="1"/>
  <c r="J496" i="10"/>
  <c r="G496" i="10"/>
  <c r="H493" i="8"/>
  <c r="D493" i="8"/>
  <c r="E493" i="8" s="1"/>
  <c r="G493" i="8"/>
  <c r="C493" i="8"/>
  <c r="C374" i="2" l="1"/>
  <c r="H374" i="2"/>
  <c r="D374" i="2"/>
  <c r="I374" i="2"/>
  <c r="M374" i="2" s="1"/>
  <c r="K415" i="13"/>
  <c r="F493" i="8"/>
  <c r="L417" i="12"/>
  <c r="F418" i="12" a="1"/>
  <c r="F418" i="12" s="1"/>
  <c r="M418" i="12" s="1"/>
  <c r="E418" i="12"/>
  <c r="J418" i="12"/>
  <c r="D418" i="12"/>
  <c r="K418" i="12"/>
  <c r="O418" i="12" s="1"/>
  <c r="I493" i="8"/>
  <c r="H415" i="13"/>
  <c r="H497" i="10"/>
  <c r="D497" i="10"/>
  <c r="E497" i="10" s="1"/>
  <c r="I497" i="10"/>
  <c r="C497" i="10"/>
  <c r="E374" i="2" l="1"/>
  <c r="G374" i="2" s="1"/>
  <c r="K374" i="2"/>
  <c r="G418" i="12"/>
  <c r="I418" i="12" s="1"/>
  <c r="D419" i="12" s="1"/>
  <c r="I416" i="13"/>
  <c r="F416" i="13" a="1"/>
  <c r="F416" i="13" s="1"/>
  <c r="D416" i="13"/>
  <c r="E416" i="13"/>
  <c r="J416" i="13"/>
  <c r="J497" i="10"/>
  <c r="G497" i="10"/>
  <c r="H494" i="8"/>
  <c r="D494" i="8"/>
  <c r="E494" i="8" s="1"/>
  <c r="G494" i="8"/>
  <c r="C494" i="8"/>
  <c r="H375" i="2" l="1"/>
  <c r="I375" i="2"/>
  <c r="M375" i="2" s="1"/>
  <c r="D375" i="2"/>
  <c r="C375" i="2"/>
  <c r="J374" i="2"/>
  <c r="O374" i="2" s="1"/>
  <c r="L374" i="2"/>
  <c r="N374" i="2" s="1"/>
  <c r="J419" i="12"/>
  <c r="F419" i="12" a="1"/>
  <c r="F419" i="12" s="1"/>
  <c r="K419" i="12"/>
  <c r="O419" i="12" s="1"/>
  <c r="E419" i="12"/>
  <c r="L418" i="12"/>
  <c r="F494" i="8"/>
  <c r="I494" i="8"/>
  <c r="G416" i="13"/>
  <c r="K416" i="13" s="1"/>
  <c r="I498" i="10"/>
  <c r="D498" i="10"/>
  <c r="E498" i="10" s="1"/>
  <c r="H498" i="10"/>
  <c r="C498" i="10"/>
  <c r="E375" i="2" l="1"/>
  <c r="K375" i="2"/>
  <c r="G419" i="12"/>
  <c r="L419" i="12" s="1"/>
  <c r="M419" i="12"/>
  <c r="H416" i="13"/>
  <c r="J498" i="10"/>
  <c r="G498" i="10"/>
  <c r="H495" i="8"/>
  <c r="D495" i="8"/>
  <c r="E495" i="8" s="1"/>
  <c r="G495" i="8"/>
  <c r="C495" i="8"/>
  <c r="I419" i="12" l="1"/>
  <c r="E420" i="12" s="1"/>
  <c r="L375" i="2"/>
  <c r="N375" i="2" s="1"/>
  <c r="G375" i="2"/>
  <c r="J375" i="2"/>
  <c r="O375" i="2" s="1"/>
  <c r="K420" i="12"/>
  <c r="O420" i="12" s="1"/>
  <c r="F495" i="8"/>
  <c r="I495" i="8"/>
  <c r="J417" i="13"/>
  <c r="D417" i="13"/>
  <c r="F417" i="13" a="1"/>
  <c r="F417" i="13" s="1"/>
  <c r="E417" i="13"/>
  <c r="I417" i="13"/>
  <c r="I499" i="10"/>
  <c r="D499" i="10"/>
  <c r="E499" i="10" s="1"/>
  <c r="H499" i="10"/>
  <c r="C499" i="10"/>
  <c r="D420" i="12" l="1"/>
  <c r="J420" i="12"/>
  <c r="F420" i="12" a="1"/>
  <c r="F420" i="12" s="1"/>
  <c r="M420" i="12" s="1"/>
  <c r="C376" i="2"/>
  <c r="I376" i="2"/>
  <c r="M376" i="2" s="1"/>
  <c r="H376" i="2"/>
  <c r="D376" i="2"/>
  <c r="G417" i="13"/>
  <c r="K417" i="13" s="1"/>
  <c r="J499" i="10"/>
  <c r="G499" i="10"/>
  <c r="H496" i="8"/>
  <c r="D496" i="8"/>
  <c r="E496" i="8" s="1"/>
  <c r="G496" i="8"/>
  <c r="C496" i="8"/>
  <c r="G420" i="12" l="1"/>
  <c r="I420" i="12" s="1"/>
  <c r="E376" i="2"/>
  <c r="J376" i="2" s="1"/>
  <c r="O376" i="2" s="1"/>
  <c r="K376" i="2"/>
  <c r="I496" i="8"/>
  <c r="F496" i="8"/>
  <c r="H417" i="13"/>
  <c r="I500" i="10"/>
  <c r="D500" i="10"/>
  <c r="E500" i="10" s="1"/>
  <c r="H500" i="10"/>
  <c r="C500" i="10"/>
  <c r="L420" i="12" l="1"/>
  <c r="G376" i="2"/>
  <c r="L376" i="2"/>
  <c r="N376" i="2" s="1"/>
  <c r="K421" i="12"/>
  <c r="O421" i="12" s="1"/>
  <c r="D421" i="12"/>
  <c r="J421" i="12"/>
  <c r="F421" i="12" a="1"/>
  <c r="F421" i="12" s="1"/>
  <c r="M421" i="12" s="1"/>
  <c r="E421" i="12"/>
  <c r="F418" i="13" a="1"/>
  <c r="F418" i="13" s="1"/>
  <c r="D418" i="13"/>
  <c r="I418" i="13"/>
  <c r="J418" i="13"/>
  <c r="E418" i="13"/>
  <c r="J500" i="10"/>
  <c r="G500" i="10"/>
  <c r="H497" i="8"/>
  <c r="D497" i="8"/>
  <c r="E497" i="8" s="1"/>
  <c r="G497" i="8"/>
  <c r="C497" i="8"/>
  <c r="D377" i="2" l="1"/>
  <c r="H377" i="2"/>
  <c r="C377" i="2"/>
  <c r="I377" i="2"/>
  <c r="M377" i="2" s="1"/>
  <c r="G421" i="12"/>
  <c r="G418" i="13"/>
  <c r="K418" i="13" s="1"/>
  <c r="I497" i="8"/>
  <c r="F497" i="8"/>
  <c r="I501" i="10"/>
  <c r="D501" i="10"/>
  <c r="E501" i="10" s="1"/>
  <c r="H501" i="10"/>
  <c r="C501" i="10"/>
  <c r="L421" i="12" l="1"/>
  <c r="E377" i="2"/>
  <c r="K377" i="2"/>
  <c r="I421" i="12"/>
  <c r="E422" i="12" s="1"/>
  <c r="H418" i="13"/>
  <c r="J419" i="13" s="1"/>
  <c r="J501" i="10"/>
  <c r="G501" i="10"/>
  <c r="H498" i="8"/>
  <c r="D498" i="8"/>
  <c r="E498" i="8" s="1"/>
  <c r="G498" i="8"/>
  <c r="C498" i="8"/>
  <c r="J377" i="2" l="1"/>
  <c r="O377" i="2" s="1"/>
  <c r="L377" i="2"/>
  <c r="N377" i="2" s="1"/>
  <c r="G377" i="2"/>
  <c r="J422" i="12"/>
  <c r="F422" i="12" a="1"/>
  <c r="F422" i="12" s="1"/>
  <c r="M422" i="12" s="1"/>
  <c r="D422" i="12"/>
  <c r="K422" i="12"/>
  <c r="O422" i="12" s="1"/>
  <c r="D419" i="13"/>
  <c r="I419" i="13"/>
  <c r="F419" i="13" a="1"/>
  <c r="F419" i="13" s="1"/>
  <c r="E419" i="13"/>
  <c r="F498" i="8"/>
  <c r="I498" i="8"/>
  <c r="I502" i="10"/>
  <c r="D502" i="10"/>
  <c r="E502" i="10" s="1"/>
  <c r="H502" i="10"/>
  <c r="C502" i="10"/>
  <c r="H378" i="2" l="1"/>
  <c r="D378" i="2"/>
  <c r="I378" i="2"/>
  <c r="M378" i="2" s="1"/>
  <c r="C378" i="2"/>
  <c r="G422" i="12"/>
  <c r="G419" i="13"/>
  <c r="K419" i="13" s="1"/>
  <c r="J502" i="10"/>
  <c r="G502" i="10"/>
  <c r="H499" i="8"/>
  <c r="D499" i="8"/>
  <c r="E499" i="8" s="1"/>
  <c r="G499" i="8"/>
  <c r="C499" i="8"/>
  <c r="L422" i="12" l="1"/>
  <c r="K378" i="2"/>
  <c r="E378" i="2"/>
  <c r="F499" i="8"/>
  <c r="I422" i="12"/>
  <c r="J423" i="12" s="1"/>
  <c r="I499" i="8"/>
  <c r="H419" i="13"/>
  <c r="I420" i="13" s="1"/>
  <c r="I503" i="10"/>
  <c r="D503" i="10"/>
  <c r="E503" i="10" s="1"/>
  <c r="H503" i="10"/>
  <c r="C503" i="10"/>
  <c r="G378" i="2" l="1"/>
  <c r="L378" i="2"/>
  <c r="N378" i="2" s="1"/>
  <c r="J378" i="2"/>
  <c r="O378" i="2" s="1"/>
  <c r="F423" i="12" a="1"/>
  <c r="F423" i="12" s="1"/>
  <c r="M423" i="12" s="1"/>
  <c r="K423" i="12"/>
  <c r="O423" i="12" s="1"/>
  <c r="E423" i="12"/>
  <c r="D423" i="12"/>
  <c r="D420" i="13"/>
  <c r="E420" i="13"/>
  <c r="F420" i="13" a="1"/>
  <c r="F420" i="13" s="1"/>
  <c r="J420" i="13"/>
  <c r="J503" i="10"/>
  <c r="G503" i="10"/>
  <c r="H500" i="8"/>
  <c r="D500" i="8"/>
  <c r="E500" i="8" s="1"/>
  <c r="G500" i="8"/>
  <c r="C500" i="8"/>
  <c r="G423" i="12" l="1"/>
  <c r="I423" i="12" s="1"/>
  <c r="E424" i="12" s="1"/>
  <c r="C379" i="2"/>
  <c r="I379" i="2"/>
  <c r="M379" i="2" s="1"/>
  <c r="D379" i="2"/>
  <c r="H379" i="2"/>
  <c r="G420" i="13"/>
  <c r="H420" i="13" s="1"/>
  <c r="F421" i="13" s="1" a="1"/>
  <c r="F421" i="13" s="1"/>
  <c r="K424" i="12"/>
  <c r="O424" i="12" s="1"/>
  <c r="D424" i="12"/>
  <c r="I500" i="8"/>
  <c r="F500" i="8"/>
  <c r="I504" i="10"/>
  <c r="D504" i="10"/>
  <c r="E504" i="10" s="1"/>
  <c r="H504" i="10"/>
  <c r="C504" i="10"/>
  <c r="J424" i="12" l="1"/>
  <c r="F424" i="12" a="1"/>
  <c r="F424" i="12" s="1"/>
  <c r="M424" i="12" s="1"/>
  <c r="L423" i="12"/>
  <c r="E379" i="2"/>
  <c r="J379" i="2" s="1"/>
  <c r="O379" i="2" s="1"/>
  <c r="K379" i="2"/>
  <c r="K420" i="13"/>
  <c r="G424" i="12"/>
  <c r="I424" i="12" s="1"/>
  <c r="D421" i="13"/>
  <c r="G421" i="13" s="1"/>
  <c r="E421" i="13"/>
  <c r="I421" i="13"/>
  <c r="J421" i="13"/>
  <c r="J504" i="10"/>
  <c r="G504" i="10"/>
  <c r="H501" i="8"/>
  <c r="D501" i="8"/>
  <c r="E501" i="8" s="1"/>
  <c r="G501" i="8"/>
  <c r="C501" i="8"/>
  <c r="G379" i="2" l="1"/>
  <c r="C380" i="2" s="1"/>
  <c r="L379" i="2"/>
  <c r="N379" i="2" s="1"/>
  <c r="H421" i="13"/>
  <c r="F422" i="13" s="1" a="1"/>
  <c r="F422" i="13" s="1"/>
  <c r="L424" i="12"/>
  <c r="E425" i="12"/>
  <c r="D425" i="12"/>
  <c r="K425" i="12"/>
  <c r="O425" i="12" s="1"/>
  <c r="J425" i="12"/>
  <c r="F425" i="12" a="1"/>
  <c r="F425" i="12" s="1"/>
  <c r="M425" i="12" s="1"/>
  <c r="I501" i="8"/>
  <c r="F501" i="8"/>
  <c r="K421" i="13"/>
  <c r="I505" i="10"/>
  <c r="D505" i="10"/>
  <c r="E505" i="10" s="1"/>
  <c r="H505" i="10"/>
  <c r="C505" i="10"/>
  <c r="I380" i="2" l="1"/>
  <c r="M380" i="2" s="1"/>
  <c r="D380" i="2"/>
  <c r="E380" i="2" s="1"/>
  <c r="H380" i="2"/>
  <c r="K380" i="2"/>
  <c r="J422" i="13"/>
  <c r="D422" i="13"/>
  <c r="G422" i="13" s="1"/>
  <c r="E422" i="13"/>
  <c r="I422" i="13"/>
  <c r="G425" i="12"/>
  <c r="J505" i="10"/>
  <c r="G505" i="10"/>
  <c r="H502" i="8"/>
  <c r="D502" i="8"/>
  <c r="E502" i="8" s="1"/>
  <c r="G502" i="8"/>
  <c r="C502" i="8"/>
  <c r="K422" i="13" l="1"/>
  <c r="J380" i="2"/>
  <c r="O380" i="2" s="1"/>
  <c r="G380" i="2"/>
  <c r="L380" i="2"/>
  <c r="N380" i="2" s="1"/>
  <c r="F502" i="8"/>
  <c r="L425" i="12"/>
  <c r="I425" i="12"/>
  <c r="H422" i="13"/>
  <c r="J423" i="13" s="1"/>
  <c r="I502" i="8"/>
  <c r="I506" i="10"/>
  <c r="D506" i="10"/>
  <c r="E506" i="10" s="1"/>
  <c r="H506" i="10"/>
  <c r="C506" i="10"/>
  <c r="I381" i="2" l="1"/>
  <c r="M381" i="2" s="1"/>
  <c r="H381" i="2"/>
  <c r="D381" i="2"/>
  <c r="C381" i="2"/>
  <c r="K426" i="12"/>
  <c r="O426" i="12" s="1"/>
  <c r="D426" i="12"/>
  <c r="F426" i="12" a="1"/>
  <c r="F426" i="12" s="1"/>
  <c r="M426" i="12" s="1"/>
  <c r="E426" i="12"/>
  <c r="J426" i="12"/>
  <c r="E423" i="13"/>
  <c r="D423" i="13"/>
  <c r="I423" i="13"/>
  <c r="F423" i="13" a="1"/>
  <c r="F423" i="13" s="1"/>
  <c r="J506" i="10"/>
  <c r="G506" i="10"/>
  <c r="H503" i="8"/>
  <c r="D503" i="8"/>
  <c r="E503" i="8" s="1"/>
  <c r="G503" i="8"/>
  <c r="C503" i="8"/>
  <c r="E381" i="2" l="1"/>
  <c r="K381" i="2"/>
  <c r="G426" i="12"/>
  <c r="G423" i="13"/>
  <c r="K423" i="13" s="1"/>
  <c r="I503" i="8"/>
  <c r="F503" i="8"/>
  <c r="I507" i="10"/>
  <c r="D507" i="10"/>
  <c r="E507" i="10" s="1"/>
  <c r="H507" i="10"/>
  <c r="C507" i="10"/>
  <c r="L381" i="2" l="1"/>
  <c r="N381" i="2" s="1"/>
  <c r="J381" i="2"/>
  <c r="O381" i="2" s="1"/>
  <c r="G381" i="2"/>
  <c r="I426" i="12"/>
  <c r="L426" i="12"/>
  <c r="H423" i="13"/>
  <c r="I424" i="13" s="1"/>
  <c r="J507" i="10"/>
  <c r="G507" i="10"/>
  <c r="H504" i="8"/>
  <c r="D504" i="8"/>
  <c r="E504" i="8" s="1"/>
  <c r="G504" i="8"/>
  <c r="C504" i="8"/>
  <c r="H382" i="2" l="1"/>
  <c r="C382" i="2"/>
  <c r="D382" i="2"/>
  <c r="I382" i="2"/>
  <c r="M382" i="2" s="1"/>
  <c r="K427" i="12"/>
  <c r="O427" i="12" s="1"/>
  <c r="D427" i="12"/>
  <c r="E427" i="12"/>
  <c r="F427" i="12" a="1"/>
  <c r="F427" i="12" s="1"/>
  <c r="J427" i="12"/>
  <c r="D424" i="13"/>
  <c r="F424" i="13" a="1"/>
  <c r="F424" i="13" s="1"/>
  <c r="E424" i="13"/>
  <c r="J424" i="13"/>
  <c r="I504" i="8"/>
  <c r="F504" i="8"/>
  <c r="I508" i="10"/>
  <c r="D508" i="10"/>
  <c r="E508" i="10" s="1"/>
  <c r="H508" i="10"/>
  <c r="C508" i="10"/>
  <c r="E382" i="2" l="1"/>
  <c r="J382" i="2" s="1"/>
  <c r="O382" i="2" s="1"/>
  <c r="K382" i="2"/>
  <c r="G427" i="12"/>
  <c r="I427" i="12" s="1"/>
  <c r="M427" i="12"/>
  <c r="G424" i="13"/>
  <c r="K424" i="13" s="1"/>
  <c r="J508" i="10"/>
  <c r="G508" i="10"/>
  <c r="H505" i="8"/>
  <c r="D505" i="8"/>
  <c r="E505" i="8" s="1"/>
  <c r="G505" i="8"/>
  <c r="C505" i="8"/>
  <c r="L427" i="12" l="1"/>
  <c r="G382" i="2"/>
  <c r="L382" i="2"/>
  <c r="N382" i="2" s="1"/>
  <c r="H424" i="13"/>
  <c r="E425" i="13" s="1"/>
  <c r="E428" i="12"/>
  <c r="K428" i="12"/>
  <c r="O428" i="12" s="1"/>
  <c r="J428" i="12"/>
  <c r="D428" i="12"/>
  <c r="F428" i="12" a="1"/>
  <c r="F428" i="12" s="1"/>
  <c r="M428" i="12" s="1"/>
  <c r="F505" i="8"/>
  <c r="I505" i="8"/>
  <c r="I509" i="10"/>
  <c r="D509" i="10"/>
  <c r="E509" i="10" s="1"/>
  <c r="H509" i="10"/>
  <c r="C509" i="10"/>
  <c r="C383" i="2" l="1"/>
  <c r="H383" i="2"/>
  <c r="I383" i="2"/>
  <c r="M383" i="2" s="1"/>
  <c r="D383" i="2"/>
  <c r="J425" i="13"/>
  <c r="F425" i="13" a="1"/>
  <c r="F425" i="13" s="1"/>
  <c r="I425" i="13"/>
  <c r="D425" i="13"/>
  <c r="G428" i="12"/>
  <c r="L428" i="12" s="1"/>
  <c r="J509" i="10"/>
  <c r="G509" i="10"/>
  <c r="D506" i="8"/>
  <c r="E506" i="8" s="1"/>
  <c r="H506" i="8"/>
  <c r="C506" i="8"/>
  <c r="G506" i="8"/>
  <c r="E383" i="2" l="1"/>
  <c r="G383" i="2" s="1"/>
  <c r="K383" i="2"/>
  <c r="G425" i="13"/>
  <c r="K425" i="13" s="1"/>
  <c r="I428" i="12"/>
  <c r="I506" i="8"/>
  <c r="F506" i="8"/>
  <c r="I510" i="10"/>
  <c r="D510" i="10"/>
  <c r="E510" i="10" s="1"/>
  <c r="H510" i="10"/>
  <c r="C510" i="10"/>
  <c r="J383" i="2" l="1"/>
  <c r="O383" i="2" s="1"/>
  <c r="C384" i="2"/>
  <c r="I384" i="2"/>
  <c r="M384" i="2" s="1"/>
  <c r="D384" i="2"/>
  <c r="H384" i="2"/>
  <c r="L383" i="2"/>
  <c r="N383" i="2" s="1"/>
  <c r="H425" i="13"/>
  <c r="F426" i="13" s="1" a="1"/>
  <c r="F426" i="13" s="1"/>
  <c r="E429" i="12"/>
  <c r="K429" i="12"/>
  <c r="O429" i="12" s="1"/>
  <c r="F429" i="12" a="1"/>
  <c r="F429" i="12" s="1"/>
  <c r="M429" i="12" s="1"/>
  <c r="J429" i="12"/>
  <c r="D429" i="12"/>
  <c r="J510" i="10"/>
  <c r="G510" i="10"/>
  <c r="H507" i="8"/>
  <c r="C507" i="8"/>
  <c r="G507" i="8"/>
  <c r="D507" i="8"/>
  <c r="E507" i="8" s="1"/>
  <c r="E384" i="2" l="1"/>
  <c r="J384" i="2" s="1"/>
  <c r="O384" i="2" s="1"/>
  <c r="K384" i="2"/>
  <c r="I426" i="13"/>
  <c r="J426" i="13"/>
  <c r="E426" i="13"/>
  <c r="D426" i="13"/>
  <c r="G426" i="13" s="1"/>
  <c r="H426" i="13" s="1"/>
  <c r="G429" i="12"/>
  <c r="I429" i="12" s="1"/>
  <c r="E430" i="12" s="1"/>
  <c r="I507" i="8"/>
  <c r="F507" i="8"/>
  <c r="I511" i="10"/>
  <c r="D511" i="10"/>
  <c r="E511" i="10" s="1"/>
  <c r="H511" i="10"/>
  <c r="C511" i="10"/>
  <c r="G384" i="2" l="1"/>
  <c r="I385" i="2" s="1"/>
  <c r="M385" i="2" s="1"/>
  <c r="L384" i="2"/>
  <c r="N384" i="2" s="1"/>
  <c r="K426" i="13"/>
  <c r="F430" i="12" a="1"/>
  <c r="F430" i="12" s="1"/>
  <c r="M430" i="12" s="1"/>
  <c r="D430" i="12"/>
  <c r="L429" i="12"/>
  <c r="K430" i="12"/>
  <c r="O430" i="12" s="1"/>
  <c r="J430" i="12"/>
  <c r="D427" i="13"/>
  <c r="E427" i="13"/>
  <c r="I427" i="13"/>
  <c r="F427" i="13" a="1"/>
  <c r="F427" i="13" s="1"/>
  <c r="J427" i="13"/>
  <c r="J511" i="10"/>
  <c r="G511" i="10"/>
  <c r="D508" i="8"/>
  <c r="E508" i="8" s="1"/>
  <c r="H508" i="8"/>
  <c r="C508" i="8"/>
  <c r="G508" i="8"/>
  <c r="G430" i="12" l="1"/>
  <c r="H385" i="2"/>
  <c r="D385" i="2"/>
  <c r="E385" i="2" s="1"/>
  <c r="C385" i="2"/>
  <c r="K385" i="2"/>
  <c r="F508" i="8"/>
  <c r="L430" i="12"/>
  <c r="I430" i="12"/>
  <c r="I508" i="8"/>
  <c r="G427" i="13"/>
  <c r="I512" i="10"/>
  <c r="D512" i="10"/>
  <c r="E512" i="10" s="1"/>
  <c r="H512" i="10"/>
  <c r="C512" i="10"/>
  <c r="G385" i="2" l="1"/>
  <c r="D386" i="2" s="1"/>
  <c r="J385" i="2"/>
  <c r="O385" i="2" s="1"/>
  <c r="L385" i="2"/>
  <c r="N385" i="2" s="1"/>
  <c r="E431" i="12"/>
  <c r="K431" i="12"/>
  <c r="O431" i="12" s="1"/>
  <c r="J431" i="12"/>
  <c r="D431" i="12"/>
  <c r="F431" i="12" a="1"/>
  <c r="F431" i="12" s="1"/>
  <c r="M431" i="12" s="1"/>
  <c r="K427" i="13"/>
  <c r="H427" i="13"/>
  <c r="J512" i="10"/>
  <c r="G512" i="10"/>
  <c r="H509" i="8"/>
  <c r="C509" i="8"/>
  <c r="G509" i="8"/>
  <c r="D509" i="8"/>
  <c r="E509" i="8" s="1"/>
  <c r="H386" i="2" l="1"/>
  <c r="C386" i="2"/>
  <c r="I386" i="2"/>
  <c r="M386" i="2" s="1"/>
  <c r="E386" i="2"/>
  <c r="K386" i="2"/>
  <c r="G431" i="12"/>
  <c r="I431" i="12" s="1"/>
  <c r="D432" i="12" s="1"/>
  <c r="I509" i="8"/>
  <c r="F509" i="8"/>
  <c r="D428" i="13"/>
  <c r="F428" i="13" a="1"/>
  <c r="F428" i="13" s="1"/>
  <c r="E428" i="13"/>
  <c r="I428" i="13"/>
  <c r="J428" i="13"/>
  <c r="I513" i="10"/>
  <c r="D513" i="10"/>
  <c r="E513" i="10" s="1"/>
  <c r="H513" i="10"/>
  <c r="C513" i="10"/>
  <c r="L386" i="2" l="1"/>
  <c r="N386" i="2" s="1"/>
  <c r="G386" i="2"/>
  <c r="J386" i="2"/>
  <c r="O386" i="2" s="1"/>
  <c r="E432" i="12"/>
  <c r="J432" i="12"/>
  <c r="F432" i="12" a="1"/>
  <c r="F432" i="12" s="1"/>
  <c r="L431" i="12"/>
  <c r="K432" i="12"/>
  <c r="O432" i="12" s="1"/>
  <c r="G428" i="13"/>
  <c r="K428" i="13" s="1"/>
  <c r="J513" i="10"/>
  <c r="G513" i="10"/>
  <c r="D510" i="8"/>
  <c r="E510" i="8" s="1"/>
  <c r="H510" i="8"/>
  <c r="C510" i="8"/>
  <c r="G510" i="8"/>
  <c r="H387" i="2" l="1"/>
  <c r="D387" i="2"/>
  <c r="C387" i="2"/>
  <c r="I387" i="2"/>
  <c r="M387" i="2" s="1"/>
  <c r="G432" i="12"/>
  <c r="I432" i="12" s="1"/>
  <c r="K433" i="12" s="1"/>
  <c r="O433" i="12" s="1"/>
  <c r="M432" i="12"/>
  <c r="F510" i="8"/>
  <c r="L432" i="12"/>
  <c r="I510" i="8"/>
  <c r="H428" i="13"/>
  <c r="I514" i="10"/>
  <c r="D514" i="10"/>
  <c r="E514" i="10" s="1"/>
  <c r="H514" i="10"/>
  <c r="C514" i="10"/>
  <c r="E387" i="2" l="1"/>
  <c r="K387" i="2"/>
  <c r="F433" i="12" a="1"/>
  <c r="F433" i="12" s="1"/>
  <c r="M433" i="12" s="1"/>
  <c r="E433" i="12"/>
  <c r="D433" i="12"/>
  <c r="J433" i="12"/>
  <c r="E429" i="13"/>
  <c r="F429" i="13" a="1"/>
  <c r="F429" i="13" s="1"/>
  <c r="D429" i="13"/>
  <c r="I429" i="13"/>
  <c r="J429" i="13"/>
  <c r="J514" i="10"/>
  <c r="G514" i="10"/>
  <c r="H511" i="8"/>
  <c r="C511" i="8"/>
  <c r="G511" i="8"/>
  <c r="D511" i="8"/>
  <c r="E511" i="8" s="1"/>
  <c r="L387" i="2" l="1"/>
  <c r="N387" i="2" s="1"/>
  <c r="G387" i="2"/>
  <c r="J387" i="2"/>
  <c r="O387" i="2" s="1"/>
  <c r="G433" i="12"/>
  <c r="I433" i="12" s="1"/>
  <c r="J434" i="12" s="1"/>
  <c r="I511" i="8"/>
  <c r="F511" i="8"/>
  <c r="G429" i="13"/>
  <c r="K429" i="13" s="1"/>
  <c r="I515" i="10"/>
  <c r="D515" i="10"/>
  <c r="E515" i="10" s="1"/>
  <c r="H515" i="10"/>
  <c r="C515" i="10"/>
  <c r="H388" i="2" l="1"/>
  <c r="I388" i="2"/>
  <c r="M388" i="2" s="1"/>
  <c r="C388" i="2"/>
  <c r="D388" i="2"/>
  <c r="E434" i="12"/>
  <c r="D434" i="12"/>
  <c r="K434" i="12"/>
  <c r="O434" i="12" s="1"/>
  <c r="L433" i="12"/>
  <c r="F434" i="12" a="1"/>
  <c r="F434" i="12" s="1"/>
  <c r="M434" i="12" s="1"/>
  <c r="H429" i="13"/>
  <c r="J515" i="10"/>
  <c r="G515" i="10"/>
  <c r="D512" i="8"/>
  <c r="E512" i="8" s="1"/>
  <c r="H512" i="8"/>
  <c r="C512" i="8"/>
  <c r="G512" i="8"/>
  <c r="G434" i="12" l="1"/>
  <c r="L434" i="12" s="1"/>
  <c r="E388" i="2"/>
  <c r="G388" i="2" s="1"/>
  <c r="K388" i="2"/>
  <c r="I434" i="12"/>
  <c r="J435" i="12" s="1"/>
  <c r="I512" i="8"/>
  <c r="F512" i="8"/>
  <c r="D430" i="13"/>
  <c r="I430" i="13"/>
  <c r="E430" i="13"/>
  <c r="J430" i="13"/>
  <c r="F430" i="13" a="1"/>
  <c r="F430" i="13" s="1"/>
  <c r="I516" i="10"/>
  <c r="D516" i="10"/>
  <c r="E516" i="10" s="1"/>
  <c r="H516" i="10"/>
  <c r="C516" i="10"/>
  <c r="F435" i="12" l="1" a="1"/>
  <c r="F435" i="12" s="1"/>
  <c r="M435" i="12" s="1"/>
  <c r="J388" i="2"/>
  <c r="O388" i="2" s="1"/>
  <c r="C389" i="2"/>
  <c r="D389" i="2"/>
  <c r="I389" i="2"/>
  <c r="M389" i="2" s="1"/>
  <c r="H389" i="2"/>
  <c r="L388" i="2"/>
  <c r="N388" i="2" s="1"/>
  <c r="D435" i="12"/>
  <c r="G435" i="12" s="1"/>
  <c r="K435" i="12"/>
  <c r="O435" i="12" s="1"/>
  <c r="E435" i="12"/>
  <c r="G430" i="13"/>
  <c r="K430" i="13" s="1"/>
  <c r="J516" i="10"/>
  <c r="G516" i="10"/>
  <c r="H513" i="8"/>
  <c r="C513" i="8"/>
  <c r="G513" i="8"/>
  <c r="D513" i="8"/>
  <c r="E513" i="8" s="1"/>
  <c r="E389" i="2" l="1"/>
  <c r="J389" i="2" s="1"/>
  <c r="O389" i="2" s="1"/>
  <c r="K389" i="2"/>
  <c r="L435" i="12"/>
  <c r="I513" i="8"/>
  <c r="F513" i="8"/>
  <c r="H430" i="13"/>
  <c r="I435" i="12"/>
  <c r="I517" i="10"/>
  <c r="D517" i="10"/>
  <c r="E517" i="10" s="1"/>
  <c r="H517" i="10"/>
  <c r="C517" i="10"/>
  <c r="G389" i="2" l="1"/>
  <c r="L389" i="2"/>
  <c r="N389" i="2" s="1"/>
  <c r="I431" i="13"/>
  <c r="F431" i="13" a="1"/>
  <c r="F431" i="13" s="1"/>
  <c r="J431" i="13"/>
  <c r="D431" i="13"/>
  <c r="E431" i="13"/>
  <c r="E436" i="12"/>
  <c r="K436" i="12"/>
  <c r="O436" i="12" s="1"/>
  <c r="D436" i="12"/>
  <c r="J436" i="12"/>
  <c r="F436" i="12" a="1"/>
  <c r="F436" i="12" s="1"/>
  <c r="M436" i="12" s="1"/>
  <c r="J517" i="10"/>
  <c r="G517" i="10"/>
  <c r="D514" i="8"/>
  <c r="E514" i="8" s="1"/>
  <c r="H514" i="8"/>
  <c r="C514" i="8"/>
  <c r="G514" i="8"/>
  <c r="C390" i="2" l="1"/>
  <c r="I390" i="2"/>
  <c r="M390" i="2" s="1"/>
  <c r="H390" i="2"/>
  <c r="D390" i="2"/>
  <c r="G431" i="13"/>
  <c r="H431" i="13" s="1"/>
  <c r="F432" i="13" s="1" a="1"/>
  <c r="F432" i="13" s="1"/>
  <c r="F514" i="8"/>
  <c r="I514" i="8"/>
  <c r="G436" i="12"/>
  <c r="I436" i="12" s="1"/>
  <c r="K437" i="12" s="1"/>
  <c r="O437" i="12" s="1"/>
  <c r="I518" i="10"/>
  <c r="D518" i="10"/>
  <c r="E518" i="10" s="1"/>
  <c r="H518" i="10"/>
  <c r="C518" i="10"/>
  <c r="E390" i="2" l="1"/>
  <c r="G390" i="2" s="1"/>
  <c r="K390" i="2"/>
  <c r="J432" i="13"/>
  <c r="E432" i="13"/>
  <c r="D432" i="13"/>
  <c r="G432" i="13" s="1"/>
  <c r="K431" i="13"/>
  <c r="I432" i="13"/>
  <c r="J437" i="12"/>
  <c r="F437" i="12" a="1"/>
  <c r="F437" i="12" s="1"/>
  <c r="M437" i="12" s="1"/>
  <c r="L436" i="12"/>
  <c r="E437" i="12"/>
  <c r="D437" i="12"/>
  <c r="J518" i="10"/>
  <c r="G518" i="10"/>
  <c r="H515" i="8"/>
  <c r="C515" i="8"/>
  <c r="G515" i="8"/>
  <c r="D515" i="8"/>
  <c r="E515" i="8" s="1"/>
  <c r="J390" i="2" l="1"/>
  <c r="O390" i="2" s="1"/>
  <c r="C391" i="2"/>
  <c r="D391" i="2"/>
  <c r="I391" i="2"/>
  <c r="M391" i="2" s="1"/>
  <c r="H391" i="2"/>
  <c r="L390" i="2"/>
  <c r="N390" i="2" s="1"/>
  <c r="F515" i="8"/>
  <c r="I515" i="8"/>
  <c r="K432" i="13"/>
  <c r="H432" i="13"/>
  <c r="G437" i="12"/>
  <c r="I519" i="10"/>
  <c r="D519" i="10"/>
  <c r="E519" i="10" s="1"/>
  <c r="H519" i="10"/>
  <c r="C519" i="10"/>
  <c r="E391" i="2" l="1"/>
  <c r="G391" i="2" s="1"/>
  <c r="K391" i="2"/>
  <c r="I433" i="13"/>
  <c r="D433" i="13"/>
  <c r="J433" i="13"/>
  <c r="E433" i="13"/>
  <c r="F433" i="13" a="1"/>
  <c r="F433" i="13" s="1"/>
  <c r="I437" i="12"/>
  <c r="L437" i="12"/>
  <c r="J519" i="10"/>
  <c r="G519" i="10"/>
  <c r="D516" i="8"/>
  <c r="E516" i="8" s="1"/>
  <c r="H516" i="8"/>
  <c r="C516" i="8"/>
  <c r="G516" i="8"/>
  <c r="J391" i="2" l="1"/>
  <c r="O391" i="2" s="1"/>
  <c r="D392" i="2"/>
  <c r="C392" i="2"/>
  <c r="H392" i="2"/>
  <c r="I392" i="2"/>
  <c r="M392" i="2" s="1"/>
  <c r="L391" i="2"/>
  <c r="N391" i="2" s="1"/>
  <c r="F516" i="8"/>
  <c r="I516" i="8"/>
  <c r="G433" i="13"/>
  <c r="K433" i="13" s="1"/>
  <c r="E438" i="12"/>
  <c r="F438" i="12" a="1"/>
  <c r="F438" i="12" s="1"/>
  <c r="M438" i="12" s="1"/>
  <c r="K438" i="12"/>
  <c r="O438" i="12" s="1"/>
  <c r="J438" i="12"/>
  <c r="D438" i="12"/>
  <c r="I520" i="10"/>
  <c r="D520" i="10"/>
  <c r="E520" i="10" s="1"/>
  <c r="H520" i="10"/>
  <c r="C520" i="10"/>
  <c r="G438" i="12" l="1"/>
  <c r="E392" i="2"/>
  <c r="K392" i="2"/>
  <c r="H433" i="13"/>
  <c r="L438" i="12"/>
  <c r="I438" i="12"/>
  <c r="J520" i="10"/>
  <c r="G520" i="10"/>
  <c r="H517" i="8"/>
  <c r="C517" i="8"/>
  <c r="G517" i="8"/>
  <c r="D517" i="8"/>
  <c r="E517" i="8" s="1"/>
  <c r="L392" i="2" l="1"/>
  <c r="N392" i="2" s="1"/>
  <c r="G392" i="2"/>
  <c r="J392" i="2"/>
  <c r="O392" i="2" s="1"/>
  <c r="I517" i="8"/>
  <c r="F517" i="8"/>
  <c r="E434" i="13"/>
  <c r="J434" i="13"/>
  <c r="D434" i="13"/>
  <c r="F434" i="13" a="1"/>
  <c r="F434" i="13" s="1"/>
  <c r="I434" i="13"/>
  <c r="K439" i="12"/>
  <c r="O439" i="12" s="1"/>
  <c r="J439" i="12"/>
  <c r="E439" i="12"/>
  <c r="F439" i="12" a="1"/>
  <c r="F439" i="12" s="1"/>
  <c r="M439" i="12" s="1"/>
  <c r="D439" i="12"/>
  <c r="I521" i="10"/>
  <c r="D521" i="10"/>
  <c r="E521" i="10" s="1"/>
  <c r="H521" i="10"/>
  <c r="C521" i="10"/>
  <c r="C393" i="2" l="1"/>
  <c r="D393" i="2"/>
  <c r="H393" i="2"/>
  <c r="I393" i="2"/>
  <c r="M393" i="2" s="1"/>
  <c r="G434" i="13"/>
  <c r="K434" i="13" s="1"/>
  <c r="G439" i="12"/>
  <c r="L439" i="12" s="1"/>
  <c r="J521" i="10"/>
  <c r="G521" i="10"/>
  <c r="D518" i="8"/>
  <c r="E518" i="8" s="1"/>
  <c r="H518" i="8"/>
  <c r="C518" i="8"/>
  <c r="G518" i="8"/>
  <c r="E393" i="2" l="1"/>
  <c r="G393" i="2" s="1"/>
  <c r="K393" i="2"/>
  <c r="I518" i="8"/>
  <c r="F518" i="8"/>
  <c r="H434" i="13"/>
  <c r="I439" i="12"/>
  <c r="I522" i="10"/>
  <c r="D522" i="10"/>
  <c r="E522" i="10" s="1"/>
  <c r="H522" i="10"/>
  <c r="C522" i="10"/>
  <c r="C394" i="2" l="1"/>
  <c r="I394" i="2"/>
  <c r="M394" i="2" s="1"/>
  <c r="H394" i="2"/>
  <c r="D394" i="2"/>
  <c r="J393" i="2"/>
  <c r="O393" i="2" s="1"/>
  <c r="L393" i="2"/>
  <c r="N393" i="2" s="1"/>
  <c r="D435" i="13"/>
  <c r="E435" i="13"/>
  <c r="I435" i="13"/>
  <c r="F435" i="13" a="1"/>
  <c r="F435" i="13" s="1"/>
  <c r="J435" i="13"/>
  <c r="E440" i="12"/>
  <c r="K440" i="12"/>
  <c r="O440" i="12" s="1"/>
  <c r="D440" i="12"/>
  <c r="F440" i="12" a="1"/>
  <c r="F440" i="12" s="1"/>
  <c r="M440" i="12" s="1"/>
  <c r="J440" i="12"/>
  <c r="J522" i="10"/>
  <c r="G522" i="10"/>
  <c r="H519" i="8"/>
  <c r="C519" i="8"/>
  <c r="G519" i="8"/>
  <c r="D519" i="8"/>
  <c r="E519" i="8" s="1"/>
  <c r="E394" i="2" l="1"/>
  <c r="G394" i="2" s="1"/>
  <c r="K394" i="2"/>
  <c r="I519" i="8"/>
  <c r="F519" i="8"/>
  <c r="G435" i="13"/>
  <c r="K435" i="13" s="1"/>
  <c r="G440" i="12"/>
  <c r="L440" i="12" s="1"/>
  <c r="I523" i="10"/>
  <c r="D523" i="10"/>
  <c r="E523" i="10" s="1"/>
  <c r="H523" i="10"/>
  <c r="C523" i="10"/>
  <c r="J394" i="2" l="1"/>
  <c r="O394" i="2" s="1"/>
  <c r="D395" i="2"/>
  <c r="I395" i="2"/>
  <c r="M395" i="2" s="1"/>
  <c r="H395" i="2"/>
  <c r="C395" i="2"/>
  <c r="L394" i="2"/>
  <c r="N394" i="2" s="1"/>
  <c r="H435" i="13"/>
  <c r="I440" i="12"/>
  <c r="E441" i="12" s="1"/>
  <c r="J523" i="10"/>
  <c r="G523" i="10"/>
  <c r="G520" i="8"/>
  <c r="D520" i="8"/>
  <c r="E520" i="8" s="1"/>
  <c r="C520" i="8"/>
  <c r="H520" i="8"/>
  <c r="E395" i="2" l="1"/>
  <c r="K395" i="2"/>
  <c r="I520" i="8"/>
  <c r="F520" i="8"/>
  <c r="J436" i="13"/>
  <c r="I436" i="13"/>
  <c r="D436" i="13"/>
  <c r="F436" i="13" a="1"/>
  <c r="F436" i="13" s="1"/>
  <c r="E436" i="13"/>
  <c r="D441" i="12"/>
  <c r="F441" i="12" a="1"/>
  <c r="F441" i="12" s="1"/>
  <c r="M441" i="12" s="1"/>
  <c r="K441" i="12"/>
  <c r="O441" i="12" s="1"/>
  <c r="J441" i="12"/>
  <c r="I524" i="10"/>
  <c r="D524" i="10"/>
  <c r="E524" i="10" s="1"/>
  <c r="H524" i="10"/>
  <c r="C524" i="10"/>
  <c r="L395" i="2" l="1"/>
  <c r="N395" i="2" s="1"/>
  <c r="J395" i="2"/>
  <c r="O395" i="2" s="1"/>
  <c r="G395" i="2"/>
  <c r="G441" i="12"/>
  <c r="G436" i="13"/>
  <c r="H436" i="13" s="1"/>
  <c r="J524" i="10"/>
  <c r="G524" i="10"/>
  <c r="D521" i="8"/>
  <c r="E521" i="8" s="1"/>
  <c r="C521" i="8"/>
  <c r="H521" i="8"/>
  <c r="G521" i="8"/>
  <c r="I441" i="12" l="1"/>
  <c r="E442" i="12" s="1"/>
  <c r="H396" i="2"/>
  <c r="I396" i="2"/>
  <c r="M396" i="2" s="1"/>
  <c r="D396" i="2"/>
  <c r="C396" i="2"/>
  <c r="L441" i="12"/>
  <c r="I521" i="8"/>
  <c r="F521" i="8"/>
  <c r="D437" i="13"/>
  <c r="F437" i="13" a="1"/>
  <c r="F437" i="13" s="1"/>
  <c r="J437" i="13"/>
  <c r="I437" i="13"/>
  <c r="E437" i="13"/>
  <c r="K436" i="13"/>
  <c r="I525" i="10"/>
  <c r="D525" i="10"/>
  <c r="E525" i="10" s="1"/>
  <c r="H525" i="10"/>
  <c r="C525" i="10"/>
  <c r="D442" i="12" l="1"/>
  <c r="F442" i="12" a="1"/>
  <c r="F442" i="12" s="1"/>
  <c r="M442" i="12" s="1"/>
  <c r="J442" i="12"/>
  <c r="K442" i="12"/>
  <c r="O442" i="12" s="1"/>
  <c r="E396" i="2"/>
  <c r="K396" i="2"/>
  <c r="G442" i="12"/>
  <c r="I442" i="12" s="1"/>
  <c r="J443" i="12" s="1"/>
  <c r="G437" i="13"/>
  <c r="K437" i="13" s="1"/>
  <c r="J525" i="10"/>
  <c r="G525" i="10"/>
  <c r="G522" i="8"/>
  <c r="C522" i="8"/>
  <c r="H522" i="8"/>
  <c r="D522" i="8"/>
  <c r="E522" i="8" s="1"/>
  <c r="L396" i="2" l="1"/>
  <c r="N396" i="2" s="1"/>
  <c r="J396" i="2"/>
  <c r="O396" i="2" s="1"/>
  <c r="G396" i="2"/>
  <c r="L442" i="12"/>
  <c r="F443" i="12" a="1"/>
  <c r="F443" i="12" s="1"/>
  <c r="M443" i="12" s="1"/>
  <c r="K443" i="12"/>
  <c r="O443" i="12" s="1"/>
  <c r="E443" i="12"/>
  <c r="D443" i="12"/>
  <c r="I522" i="8"/>
  <c r="F522" i="8"/>
  <c r="H437" i="13"/>
  <c r="I526" i="10"/>
  <c r="D526" i="10"/>
  <c r="E526" i="10" s="1"/>
  <c r="H526" i="10"/>
  <c r="C526" i="10"/>
  <c r="H397" i="2" l="1"/>
  <c r="C397" i="2"/>
  <c r="I397" i="2"/>
  <c r="M397" i="2" s="1"/>
  <c r="D397" i="2"/>
  <c r="G443" i="12"/>
  <c r="L443" i="12" s="1"/>
  <c r="D438" i="13"/>
  <c r="F438" i="13" a="1"/>
  <c r="F438" i="13" s="1"/>
  <c r="J438" i="13"/>
  <c r="I438" i="13"/>
  <c r="E438" i="13"/>
  <c r="J526" i="10"/>
  <c r="G526" i="10"/>
  <c r="D523" i="8"/>
  <c r="E523" i="8" s="1"/>
  <c r="H523" i="8"/>
  <c r="G523" i="8"/>
  <c r="C523" i="8"/>
  <c r="E397" i="2" l="1"/>
  <c r="G397" i="2" s="1"/>
  <c r="K397" i="2"/>
  <c r="I443" i="12"/>
  <c r="E444" i="12" s="1"/>
  <c r="F523" i="8"/>
  <c r="I523" i="8"/>
  <c r="G438" i="13"/>
  <c r="K438" i="13" s="1"/>
  <c r="I527" i="10"/>
  <c r="D527" i="10"/>
  <c r="E527" i="10" s="1"/>
  <c r="H527" i="10"/>
  <c r="C527" i="10"/>
  <c r="D398" i="2" l="1"/>
  <c r="I398" i="2"/>
  <c r="M398" i="2" s="1"/>
  <c r="C398" i="2"/>
  <c r="H398" i="2"/>
  <c r="J397" i="2"/>
  <c r="O397" i="2" s="1"/>
  <c r="L397" i="2"/>
  <c r="N397" i="2" s="1"/>
  <c r="F444" i="12" a="1"/>
  <c r="F444" i="12" s="1"/>
  <c r="M444" i="12" s="1"/>
  <c r="K444" i="12"/>
  <c r="O444" i="12" s="1"/>
  <c r="J444" i="12"/>
  <c r="D444" i="12"/>
  <c r="H438" i="13"/>
  <c r="J527" i="10"/>
  <c r="G527" i="10"/>
  <c r="G524" i="8"/>
  <c r="D524" i="8"/>
  <c r="E524" i="8" s="1"/>
  <c r="C524" i="8"/>
  <c r="H524" i="8"/>
  <c r="G444" i="12" l="1"/>
  <c r="I444" i="12" s="1"/>
  <c r="E445" i="12" s="1"/>
  <c r="E398" i="2"/>
  <c r="K398" i="2"/>
  <c r="I524" i="8"/>
  <c r="F524" i="8"/>
  <c r="I439" i="13"/>
  <c r="J439" i="13"/>
  <c r="E439" i="13"/>
  <c r="F439" i="13" a="1"/>
  <c r="F439" i="13" s="1"/>
  <c r="D439" i="13"/>
  <c r="I528" i="10"/>
  <c r="D528" i="10"/>
  <c r="E528" i="10" s="1"/>
  <c r="H528" i="10"/>
  <c r="C528" i="10"/>
  <c r="L444" i="12" l="1"/>
  <c r="L398" i="2"/>
  <c r="N398" i="2" s="1"/>
  <c r="J398" i="2"/>
  <c r="O398" i="2" s="1"/>
  <c r="G398" i="2"/>
  <c r="K445" i="12"/>
  <c r="O445" i="12" s="1"/>
  <c r="J445" i="12"/>
  <c r="F445" i="12" a="1"/>
  <c r="F445" i="12" s="1"/>
  <c r="M445" i="12" s="1"/>
  <c r="D445" i="12"/>
  <c r="G439" i="13"/>
  <c r="K439" i="13" s="1"/>
  <c r="J528" i="10"/>
  <c r="G528" i="10"/>
  <c r="D525" i="8"/>
  <c r="E525" i="8" s="1"/>
  <c r="C525" i="8"/>
  <c r="H525" i="8"/>
  <c r="G525" i="8"/>
  <c r="H399" i="2" l="1"/>
  <c r="D399" i="2"/>
  <c r="I399" i="2"/>
  <c r="M399" i="2" s="1"/>
  <c r="C399" i="2"/>
  <c r="G445" i="12"/>
  <c r="I525" i="8"/>
  <c r="F525" i="8"/>
  <c r="H439" i="13"/>
  <c r="I529" i="10"/>
  <c r="D529" i="10"/>
  <c r="E529" i="10" s="1"/>
  <c r="H529" i="10"/>
  <c r="C529" i="10"/>
  <c r="L445" i="12" l="1"/>
  <c r="E399" i="2"/>
  <c r="K399" i="2"/>
  <c r="I445" i="12"/>
  <c r="K446" i="12" s="1"/>
  <c r="O446" i="12" s="1"/>
  <c r="D440" i="13"/>
  <c r="I440" i="13"/>
  <c r="F440" i="13" a="1"/>
  <c r="F440" i="13" s="1"/>
  <c r="E440" i="13"/>
  <c r="J440" i="13"/>
  <c r="J529" i="10"/>
  <c r="G529" i="10"/>
  <c r="G526" i="8"/>
  <c r="C526" i="8"/>
  <c r="H526" i="8"/>
  <c r="D526" i="8"/>
  <c r="E526" i="8" s="1"/>
  <c r="J399" i="2" l="1"/>
  <c r="O399" i="2" s="1"/>
  <c r="L399" i="2"/>
  <c r="N399" i="2" s="1"/>
  <c r="G399" i="2"/>
  <c r="F446" i="12" a="1"/>
  <c r="F446" i="12" s="1"/>
  <c r="M446" i="12" s="1"/>
  <c r="J446" i="12"/>
  <c r="D446" i="12"/>
  <c r="E446" i="12"/>
  <c r="I526" i="8"/>
  <c r="F526" i="8"/>
  <c r="G440" i="13"/>
  <c r="K440" i="13" s="1"/>
  <c r="I530" i="10"/>
  <c r="D530" i="10"/>
  <c r="E530" i="10" s="1"/>
  <c r="H530" i="10"/>
  <c r="C530" i="10"/>
  <c r="D400" i="2" l="1"/>
  <c r="H400" i="2"/>
  <c r="C400" i="2"/>
  <c r="I400" i="2"/>
  <c r="M400" i="2" s="1"/>
  <c r="G446" i="12"/>
  <c r="I446" i="12" s="1"/>
  <c r="H440" i="13"/>
  <c r="J530" i="10"/>
  <c r="G530" i="10"/>
  <c r="D527" i="8"/>
  <c r="E527" i="8" s="1"/>
  <c r="H527" i="8"/>
  <c r="G527" i="8"/>
  <c r="C527" i="8"/>
  <c r="E400" i="2" l="1"/>
  <c r="K400" i="2"/>
  <c r="D447" i="12"/>
  <c r="K447" i="12"/>
  <c r="O447" i="12" s="1"/>
  <c r="F447" i="12" a="1"/>
  <c r="F447" i="12" s="1"/>
  <c r="J447" i="12"/>
  <c r="E447" i="12"/>
  <c r="L446" i="12"/>
  <c r="I527" i="8"/>
  <c r="F527" i="8"/>
  <c r="F441" i="13" a="1"/>
  <c r="F441" i="13" s="1"/>
  <c r="J441" i="13"/>
  <c r="D441" i="13"/>
  <c r="E441" i="13"/>
  <c r="I441" i="13"/>
  <c r="I531" i="10"/>
  <c r="D531" i="10"/>
  <c r="E531" i="10" s="1"/>
  <c r="H531" i="10"/>
  <c r="C531" i="10"/>
  <c r="L400" i="2" l="1"/>
  <c r="N400" i="2" s="1"/>
  <c r="J400" i="2"/>
  <c r="O400" i="2" s="1"/>
  <c r="G400" i="2"/>
  <c r="G447" i="12"/>
  <c r="L447" i="12" s="1"/>
  <c r="M447" i="12"/>
  <c r="G441" i="13"/>
  <c r="K441" i="13" s="1"/>
  <c r="J531" i="10"/>
  <c r="G531" i="10"/>
  <c r="G528" i="8"/>
  <c r="D528" i="8"/>
  <c r="E528" i="8" s="1"/>
  <c r="C528" i="8"/>
  <c r="H528" i="8"/>
  <c r="C401" i="2" l="1"/>
  <c r="I401" i="2"/>
  <c r="M401" i="2" s="1"/>
  <c r="H401" i="2"/>
  <c r="D401" i="2"/>
  <c r="I447" i="12"/>
  <c r="F448" i="12" s="1" a="1"/>
  <c r="F448" i="12" s="1"/>
  <c r="M448" i="12" s="1"/>
  <c r="I528" i="8"/>
  <c r="F528" i="8"/>
  <c r="H441" i="13"/>
  <c r="I532" i="10"/>
  <c r="D532" i="10"/>
  <c r="E532" i="10" s="1"/>
  <c r="H532" i="10"/>
  <c r="C532" i="10"/>
  <c r="J448" i="12" l="1"/>
  <c r="K448" i="12"/>
  <c r="O448" i="12" s="1"/>
  <c r="E401" i="2"/>
  <c r="J401" i="2" s="1"/>
  <c r="O401" i="2" s="1"/>
  <c r="K401" i="2"/>
  <c r="E448" i="12"/>
  <c r="D448" i="12"/>
  <c r="G448" i="12" s="1"/>
  <c r="I448" i="12" s="1"/>
  <c r="J449" i="12" s="1"/>
  <c r="J442" i="13"/>
  <c r="D442" i="13"/>
  <c r="F442" i="13" a="1"/>
  <c r="F442" i="13" s="1"/>
  <c r="E442" i="13"/>
  <c r="I442" i="13"/>
  <c r="J532" i="10"/>
  <c r="G532" i="10"/>
  <c r="D529" i="8"/>
  <c r="E529" i="8" s="1"/>
  <c r="C529" i="8"/>
  <c r="H529" i="8"/>
  <c r="G529" i="8"/>
  <c r="L448" i="12" l="1"/>
  <c r="G442" i="13"/>
  <c r="K442" i="13" s="1"/>
  <c r="G401" i="2"/>
  <c r="I402" i="2" s="1"/>
  <c r="M402" i="2" s="1"/>
  <c r="L401" i="2"/>
  <c r="N401" i="2" s="1"/>
  <c r="K449" i="12"/>
  <c r="O449" i="12" s="1"/>
  <c r="E449" i="12"/>
  <c r="F449" i="12" a="1"/>
  <c r="F449" i="12" s="1"/>
  <c r="M449" i="12" s="1"/>
  <c r="D449" i="12"/>
  <c r="G449" i="12" s="1"/>
  <c r="I529" i="8"/>
  <c r="H442" i="13"/>
  <c r="I443" i="13" s="1"/>
  <c r="F529" i="8"/>
  <c r="I533" i="10"/>
  <c r="D533" i="10"/>
  <c r="E533" i="10" s="1"/>
  <c r="H533" i="10"/>
  <c r="C533" i="10"/>
  <c r="L449" i="12" l="1"/>
  <c r="C402" i="2"/>
  <c r="D402" i="2"/>
  <c r="E402" i="2" s="1"/>
  <c r="H402" i="2"/>
  <c r="K402" i="2"/>
  <c r="D443" i="13"/>
  <c r="J443" i="13"/>
  <c r="F443" i="13" a="1"/>
  <c r="F443" i="13" s="1"/>
  <c r="E443" i="13"/>
  <c r="I449" i="12"/>
  <c r="J533" i="10"/>
  <c r="G533" i="10"/>
  <c r="G530" i="8"/>
  <c r="C530" i="8"/>
  <c r="H530" i="8"/>
  <c r="D530" i="8"/>
  <c r="E530" i="8" s="1"/>
  <c r="G402" i="2" l="1"/>
  <c r="L402" i="2"/>
  <c r="N402" i="2" s="1"/>
  <c r="J402" i="2"/>
  <c r="O402" i="2" s="1"/>
  <c r="F530" i="8"/>
  <c r="G443" i="13"/>
  <c r="K443" i="13" s="1"/>
  <c r="I530" i="8"/>
  <c r="E450" i="12"/>
  <c r="K450" i="12"/>
  <c r="O450" i="12" s="1"/>
  <c r="F450" i="12" a="1"/>
  <c r="F450" i="12" s="1"/>
  <c r="M450" i="12" s="1"/>
  <c r="J450" i="12"/>
  <c r="D450" i="12"/>
  <c r="I534" i="10"/>
  <c r="D534" i="10"/>
  <c r="E534" i="10" s="1"/>
  <c r="H534" i="10"/>
  <c r="C534" i="10"/>
  <c r="I403" i="2" l="1"/>
  <c r="M403" i="2" s="1"/>
  <c r="D403" i="2"/>
  <c r="C403" i="2"/>
  <c r="H403" i="2"/>
  <c r="H443" i="13"/>
  <c r="F444" i="13" s="1" a="1"/>
  <c r="F444" i="13" s="1"/>
  <c r="G450" i="12"/>
  <c r="I450" i="12" s="1"/>
  <c r="J534" i="10"/>
  <c r="G534" i="10"/>
  <c r="D531" i="8"/>
  <c r="E531" i="8" s="1"/>
  <c r="H531" i="8"/>
  <c r="G531" i="8"/>
  <c r="C531" i="8"/>
  <c r="E403" i="2" l="1"/>
  <c r="K403" i="2"/>
  <c r="F531" i="8"/>
  <c r="I531" i="8"/>
  <c r="D444" i="13"/>
  <c r="G444" i="13" s="1"/>
  <c r="J444" i="13"/>
  <c r="E444" i="13"/>
  <c r="I444" i="13"/>
  <c r="L450" i="12"/>
  <c r="J451" i="12"/>
  <c r="E451" i="12"/>
  <c r="K451" i="12"/>
  <c r="O451" i="12" s="1"/>
  <c r="D451" i="12"/>
  <c r="F451" i="12" a="1"/>
  <c r="F451" i="12" s="1"/>
  <c r="M451" i="12" s="1"/>
  <c r="I535" i="10"/>
  <c r="D535" i="10"/>
  <c r="E535" i="10" s="1"/>
  <c r="H535" i="10"/>
  <c r="C535" i="10"/>
  <c r="L403" i="2" l="1"/>
  <c r="N403" i="2" s="1"/>
  <c r="J403" i="2"/>
  <c r="O403" i="2" s="1"/>
  <c r="G403" i="2"/>
  <c r="H444" i="13"/>
  <c r="I445" i="13" s="1"/>
  <c r="K444" i="13"/>
  <c r="G451" i="12"/>
  <c r="L451" i="12" s="1"/>
  <c r="J535" i="10"/>
  <c r="G535" i="10"/>
  <c r="G532" i="8"/>
  <c r="D532" i="8"/>
  <c r="E532" i="8" s="1"/>
  <c r="C532" i="8"/>
  <c r="H532" i="8"/>
  <c r="I404" i="2" l="1"/>
  <c r="M404" i="2" s="1"/>
  <c r="H404" i="2"/>
  <c r="C404" i="2"/>
  <c r="D404" i="2"/>
  <c r="D445" i="13"/>
  <c r="E445" i="13"/>
  <c r="J445" i="13"/>
  <c r="F445" i="13" a="1"/>
  <c r="F445" i="13" s="1"/>
  <c r="I532" i="8"/>
  <c r="F532" i="8"/>
  <c r="I451" i="12"/>
  <c r="I536" i="10"/>
  <c r="D536" i="10"/>
  <c r="E536" i="10" s="1"/>
  <c r="H536" i="10"/>
  <c r="C536" i="10"/>
  <c r="E404" i="2" l="1"/>
  <c r="G404" i="2" s="1"/>
  <c r="K404" i="2"/>
  <c r="G445" i="13"/>
  <c r="K445" i="13" s="1"/>
  <c r="K452" i="12"/>
  <c r="O452" i="12" s="1"/>
  <c r="J452" i="12"/>
  <c r="D452" i="12"/>
  <c r="E452" i="12"/>
  <c r="F452" i="12" a="1"/>
  <c r="F452" i="12" s="1"/>
  <c r="M452" i="12" s="1"/>
  <c r="J536" i="10"/>
  <c r="G536" i="10"/>
  <c r="D533" i="8"/>
  <c r="E533" i="8" s="1"/>
  <c r="C533" i="8"/>
  <c r="H533" i="8"/>
  <c r="G533" i="8"/>
  <c r="I405" i="2" l="1"/>
  <c r="M405" i="2" s="1"/>
  <c r="D405" i="2"/>
  <c r="H405" i="2"/>
  <c r="C405" i="2"/>
  <c r="J404" i="2"/>
  <c r="O404" i="2" s="1"/>
  <c r="L404" i="2"/>
  <c r="N404" i="2" s="1"/>
  <c r="H445" i="13"/>
  <c r="J446" i="13" s="1"/>
  <c r="I533" i="8"/>
  <c r="F533" i="8"/>
  <c r="G452" i="12"/>
  <c r="L452" i="12" s="1"/>
  <c r="I537" i="10"/>
  <c r="D537" i="10"/>
  <c r="E537" i="10" s="1"/>
  <c r="H537" i="10"/>
  <c r="C537" i="10"/>
  <c r="F446" i="13" l="1" a="1"/>
  <c r="F446" i="13" s="1"/>
  <c r="E405" i="2"/>
  <c r="K405" i="2"/>
  <c r="D446" i="13"/>
  <c r="I446" i="13"/>
  <c r="E446" i="13"/>
  <c r="I452" i="12"/>
  <c r="J537" i="10"/>
  <c r="G537" i="10"/>
  <c r="G534" i="8"/>
  <c r="C534" i="8"/>
  <c r="H534" i="8"/>
  <c r="D534" i="8"/>
  <c r="E534" i="8" s="1"/>
  <c r="G446" i="13" l="1"/>
  <c r="K446" i="13" s="1"/>
  <c r="L405" i="2"/>
  <c r="N405" i="2" s="1"/>
  <c r="G405" i="2"/>
  <c r="J405" i="2"/>
  <c r="O405" i="2" s="1"/>
  <c r="H446" i="13"/>
  <c r="I447" i="13" s="1"/>
  <c r="I534" i="8"/>
  <c r="F534" i="8"/>
  <c r="J453" i="12"/>
  <c r="F453" i="12" a="1"/>
  <c r="F453" i="12" s="1"/>
  <c r="M453" i="12" s="1"/>
  <c r="E453" i="12"/>
  <c r="D453" i="12"/>
  <c r="K453" i="12"/>
  <c r="O453" i="12" s="1"/>
  <c r="I538" i="10"/>
  <c r="D538" i="10"/>
  <c r="E538" i="10" s="1"/>
  <c r="H538" i="10"/>
  <c r="C538" i="10"/>
  <c r="I406" i="2" l="1"/>
  <c r="M406" i="2" s="1"/>
  <c r="H406" i="2"/>
  <c r="C406" i="2"/>
  <c r="D406" i="2"/>
  <c r="F447" i="13" a="1"/>
  <c r="F447" i="13" s="1"/>
  <c r="J447" i="13"/>
  <c r="E447" i="13"/>
  <c r="D447" i="13"/>
  <c r="G453" i="12"/>
  <c r="I453" i="12" s="1"/>
  <c r="J538" i="10"/>
  <c r="G538" i="10"/>
  <c r="D535" i="8"/>
  <c r="E535" i="8" s="1"/>
  <c r="H535" i="8"/>
  <c r="G535" i="8"/>
  <c r="C535" i="8"/>
  <c r="E406" i="2" l="1"/>
  <c r="G406" i="2" s="1"/>
  <c r="K406" i="2"/>
  <c r="F535" i="8"/>
  <c r="G447" i="13"/>
  <c r="K447" i="13" s="1"/>
  <c r="I535" i="8"/>
  <c r="L453" i="12"/>
  <c r="K454" i="12"/>
  <c r="O454" i="12" s="1"/>
  <c r="F454" i="12" a="1"/>
  <c r="F454" i="12" s="1"/>
  <c r="M454" i="12" s="1"/>
  <c r="D454" i="12"/>
  <c r="J454" i="12"/>
  <c r="E454" i="12"/>
  <c r="I539" i="10"/>
  <c r="D539" i="10"/>
  <c r="E539" i="10" s="1"/>
  <c r="H539" i="10"/>
  <c r="C539" i="10"/>
  <c r="J406" i="2" l="1"/>
  <c r="O406" i="2" s="1"/>
  <c r="I407" i="2"/>
  <c r="M407" i="2" s="1"/>
  <c r="C407" i="2"/>
  <c r="D407" i="2"/>
  <c r="H407" i="2"/>
  <c r="L406" i="2"/>
  <c r="N406" i="2" s="1"/>
  <c r="G454" i="12"/>
  <c r="L454" i="12" s="1"/>
  <c r="H447" i="13"/>
  <c r="F448" i="13" s="1" a="1"/>
  <c r="F448" i="13" s="1"/>
  <c r="J539" i="10"/>
  <c r="G539" i="10"/>
  <c r="G536" i="8"/>
  <c r="D536" i="8"/>
  <c r="E536" i="8" s="1"/>
  <c r="C536" i="8"/>
  <c r="H536" i="8"/>
  <c r="E407" i="2" l="1"/>
  <c r="J407" i="2" s="1"/>
  <c r="O407" i="2" s="1"/>
  <c r="K407" i="2"/>
  <c r="I454" i="12"/>
  <c r="K455" i="12" s="1"/>
  <c r="O455" i="12" s="1"/>
  <c r="E448" i="13"/>
  <c r="I448" i="13"/>
  <c r="J448" i="13"/>
  <c r="D448" i="13"/>
  <c r="G448" i="13" s="1"/>
  <c r="I536" i="8"/>
  <c r="F536" i="8"/>
  <c r="I540" i="10"/>
  <c r="D540" i="10"/>
  <c r="E540" i="10" s="1"/>
  <c r="H540" i="10"/>
  <c r="C540" i="10"/>
  <c r="G407" i="2" l="1"/>
  <c r="L407" i="2"/>
  <c r="N407" i="2" s="1"/>
  <c r="H448" i="13"/>
  <c r="E449" i="13" s="1"/>
  <c r="D455" i="12"/>
  <c r="F455" i="12" a="1"/>
  <c r="F455" i="12" s="1"/>
  <c r="M455" i="12" s="1"/>
  <c r="E455" i="12"/>
  <c r="J455" i="12"/>
  <c r="K448" i="13"/>
  <c r="J540" i="10"/>
  <c r="G540" i="10"/>
  <c r="D537" i="8"/>
  <c r="E537" i="8" s="1"/>
  <c r="C537" i="8"/>
  <c r="H537" i="8"/>
  <c r="G537" i="8"/>
  <c r="I408" i="2" l="1"/>
  <c r="M408" i="2" s="1"/>
  <c r="H408" i="2"/>
  <c r="C408" i="2"/>
  <c r="D408" i="2"/>
  <c r="D449" i="13"/>
  <c r="F449" i="13" a="1"/>
  <c r="F449" i="13" s="1"/>
  <c r="J449" i="13"/>
  <c r="I449" i="13"/>
  <c r="G455" i="12"/>
  <c r="L455" i="12" s="1"/>
  <c r="I537" i="8"/>
  <c r="F537" i="8"/>
  <c r="D541" i="10"/>
  <c r="E541" i="10" s="1"/>
  <c r="I541" i="10"/>
  <c r="C541" i="10"/>
  <c r="H541" i="10"/>
  <c r="G449" i="13" l="1"/>
  <c r="K449" i="13" s="1"/>
  <c r="E408" i="2"/>
  <c r="G408" i="2" s="1"/>
  <c r="K408" i="2"/>
  <c r="I455" i="12"/>
  <c r="E456" i="12" s="1"/>
  <c r="H449" i="13"/>
  <c r="J450" i="13" s="1"/>
  <c r="G541" i="10"/>
  <c r="J541" i="10"/>
  <c r="H538" i="8"/>
  <c r="C538" i="8"/>
  <c r="G538" i="8"/>
  <c r="D538" i="8"/>
  <c r="E538" i="8" s="1"/>
  <c r="H409" i="2" l="1"/>
  <c r="C409" i="2"/>
  <c r="I409" i="2"/>
  <c r="M409" i="2" s="1"/>
  <c r="D409" i="2"/>
  <c r="J408" i="2"/>
  <c r="O408" i="2" s="1"/>
  <c r="L408" i="2"/>
  <c r="N408" i="2" s="1"/>
  <c r="J456" i="12"/>
  <c r="F456" i="12" a="1"/>
  <c r="F456" i="12" s="1"/>
  <c r="M456" i="12" s="1"/>
  <c r="K456" i="12"/>
  <c r="O456" i="12" s="1"/>
  <c r="D456" i="12"/>
  <c r="D450" i="13"/>
  <c r="E450" i="13"/>
  <c r="I450" i="13"/>
  <c r="F450" i="13" a="1"/>
  <c r="F450" i="13" s="1"/>
  <c r="I538" i="8"/>
  <c r="F538" i="8"/>
  <c r="D542" i="10"/>
  <c r="E542" i="10" s="1"/>
  <c r="I542" i="10"/>
  <c r="H542" i="10"/>
  <c r="C542" i="10"/>
  <c r="E409" i="2" l="1"/>
  <c r="J409" i="2" s="1"/>
  <c r="O409" i="2" s="1"/>
  <c r="K409" i="2"/>
  <c r="G450" i="13"/>
  <c r="K450" i="13" s="1"/>
  <c r="G456" i="12"/>
  <c r="G542" i="10"/>
  <c r="J542" i="10"/>
  <c r="G539" i="8"/>
  <c r="D539" i="8"/>
  <c r="E539" i="8" s="1"/>
  <c r="H539" i="8"/>
  <c r="C539" i="8"/>
  <c r="I456" i="12" l="1"/>
  <c r="D457" i="12" s="1"/>
  <c r="G409" i="2"/>
  <c r="H410" i="2" s="1"/>
  <c r="L409" i="2"/>
  <c r="N409" i="2" s="1"/>
  <c r="J457" i="12"/>
  <c r="H450" i="13"/>
  <c r="I451" i="13" s="1"/>
  <c r="L456" i="12"/>
  <c r="F457" i="12" a="1"/>
  <c r="F457" i="12" s="1"/>
  <c r="E457" i="12"/>
  <c r="I539" i="8"/>
  <c r="F539" i="8"/>
  <c r="H543" i="10"/>
  <c r="I543" i="10"/>
  <c r="C543" i="10"/>
  <c r="D543" i="10"/>
  <c r="E543" i="10" s="1"/>
  <c r="K457" i="12" l="1"/>
  <c r="O457" i="12" s="1"/>
  <c r="D451" i="13"/>
  <c r="D410" i="2"/>
  <c r="E410" i="2" s="1"/>
  <c r="I410" i="2"/>
  <c r="M410" i="2" s="1"/>
  <c r="C410" i="2"/>
  <c r="F451" i="13" a="1"/>
  <c r="F451" i="13" s="1"/>
  <c r="G451" i="13" s="1"/>
  <c r="G457" i="12"/>
  <c r="L457" i="12" s="1"/>
  <c r="M457" i="12"/>
  <c r="J451" i="13"/>
  <c r="E451" i="13"/>
  <c r="G543" i="10"/>
  <c r="J543" i="10"/>
  <c r="D540" i="8"/>
  <c r="E540" i="8" s="1"/>
  <c r="H540" i="8"/>
  <c r="C540" i="8"/>
  <c r="G540" i="8"/>
  <c r="I457" i="12" l="1"/>
  <c r="D458" i="12" s="1"/>
  <c r="K410" i="2"/>
  <c r="G410" i="2"/>
  <c r="D411" i="2" s="1"/>
  <c r="J410" i="2"/>
  <c r="O410" i="2" s="1"/>
  <c r="L410" i="2"/>
  <c r="N410" i="2" s="1"/>
  <c r="K451" i="13"/>
  <c r="J458" i="12"/>
  <c r="E458" i="12"/>
  <c r="K458" i="12"/>
  <c r="O458" i="12" s="1"/>
  <c r="H451" i="13"/>
  <c r="F452" i="13" s="1" a="1"/>
  <c r="F452" i="13" s="1"/>
  <c r="F540" i="8"/>
  <c r="I540" i="8"/>
  <c r="I544" i="10"/>
  <c r="C544" i="10"/>
  <c r="H544" i="10"/>
  <c r="D544" i="10"/>
  <c r="E544" i="10" s="1"/>
  <c r="F458" i="12" l="1" a="1"/>
  <c r="F458" i="12" s="1"/>
  <c r="M458" i="12" s="1"/>
  <c r="I411" i="2"/>
  <c r="M411" i="2" s="1"/>
  <c r="H411" i="2"/>
  <c r="C411" i="2"/>
  <c r="E411" i="2"/>
  <c r="K411" i="2"/>
  <c r="I452" i="13"/>
  <c r="D452" i="13"/>
  <c r="G452" i="13" s="1"/>
  <c r="J452" i="13"/>
  <c r="E452" i="13"/>
  <c r="G544" i="10"/>
  <c r="J544" i="10"/>
  <c r="H541" i="8"/>
  <c r="G541" i="8"/>
  <c r="D541" i="8"/>
  <c r="E541" i="8" s="1"/>
  <c r="C541" i="8"/>
  <c r="G458" i="12" l="1"/>
  <c r="L411" i="2"/>
  <c r="N411" i="2" s="1"/>
  <c r="G411" i="2"/>
  <c r="J411" i="2"/>
  <c r="O411" i="2" s="1"/>
  <c r="H452" i="13"/>
  <c r="J453" i="13" s="1"/>
  <c r="K452" i="13"/>
  <c r="I541" i="8"/>
  <c r="F541" i="8"/>
  <c r="D545" i="10"/>
  <c r="E545" i="10" s="1"/>
  <c r="I545" i="10"/>
  <c r="C545" i="10"/>
  <c r="H545" i="10"/>
  <c r="I458" i="12" l="1"/>
  <c r="L458" i="12"/>
  <c r="I412" i="2"/>
  <c r="M412" i="2" s="1"/>
  <c r="D412" i="2"/>
  <c r="H412" i="2"/>
  <c r="C412" i="2"/>
  <c r="D453" i="13"/>
  <c r="E453" i="13"/>
  <c r="I453" i="13"/>
  <c r="F453" i="13" a="1"/>
  <c r="F453" i="13" s="1"/>
  <c r="G545" i="10"/>
  <c r="J545" i="10"/>
  <c r="G542" i="8"/>
  <c r="D542" i="8"/>
  <c r="E542" i="8" s="1"/>
  <c r="C542" i="8"/>
  <c r="H542" i="8"/>
  <c r="F459" i="12" l="1" a="1"/>
  <c r="F459" i="12" s="1"/>
  <c r="M459" i="12" s="1"/>
  <c r="K459" i="12"/>
  <c r="O459" i="12" s="1"/>
  <c r="J459" i="12"/>
  <c r="D459" i="12"/>
  <c r="G459" i="12" s="1"/>
  <c r="E459" i="12"/>
  <c r="E412" i="2"/>
  <c r="K412" i="2"/>
  <c r="G453" i="13"/>
  <c r="K453" i="13" s="1"/>
  <c r="I542" i="8"/>
  <c r="F542" i="8"/>
  <c r="D546" i="10"/>
  <c r="E546" i="10" s="1"/>
  <c r="I546" i="10"/>
  <c r="H546" i="10"/>
  <c r="C546" i="10"/>
  <c r="I459" i="12" l="1"/>
  <c r="L459" i="12"/>
  <c r="J412" i="2"/>
  <c r="O412" i="2" s="1"/>
  <c r="L412" i="2"/>
  <c r="N412" i="2" s="1"/>
  <c r="G412" i="2"/>
  <c r="H453" i="13"/>
  <c r="D454" i="13" s="1"/>
  <c r="G546" i="10"/>
  <c r="J546" i="10"/>
  <c r="D543" i="8"/>
  <c r="E543" i="8" s="1"/>
  <c r="C543" i="8"/>
  <c r="H543" i="8"/>
  <c r="G543" i="8"/>
  <c r="J460" i="12" l="1"/>
  <c r="K460" i="12"/>
  <c r="O460" i="12" s="1"/>
  <c r="E460" i="12"/>
  <c r="D460" i="12"/>
  <c r="F460" i="12" a="1"/>
  <c r="F460" i="12" s="1"/>
  <c r="M460" i="12" s="1"/>
  <c r="D413" i="2"/>
  <c r="H413" i="2"/>
  <c r="C413" i="2"/>
  <c r="I413" i="2"/>
  <c r="M413" i="2" s="1"/>
  <c r="F454" i="13" a="1"/>
  <c r="F454" i="13" s="1"/>
  <c r="G454" i="13" s="1"/>
  <c r="J454" i="13"/>
  <c r="E454" i="13"/>
  <c r="I454" i="13"/>
  <c r="I543" i="8"/>
  <c r="F543" i="8"/>
  <c r="H547" i="10"/>
  <c r="I547" i="10"/>
  <c r="D547" i="10"/>
  <c r="E547" i="10" s="1"/>
  <c r="C547" i="10"/>
  <c r="G460" i="12" l="1"/>
  <c r="E413" i="2"/>
  <c r="K413" i="2"/>
  <c r="K454" i="13"/>
  <c r="H454" i="13"/>
  <c r="G547" i="10"/>
  <c r="J547" i="10"/>
  <c r="C544" i="8"/>
  <c r="H544" i="8"/>
  <c r="G544" i="8"/>
  <c r="D544" i="8"/>
  <c r="E544" i="8" s="1"/>
  <c r="I460" i="12" l="1"/>
  <c r="L460" i="12"/>
  <c r="J413" i="2"/>
  <c r="O413" i="2" s="1"/>
  <c r="L413" i="2"/>
  <c r="N413" i="2" s="1"/>
  <c r="G413" i="2"/>
  <c r="I455" i="13"/>
  <c r="E455" i="13"/>
  <c r="J455" i="13"/>
  <c r="F455" i="13" a="1"/>
  <c r="F455" i="13" s="1"/>
  <c r="D455" i="13"/>
  <c r="I544" i="8"/>
  <c r="F544" i="8"/>
  <c r="I548" i="10"/>
  <c r="C548" i="10"/>
  <c r="H548" i="10"/>
  <c r="D548" i="10"/>
  <c r="E548" i="10" s="1"/>
  <c r="D461" i="12" l="1"/>
  <c r="F461" i="12" a="1"/>
  <c r="F461" i="12" s="1"/>
  <c r="M461" i="12" s="1"/>
  <c r="E461" i="12"/>
  <c r="K461" i="12"/>
  <c r="O461" i="12" s="1"/>
  <c r="J461" i="12"/>
  <c r="H414" i="2"/>
  <c r="I414" i="2"/>
  <c r="M414" i="2" s="1"/>
  <c r="D414" i="2"/>
  <c r="C414" i="2"/>
  <c r="G455" i="13"/>
  <c r="K455" i="13" s="1"/>
  <c r="G548" i="10"/>
  <c r="J548" i="10"/>
  <c r="H545" i="8"/>
  <c r="G545" i="8"/>
  <c r="D545" i="8"/>
  <c r="E545" i="8" s="1"/>
  <c r="C545" i="8"/>
  <c r="G461" i="12" l="1"/>
  <c r="I461" i="12" s="1"/>
  <c r="E414" i="2"/>
  <c r="K414" i="2"/>
  <c r="H455" i="13"/>
  <c r="I545" i="8"/>
  <c r="F545" i="8"/>
  <c r="D549" i="10"/>
  <c r="E549" i="10" s="1"/>
  <c r="I549" i="10"/>
  <c r="C549" i="10"/>
  <c r="H549" i="10"/>
  <c r="D462" i="12" l="1"/>
  <c r="E462" i="12"/>
  <c r="F462" i="12" a="1"/>
  <c r="F462" i="12" s="1"/>
  <c r="M462" i="12" s="1"/>
  <c r="J462" i="12"/>
  <c r="K462" i="12"/>
  <c r="O462" i="12" s="1"/>
  <c r="L461" i="12"/>
  <c r="L414" i="2"/>
  <c r="N414" i="2" s="1"/>
  <c r="J414" i="2"/>
  <c r="O414" i="2" s="1"/>
  <c r="G414" i="2"/>
  <c r="J456" i="13"/>
  <c r="I456" i="13"/>
  <c r="F456" i="13" a="1"/>
  <c r="F456" i="13" s="1"/>
  <c r="E456" i="13"/>
  <c r="D456" i="13"/>
  <c r="G549" i="10"/>
  <c r="J549" i="10"/>
  <c r="G546" i="8"/>
  <c r="D546" i="8"/>
  <c r="E546" i="8" s="1"/>
  <c r="C546" i="8"/>
  <c r="H546" i="8"/>
  <c r="G462" i="12" l="1"/>
  <c r="I462" i="12" s="1"/>
  <c r="I415" i="2"/>
  <c r="M415" i="2" s="1"/>
  <c r="C415" i="2"/>
  <c r="H415" i="2"/>
  <c r="D415" i="2"/>
  <c r="I546" i="8"/>
  <c r="F546" i="8"/>
  <c r="G456" i="13"/>
  <c r="H456" i="13" s="1"/>
  <c r="D550" i="10"/>
  <c r="E550" i="10" s="1"/>
  <c r="I550" i="10"/>
  <c r="H550" i="10"/>
  <c r="C550" i="10"/>
  <c r="J463" i="12" l="1"/>
  <c r="F463" i="12" a="1"/>
  <c r="F463" i="12" s="1"/>
  <c r="M463" i="12" s="1"/>
  <c r="D463" i="12"/>
  <c r="E463" i="12"/>
  <c r="K463" i="12"/>
  <c r="O463" i="12" s="1"/>
  <c r="L462" i="12"/>
  <c r="E415" i="2"/>
  <c r="G415" i="2" s="1"/>
  <c r="K415" i="2"/>
  <c r="K456" i="13"/>
  <c r="J457" i="13"/>
  <c r="I457" i="13"/>
  <c r="F457" i="13" a="1"/>
  <c r="F457" i="13" s="1"/>
  <c r="E457" i="13"/>
  <c r="D457" i="13"/>
  <c r="G550" i="10"/>
  <c r="J550" i="10"/>
  <c r="D547" i="8"/>
  <c r="E547" i="8" s="1"/>
  <c r="C547" i="8"/>
  <c r="H547" i="8"/>
  <c r="G547" i="8"/>
  <c r="G463" i="12" l="1"/>
  <c r="L463" i="12" s="1"/>
  <c r="J415" i="2"/>
  <c r="O415" i="2" s="1"/>
  <c r="C416" i="2"/>
  <c r="I416" i="2"/>
  <c r="M416" i="2" s="1"/>
  <c r="H416" i="2"/>
  <c r="D416" i="2"/>
  <c r="L415" i="2"/>
  <c r="N415" i="2" s="1"/>
  <c r="I547" i="8"/>
  <c r="G457" i="13"/>
  <c r="K457" i="13" s="1"/>
  <c r="F547" i="8"/>
  <c r="H551" i="10"/>
  <c r="I551" i="10"/>
  <c r="C551" i="10"/>
  <c r="D551" i="10"/>
  <c r="E551" i="10" s="1"/>
  <c r="I463" i="12" l="1"/>
  <c r="E416" i="2"/>
  <c r="G416" i="2" s="1"/>
  <c r="K416" i="2"/>
  <c r="H457" i="13"/>
  <c r="D458" i="13" s="1"/>
  <c r="G551" i="10"/>
  <c r="J551" i="10"/>
  <c r="C548" i="8"/>
  <c r="H548" i="8"/>
  <c r="G548" i="8"/>
  <c r="D548" i="8"/>
  <c r="E548" i="8" s="1"/>
  <c r="D464" i="12" l="1"/>
  <c r="E464" i="12"/>
  <c r="F464" i="12" a="1"/>
  <c r="F464" i="12" s="1"/>
  <c r="M464" i="12" s="1"/>
  <c r="J464" i="12"/>
  <c r="K464" i="12"/>
  <c r="O464" i="12" s="1"/>
  <c r="J416" i="2"/>
  <c r="O416" i="2" s="1"/>
  <c r="H417" i="2"/>
  <c r="D417" i="2"/>
  <c r="I417" i="2"/>
  <c r="M417" i="2" s="1"/>
  <c r="C417" i="2"/>
  <c r="L416" i="2"/>
  <c r="N416" i="2" s="1"/>
  <c r="I548" i="8"/>
  <c r="J458" i="13"/>
  <c r="E458" i="13"/>
  <c r="F458" i="13" a="1"/>
  <c r="F458" i="13" s="1"/>
  <c r="G458" i="13" s="1"/>
  <c r="H458" i="13" s="1"/>
  <c r="D459" i="13" s="1"/>
  <c r="I458" i="13"/>
  <c r="F548" i="8"/>
  <c r="I552" i="10"/>
  <c r="C552" i="10"/>
  <c r="H552" i="10"/>
  <c r="D552" i="10"/>
  <c r="E552" i="10" s="1"/>
  <c r="G464" i="12" l="1"/>
  <c r="I464" i="12" s="1"/>
  <c r="E417" i="2"/>
  <c r="K417" i="2"/>
  <c r="E459" i="13"/>
  <c r="F459" i="13" a="1"/>
  <c r="F459" i="13" s="1"/>
  <c r="G459" i="13" s="1"/>
  <c r="I459" i="13"/>
  <c r="J459" i="13"/>
  <c r="K458" i="13"/>
  <c r="G552" i="10"/>
  <c r="J552" i="10"/>
  <c r="H549" i="8"/>
  <c r="G549" i="8"/>
  <c r="D549" i="8"/>
  <c r="E549" i="8" s="1"/>
  <c r="C549" i="8"/>
  <c r="J465" i="12" l="1"/>
  <c r="E465" i="12"/>
  <c r="D465" i="12"/>
  <c r="F465" i="12" a="1"/>
  <c r="F465" i="12" s="1"/>
  <c r="M465" i="12" s="1"/>
  <c r="K465" i="12"/>
  <c r="O465" i="12" s="1"/>
  <c r="L464" i="12"/>
  <c r="L417" i="2"/>
  <c r="N417" i="2" s="1"/>
  <c r="J417" i="2"/>
  <c r="O417" i="2" s="1"/>
  <c r="G417" i="2"/>
  <c r="K459" i="13"/>
  <c r="H459" i="13"/>
  <c r="I549" i="8"/>
  <c r="F549" i="8"/>
  <c r="D553" i="10"/>
  <c r="E553" i="10" s="1"/>
  <c r="I553" i="10"/>
  <c r="C553" i="10"/>
  <c r="H553" i="10"/>
  <c r="G465" i="12" l="1"/>
  <c r="I465" i="12" s="1"/>
  <c r="C418" i="2"/>
  <c r="H418" i="2"/>
  <c r="I418" i="2"/>
  <c r="M418" i="2" s="1"/>
  <c r="D418" i="2"/>
  <c r="F460" i="13" a="1"/>
  <c r="F460" i="13" s="1"/>
  <c r="I460" i="13"/>
  <c r="J460" i="13"/>
  <c r="E460" i="13"/>
  <c r="D460" i="13"/>
  <c r="G460" i="13" s="1"/>
  <c r="G553" i="10"/>
  <c r="J553" i="10"/>
  <c r="G550" i="8"/>
  <c r="D550" i="8"/>
  <c r="E550" i="8" s="1"/>
  <c r="C550" i="8"/>
  <c r="H550" i="8"/>
  <c r="L465" i="12" l="1"/>
  <c r="J466" i="12"/>
  <c r="F466" i="12" a="1"/>
  <c r="F466" i="12" s="1"/>
  <c r="M466" i="12" s="1"/>
  <c r="D466" i="12"/>
  <c r="K466" i="12"/>
  <c r="O466" i="12" s="1"/>
  <c r="E466" i="12"/>
  <c r="E418" i="2"/>
  <c r="G418" i="2" s="1"/>
  <c r="K418" i="2"/>
  <c r="I550" i="8"/>
  <c r="K460" i="13"/>
  <c r="H460" i="13"/>
  <c r="F550" i="8"/>
  <c r="D554" i="10"/>
  <c r="E554" i="10" s="1"/>
  <c r="I554" i="10"/>
  <c r="H554" i="10"/>
  <c r="C554" i="10"/>
  <c r="G466" i="12" l="1"/>
  <c r="I466" i="12" s="1"/>
  <c r="J418" i="2"/>
  <c r="O418" i="2" s="1"/>
  <c r="I419" i="2"/>
  <c r="M419" i="2" s="1"/>
  <c r="D419" i="2"/>
  <c r="C419" i="2"/>
  <c r="H419" i="2"/>
  <c r="L418" i="2"/>
  <c r="N418" i="2" s="1"/>
  <c r="F461" i="13" a="1"/>
  <c r="F461" i="13" s="1"/>
  <c r="E461" i="13"/>
  <c r="I461" i="13"/>
  <c r="J461" i="13"/>
  <c r="D461" i="13"/>
  <c r="G554" i="10"/>
  <c r="J554" i="10"/>
  <c r="D551" i="8"/>
  <c r="E551" i="8" s="1"/>
  <c r="C551" i="8"/>
  <c r="H551" i="8"/>
  <c r="G551" i="8"/>
  <c r="L466" i="12" l="1"/>
  <c r="J467" i="12"/>
  <c r="D467" i="12"/>
  <c r="F467" i="12" a="1"/>
  <c r="F467" i="12" s="1"/>
  <c r="M467" i="12" s="1"/>
  <c r="E467" i="12"/>
  <c r="K467" i="12"/>
  <c r="O467" i="12" s="1"/>
  <c r="E419" i="2"/>
  <c r="K419" i="2"/>
  <c r="G461" i="13"/>
  <c r="K461" i="13" s="1"/>
  <c r="I551" i="8"/>
  <c r="F551" i="8"/>
  <c r="H555" i="10"/>
  <c r="I555" i="10"/>
  <c r="D555" i="10"/>
  <c r="E555" i="10" s="1"/>
  <c r="C555" i="10"/>
  <c r="G467" i="12" l="1"/>
  <c r="I467" i="12" s="1"/>
  <c r="L419" i="2"/>
  <c r="N419" i="2" s="1"/>
  <c r="J419" i="2"/>
  <c r="O419" i="2" s="1"/>
  <c r="G419" i="2"/>
  <c r="H461" i="13"/>
  <c r="E462" i="13" s="1"/>
  <c r="G555" i="10"/>
  <c r="J555" i="10"/>
  <c r="C552" i="8"/>
  <c r="H552" i="8"/>
  <c r="G552" i="8"/>
  <c r="D552" i="8"/>
  <c r="E552" i="8" s="1"/>
  <c r="F468" i="12" l="1" a="1"/>
  <c r="F468" i="12" s="1"/>
  <c r="M468" i="12" s="1"/>
  <c r="D468" i="12"/>
  <c r="G468" i="12" s="1"/>
  <c r="K468" i="12"/>
  <c r="O468" i="12" s="1"/>
  <c r="J468" i="12"/>
  <c r="E468" i="12"/>
  <c r="L467" i="12"/>
  <c r="I420" i="2"/>
  <c r="M420" i="2" s="1"/>
  <c r="H420" i="2"/>
  <c r="D420" i="2"/>
  <c r="C420" i="2"/>
  <c r="D462" i="13"/>
  <c r="F462" i="13" a="1"/>
  <c r="F462" i="13" s="1"/>
  <c r="G462" i="13" s="1"/>
  <c r="H462" i="13" s="1"/>
  <c r="J462" i="13"/>
  <c r="I462" i="13"/>
  <c r="I552" i="8"/>
  <c r="F552" i="8"/>
  <c r="I556" i="10"/>
  <c r="C556" i="10"/>
  <c r="H556" i="10"/>
  <c r="D556" i="10"/>
  <c r="E556" i="10" s="1"/>
  <c r="L468" i="12" l="1"/>
  <c r="I468" i="12"/>
  <c r="E420" i="2"/>
  <c r="K420" i="2"/>
  <c r="K462" i="13"/>
  <c r="J463" i="13"/>
  <c r="E463" i="13"/>
  <c r="I463" i="13"/>
  <c r="F463" i="13" a="1"/>
  <c r="F463" i="13" s="1"/>
  <c r="D463" i="13"/>
  <c r="G556" i="10"/>
  <c r="J556" i="10"/>
  <c r="H553" i="8"/>
  <c r="G553" i="8"/>
  <c r="D553" i="8"/>
  <c r="E553" i="8" s="1"/>
  <c r="C553" i="8"/>
  <c r="E469" i="12" l="1"/>
  <c r="F469" i="12" a="1"/>
  <c r="F469" i="12" s="1"/>
  <c r="M469" i="12" s="1"/>
  <c r="D469" i="12"/>
  <c r="K469" i="12"/>
  <c r="O469" i="12" s="1"/>
  <c r="J469" i="12"/>
  <c r="L420" i="2"/>
  <c r="N420" i="2" s="1"/>
  <c r="G420" i="2"/>
  <c r="J420" i="2"/>
  <c r="O420" i="2" s="1"/>
  <c r="G463" i="13"/>
  <c r="K463" i="13" s="1"/>
  <c r="F553" i="8"/>
  <c r="I553" i="8"/>
  <c r="D557" i="10"/>
  <c r="E557" i="10" s="1"/>
  <c r="I557" i="10"/>
  <c r="C557" i="10"/>
  <c r="H557" i="10"/>
  <c r="G469" i="12" l="1"/>
  <c r="L469" i="12" s="1"/>
  <c r="H421" i="2"/>
  <c r="I421" i="2"/>
  <c r="M421" i="2" s="1"/>
  <c r="C421" i="2"/>
  <c r="D421" i="2"/>
  <c r="H463" i="13"/>
  <c r="F464" i="13" s="1" a="1"/>
  <c r="F464" i="13" s="1"/>
  <c r="G557" i="10"/>
  <c r="J557" i="10"/>
  <c r="G554" i="8"/>
  <c r="D554" i="8"/>
  <c r="E554" i="8" s="1"/>
  <c r="C554" i="8"/>
  <c r="H554" i="8"/>
  <c r="I469" i="12" l="1"/>
  <c r="E421" i="2"/>
  <c r="G421" i="2" s="1"/>
  <c r="K421" i="2"/>
  <c r="I554" i="8"/>
  <c r="E464" i="13"/>
  <c r="J464" i="13"/>
  <c r="D464" i="13"/>
  <c r="G464" i="13" s="1"/>
  <c r="I464" i="13"/>
  <c r="F554" i="8"/>
  <c r="D558" i="10"/>
  <c r="E558" i="10" s="1"/>
  <c r="I558" i="10"/>
  <c r="H558" i="10"/>
  <c r="C558" i="10"/>
  <c r="K470" i="12" l="1"/>
  <c r="O470" i="12" s="1"/>
  <c r="D470" i="12"/>
  <c r="J470" i="12"/>
  <c r="F470" i="12" a="1"/>
  <c r="F470" i="12" s="1"/>
  <c r="M470" i="12" s="1"/>
  <c r="E470" i="12"/>
  <c r="J421" i="2"/>
  <c r="O421" i="2" s="1"/>
  <c r="H422" i="2"/>
  <c r="D422" i="2"/>
  <c r="I422" i="2"/>
  <c r="M422" i="2" s="1"/>
  <c r="C422" i="2"/>
  <c r="L421" i="2"/>
  <c r="N421" i="2" s="1"/>
  <c r="K464" i="13"/>
  <c r="H464" i="13"/>
  <c r="F465" i="13" s="1" a="1"/>
  <c r="F465" i="13" s="1"/>
  <c r="G558" i="10"/>
  <c r="J558" i="10"/>
  <c r="D555" i="8"/>
  <c r="E555" i="8" s="1"/>
  <c r="C555" i="8"/>
  <c r="H555" i="8"/>
  <c r="G555" i="8"/>
  <c r="G470" i="12" l="1"/>
  <c r="L470" i="12" s="1"/>
  <c r="I470" i="12"/>
  <c r="E422" i="2"/>
  <c r="K422" i="2"/>
  <c r="E465" i="13"/>
  <c r="D465" i="13"/>
  <c r="G465" i="13" s="1"/>
  <c r="I465" i="13"/>
  <c r="J465" i="13"/>
  <c r="I555" i="8"/>
  <c r="F555" i="8"/>
  <c r="H559" i="10"/>
  <c r="I559" i="10"/>
  <c r="C559" i="10"/>
  <c r="D559" i="10"/>
  <c r="E559" i="10" s="1"/>
  <c r="E471" i="12" l="1"/>
  <c r="F471" i="12" a="1"/>
  <c r="F471" i="12" s="1"/>
  <c r="M471" i="12" s="1"/>
  <c r="K471" i="12"/>
  <c r="O471" i="12" s="1"/>
  <c r="J471" i="12"/>
  <c r="D471" i="12"/>
  <c r="J422" i="2"/>
  <c r="O422" i="2" s="1"/>
  <c r="L422" i="2"/>
  <c r="N422" i="2" s="1"/>
  <c r="G422" i="2"/>
  <c r="H465" i="13"/>
  <c r="K465" i="13"/>
  <c r="G559" i="10"/>
  <c r="J559" i="10"/>
  <c r="C556" i="8"/>
  <c r="H556" i="8"/>
  <c r="G556" i="8"/>
  <c r="D556" i="8"/>
  <c r="E556" i="8" s="1"/>
  <c r="G471" i="12" l="1"/>
  <c r="I471" i="12" s="1"/>
  <c r="J472" i="12" s="1"/>
  <c r="F472" i="12" a="1"/>
  <c r="F472" i="12" s="1"/>
  <c r="M472" i="12" s="1"/>
  <c r="E472" i="12"/>
  <c r="D472" i="12"/>
  <c r="K472" i="12"/>
  <c r="O472" i="12" s="1"/>
  <c r="I423" i="2"/>
  <c r="M423" i="2" s="1"/>
  <c r="H423" i="2"/>
  <c r="D423" i="2"/>
  <c r="C423" i="2"/>
  <c r="F466" i="13" a="1"/>
  <c r="F466" i="13" s="1"/>
  <c r="D466" i="13"/>
  <c r="E466" i="13"/>
  <c r="I466" i="13"/>
  <c r="J466" i="13"/>
  <c r="I556" i="8"/>
  <c r="F556" i="8"/>
  <c r="I560" i="10"/>
  <c r="C560" i="10"/>
  <c r="H560" i="10"/>
  <c r="D560" i="10"/>
  <c r="E560" i="10" s="1"/>
  <c r="L471" i="12" l="1"/>
  <c r="G472" i="12"/>
  <c r="I472" i="12" s="1"/>
  <c r="F473" i="12" s="1" a="1"/>
  <c r="F473" i="12" s="1"/>
  <c r="M473" i="12" s="1"/>
  <c r="L472" i="12"/>
  <c r="E423" i="2"/>
  <c r="K423" i="2"/>
  <c r="D473" i="12"/>
  <c r="G473" i="12" s="1"/>
  <c r="J473" i="12"/>
  <c r="G466" i="13"/>
  <c r="G560" i="10"/>
  <c r="J560" i="10"/>
  <c r="H557" i="8"/>
  <c r="G557" i="8"/>
  <c r="D557" i="8"/>
  <c r="E557" i="8" s="1"/>
  <c r="C557" i="8"/>
  <c r="K473" i="12" l="1"/>
  <c r="O473" i="12" s="1"/>
  <c r="E473" i="12"/>
  <c r="L423" i="2"/>
  <c r="N423" i="2" s="1"/>
  <c r="G423" i="2"/>
  <c r="J423" i="2"/>
  <c r="O423" i="2" s="1"/>
  <c r="I473" i="12"/>
  <c r="K474" i="12" s="1"/>
  <c r="O474" i="12" s="1"/>
  <c r="I557" i="8"/>
  <c r="L473" i="12"/>
  <c r="K466" i="13"/>
  <c r="H466" i="13"/>
  <c r="F557" i="8"/>
  <c r="D561" i="10"/>
  <c r="E561" i="10" s="1"/>
  <c r="I561" i="10"/>
  <c r="C561" i="10"/>
  <c r="H561" i="10"/>
  <c r="D424" i="2" l="1"/>
  <c r="C424" i="2"/>
  <c r="H424" i="2"/>
  <c r="I424" i="2"/>
  <c r="M424" i="2" s="1"/>
  <c r="F474" i="12" a="1"/>
  <c r="F474" i="12" s="1"/>
  <c r="M474" i="12" s="1"/>
  <c r="E474" i="12"/>
  <c r="D474" i="12"/>
  <c r="J474" i="12"/>
  <c r="J467" i="13"/>
  <c r="D467" i="13"/>
  <c r="F467" i="13" a="1"/>
  <c r="F467" i="13" s="1"/>
  <c r="I467" i="13"/>
  <c r="E467" i="13"/>
  <c r="G561" i="10"/>
  <c r="J561" i="10"/>
  <c r="G558" i="8"/>
  <c r="D558" i="8"/>
  <c r="E558" i="8" s="1"/>
  <c r="C558" i="8"/>
  <c r="H558" i="8"/>
  <c r="E424" i="2" l="1"/>
  <c r="K424" i="2"/>
  <c r="G474" i="12"/>
  <c r="I474" i="12" s="1"/>
  <c r="E475" i="12" s="1"/>
  <c r="F558" i="8"/>
  <c r="I558" i="8"/>
  <c r="G467" i="13"/>
  <c r="H467" i="13" s="1"/>
  <c r="E468" i="13" s="1"/>
  <c r="D562" i="10"/>
  <c r="E562" i="10" s="1"/>
  <c r="I562" i="10"/>
  <c r="H562" i="10"/>
  <c r="C562" i="10"/>
  <c r="L424" i="2" l="1"/>
  <c r="N424" i="2" s="1"/>
  <c r="G424" i="2"/>
  <c r="J424" i="2"/>
  <c r="O424" i="2" s="1"/>
  <c r="D475" i="12"/>
  <c r="F475" i="12" a="1"/>
  <c r="F475" i="12" s="1"/>
  <c r="M475" i="12" s="1"/>
  <c r="J475" i="12"/>
  <c r="L474" i="12"/>
  <c r="K475" i="12"/>
  <c r="O475" i="12" s="1"/>
  <c r="J468" i="13"/>
  <c r="I468" i="13"/>
  <c r="K467" i="13"/>
  <c r="D468" i="13"/>
  <c r="F468" i="13" a="1"/>
  <c r="F468" i="13" s="1"/>
  <c r="G562" i="10"/>
  <c r="J562" i="10"/>
  <c r="D559" i="8"/>
  <c r="E559" i="8" s="1"/>
  <c r="C559" i="8"/>
  <c r="H559" i="8"/>
  <c r="G559" i="8"/>
  <c r="H425" i="2" l="1"/>
  <c r="C425" i="2"/>
  <c r="D425" i="2"/>
  <c r="I425" i="2"/>
  <c r="M425" i="2" s="1"/>
  <c r="G475" i="12"/>
  <c r="G468" i="13"/>
  <c r="K468" i="13" s="1"/>
  <c r="I559" i="8"/>
  <c r="F559" i="8"/>
  <c r="H563" i="10"/>
  <c r="I563" i="10"/>
  <c r="D563" i="10"/>
  <c r="E563" i="10" s="1"/>
  <c r="C563" i="10"/>
  <c r="E425" i="2" l="1"/>
  <c r="G425" i="2" s="1"/>
  <c r="K425" i="2"/>
  <c r="L475" i="12"/>
  <c r="I475" i="12"/>
  <c r="H468" i="13"/>
  <c r="J469" i="13" s="1"/>
  <c r="G563" i="10"/>
  <c r="J563" i="10"/>
  <c r="C560" i="8"/>
  <c r="H560" i="8"/>
  <c r="G560" i="8"/>
  <c r="D560" i="8"/>
  <c r="E560" i="8" s="1"/>
  <c r="J425" i="2" l="1"/>
  <c r="O425" i="2" s="1"/>
  <c r="I426" i="2"/>
  <c r="M426" i="2" s="1"/>
  <c r="H426" i="2"/>
  <c r="C426" i="2"/>
  <c r="D426" i="2"/>
  <c r="L425" i="2"/>
  <c r="N425" i="2" s="1"/>
  <c r="J476" i="12"/>
  <c r="E476" i="12"/>
  <c r="F476" i="12" a="1"/>
  <c r="F476" i="12" s="1"/>
  <c r="M476" i="12" s="1"/>
  <c r="K476" i="12"/>
  <c r="O476" i="12" s="1"/>
  <c r="D476" i="12"/>
  <c r="I560" i="8"/>
  <c r="I469" i="13"/>
  <c r="D469" i="13"/>
  <c r="F469" i="13" a="1"/>
  <c r="F469" i="13" s="1"/>
  <c r="E469" i="13"/>
  <c r="F560" i="8"/>
  <c r="I564" i="10"/>
  <c r="C564" i="10"/>
  <c r="H564" i="10"/>
  <c r="D564" i="10"/>
  <c r="E564" i="10" s="1"/>
  <c r="E426" i="2" l="1"/>
  <c r="G426" i="2" s="1"/>
  <c r="K426" i="2"/>
  <c r="G476" i="12"/>
  <c r="I476" i="12" s="1"/>
  <c r="J477" i="12" s="1"/>
  <c r="G469" i="13"/>
  <c r="K469" i="13" s="1"/>
  <c r="G564" i="10"/>
  <c r="J564" i="10"/>
  <c r="H561" i="8"/>
  <c r="G561" i="8"/>
  <c r="D561" i="8"/>
  <c r="E561" i="8" s="1"/>
  <c r="C561" i="8"/>
  <c r="I427" i="2" l="1"/>
  <c r="M427" i="2" s="1"/>
  <c r="H427" i="2"/>
  <c r="C427" i="2"/>
  <c r="D427" i="2"/>
  <c r="J426" i="2"/>
  <c r="O426" i="2" s="1"/>
  <c r="L426" i="2"/>
  <c r="N426" i="2" s="1"/>
  <c r="D477" i="12"/>
  <c r="F477" i="12" a="1"/>
  <c r="F477" i="12" s="1"/>
  <c r="L476" i="12"/>
  <c r="E477" i="12"/>
  <c r="K477" i="12"/>
  <c r="O477" i="12" s="1"/>
  <c r="H469" i="13"/>
  <c r="E470" i="13" s="1"/>
  <c r="I561" i="8"/>
  <c r="F561" i="8"/>
  <c r="D565" i="10"/>
  <c r="E565" i="10" s="1"/>
  <c r="C565" i="10"/>
  <c r="I565" i="10"/>
  <c r="H565" i="10"/>
  <c r="E427" i="2" l="1"/>
  <c r="J427" i="2" s="1"/>
  <c r="O427" i="2" s="1"/>
  <c r="K427" i="2"/>
  <c r="G477" i="12"/>
  <c r="M477" i="12"/>
  <c r="D470" i="13"/>
  <c r="F470" i="13" a="1"/>
  <c r="F470" i="13" s="1"/>
  <c r="G470" i="13" s="1"/>
  <c r="I470" i="13"/>
  <c r="J470" i="13"/>
  <c r="G565" i="10"/>
  <c r="J565" i="10"/>
  <c r="G562" i="8"/>
  <c r="D562" i="8"/>
  <c r="E562" i="8" s="1"/>
  <c r="C562" i="8"/>
  <c r="H562" i="8"/>
  <c r="G427" i="2" l="1"/>
  <c r="H428" i="2" s="1"/>
  <c r="L427" i="2"/>
  <c r="N427" i="2" s="1"/>
  <c r="I477" i="12"/>
  <c r="L477" i="12"/>
  <c r="K470" i="13"/>
  <c r="H470" i="13"/>
  <c r="D471" i="13" s="1"/>
  <c r="F562" i="8"/>
  <c r="I562" i="8"/>
  <c r="C566" i="10"/>
  <c r="I566" i="10"/>
  <c r="H566" i="10"/>
  <c r="D566" i="10"/>
  <c r="E566" i="10" s="1"/>
  <c r="I428" i="2" l="1"/>
  <c r="M428" i="2" s="1"/>
  <c r="C428" i="2"/>
  <c r="D428" i="2"/>
  <c r="E428" i="2" s="1"/>
  <c r="K428" i="2"/>
  <c r="F478" i="12" a="1"/>
  <c r="F478" i="12" s="1"/>
  <c r="M478" i="12" s="1"/>
  <c r="K478" i="12"/>
  <c r="O478" i="12" s="1"/>
  <c r="D478" i="12"/>
  <c r="G478" i="12" s="1"/>
  <c r="J478" i="12"/>
  <c r="E478" i="12"/>
  <c r="E471" i="13"/>
  <c r="F471" i="13" a="1"/>
  <c r="F471" i="13" s="1"/>
  <c r="G471" i="13" s="1"/>
  <c r="J471" i="13"/>
  <c r="I471" i="13"/>
  <c r="G566" i="10"/>
  <c r="J566" i="10"/>
  <c r="D563" i="8"/>
  <c r="E563" i="8" s="1"/>
  <c r="C563" i="8"/>
  <c r="H563" i="8"/>
  <c r="G563" i="8"/>
  <c r="H471" i="13" l="1"/>
  <c r="J472" i="13" s="1"/>
  <c r="J428" i="2"/>
  <c r="O428" i="2" s="1"/>
  <c r="L428" i="2"/>
  <c r="N428" i="2" s="1"/>
  <c r="G428" i="2"/>
  <c r="L478" i="12"/>
  <c r="I478" i="12"/>
  <c r="E472" i="13"/>
  <c r="I472" i="13"/>
  <c r="F472" i="13" a="1"/>
  <c r="F472" i="13" s="1"/>
  <c r="K471" i="13"/>
  <c r="I563" i="8"/>
  <c r="F563" i="8"/>
  <c r="I567" i="10"/>
  <c r="H567" i="10"/>
  <c r="C567" i="10"/>
  <c r="D567" i="10"/>
  <c r="E567" i="10" s="1"/>
  <c r="D472" i="13" l="1"/>
  <c r="D429" i="2"/>
  <c r="I429" i="2"/>
  <c r="M429" i="2" s="1"/>
  <c r="H429" i="2"/>
  <c r="C429" i="2"/>
  <c r="F479" i="12" a="1"/>
  <c r="F479" i="12" s="1"/>
  <c r="M479" i="12" s="1"/>
  <c r="D479" i="12"/>
  <c r="E479" i="12"/>
  <c r="J479" i="12"/>
  <c r="K479" i="12"/>
  <c r="O479" i="12" s="1"/>
  <c r="G472" i="13"/>
  <c r="K472" i="13" s="1"/>
  <c r="G567" i="10"/>
  <c r="J567" i="10"/>
  <c r="C564" i="8"/>
  <c r="H564" i="8"/>
  <c r="G564" i="8"/>
  <c r="D564" i="8"/>
  <c r="E564" i="8" s="1"/>
  <c r="E429" i="2" l="1"/>
  <c r="K429" i="2"/>
  <c r="G479" i="12"/>
  <c r="L479" i="12" s="1"/>
  <c r="I564" i="8"/>
  <c r="H472" i="13"/>
  <c r="F564" i="8"/>
  <c r="H568" i="10"/>
  <c r="D568" i="10"/>
  <c r="E568" i="10" s="1"/>
  <c r="I568" i="10"/>
  <c r="C568" i="10"/>
  <c r="L429" i="2" l="1"/>
  <c r="N429" i="2" s="1"/>
  <c r="J429" i="2"/>
  <c r="O429" i="2" s="1"/>
  <c r="G429" i="2"/>
  <c r="I479" i="12"/>
  <c r="D473" i="13"/>
  <c r="F473" i="13" a="1"/>
  <c r="F473" i="13" s="1"/>
  <c r="E473" i="13"/>
  <c r="I473" i="13"/>
  <c r="J473" i="13"/>
  <c r="G568" i="10"/>
  <c r="J568" i="10"/>
  <c r="H565" i="8"/>
  <c r="G565" i="8"/>
  <c r="D565" i="8"/>
  <c r="E565" i="8" s="1"/>
  <c r="C565" i="8"/>
  <c r="C430" i="2" l="1"/>
  <c r="I430" i="2"/>
  <c r="M430" i="2" s="1"/>
  <c r="H430" i="2"/>
  <c r="D430" i="2"/>
  <c r="E480" i="12"/>
  <c r="K480" i="12"/>
  <c r="O480" i="12" s="1"/>
  <c r="F480" i="12" a="1"/>
  <c r="F480" i="12" s="1"/>
  <c r="J480" i="12"/>
  <c r="D480" i="12"/>
  <c r="G473" i="13"/>
  <c r="K473" i="13" s="1"/>
  <c r="I565" i="8"/>
  <c r="F565" i="8"/>
  <c r="D569" i="10"/>
  <c r="E569" i="10" s="1"/>
  <c r="C569" i="10"/>
  <c r="I569" i="10"/>
  <c r="H569" i="10"/>
  <c r="E430" i="2" l="1"/>
  <c r="G430" i="2" s="1"/>
  <c r="K430" i="2"/>
  <c r="G480" i="12"/>
  <c r="I480" i="12" s="1"/>
  <c r="M480" i="12"/>
  <c r="H473" i="13"/>
  <c r="G569" i="10"/>
  <c r="J569" i="10"/>
  <c r="G566" i="8"/>
  <c r="D566" i="8"/>
  <c r="E566" i="8" s="1"/>
  <c r="C566" i="8"/>
  <c r="H566" i="8"/>
  <c r="J430" i="2" l="1"/>
  <c r="O430" i="2" s="1"/>
  <c r="D431" i="2"/>
  <c r="H431" i="2"/>
  <c r="I431" i="2"/>
  <c r="M431" i="2" s="1"/>
  <c r="C431" i="2"/>
  <c r="L430" i="2"/>
  <c r="N430" i="2" s="1"/>
  <c r="L480" i="12"/>
  <c r="J481" i="12"/>
  <c r="E481" i="12"/>
  <c r="D481" i="12"/>
  <c r="F481" i="12" a="1"/>
  <c r="F481" i="12" s="1"/>
  <c r="M481" i="12" s="1"/>
  <c r="K481" i="12"/>
  <c r="O481" i="12" s="1"/>
  <c r="E474" i="13"/>
  <c r="D474" i="13"/>
  <c r="I474" i="13"/>
  <c r="F474" i="13" a="1"/>
  <c r="F474" i="13" s="1"/>
  <c r="J474" i="13"/>
  <c r="I566" i="8"/>
  <c r="F566" i="8"/>
  <c r="C570" i="10"/>
  <c r="I570" i="10"/>
  <c r="H570" i="10"/>
  <c r="D570" i="10"/>
  <c r="E570" i="10" s="1"/>
  <c r="G481" i="12" l="1"/>
  <c r="E431" i="2"/>
  <c r="K431" i="2"/>
  <c r="I481" i="12"/>
  <c r="L481" i="12"/>
  <c r="G474" i="13"/>
  <c r="K474" i="13" s="1"/>
  <c r="G570" i="10"/>
  <c r="J570" i="10"/>
  <c r="D567" i="8"/>
  <c r="E567" i="8" s="1"/>
  <c r="C567" i="8"/>
  <c r="H567" i="8"/>
  <c r="G567" i="8"/>
  <c r="L431" i="2" l="1"/>
  <c r="N431" i="2" s="1"/>
  <c r="J431" i="2"/>
  <c r="O431" i="2" s="1"/>
  <c r="G431" i="2"/>
  <c r="F482" i="12" a="1"/>
  <c r="F482" i="12" s="1"/>
  <c r="M482" i="12" s="1"/>
  <c r="K482" i="12"/>
  <c r="O482" i="12" s="1"/>
  <c r="D482" i="12"/>
  <c r="E482" i="12"/>
  <c r="J482" i="12"/>
  <c r="H474" i="13"/>
  <c r="I567" i="8"/>
  <c r="F567" i="8"/>
  <c r="I571" i="10"/>
  <c r="H571" i="10"/>
  <c r="C571" i="10"/>
  <c r="D571" i="10"/>
  <c r="E571" i="10" s="1"/>
  <c r="D432" i="2" l="1"/>
  <c r="C432" i="2"/>
  <c r="I432" i="2"/>
  <c r="M432" i="2" s="1"/>
  <c r="H432" i="2"/>
  <c r="G482" i="12"/>
  <c r="I482" i="12" s="1"/>
  <c r="D475" i="13"/>
  <c r="E475" i="13"/>
  <c r="J475" i="13"/>
  <c r="I475" i="13"/>
  <c r="F475" i="13" a="1"/>
  <c r="F475" i="13" s="1"/>
  <c r="G571" i="10"/>
  <c r="J571" i="10"/>
  <c r="C568" i="8"/>
  <c r="H568" i="8"/>
  <c r="G568" i="8"/>
  <c r="D568" i="8"/>
  <c r="E568" i="8" s="1"/>
  <c r="E432" i="2" l="1"/>
  <c r="K432" i="2"/>
  <c r="L482" i="12"/>
  <c r="D483" i="12"/>
  <c r="J483" i="12"/>
  <c r="K483" i="12"/>
  <c r="O483" i="12" s="1"/>
  <c r="F483" i="12" a="1"/>
  <c r="F483" i="12" s="1"/>
  <c r="E483" i="12"/>
  <c r="G475" i="13"/>
  <c r="K475" i="13" s="1"/>
  <c r="I568" i="8"/>
  <c r="F568" i="8"/>
  <c r="H572" i="10"/>
  <c r="D572" i="10"/>
  <c r="E572" i="10" s="1"/>
  <c r="I572" i="10"/>
  <c r="C572" i="10"/>
  <c r="L432" i="2" l="1"/>
  <c r="N432" i="2" s="1"/>
  <c r="J432" i="2"/>
  <c r="O432" i="2" s="1"/>
  <c r="G432" i="2"/>
  <c r="G483" i="12"/>
  <c r="I483" i="12" s="1"/>
  <c r="M483" i="12"/>
  <c r="H475" i="13"/>
  <c r="G572" i="10"/>
  <c r="J572" i="10"/>
  <c r="H569" i="8"/>
  <c r="G569" i="8"/>
  <c r="D569" i="8"/>
  <c r="E569" i="8" s="1"/>
  <c r="C569" i="8"/>
  <c r="D433" i="2" l="1"/>
  <c r="I433" i="2"/>
  <c r="M433" i="2" s="1"/>
  <c r="H433" i="2"/>
  <c r="C433" i="2"/>
  <c r="K484" i="12"/>
  <c r="O484" i="12" s="1"/>
  <c r="D484" i="12"/>
  <c r="E484" i="12"/>
  <c r="J484" i="12"/>
  <c r="F484" i="12" a="1"/>
  <c r="F484" i="12" s="1"/>
  <c r="M484" i="12" s="1"/>
  <c r="L483" i="12"/>
  <c r="E476" i="13"/>
  <c r="J476" i="13"/>
  <c r="I476" i="13"/>
  <c r="F476" i="13" a="1"/>
  <c r="F476" i="13" s="1"/>
  <c r="D476" i="13"/>
  <c r="I569" i="8"/>
  <c r="F569" i="8"/>
  <c r="D573" i="10"/>
  <c r="E573" i="10" s="1"/>
  <c r="C573" i="10"/>
  <c r="I573" i="10"/>
  <c r="H573" i="10"/>
  <c r="E433" i="2" l="1"/>
  <c r="K433" i="2"/>
  <c r="G484" i="12"/>
  <c r="L484" i="12" s="1"/>
  <c r="G476" i="13"/>
  <c r="K476" i="13" s="1"/>
  <c r="G573" i="10"/>
  <c r="J573" i="10"/>
  <c r="H570" i="8"/>
  <c r="D570" i="8"/>
  <c r="E570" i="8" s="1"/>
  <c r="G570" i="8"/>
  <c r="C570" i="8"/>
  <c r="L433" i="2" l="1"/>
  <c r="N433" i="2" s="1"/>
  <c r="J433" i="2"/>
  <c r="O433" i="2" s="1"/>
  <c r="G433" i="2"/>
  <c r="I484" i="12"/>
  <c r="H476" i="13"/>
  <c r="J477" i="13" s="1"/>
  <c r="F570" i="8"/>
  <c r="I570" i="8"/>
  <c r="C574" i="10"/>
  <c r="I574" i="10"/>
  <c r="H574" i="10"/>
  <c r="D574" i="10"/>
  <c r="E574" i="10" s="1"/>
  <c r="I434" i="2" l="1"/>
  <c r="M434" i="2" s="1"/>
  <c r="C434" i="2"/>
  <c r="D434" i="2"/>
  <c r="H434" i="2"/>
  <c r="K485" i="12"/>
  <c r="O485" i="12" s="1"/>
  <c r="D485" i="12"/>
  <c r="J485" i="12"/>
  <c r="F485" i="12" a="1"/>
  <c r="F485" i="12" s="1"/>
  <c r="M485" i="12" s="1"/>
  <c r="E485" i="12"/>
  <c r="F477" i="13" a="1"/>
  <c r="F477" i="13" s="1"/>
  <c r="E477" i="13"/>
  <c r="I477" i="13"/>
  <c r="D477" i="13"/>
  <c r="G574" i="10"/>
  <c r="J574" i="10"/>
  <c r="H571" i="8"/>
  <c r="D571" i="8"/>
  <c r="E571" i="8" s="1"/>
  <c r="C571" i="8"/>
  <c r="G571" i="8"/>
  <c r="E434" i="2" l="1"/>
  <c r="J434" i="2" s="1"/>
  <c r="O434" i="2" s="1"/>
  <c r="K434" i="2"/>
  <c r="G485" i="12"/>
  <c r="I485" i="12" s="1"/>
  <c r="F571" i="8"/>
  <c r="G477" i="13"/>
  <c r="H477" i="13" s="1"/>
  <c r="I478" i="13" s="1"/>
  <c r="I571" i="8"/>
  <c r="I575" i="10"/>
  <c r="H575" i="10"/>
  <c r="C575" i="10"/>
  <c r="D575" i="10"/>
  <c r="E575" i="10" s="1"/>
  <c r="G434" i="2" l="1"/>
  <c r="D435" i="2" s="1"/>
  <c r="L434" i="2"/>
  <c r="N434" i="2" s="1"/>
  <c r="D486" i="12"/>
  <c r="E486" i="12"/>
  <c r="F486" i="12" a="1"/>
  <c r="F486" i="12" s="1"/>
  <c r="M486" i="12" s="1"/>
  <c r="K486" i="12"/>
  <c r="O486" i="12" s="1"/>
  <c r="J486" i="12"/>
  <c r="L485" i="12"/>
  <c r="K477" i="13"/>
  <c r="J478" i="13"/>
  <c r="F478" i="13" a="1"/>
  <c r="F478" i="13" s="1"/>
  <c r="D478" i="13"/>
  <c r="E478" i="13"/>
  <c r="G575" i="10"/>
  <c r="J575" i="10"/>
  <c r="H572" i="8"/>
  <c r="D572" i="8"/>
  <c r="E572" i="8" s="1"/>
  <c r="G572" i="8"/>
  <c r="C572" i="8"/>
  <c r="C435" i="2" l="1"/>
  <c r="H435" i="2"/>
  <c r="I435" i="2"/>
  <c r="M435" i="2" s="1"/>
  <c r="E435" i="2"/>
  <c r="K435" i="2"/>
  <c r="G486" i="12"/>
  <c r="I486" i="12" s="1"/>
  <c r="D487" i="12" s="1"/>
  <c r="G478" i="13"/>
  <c r="H478" i="13" s="1"/>
  <c r="J479" i="13" s="1"/>
  <c r="I572" i="8"/>
  <c r="F572" i="8"/>
  <c r="H576" i="10"/>
  <c r="D576" i="10"/>
  <c r="E576" i="10" s="1"/>
  <c r="I576" i="10"/>
  <c r="C576" i="10"/>
  <c r="E487" i="12" l="1"/>
  <c r="F487" i="12" a="1"/>
  <c r="F487" i="12" s="1"/>
  <c r="M487" i="12" s="1"/>
  <c r="J435" i="2"/>
  <c r="O435" i="2" s="1"/>
  <c r="L435" i="2"/>
  <c r="N435" i="2" s="1"/>
  <c r="G435" i="2"/>
  <c r="J487" i="12"/>
  <c r="K487" i="12"/>
  <c r="O487" i="12" s="1"/>
  <c r="L486" i="12"/>
  <c r="I479" i="13"/>
  <c r="K478" i="13"/>
  <c r="D479" i="13"/>
  <c r="F479" i="13" a="1"/>
  <c r="F479" i="13" s="1"/>
  <c r="E479" i="13"/>
  <c r="G576" i="10"/>
  <c r="J576" i="10"/>
  <c r="H573" i="8"/>
  <c r="D573" i="8"/>
  <c r="E573" i="8" s="1"/>
  <c r="G573" i="8"/>
  <c r="C573" i="8"/>
  <c r="G487" i="12" l="1"/>
  <c r="I487" i="12" s="1"/>
  <c r="C436" i="2"/>
  <c r="H436" i="2"/>
  <c r="I436" i="2"/>
  <c r="M436" i="2" s="1"/>
  <c r="D436" i="2"/>
  <c r="G479" i="13"/>
  <c r="K479" i="13" s="1"/>
  <c r="F573" i="8"/>
  <c r="I573" i="8"/>
  <c r="D577" i="10"/>
  <c r="E577" i="10" s="1"/>
  <c r="C577" i="10"/>
  <c r="I577" i="10"/>
  <c r="H577" i="10"/>
  <c r="L487" i="12" l="1"/>
  <c r="E488" i="12"/>
  <c r="F488" i="12" a="1"/>
  <c r="F488" i="12" s="1"/>
  <c r="M488" i="12" s="1"/>
  <c r="J488" i="12"/>
  <c r="K488" i="12"/>
  <c r="O488" i="12" s="1"/>
  <c r="D488" i="12"/>
  <c r="E436" i="2"/>
  <c r="J436" i="2" s="1"/>
  <c r="O436" i="2" s="1"/>
  <c r="K436" i="2"/>
  <c r="H479" i="13"/>
  <c r="J480" i="13" s="1"/>
  <c r="G577" i="10"/>
  <c r="J577" i="10"/>
  <c r="H574" i="8"/>
  <c r="D574" i="8"/>
  <c r="E574" i="8" s="1"/>
  <c r="G574" i="8"/>
  <c r="C574" i="8"/>
  <c r="G488" i="12" l="1"/>
  <c r="I488" i="12" s="1"/>
  <c r="J489" i="12" s="1"/>
  <c r="G436" i="2"/>
  <c r="D437" i="2" s="1"/>
  <c r="L436" i="2"/>
  <c r="N436" i="2" s="1"/>
  <c r="D489" i="12"/>
  <c r="K489" i="12"/>
  <c r="O489" i="12" s="1"/>
  <c r="E489" i="12"/>
  <c r="F574" i="8"/>
  <c r="D480" i="13"/>
  <c r="E480" i="13"/>
  <c r="I480" i="13"/>
  <c r="F480" i="13" a="1"/>
  <c r="F480" i="13" s="1"/>
  <c r="I574" i="8"/>
  <c r="C578" i="10"/>
  <c r="I578" i="10"/>
  <c r="H578" i="10"/>
  <c r="D578" i="10"/>
  <c r="E578" i="10" s="1"/>
  <c r="F489" i="12" l="1" a="1"/>
  <c r="F489" i="12" s="1"/>
  <c r="M489" i="12" s="1"/>
  <c r="L488" i="12"/>
  <c r="H437" i="2"/>
  <c r="I437" i="2"/>
  <c r="M437" i="2" s="1"/>
  <c r="C437" i="2"/>
  <c r="E437" i="2"/>
  <c r="K437" i="2"/>
  <c r="G489" i="12"/>
  <c r="G480" i="13"/>
  <c r="H480" i="13" s="1"/>
  <c r="D481" i="13" s="1"/>
  <c r="G578" i="10"/>
  <c r="J578" i="10"/>
  <c r="H575" i="8"/>
  <c r="D575" i="8"/>
  <c r="E575" i="8" s="1"/>
  <c r="C575" i="8"/>
  <c r="G575" i="8"/>
  <c r="L437" i="2" l="1"/>
  <c r="N437" i="2" s="1"/>
  <c r="G437" i="2"/>
  <c r="J437" i="2"/>
  <c r="O437" i="2" s="1"/>
  <c r="I489" i="12"/>
  <c r="L489" i="12"/>
  <c r="K480" i="13"/>
  <c r="E481" i="13"/>
  <c r="J481" i="13"/>
  <c r="F481" i="13" a="1"/>
  <c r="F481" i="13" s="1"/>
  <c r="G481" i="13" s="1"/>
  <c r="H481" i="13" s="1"/>
  <c r="I481" i="13"/>
  <c r="I575" i="8"/>
  <c r="F575" i="8"/>
  <c r="I579" i="10"/>
  <c r="H579" i="10"/>
  <c r="C579" i="10"/>
  <c r="D579" i="10"/>
  <c r="E579" i="10" s="1"/>
  <c r="D438" i="2" l="1"/>
  <c r="H438" i="2"/>
  <c r="I438" i="2"/>
  <c r="M438" i="2" s="1"/>
  <c r="C438" i="2"/>
  <c r="J490" i="12"/>
  <c r="F490" i="12" a="1"/>
  <c r="F490" i="12" s="1"/>
  <c r="M490" i="12" s="1"/>
  <c r="D490" i="12"/>
  <c r="E490" i="12"/>
  <c r="K490" i="12"/>
  <c r="O490" i="12" s="1"/>
  <c r="K481" i="13"/>
  <c r="J482" i="13"/>
  <c r="D482" i="13"/>
  <c r="I482" i="13"/>
  <c r="F482" i="13" a="1"/>
  <c r="F482" i="13" s="1"/>
  <c r="E482" i="13"/>
  <c r="G579" i="10"/>
  <c r="J579" i="10"/>
  <c r="H576" i="8"/>
  <c r="D576" i="8"/>
  <c r="E576" i="8" s="1"/>
  <c r="G576" i="8"/>
  <c r="C576" i="8"/>
  <c r="G490" i="12" l="1"/>
  <c r="L490" i="12" s="1"/>
  <c r="E438" i="2"/>
  <c r="K438" i="2"/>
  <c r="I490" i="12"/>
  <c r="F576" i="8"/>
  <c r="G482" i="13"/>
  <c r="H482" i="13" s="1"/>
  <c r="I576" i="8"/>
  <c r="H580" i="10"/>
  <c r="D580" i="10"/>
  <c r="E580" i="10" s="1"/>
  <c r="I580" i="10"/>
  <c r="C580" i="10"/>
  <c r="L438" i="2" l="1"/>
  <c r="N438" i="2" s="1"/>
  <c r="J438" i="2"/>
  <c r="O438" i="2" s="1"/>
  <c r="G438" i="2"/>
  <c r="D491" i="12"/>
  <c r="J491" i="12"/>
  <c r="F491" i="12" a="1"/>
  <c r="F491" i="12" s="1"/>
  <c r="E491" i="12"/>
  <c r="K491" i="12"/>
  <c r="O491" i="12" s="1"/>
  <c r="K482" i="13"/>
  <c r="E483" i="13"/>
  <c r="I483" i="13"/>
  <c r="F483" i="13" a="1"/>
  <c r="F483" i="13" s="1"/>
  <c r="J483" i="13"/>
  <c r="D483" i="13"/>
  <c r="G580" i="10"/>
  <c r="J580" i="10"/>
  <c r="H577" i="8"/>
  <c r="D577" i="8"/>
  <c r="E577" i="8" s="1"/>
  <c r="G577" i="8"/>
  <c r="C577" i="8"/>
  <c r="D439" i="2" l="1"/>
  <c r="I439" i="2"/>
  <c r="M439" i="2" s="1"/>
  <c r="C439" i="2"/>
  <c r="H439" i="2"/>
  <c r="G491" i="12"/>
  <c r="I491" i="12" s="1"/>
  <c r="M491" i="12"/>
  <c r="F577" i="8"/>
  <c r="G483" i="13"/>
  <c r="H483" i="13" s="1"/>
  <c r="I577" i="8"/>
  <c r="D581" i="10"/>
  <c r="E581" i="10" s="1"/>
  <c r="C581" i="10"/>
  <c r="I581" i="10"/>
  <c r="H581" i="10"/>
  <c r="E439" i="2" l="1"/>
  <c r="K439" i="2"/>
  <c r="K492" i="12"/>
  <c r="O492" i="12" s="1"/>
  <c r="D492" i="12"/>
  <c r="E492" i="12"/>
  <c r="F492" i="12" a="1"/>
  <c r="F492" i="12" s="1"/>
  <c r="M492" i="12" s="1"/>
  <c r="J492" i="12"/>
  <c r="L491" i="12"/>
  <c r="K483" i="13"/>
  <c r="F484" i="13" a="1"/>
  <c r="F484" i="13" s="1"/>
  <c r="E484" i="13"/>
  <c r="I484" i="13"/>
  <c r="J484" i="13"/>
  <c r="D484" i="13"/>
  <c r="G484" i="13" s="1"/>
  <c r="G581" i="10"/>
  <c r="J581" i="10"/>
  <c r="H578" i="8"/>
  <c r="D578" i="8"/>
  <c r="E578" i="8" s="1"/>
  <c r="G578" i="8"/>
  <c r="C578" i="8"/>
  <c r="L439" i="2" l="1"/>
  <c r="N439" i="2" s="1"/>
  <c r="J439" i="2"/>
  <c r="O439" i="2" s="1"/>
  <c r="G439" i="2"/>
  <c r="G492" i="12"/>
  <c r="I492" i="12" s="1"/>
  <c r="F578" i="8"/>
  <c r="I578" i="8"/>
  <c r="K484" i="13"/>
  <c r="H484" i="13"/>
  <c r="C582" i="10"/>
  <c r="I582" i="10"/>
  <c r="H582" i="10"/>
  <c r="D582" i="10"/>
  <c r="E582" i="10" s="1"/>
  <c r="C440" i="2" l="1"/>
  <c r="D440" i="2"/>
  <c r="I440" i="2"/>
  <c r="M440" i="2" s="1"/>
  <c r="H440" i="2"/>
  <c r="J493" i="12"/>
  <c r="E493" i="12"/>
  <c r="D493" i="12"/>
  <c r="K493" i="12"/>
  <c r="O493" i="12" s="1"/>
  <c r="F493" i="12" a="1"/>
  <c r="F493" i="12" s="1"/>
  <c r="M493" i="12" s="1"/>
  <c r="L492" i="12"/>
  <c r="J485" i="13"/>
  <c r="E485" i="13"/>
  <c r="I485" i="13"/>
  <c r="D485" i="13"/>
  <c r="F485" i="13" a="1"/>
  <c r="F485" i="13" s="1"/>
  <c r="G582" i="10"/>
  <c r="J582" i="10"/>
  <c r="H579" i="8"/>
  <c r="D579" i="8"/>
  <c r="E579" i="8" s="1"/>
  <c r="C579" i="8"/>
  <c r="G579" i="8"/>
  <c r="E440" i="2" l="1"/>
  <c r="G440" i="2" s="1"/>
  <c r="K440" i="2"/>
  <c r="G493" i="12"/>
  <c r="L493" i="12" s="1"/>
  <c r="G485" i="13"/>
  <c r="H485" i="13" s="1"/>
  <c r="I579" i="8"/>
  <c r="F579" i="8"/>
  <c r="I583" i="10"/>
  <c r="H583" i="10"/>
  <c r="C583" i="10"/>
  <c r="D583" i="10"/>
  <c r="E583" i="10" s="1"/>
  <c r="D441" i="2" l="1"/>
  <c r="H441" i="2"/>
  <c r="C441" i="2"/>
  <c r="I441" i="2"/>
  <c r="M441" i="2" s="1"/>
  <c r="J440" i="2"/>
  <c r="O440" i="2" s="1"/>
  <c r="L440" i="2"/>
  <c r="N440" i="2" s="1"/>
  <c r="I493" i="12"/>
  <c r="K485" i="13"/>
  <c r="F486" i="13" a="1"/>
  <c r="F486" i="13" s="1"/>
  <c r="E486" i="13"/>
  <c r="D486" i="13"/>
  <c r="J486" i="13"/>
  <c r="I486" i="13"/>
  <c r="G583" i="10"/>
  <c r="J583" i="10"/>
  <c r="H580" i="8"/>
  <c r="D580" i="8"/>
  <c r="E580" i="8" s="1"/>
  <c r="G580" i="8"/>
  <c r="C580" i="8"/>
  <c r="E441" i="2" l="1"/>
  <c r="K441" i="2"/>
  <c r="K494" i="12"/>
  <c r="O494" i="12" s="1"/>
  <c r="J494" i="12"/>
  <c r="F494" i="12" a="1"/>
  <c r="F494" i="12" s="1"/>
  <c r="M494" i="12" s="1"/>
  <c r="D494" i="12"/>
  <c r="E494" i="12"/>
  <c r="G486" i="13"/>
  <c r="K486" i="13" s="1"/>
  <c r="I580" i="8"/>
  <c r="F580" i="8"/>
  <c r="H584" i="10"/>
  <c r="D584" i="10"/>
  <c r="E584" i="10" s="1"/>
  <c r="I584" i="10"/>
  <c r="C584" i="10"/>
  <c r="L441" i="2" l="1"/>
  <c r="N441" i="2" s="1"/>
  <c r="G441" i="2"/>
  <c r="J441" i="2"/>
  <c r="O441" i="2" s="1"/>
  <c r="G494" i="12"/>
  <c r="L494" i="12" s="1"/>
  <c r="H486" i="13"/>
  <c r="G584" i="10"/>
  <c r="J584" i="10"/>
  <c r="H581" i="8"/>
  <c r="D581" i="8"/>
  <c r="E581" i="8" s="1"/>
  <c r="G581" i="8"/>
  <c r="C581" i="8"/>
  <c r="D442" i="2" l="1"/>
  <c r="H442" i="2"/>
  <c r="C442" i="2"/>
  <c r="I442" i="2"/>
  <c r="M442" i="2" s="1"/>
  <c r="I494" i="12"/>
  <c r="F581" i="8"/>
  <c r="E487" i="13"/>
  <c r="D487" i="13"/>
  <c r="F487" i="13" a="1"/>
  <c r="F487" i="13" s="1"/>
  <c r="I487" i="13"/>
  <c r="J487" i="13"/>
  <c r="I581" i="8"/>
  <c r="D585" i="10"/>
  <c r="E585" i="10" s="1"/>
  <c r="C585" i="10"/>
  <c r="I585" i="10"/>
  <c r="H585" i="10"/>
  <c r="E442" i="2" l="1"/>
  <c r="K442" i="2"/>
  <c r="J495" i="12"/>
  <c r="K495" i="12"/>
  <c r="O495" i="12" s="1"/>
  <c r="E495" i="12"/>
  <c r="D495" i="12"/>
  <c r="F495" i="12" a="1"/>
  <c r="F495" i="12" s="1"/>
  <c r="M495" i="12" s="1"/>
  <c r="G487" i="13"/>
  <c r="K487" i="13" s="1"/>
  <c r="G585" i="10"/>
  <c r="J585" i="10"/>
  <c r="H582" i="8"/>
  <c r="D582" i="8"/>
  <c r="E582" i="8" s="1"/>
  <c r="G582" i="8"/>
  <c r="C582" i="8"/>
  <c r="J442" i="2" l="1"/>
  <c r="O442" i="2" s="1"/>
  <c r="L442" i="2"/>
  <c r="N442" i="2" s="1"/>
  <c r="G442" i="2"/>
  <c r="G495" i="12"/>
  <c r="L495" i="12" s="1"/>
  <c r="H487" i="13"/>
  <c r="F488" i="13" s="1" a="1"/>
  <c r="F488" i="13" s="1"/>
  <c r="I582" i="8"/>
  <c r="F582" i="8"/>
  <c r="C586" i="10"/>
  <c r="I586" i="10"/>
  <c r="H586" i="10"/>
  <c r="D586" i="10"/>
  <c r="E586" i="10" s="1"/>
  <c r="I443" i="2" l="1"/>
  <c r="M443" i="2" s="1"/>
  <c r="D443" i="2"/>
  <c r="H443" i="2"/>
  <c r="C443" i="2"/>
  <c r="I495" i="12"/>
  <c r="I488" i="13"/>
  <c r="D488" i="13"/>
  <c r="G488" i="13" s="1"/>
  <c r="E488" i="13"/>
  <c r="J488" i="13"/>
  <c r="J586" i="10"/>
  <c r="G586" i="10"/>
  <c r="H583" i="8"/>
  <c r="D583" i="8"/>
  <c r="E583" i="8" s="1"/>
  <c r="C583" i="8"/>
  <c r="G583" i="8"/>
  <c r="E443" i="2" l="1"/>
  <c r="K443" i="2"/>
  <c r="E496" i="12"/>
  <c r="D496" i="12"/>
  <c r="F496" i="12" a="1"/>
  <c r="F496" i="12" s="1"/>
  <c r="M496" i="12" s="1"/>
  <c r="K496" i="12"/>
  <c r="O496" i="12" s="1"/>
  <c r="J496" i="12"/>
  <c r="H488" i="13"/>
  <c r="I489" i="13" s="1"/>
  <c r="K488" i="13"/>
  <c r="F583" i="8"/>
  <c r="I583" i="8"/>
  <c r="I587" i="10"/>
  <c r="C587" i="10"/>
  <c r="H587" i="10"/>
  <c r="D587" i="10"/>
  <c r="E587" i="10" s="1"/>
  <c r="L443" i="2" l="1"/>
  <c r="N443" i="2" s="1"/>
  <c r="G443" i="2"/>
  <c r="J443" i="2"/>
  <c r="O443" i="2" s="1"/>
  <c r="G496" i="12"/>
  <c r="L496" i="12" s="1"/>
  <c r="F489" i="13" a="1"/>
  <c r="F489" i="13" s="1"/>
  <c r="E489" i="13"/>
  <c r="D489" i="13"/>
  <c r="J489" i="13"/>
  <c r="J587" i="10"/>
  <c r="G587" i="10"/>
  <c r="H584" i="8"/>
  <c r="D584" i="8"/>
  <c r="E584" i="8" s="1"/>
  <c r="C584" i="8"/>
  <c r="G584" i="8"/>
  <c r="H444" i="2" l="1"/>
  <c r="D444" i="2"/>
  <c r="C444" i="2"/>
  <c r="I444" i="2"/>
  <c r="M444" i="2" s="1"/>
  <c r="I496" i="12"/>
  <c r="K497" i="12" s="1"/>
  <c r="O497" i="12" s="1"/>
  <c r="G489" i="13"/>
  <c r="H489" i="13" s="1"/>
  <c r="E490" i="13" s="1"/>
  <c r="I584" i="8"/>
  <c r="F584" i="8"/>
  <c r="D588" i="10"/>
  <c r="E588" i="10" s="1"/>
  <c r="C588" i="10"/>
  <c r="I588" i="10"/>
  <c r="H588" i="10"/>
  <c r="D497" i="12" l="1"/>
  <c r="F497" i="12" a="1"/>
  <c r="F497" i="12" s="1"/>
  <c r="E444" i="2"/>
  <c r="K444" i="2"/>
  <c r="E497" i="12"/>
  <c r="J497" i="12"/>
  <c r="M497" i="12"/>
  <c r="J490" i="13"/>
  <c r="K489" i="13"/>
  <c r="D490" i="13"/>
  <c r="F490" i="13" a="1"/>
  <c r="F490" i="13" s="1"/>
  <c r="I490" i="13"/>
  <c r="J588" i="10"/>
  <c r="G588" i="10"/>
  <c r="H585" i="8"/>
  <c r="D585" i="8"/>
  <c r="E585" i="8" s="1"/>
  <c r="C585" i="8"/>
  <c r="G585" i="8"/>
  <c r="G497" i="12" l="1"/>
  <c r="I497" i="12" s="1"/>
  <c r="L444" i="2"/>
  <c r="N444" i="2" s="1"/>
  <c r="J444" i="2"/>
  <c r="O444" i="2" s="1"/>
  <c r="G444" i="2"/>
  <c r="L497" i="12"/>
  <c r="G490" i="13"/>
  <c r="I585" i="8"/>
  <c r="F585" i="8"/>
  <c r="I589" i="10"/>
  <c r="C589" i="10"/>
  <c r="H589" i="10"/>
  <c r="D589" i="10"/>
  <c r="E589" i="10" s="1"/>
  <c r="C445" i="2" l="1"/>
  <c r="I445" i="2"/>
  <c r="M445" i="2" s="1"/>
  <c r="D445" i="2"/>
  <c r="H445" i="2"/>
  <c r="F498" i="12" a="1"/>
  <c r="F498" i="12" s="1"/>
  <c r="M498" i="12" s="1"/>
  <c r="D498" i="12"/>
  <c r="J498" i="12"/>
  <c r="K498" i="12"/>
  <c r="O498" i="12" s="1"/>
  <c r="E498" i="12"/>
  <c r="K490" i="13"/>
  <c r="H490" i="13"/>
  <c r="J589" i="10"/>
  <c r="G589" i="10"/>
  <c r="H586" i="8"/>
  <c r="D586" i="8"/>
  <c r="E586" i="8" s="1"/>
  <c r="C586" i="8"/>
  <c r="G586" i="8"/>
  <c r="E445" i="2" l="1"/>
  <c r="G445" i="2" s="1"/>
  <c r="K445" i="2"/>
  <c r="G498" i="12"/>
  <c r="L498" i="12" s="1"/>
  <c r="J491" i="13"/>
  <c r="D491" i="13"/>
  <c r="E491" i="13"/>
  <c r="F491" i="13" a="1"/>
  <c r="F491" i="13" s="1"/>
  <c r="I491" i="13"/>
  <c r="I586" i="8"/>
  <c r="F586" i="8"/>
  <c r="D590" i="10"/>
  <c r="E590" i="10" s="1"/>
  <c r="H590" i="10"/>
  <c r="C590" i="10"/>
  <c r="I590" i="10"/>
  <c r="J445" i="2" l="1"/>
  <c r="O445" i="2" s="1"/>
  <c r="D446" i="2"/>
  <c r="H446" i="2"/>
  <c r="C446" i="2"/>
  <c r="I446" i="2"/>
  <c r="M446" i="2" s="1"/>
  <c r="L445" i="2"/>
  <c r="N445" i="2" s="1"/>
  <c r="I498" i="12"/>
  <c r="G491" i="13"/>
  <c r="J590" i="10"/>
  <c r="G590" i="10"/>
  <c r="H587" i="8"/>
  <c r="D587" i="8"/>
  <c r="E587" i="8" s="1"/>
  <c r="C587" i="8"/>
  <c r="G587" i="8"/>
  <c r="E446" i="2" l="1"/>
  <c r="K446" i="2"/>
  <c r="F499" i="12" a="1"/>
  <c r="F499" i="12" s="1"/>
  <c r="M499" i="12" s="1"/>
  <c r="D499" i="12"/>
  <c r="J499" i="12"/>
  <c r="K499" i="12"/>
  <c r="O499" i="12" s="1"/>
  <c r="E499" i="12"/>
  <c r="K491" i="13"/>
  <c r="H491" i="13"/>
  <c r="F587" i="8"/>
  <c r="I587" i="8"/>
  <c r="I591" i="10"/>
  <c r="C591" i="10"/>
  <c r="H591" i="10"/>
  <c r="D591" i="10"/>
  <c r="E591" i="10" s="1"/>
  <c r="G446" i="2" l="1"/>
  <c r="L446" i="2"/>
  <c r="N446" i="2" s="1"/>
  <c r="J446" i="2"/>
  <c r="O446" i="2" s="1"/>
  <c r="G499" i="12"/>
  <c r="I499" i="12" s="1"/>
  <c r="F492" i="13" a="1"/>
  <c r="F492" i="13" s="1"/>
  <c r="J492" i="13"/>
  <c r="E492" i="13"/>
  <c r="D492" i="13"/>
  <c r="G492" i="13" s="1"/>
  <c r="I492" i="13"/>
  <c r="J591" i="10"/>
  <c r="G591" i="10"/>
  <c r="H588" i="8"/>
  <c r="D588" i="8"/>
  <c r="E588" i="8" s="1"/>
  <c r="C588" i="8"/>
  <c r="G588" i="8"/>
  <c r="C447" i="2" l="1"/>
  <c r="D447" i="2"/>
  <c r="I447" i="2"/>
  <c r="M447" i="2" s="1"/>
  <c r="H447" i="2"/>
  <c r="H492" i="13"/>
  <c r="J493" i="13" s="1"/>
  <c r="J500" i="12"/>
  <c r="E500" i="12"/>
  <c r="F500" i="12" a="1"/>
  <c r="F500" i="12" s="1"/>
  <c r="D500" i="12"/>
  <c r="K500" i="12"/>
  <c r="O500" i="12" s="1"/>
  <c r="L499" i="12"/>
  <c r="K492" i="13"/>
  <c r="I588" i="8"/>
  <c r="F588" i="8"/>
  <c r="D592" i="10"/>
  <c r="E592" i="10" s="1"/>
  <c r="I592" i="10"/>
  <c r="H592" i="10"/>
  <c r="C592" i="10"/>
  <c r="D493" i="13" l="1"/>
  <c r="E493" i="13"/>
  <c r="E447" i="2"/>
  <c r="J447" i="2" s="1"/>
  <c r="O447" i="2" s="1"/>
  <c r="K447" i="2"/>
  <c r="I493" i="13"/>
  <c r="F493" i="13" a="1"/>
  <c r="F493" i="13" s="1"/>
  <c r="G493" i="13" s="1"/>
  <c r="G500" i="12"/>
  <c r="I500" i="12" s="1"/>
  <c r="M500" i="12"/>
  <c r="J592" i="10"/>
  <c r="G592" i="10"/>
  <c r="H589" i="8"/>
  <c r="D589" i="8"/>
  <c r="E589" i="8" s="1"/>
  <c r="C589" i="8"/>
  <c r="G589" i="8"/>
  <c r="G447" i="2" l="1"/>
  <c r="I448" i="2" s="1"/>
  <c r="M448" i="2" s="1"/>
  <c r="L447" i="2"/>
  <c r="N447" i="2" s="1"/>
  <c r="E501" i="12"/>
  <c r="F501" i="12" a="1"/>
  <c r="F501" i="12" s="1"/>
  <c r="M501" i="12" s="1"/>
  <c r="K501" i="12"/>
  <c r="O501" i="12" s="1"/>
  <c r="J501" i="12"/>
  <c r="D501" i="12"/>
  <c r="L500" i="12"/>
  <c r="H493" i="13"/>
  <c r="K493" i="13"/>
  <c r="F589" i="8"/>
  <c r="I589" i="8"/>
  <c r="I593" i="10"/>
  <c r="C593" i="10"/>
  <c r="H593" i="10"/>
  <c r="D593" i="10"/>
  <c r="E593" i="10" s="1"/>
  <c r="G501" i="12" l="1"/>
  <c r="L501" i="12" s="1"/>
  <c r="H448" i="2"/>
  <c r="D448" i="2"/>
  <c r="K448" i="2" s="1"/>
  <c r="C448" i="2"/>
  <c r="I501" i="12"/>
  <c r="F494" i="13" a="1"/>
  <c r="F494" i="13" s="1"/>
  <c r="E494" i="13"/>
  <c r="J494" i="13"/>
  <c r="D494" i="13"/>
  <c r="I494" i="13"/>
  <c r="J593" i="10"/>
  <c r="G593" i="10"/>
  <c r="H590" i="8"/>
  <c r="D590" i="8"/>
  <c r="E590" i="8" s="1"/>
  <c r="C590" i="8"/>
  <c r="G590" i="8"/>
  <c r="E448" i="2" l="1"/>
  <c r="J448" i="2" s="1"/>
  <c r="O448" i="2" s="1"/>
  <c r="L448" i="2"/>
  <c r="N448" i="2" s="1"/>
  <c r="G494" i="13"/>
  <c r="K494" i="13" s="1"/>
  <c r="F502" i="12" a="1"/>
  <c r="F502" i="12" s="1"/>
  <c r="M502" i="12" s="1"/>
  <c r="E502" i="12"/>
  <c r="J502" i="12"/>
  <c r="K502" i="12"/>
  <c r="O502" i="12" s="1"/>
  <c r="D502" i="12"/>
  <c r="G502" i="12" s="1"/>
  <c r="I590" i="8"/>
  <c r="F590" i="8"/>
  <c r="D594" i="10"/>
  <c r="E594" i="10" s="1"/>
  <c r="I594" i="10"/>
  <c r="H594" i="10"/>
  <c r="C594" i="10"/>
  <c r="G448" i="2" l="1"/>
  <c r="D449" i="2" s="1"/>
  <c r="H494" i="13"/>
  <c r="F495" i="13" s="1" a="1"/>
  <c r="F495" i="13" s="1"/>
  <c r="I502" i="12"/>
  <c r="L502" i="12"/>
  <c r="J594" i="10"/>
  <c r="G594" i="10"/>
  <c r="H591" i="8"/>
  <c r="D591" i="8"/>
  <c r="E591" i="8" s="1"/>
  <c r="C591" i="8"/>
  <c r="G591" i="8"/>
  <c r="E495" i="13" l="1"/>
  <c r="J495" i="13"/>
  <c r="D495" i="13"/>
  <c r="G495" i="13" s="1"/>
  <c r="H495" i="13" s="1"/>
  <c r="D496" i="13" s="1"/>
  <c r="H449" i="2"/>
  <c r="C449" i="2"/>
  <c r="I449" i="2"/>
  <c r="M449" i="2" s="1"/>
  <c r="E449" i="2"/>
  <c r="K449" i="2"/>
  <c r="I495" i="13"/>
  <c r="K503" i="12"/>
  <c r="O503" i="12" s="1"/>
  <c r="J503" i="12"/>
  <c r="E503" i="12"/>
  <c r="D503" i="12"/>
  <c r="F503" i="12" a="1"/>
  <c r="F503" i="12" s="1"/>
  <c r="M503" i="12" s="1"/>
  <c r="I591" i="8"/>
  <c r="F591" i="8"/>
  <c r="I595" i="10"/>
  <c r="C595" i="10"/>
  <c r="H595" i="10"/>
  <c r="D595" i="10"/>
  <c r="E595" i="10" s="1"/>
  <c r="K495" i="13" l="1"/>
  <c r="L449" i="2"/>
  <c r="N449" i="2" s="1"/>
  <c r="G449" i="2"/>
  <c r="J449" i="2"/>
  <c r="O449" i="2" s="1"/>
  <c r="G503" i="12"/>
  <c r="L503" i="12" s="1"/>
  <c r="J496" i="13"/>
  <c r="I496" i="13"/>
  <c r="F496" i="13" a="1"/>
  <c r="F496" i="13" s="1"/>
  <c r="G496" i="13" s="1"/>
  <c r="E496" i="13"/>
  <c r="J595" i="10"/>
  <c r="G595" i="10"/>
  <c r="H592" i="8"/>
  <c r="D592" i="8"/>
  <c r="E592" i="8" s="1"/>
  <c r="C592" i="8"/>
  <c r="G592" i="8"/>
  <c r="H450" i="2" l="1"/>
  <c r="I450" i="2"/>
  <c r="M450" i="2" s="1"/>
  <c r="D450" i="2"/>
  <c r="C450" i="2"/>
  <c r="I503" i="12"/>
  <c r="F592" i="8"/>
  <c r="H496" i="13"/>
  <c r="F497" i="13" s="1" a="1"/>
  <c r="F497" i="13" s="1"/>
  <c r="K496" i="13"/>
  <c r="I592" i="8"/>
  <c r="D596" i="10"/>
  <c r="E596" i="10" s="1"/>
  <c r="C596" i="10"/>
  <c r="I596" i="10"/>
  <c r="H596" i="10"/>
  <c r="E450" i="2" l="1"/>
  <c r="K450" i="2"/>
  <c r="F504" i="12" a="1"/>
  <c r="F504" i="12" s="1"/>
  <c r="M504" i="12" s="1"/>
  <c r="D504" i="12"/>
  <c r="J504" i="12"/>
  <c r="E504" i="12"/>
  <c r="K504" i="12"/>
  <c r="O504" i="12" s="1"/>
  <c r="E497" i="13"/>
  <c r="I497" i="13"/>
  <c r="J497" i="13"/>
  <c r="D497" i="13"/>
  <c r="G497" i="13" s="1"/>
  <c r="J596" i="10"/>
  <c r="G596" i="10"/>
  <c r="H593" i="8"/>
  <c r="D593" i="8"/>
  <c r="E593" i="8" s="1"/>
  <c r="C593" i="8"/>
  <c r="G593" i="8"/>
  <c r="G450" i="2" l="1"/>
  <c r="L450" i="2"/>
  <c r="N450" i="2" s="1"/>
  <c r="J450" i="2"/>
  <c r="O450" i="2" s="1"/>
  <c r="G504" i="12"/>
  <c r="L504" i="12" s="1"/>
  <c r="K497" i="13"/>
  <c r="H497" i="13"/>
  <c r="E498" i="13" s="1"/>
  <c r="I593" i="8"/>
  <c r="F593" i="8"/>
  <c r="I597" i="10"/>
  <c r="C597" i="10"/>
  <c r="H597" i="10"/>
  <c r="D597" i="10"/>
  <c r="E597" i="10" s="1"/>
  <c r="I504" i="12" l="1"/>
  <c r="J505" i="12" s="1"/>
  <c r="H451" i="2"/>
  <c r="I451" i="2"/>
  <c r="M451" i="2" s="1"/>
  <c r="D451" i="2"/>
  <c r="C451" i="2"/>
  <c r="D498" i="13"/>
  <c r="I498" i="13"/>
  <c r="F498" i="13" a="1"/>
  <c r="F498" i="13" s="1"/>
  <c r="G498" i="13" s="1"/>
  <c r="J498" i="13"/>
  <c r="J597" i="10"/>
  <c r="G597" i="10"/>
  <c r="H594" i="8"/>
  <c r="D594" i="8"/>
  <c r="E594" i="8" s="1"/>
  <c r="C594" i="8"/>
  <c r="G594" i="8"/>
  <c r="K505" i="12" l="1"/>
  <c r="O505" i="12" s="1"/>
  <c r="E505" i="12"/>
  <c r="D505" i="12"/>
  <c r="F505" i="12" a="1"/>
  <c r="F505" i="12" s="1"/>
  <c r="M505" i="12" s="1"/>
  <c r="E451" i="2"/>
  <c r="K451" i="2"/>
  <c r="I594" i="8"/>
  <c r="F594" i="8"/>
  <c r="K498" i="13"/>
  <c r="H498" i="13"/>
  <c r="D598" i="10"/>
  <c r="E598" i="10" s="1"/>
  <c r="H598" i="10"/>
  <c r="C598" i="10"/>
  <c r="I598" i="10"/>
  <c r="G505" i="12" l="1"/>
  <c r="I505" i="12" s="1"/>
  <c r="D506" i="12" s="1"/>
  <c r="L451" i="2"/>
  <c r="N451" i="2" s="1"/>
  <c r="J451" i="2"/>
  <c r="O451" i="2" s="1"/>
  <c r="G451" i="2"/>
  <c r="J506" i="12"/>
  <c r="J499" i="13"/>
  <c r="D499" i="13"/>
  <c r="F499" i="13" a="1"/>
  <c r="F499" i="13" s="1"/>
  <c r="E499" i="13"/>
  <c r="I499" i="13"/>
  <c r="J598" i="10"/>
  <c r="G598" i="10"/>
  <c r="H595" i="8"/>
  <c r="D595" i="8"/>
  <c r="E595" i="8" s="1"/>
  <c r="C595" i="8"/>
  <c r="G595" i="8"/>
  <c r="K506" i="12" l="1"/>
  <c r="O506" i="12" s="1"/>
  <c r="E506" i="12"/>
  <c r="F506" i="12" a="1"/>
  <c r="F506" i="12" s="1"/>
  <c r="L505" i="12"/>
  <c r="D452" i="2"/>
  <c r="H452" i="2"/>
  <c r="I452" i="2"/>
  <c r="M452" i="2" s="1"/>
  <c r="C452" i="2"/>
  <c r="G506" i="12"/>
  <c r="M506" i="12"/>
  <c r="G499" i="13"/>
  <c r="K499" i="13" s="1"/>
  <c r="I595" i="8"/>
  <c r="F595" i="8"/>
  <c r="I599" i="10"/>
  <c r="C599" i="10"/>
  <c r="H599" i="10"/>
  <c r="D599" i="10"/>
  <c r="E599" i="10" s="1"/>
  <c r="L506" i="12" l="1"/>
  <c r="E452" i="2"/>
  <c r="K452" i="2"/>
  <c r="I506" i="12"/>
  <c r="H499" i="13"/>
  <c r="J500" i="13" s="1"/>
  <c r="J599" i="10"/>
  <c r="G599" i="10"/>
  <c r="H596" i="8"/>
  <c r="D596" i="8"/>
  <c r="E596" i="8" s="1"/>
  <c r="C596" i="8"/>
  <c r="G596" i="8"/>
  <c r="J452" i="2" l="1"/>
  <c r="O452" i="2" s="1"/>
  <c r="L452" i="2"/>
  <c r="N452" i="2" s="1"/>
  <c r="G452" i="2"/>
  <c r="E507" i="12"/>
  <c r="F507" i="12" a="1"/>
  <c r="F507" i="12" s="1"/>
  <c r="M507" i="12" s="1"/>
  <c r="J507" i="12"/>
  <c r="D507" i="12"/>
  <c r="K507" i="12"/>
  <c r="O507" i="12" s="1"/>
  <c r="E500" i="13"/>
  <c r="F500" i="13" a="1"/>
  <c r="F500" i="13" s="1"/>
  <c r="D500" i="13"/>
  <c r="I500" i="13"/>
  <c r="I596" i="8"/>
  <c r="F596" i="8"/>
  <c r="D600" i="10"/>
  <c r="E600" i="10" s="1"/>
  <c r="I600" i="10"/>
  <c r="H600" i="10"/>
  <c r="C600" i="10"/>
  <c r="H453" i="2" l="1"/>
  <c r="C453" i="2"/>
  <c r="I453" i="2"/>
  <c r="M453" i="2" s="1"/>
  <c r="D453" i="2"/>
  <c r="G507" i="12"/>
  <c r="L507" i="12" s="1"/>
  <c r="G500" i="13"/>
  <c r="K500" i="13" s="1"/>
  <c r="J600" i="10"/>
  <c r="G600" i="10"/>
  <c r="H597" i="8"/>
  <c r="D597" i="8"/>
  <c r="E597" i="8" s="1"/>
  <c r="C597" i="8"/>
  <c r="G597" i="8"/>
  <c r="E453" i="2" l="1"/>
  <c r="J453" i="2" s="1"/>
  <c r="O453" i="2" s="1"/>
  <c r="K453" i="2"/>
  <c r="I507" i="12"/>
  <c r="F508" i="12" s="1" a="1"/>
  <c r="F508" i="12" s="1"/>
  <c r="M508" i="12" s="1"/>
  <c r="H500" i="13"/>
  <c r="I501" i="13" s="1"/>
  <c r="F597" i="8"/>
  <c r="I597" i="8"/>
  <c r="I601" i="10"/>
  <c r="C601" i="10"/>
  <c r="H601" i="10"/>
  <c r="D601" i="10"/>
  <c r="E601" i="10" s="1"/>
  <c r="E508" i="12" l="1"/>
  <c r="D508" i="12"/>
  <c r="G508" i="12" s="1"/>
  <c r="G453" i="2"/>
  <c r="H454" i="2" s="1"/>
  <c r="L453" i="2"/>
  <c r="N453" i="2" s="1"/>
  <c r="K508" i="12"/>
  <c r="O508" i="12" s="1"/>
  <c r="J508" i="12"/>
  <c r="D501" i="13"/>
  <c r="E501" i="13"/>
  <c r="F501" i="13" a="1"/>
  <c r="F501" i="13" s="1"/>
  <c r="J501" i="13"/>
  <c r="J601" i="10"/>
  <c r="G601" i="10"/>
  <c r="H598" i="8"/>
  <c r="D598" i="8"/>
  <c r="E598" i="8" s="1"/>
  <c r="C598" i="8"/>
  <c r="G598" i="8"/>
  <c r="L508" i="12" l="1"/>
  <c r="I508" i="12"/>
  <c r="J509" i="12" s="1"/>
  <c r="I454" i="2"/>
  <c r="M454" i="2" s="1"/>
  <c r="D454" i="2"/>
  <c r="E454" i="2" s="1"/>
  <c r="C454" i="2"/>
  <c r="K454" i="2"/>
  <c r="G501" i="13"/>
  <c r="K501" i="13" s="1"/>
  <c r="F598" i="8"/>
  <c r="I598" i="8"/>
  <c r="D602" i="10"/>
  <c r="E602" i="10" s="1"/>
  <c r="I602" i="10"/>
  <c r="H602" i="10"/>
  <c r="C602" i="10"/>
  <c r="K509" i="12" l="1"/>
  <c r="O509" i="12" s="1"/>
  <c r="D509" i="12"/>
  <c r="G509" i="12" s="1"/>
  <c r="L509" i="12" s="1"/>
  <c r="F509" i="12" a="1"/>
  <c r="F509" i="12" s="1"/>
  <c r="M509" i="12" s="1"/>
  <c r="E509" i="12"/>
  <c r="G454" i="2"/>
  <c r="I455" i="2" s="1"/>
  <c r="M455" i="2" s="1"/>
  <c r="J454" i="2"/>
  <c r="O454" i="2" s="1"/>
  <c r="L454" i="2"/>
  <c r="N454" i="2" s="1"/>
  <c r="H501" i="13"/>
  <c r="F502" i="13" s="1" a="1"/>
  <c r="F502" i="13" s="1"/>
  <c r="J602" i="10"/>
  <c r="G602" i="10"/>
  <c r="H599" i="8"/>
  <c r="D599" i="8"/>
  <c r="E599" i="8" s="1"/>
  <c r="C599" i="8"/>
  <c r="G599" i="8"/>
  <c r="C455" i="2" l="1"/>
  <c r="H455" i="2"/>
  <c r="D455" i="2"/>
  <c r="E455" i="2" s="1"/>
  <c r="K455" i="2"/>
  <c r="I509" i="12"/>
  <c r="K510" i="12" s="1"/>
  <c r="O510" i="12" s="1"/>
  <c r="D502" i="13"/>
  <c r="G502" i="13" s="1"/>
  <c r="I502" i="13"/>
  <c r="E502" i="13"/>
  <c r="J502" i="13"/>
  <c r="F599" i="8"/>
  <c r="I599" i="8"/>
  <c r="I603" i="10"/>
  <c r="C603" i="10"/>
  <c r="H603" i="10"/>
  <c r="D603" i="10"/>
  <c r="E603" i="10" s="1"/>
  <c r="F510" i="12" l="1" a="1"/>
  <c r="F510" i="12" s="1"/>
  <c r="M510" i="12" s="1"/>
  <c r="D510" i="12"/>
  <c r="G510" i="12" s="1"/>
  <c r="L455" i="2"/>
  <c r="N455" i="2" s="1"/>
  <c r="J455" i="2"/>
  <c r="O455" i="2" s="1"/>
  <c r="G455" i="2"/>
  <c r="E510" i="12"/>
  <c r="J510" i="12"/>
  <c r="K502" i="13"/>
  <c r="H502" i="13"/>
  <c r="J503" i="13" s="1"/>
  <c r="J603" i="10"/>
  <c r="G603" i="10"/>
  <c r="H600" i="8"/>
  <c r="D600" i="8"/>
  <c r="E600" i="8" s="1"/>
  <c r="C600" i="8"/>
  <c r="G600" i="8"/>
  <c r="L510" i="12" l="1"/>
  <c r="D456" i="2"/>
  <c r="C456" i="2"/>
  <c r="I456" i="2"/>
  <c r="M456" i="2" s="1"/>
  <c r="H456" i="2"/>
  <c r="D503" i="13"/>
  <c r="I510" i="12"/>
  <c r="E503" i="13"/>
  <c r="I503" i="13"/>
  <c r="F503" i="13" a="1"/>
  <c r="F503" i="13" s="1"/>
  <c r="G503" i="13" s="1"/>
  <c r="K503" i="13" s="1"/>
  <c r="I600" i="8"/>
  <c r="F600" i="8"/>
  <c r="D604" i="10"/>
  <c r="E604" i="10" s="1"/>
  <c r="C604" i="10"/>
  <c r="I604" i="10"/>
  <c r="H604" i="10"/>
  <c r="E456" i="2" l="1"/>
  <c r="K456" i="2"/>
  <c r="F511" i="12" a="1"/>
  <c r="F511" i="12" s="1"/>
  <c r="M511" i="12" s="1"/>
  <c r="E511" i="12"/>
  <c r="K511" i="12"/>
  <c r="O511" i="12" s="1"/>
  <c r="J511" i="12"/>
  <c r="D511" i="12"/>
  <c r="G511" i="12" s="1"/>
  <c r="H503" i="13"/>
  <c r="E504" i="13" s="1"/>
  <c r="J604" i="10"/>
  <c r="G604" i="10"/>
  <c r="H601" i="8"/>
  <c r="D601" i="8"/>
  <c r="E601" i="8" s="1"/>
  <c r="C601" i="8"/>
  <c r="G601" i="8"/>
  <c r="L456" i="2" l="1"/>
  <c r="N456" i="2" s="1"/>
  <c r="J456" i="2"/>
  <c r="O456" i="2" s="1"/>
  <c r="G456" i="2"/>
  <c r="I511" i="12"/>
  <c r="L511" i="12"/>
  <c r="I504" i="13"/>
  <c r="J504" i="13"/>
  <c r="D504" i="13"/>
  <c r="F504" i="13" a="1"/>
  <c r="F504" i="13" s="1"/>
  <c r="I601" i="8"/>
  <c r="F601" i="8"/>
  <c r="I605" i="10"/>
  <c r="C605" i="10"/>
  <c r="H605" i="10"/>
  <c r="D605" i="10"/>
  <c r="E605" i="10" s="1"/>
  <c r="I457" i="2" l="1"/>
  <c r="M457" i="2" s="1"/>
  <c r="D457" i="2"/>
  <c r="H457" i="2"/>
  <c r="C457" i="2"/>
  <c r="K512" i="12"/>
  <c r="O512" i="12" s="1"/>
  <c r="F512" i="12" a="1"/>
  <c r="F512" i="12" s="1"/>
  <c r="M512" i="12" s="1"/>
  <c r="E512" i="12"/>
  <c r="J512" i="12"/>
  <c r="D512" i="12"/>
  <c r="G512" i="12" s="1"/>
  <c r="G504" i="13"/>
  <c r="H504" i="13" s="1"/>
  <c r="J505" i="13" s="1"/>
  <c r="J605" i="10"/>
  <c r="G605" i="10"/>
  <c r="H602" i="8"/>
  <c r="D602" i="8"/>
  <c r="E602" i="8" s="1"/>
  <c r="C602" i="8"/>
  <c r="G602" i="8"/>
  <c r="E457" i="2" l="1"/>
  <c r="K457" i="2"/>
  <c r="I512" i="12"/>
  <c r="D513" i="12" s="1"/>
  <c r="L512" i="12"/>
  <c r="E505" i="13"/>
  <c r="I505" i="13"/>
  <c r="F505" i="13" a="1"/>
  <c r="F505" i="13" s="1"/>
  <c r="D505" i="13"/>
  <c r="K504" i="13"/>
  <c r="I602" i="8"/>
  <c r="F602" i="8"/>
  <c r="D606" i="10"/>
  <c r="E606" i="10" s="1"/>
  <c r="H606" i="10"/>
  <c r="C606" i="10"/>
  <c r="I606" i="10"/>
  <c r="F513" i="12" l="1" a="1"/>
  <c r="F513" i="12" s="1"/>
  <c r="M513" i="12" s="1"/>
  <c r="J513" i="12"/>
  <c r="E513" i="12"/>
  <c r="J457" i="2"/>
  <c r="O457" i="2" s="1"/>
  <c r="L457" i="2"/>
  <c r="N457" i="2" s="1"/>
  <c r="G457" i="2"/>
  <c r="K513" i="12"/>
  <c r="O513" i="12" s="1"/>
  <c r="G505" i="13"/>
  <c r="K505" i="13" s="1"/>
  <c r="J606" i="10"/>
  <c r="G606" i="10"/>
  <c r="H603" i="8"/>
  <c r="D603" i="8"/>
  <c r="E603" i="8" s="1"/>
  <c r="C603" i="8"/>
  <c r="G603" i="8"/>
  <c r="G513" i="12" l="1"/>
  <c r="I513" i="12" s="1"/>
  <c r="D458" i="2"/>
  <c r="C458" i="2"/>
  <c r="I458" i="2"/>
  <c r="M458" i="2" s="1"/>
  <c r="H458" i="2"/>
  <c r="H505" i="13"/>
  <c r="I506" i="13" s="1"/>
  <c r="F603" i="8"/>
  <c r="I603" i="8"/>
  <c r="I607" i="10"/>
  <c r="C607" i="10"/>
  <c r="H607" i="10"/>
  <c r="D607" i="10"/>
  <c r="E607" i="10" s="1"/>
  <c r="L513" i="12" l="1"/>
  <c r="E458" i="2"/>
  <c r="K458" i="2"/>
  <c r="F514" i="12" a="1"/>
  <c r="F514" i="12" s="1"/>
  <c r="M514" i="12" s="1"/>
  <c r="D514" i="12"/>
  <c r="J514" i="12"/>
  <c r="E514" i="12"/>
  <c r="K514" i="12"/>
  <c r="O514" i="12" s="1"/>
  <c r="F506" i="13" a="1"/>
  <c r="F506" i="13" s="1"/>
  <c r="G506" i="13" s="1"/>
  <c r="D506" i="13"/>
  <c r="E506" i="13"/>
  <c r="J506" i="13"/>
  <c r="J607" i="10"/>
  <c r="G607" i="10"/>
  <c r="H604" i="8"/>
  <c r="D604" i="8"/>
  <c r="E604" i="8" s="1"/>
  <c r="C604" i="8"/>
  <c r="G604" i="8"/>
  <c r="G514" i="12" l="1"/>
  <c r="L514" i="12" s="1"/>
  <c r="L458" i="2"/>
  <c r="N458" i="2" s="1"/>
  <c r="J458" i="2"/>
  <c r="O458" i="2" s="1"/>
  <c r="G458" i="2"/>
  <c r="K506" i="13"/>
  <c r="F604" i="8"/>
  <c r="I604" i="8"/>
  <c r="H506" i="13"/>
  <c r="D608" i="10"/>
  <c r="E608" i="10" s="1"/>
  <c r="I608" i="10"/>
  <c r="H608" i="10"/>
  <c r="C608" i="10"/>
  <c r="I514" i="12" l="1"/>
  <c r="E515" i="12" s="1"/>
  <c r="H459" i="2"/>
  <c r="C459" i="2"/>
  <c r="D459" i="2"/>
  <c r="I459" i="2"/>
  <c r="M459" i="2" s="1"/>
  <c r="I507" i="13"/>
  <c r="F507" i="13" a="1"/>
  <c r="F507" i="13" s="1"/>
  <c r="J507" i="13"/>
  <c r="E507" i="13"/>
  <c r="D507" i="13"/>
  <c r="J608" i="10"/>
  <c r="G608" i="10"/>
  <c r="H605" i="8"/>
  <c r="D605" i="8"/>
  <c r="E605" i="8" s="1"/>
  <c r="C605" i="8"/>
  <c r="G605" i="8"/>
  <c r="J515" i="12" l="1"/>
  <c r="K515" i="12"/>
  <c r="O515" i="12" s="1"/>
  <c r="D515" i="12"/>
  <c r="F515" i="12" a="1"/>
  <c r="F515" i="12" s="1"/>
  <c r="M515" i="12" s="1"/>
  <c r="E459" i="2"/>
  <c r="G459" i="2" s="1"/>
  <c r="K459" i="2"/>
  <c r="F605" i="8"/>
  <c r="G507" i="13"/>
  <c r="K507" i="13" s="1"/>
  <c r="I605" i="8"/>
  <c r="I609" i="10"/>
  <c r="C609" i="10"/>
  <c r="H609" i="10"/>
  <c r="D609" i="10"/>
  <c r="E609" i="10" s="1"/>
  <c r="G515" i="12" l="1"/>
  <c r="I515" i="12" s="1"/>
  <c r="I460" i="2"/>
  <c r="M460" i="2" s="1"/>
  <c r="C460" i="2"/>
  <c r="D460" i="2"/>
  <c r="H460" i="2"/>
  <c r="J459" i="2"/>
  <c r="O459" i="2" s="1"/>
  <c r="L459" i="2"/>
  <c r="N459" i="2" s="1"/>
  <c r="H507" i="13"/>
  <c r="J508" i="13" s="1"/>
  <c r="J609" i="10"/>
  <c r="G609" i="10"/>
  <c r="H606" i="8"/>
  <c r="D606" i="8"/>
  <c r="E606" i="8" s="1"/>
  <c r="C606" i="8"/>
  <c r="G606" i="8"/>
  <c r="L515" i="12" l="1"/>
  <c r="E460" i="2"/>
  <c r="G460" i="2" s="1"/>
  <c r="K460" i="2"/>
  <c r="E516" i="12"/>
  <c r="J516" i="12"/>
  <c r="F516" i="12" a="1"/>
  <c r="F516" i="12" s="1"/>
  <c r="M516" i="12" s="1"/>
  <c r="K516" i="12"/>
  <c r="O516" i="12" s="1"/>
  <c r="D516" i="12"/>
  <c r="D508" i="13"/>
  <c r="E508" i="13"/>
  <c r="F508" i="13" a="1"/>
  <c r="F508" i="13" s="1"/>
  <c r="I508" i="13"/>
  <c r="F606" i="8"/>
  <c r="I606" i="8"/>
  <c r="D610" i="10"/>
  <c r="E610" i="10" s="1"/>
  <c r="I610" i="10"/>
  <c r="H610" i="10"/>
  <c r="C610" i="10"/>
  <c r="I461" i="2" l="1"/>
  <c r="M461" i="2" s="1"/>
  <c r="C461" i="2"/>
  <c r="H461" i="2"/>
  <c r="D461" i="2"/>
  <c r="J460" i="2"/>
  <c r="O460" i="2" s="1"/>
  <c r="L460" i="2"/>
  <c r="N460" i="2" s="1"/>
  <c r="G516" i="12"/>
  <c r="G508" i="13"/>
  <c r="H508" i="13" s="1"/>
  <c r="J610" i="10"/>
  <c r="G610" i="10"/>
  <c r="H607" i="8"/>
  <c r="D607" i="8"/>
  <c r="E607" i="8" s="1"/>
  <c r="C607" i="8"/>
  <c r="G607" i="8"/>
  <c r="I516" i="12" l="1"/>
  <c r="E517" i="12" s="1"/>
  <c r="E461" i="2"/>
  <c r="G461" i="2" s="1"/>
  <c r="K461" i="2"/>
  <c r="F517" i="12" a="1"/>
  <c r="F517" i="12" s="1"/>
  <c r="M517" i="12" s="1"/>
  <c r="L516" i="12"/>
  <c r="K508" i="13"/>
  <c r="F607" i="8"/>
  <c r="I607" i="8"/>
  <c r="F509" i="13" a="1"/>
  <c r="F509" i="13" s="1"/>
  <c r="I509" i="13"/>
  <c r="J509" i="13"/>
  <c r="D509" i="13"/>
  <c r="E509" i="13"/>
  <c r="I611" i="10"/>
  <c r="C611" i="10"/>
  <c r="H611" i="10"/>
  <c r="D611" i="10"/>
  <c r="E611" i="10" s="1"/>
  <c r="K517" i="12" l="1"/>
  <c r="O517" i="12" s="1"/>
  <c r="D517" i="12"/>
  <c r="G517" i="12" s="1"/>
  <c r="J517" i="12"/>
  <c r="J461" i="2"/>
  <c r="O461" i="2" s="1"/>
  <c r="I462" i="2"/>
  <c r="M462" i="2" s="1"/>
  <c r="H462" i="2"/>
  <c r="D462" i="2"/>
  <c r="C462" i="2"/>
  <c r="L461" i="2"/>
  <c r="N461" i="2" s="1"/>
  <c r="G509" i="13"/>
  <c r="K509" i="13" s="1"/>
  <c r="J611" i="10"/>
  <c r="G611" i="10"/>
  <c r="H608" i="8"/>
  <c r="D608" i="8"/>
  <c r="E608" i="8" s="1"/>
  <c r="C608" i="8"/>
  <c r="G608" i="8"/>
  <c r="L517" i="12" l="1"/>
  <c r="I517" i="12"/>
  <c r="E518" i="12" s="1"/>
  <c r="E462" i="2"/>
  <c r="K462" i="2"/>
  <c r="K518" i="12"/>
  <c r="O518" i="12" s="1"/>
  <c r="J518" i="12"/>
  <c r="D518" i="12"/>
  <c r="H509" i="13"/>
  <c r="D510" i="13" s="1"/>
  <c r="F608" i="8"/>
  <c r="I608" i="8"/>
  <c r="D612" i="10"/>
  <c r="E612" i="10" s="1"/>
  <c r="C612" i="10"/>
  <c r="I612" i="10"/>
  <c r="H612" i="10"/>
  <c r="F518" i="12" l="1" a="1"/>
  <c r="F518" i="12" s="1"/>
  <c r="L462" i="2"/>
  <c r="N462" i="2" s="1"/>
  <c r="G462" i="2"/>
  <c r="J462" i="2"/>
  <c r="O462" i="2" s="1"/>
  <c r="G518" i="12"/>
  <c r="L518" i="12" s="1"/>
  <c r="M518" i="12"/>
  <c r="E510" i="13"/>
  <c r="J510" i="13"/>
  <c r="F510" i="13" a="1"/>
  <c r="F510" i="13" s="1"/>
  <c r="G510" i="13" s="1"/>
  <c r="I510" i="13"/>
  <c r="J612" i="10"/>
  <c r="G612" i="10"/>
  <c r="H609" i="8"/>
  <c r="D609" i="8"/>
  <c r="E609" i="8" s="1"/>
  <c r="C609" i="8"/>
  <c r="G609" i="8"/>
  <c r="I463" i="2" l="1"/>
  <c r="M463" i="2" s="1"/>
  <c r="C463" i="2"/>
  <c r="H463" i="2"/>
  <c r="D463" i="2"/>
  <c r="I518" i="12"/>
  <c r="J519" i="12" s="1"/>
  <c r="K510" i="13"/>
  <c r="H510" i="13"/>
  <c r="D511" i="13" s="1"/>
  <c r="I609" i="8"/>
  <c r="F609" i="8"/>
  <c r="I613" i="10"/>
  <c r="C613" i="10"/>
  <c r="H613" i="10"/>
  <c r="D613" i="10"/>
  <c r="E613" i="10" s="1"/>
  <c r="K519" i="12" l="1"/>
  <c r="O519" i="12" s="1"/>
  <c r="E519" i="12"/>
  <c r="E463" i="2"/>
  <c r="G463" i="2" s="1"/>
  <c r="K463" i="2"/>
  <c r="F519" i="12" a="1"/>
  <c r="F519" i="12" s="1"/>
  <c r="M519" i="12" s="1"/>
  <c r="D519" i="12"/>
  <c r="F511" i="13" a="1"/>
  <c r="F511" i="13" s="1"/>
  <c r="G511" i="13" s="1"/>
  <c r="E511" i="13"/>
  <c r="J511" i="13"/>
  <c r="I511" i="13"/>
  <c r="J613" i="10"/>
  <c r="G613" i="10"/>
  <c r="H610" i="8"/>
  <c r="D610" i="8"/>
  <c r="E610" i="8" s="1"/>
  <c r="C610" i="8"/>
  <c r="G610" i="8"/>
  <c r="G519" i="12" l="1"/>
  <c r="L519" i="12" s="1"/>
  <c r="C464" i="2"/>
  <c r="H464" i="2"/>
  <c r="D464" i="2"/>
  <c r="I464" i="2"/>
  <c r="M464" i="2" s="1"/>
  <c r="J463" i="2"/>
  <c r="O463" i="2" s="1"/>
  <c r="L463" i="2"/>
  <c r="N463" i="2" s="1"/>
  <c r="K511" i="13"/>
  <c r="I610" i="8"/>
  <c r="F610" i="8"/>
  <c r="H511" i="13"/>
  <c r="D614" i="10"/>
  <c r="E614" i="10" s="1"/>
  <c r="H614" i="10"/>
  <c r="C614" i="10"/>
  <c r="I614" i="10"/>
  <c r="I519" i="12" l="1"/>
  <c r="F520" i="12" s="1" a="1"/>
  <c r="F520" i="12" s="1"/>
  <c r="M520" i="12" s="1"/>
  <c r="E464" i="2"/>
  <c r="G464" i="2" s="1"/>
  <c r="K464" i="2"/>
  <c r="K520" i="12"/>
  <c r="O520" i="12" s="1"/>
  <c r="I512" i="13"/>
  <c r="J512" i="13"/>
  <c r="F512" i="13" a="1"/>
  <c r="F512" i="13" s="1"/>
  <c r="E512" i="13"/>
  <c r="D512" i="13"/>
  <c r="J614" i="10"/>
  <c r="G614" i="10"/>
  <c r="H611" i="8"/>
  <c r="D611" i="8"/>
  <c r="E611" i="8" s="1"/>
  <c r="C611" i="8"/>
  <c r="G611" i="8"/>
  <c r="D520" i="12" l="1"/>
  <c r="J520" i="12"/>
  <c r="E520" i="12"/>
  <c r="J464" i="2"/>
  <c r="O464" i="2" s="1"/>
  <c r="D465" i="2"/>
  <c r="C465" i="2"/>
  <c r="H465" i="2"/>
  <c r="I465" i="2"/>
  <c r="M465" i="2" s="1"/>
  <c r="L464" i="2"/>
  <c r="N464" i="2" s="1"/>
  <c r="G520" i="12"/>
  <c r="F611" i="8"/>
  <c r="G512" i="13"/>
  <c r="K512" i="13" s="1"/>
  <c r="I611" i="8"/>
  <c r="I615" i="10"/>
  <c r="C615" i="10"/>
  <c r="H615" i="10"/>
  <c r="D615" i="10"/>
  <c r="E615" i="10" s="1"/>
  <c r="I520" i="12" l="1"/>
  <c r="F521" i="12" s="1" a="1"/>
  <c r="F521" i="12" s="1"/>
  <c r="M521" i="12" s="1"/>
  <c r="E465" i="2"/>
  <c r="K465" i="2"/>
  <c r="K521" i="12"/>
  <c r="O521" i="12" s="1"/>
  <c r="E521" i="12"/>
  <c r="J521" i="12"/>
  <c r="L520" i="12"/>
  <c r="H512" i="13"/>
  <c r="F513" i="13" s="1" a="1"/>
  <c r="F513" i="13" s="1"/>
  <c r="J615" i="10"/>
  <c r="G615" i="10"/>
  <c r="H612" i="8"/>
  <c r="D612" i="8"/>
  <c r="E612" i="8" s="1"/>
  <c r="C612" i="8"/>
  <c r="G612" i="8"/>
  <c r="D521" i="12" l="1"/>
  <c r="G521" i="12" s="1"/>
  <c r="I521" i="12" s="1"/>
  <c r="L465" i="2"/>
  <c r="N465" i="2" s="1"/>
  <c r="G465" i="2"/>
  <c r="J465" i="2"/>
  <c r="O465" i="2" s="1"/>
  <c r="L521" i="12"/>
  <c r="F612" i="8"/>
  <c r="I612" i="8"/>
  <c r="E513" i="13"/>
  <c r="D513" i="13"/>
  <c r="G513" i="13" s="1"/>
  <c r="J513" i="13"/>
  <c r="I513" i="13"/>
  <c r="D616" i="10"/>
  <c r="E616" i="10" s="1"/>
  <c r="I616" i="10"/>
  <c r="H616" i="10"/>
  <c r="C616" i="10"/>
  <c r="I466" i="2" l="1"/>
  <c r="M466" i="2" s="1"/>
  <c r="H466" i="2"/>
  <c r="C466" i="2"/>
  <c r="D466" i="2"/>
  <c r="D522" i="12"/>
  <c r="E522" i="12"/>
  <c r="K522" i="12"/>
  <c r="O522" i="12" s="1"/>
  <c r="J522" i="12"/>
  <c r="F522" i="12" a="1"/>
  <c r="F522" i="12" s="1"/>
  <c r="M522" i="12" s="1"/>
  <c r="K513" i="13"/>
  <c r="H513" i="13"/>
  <c r="J616" i="10"/>
  <c r="G616" i="10"/>
  <c r="H613" i="8"/>
  <c r="D613" i="8"/>
  <c r="E613" i="8" s="1"/>
  <c r="C613" i="8"/>
  <c r="G613" i="8"/>
  <c r="E466" i="2" l="1"/>
  <c r="J466" i="2" s="1"/>
  <c r="O466" i="2" s="1"/>
  <c r="K466" i="2"/>
  <c r="G522" i="12"/>
  <c r="I522" i="12" s="1"/>
  <c r="F613" i="8"/>
  <c r="I613" i="8"/>
  <c r="E514" i="13"/>
  <c r="J514" i="13"/>
  <c r="D514" i="13"/>
  <c r="F514" i="13" a="1"/>
  <c r="F514" i="13" s="1"/>
  <c r="I514" i="13"/>
  <c r="I617" i="10"/>
  <c r="C617" i="10"/>
  <c r="H617" i="10"/>
  <c r="D617" i="10"/>
  <c r="E617" i="10" s="1"/>
  <c r="G466" i="2" l="1"/>
  <c r="I467" i="2" s="1"/>
  <c r="M467" i="2" s="1"/>
  <c r="L466" i="2"/>
  <c r="N466" i="2" s="1"/>
  <c r="J523" i="12"/>
  <c r="E523" i="12"/>
  <c r="K523" i="12"/>
  <c r="O523" i="12" s="1"/>
  <c r="D523" i="12"/>
  <c r="F523" i="12" a="1"/>
  <c r="F523" i="12" s="1"/>
  <c r="M523" i="12" s="1"/>
  <c r="L522" i="12"/>
  <c r="G514" i="13"/>
  <c r="K514" i="13" s="1"/>
  <c r="J617" i="10"/>
  <c r="G617" i="10"/>
  <c r="H614" i="8"/>
  <c r="D614" i="8"/>
  <c r="E614" i="8" s="1"/>
  <c r="C614" i="8"/>
  <c r="G614" i="8"/>
  <c r="G523" i="12" l="1"/>
  <c r="I523" i="12" s="1"/>
  <c r="H467" i="2"/>
  <c r="C467" i="2"/>
  <c r="D467" i="2"/>
  <c r="E467" i="2" s="1"/>
  <c r="K467" i="2"/>
  <c r="F614" i="8"/>
  <c r="I614" i="8"/>
  <c r="H514" i="13"/>
  <c r="D618" i="10"/>
  <c r="E618" i="10" s="1"/>
  <c r="I618" i="10"/>
  <c r="H618" i="10"/>
  <c r="C618" i="10"/>
  <c r="L523" i="12" l="1"/>
  <c r="L467" i="2"/>
  <c r="N467" i="2" s="1"/>
  <c r="G467" i="2"/>
  <c r="J467" i="2"/>
  <c r="O467" i="2" s="1"/>
  <c r="D524" i="12"/>
  <c r="K524" i="12"/>
  <c r="O524" i="12" s="1"/>
  <c r="J524" i="12"/>
  <c r="E524" i="12"/>
  <c r="F524" i="12" a="1"/>
  <c r="F524" i="12" s="1"/>
  <c r="M524" i="12" s="1"/>
  <c r="F515" i="13" a="1"/>
  <c r="F515" i="13" s="1"/>
  <c r="E515" i="13"/>
  <c r="I515" i="13"/>
  <c r="J515" i="13"/>
  <c r="D515" i="13"/>
  <c r="J618" i="10"/>
  <c r="G618" i="10"/>
  <c r="H615" i="8"/>
  <c r="D615" i="8"/>
  <c r="E615" i="8" s="1"/>
  <c r="C615" i="8"/>
  <c r="G615" i="8"/>
  <c r="H468" i="2" l="1"/>
  <c r="I468" i="2"/>
  <c r="M468" i="2" s="1"/>
  <c r="D468" i="2"/>
  <c r="C468" i="2"/>
  <c r="G524" i="12"/>
  <c r="I524" i="12" s="1"/>
  <c r="G515" i="13"/>
  <c r="H515" i="13" s="1"/>
  <c r="I615" i="8"/>
  <c r="F615" i="8"/>
  <c r="I619" i="10"/>
  <c r="C619" i="10"/>
  <c r="H619" i="10"/>
  <c r="D619" i="10"/>
  <c r="E619" i="10" s="1"/>
  <c r="E468" i="2" l="1"/>
  <c r="K468" i="2"/>
  <c r="L524" i="12"/>
  <c r="E525" i="12"/>
  <c r="J525" i="12"/>
  <c r="K525" i="12"/>
  <c r="O525" i="12" s="1"/>
  <c r="D525" i="12"/>
  <c r="F525" i="12" a="1"/>
  <c r="F525" i="12" s="1"/>
  <c r="M525" i="12" s="1"/>
  <c r="K515" i="13"/>
  <c r="F516" i="13" a="1"/>
  <c r="F516" i="13" s="1"/>
  <c r="I516" i="13"/>
  <c r="E516" i="13"/>
  <c r="J516" i="13"/>
  <c r="D516" i="13"/>
  <c r="J619" i="10"/>
  <c r="G619" i="10"/>
  <c r="H616" i="8"/>
  <c r="D616" i="8"/>
  <c r="E616" i="8" s="1"/>
  <c r="C616" i="8"/>
  <c r="G616" i="8"/>
  <c r="L468" i="2" l="1"/>
  <c r="N468" i="2" s="1"/>
  <c r="G468" i="2"/>
  <c r="J468" i="2"/>
  <c r="O468" i="2" s="1"/>
  <c r="G525" i="12"/>
  <c r="L525" i="12" s="1"/>
  <c r="F616" i="8"/>
  <c r="G516" i="13"/>
  <c r="H516" i="13" s="1"/>
  <c r="I616" i="8"/>
  <c r="D620" i="10"/>
  <c r="E620" i="10" s="1"/>
  <c r="C620" i="10"/>
  <c r="I620" i="10"/>
  <c r="H620" i="10"/>
  <c r="I525" i="12" l="1"/>
  <c r="E526" i="12" s="1"/>
  <c r="I469" i="2"/>
  <c r="M469" i="2" s="1"/>
  <c r="H469" i="2"/>
  <c r="C469" i="2"/>
  <c r="D469" i="2"/>
  <c r="K516" i="13"/>
  <c r="J517" i="13"/>
  <c r="F517" i="13" a="1"/>
  <c r="F517" i="13" s="1"/>
  <c r="E517" i="13"/>
  <c r="D517" i="13"/>
  <c r="I517" i="13"/>
  <c r="J620" i="10"/>
  <c r="G620" i="10"/>
  <c r="H617" i="8"/>
  <c r="D617" i="8"/>
  <c r="E617" i="8" s="1"/>
  <c r="C617" i="8"/>
  <c r="G617" i="8"/>
  <c r="D526" i="12" l="1"/>
  <c r="F526" i="12" a="1"/>
  <c r="F526" i="12" s="1"/>
  <c r="M526" i="12" s="1"/>
  <c r="K526" i="12"/>
  <c r="O526" i="12" s="1"/>
  <c r="J526" i="12"/>
  <c r="E469" i="2"/>
  <c r="G469" i="2" s="1"/>
  <c r="K469" i="2"/>
  <c r="F617" i="8"/>
  <c r="I617" i="8"/>
  <c r="G517" i="13"/>
  <c r="K517" i="13" s="1"/>
  <c r="I621" i="10"/>
  <c r="C621" i="10"/>
  <c r="H621" i="10"/>
  <c r="D621" i="10"/>
  <c r="E621" i="10" s="1"/>
  <c r="G526" i="12" l="1"/>
  <c r="I470" i="2"/>
  <c r="M470" i="2" s="1"/>
  <c r="D470" i="2"/>
  <c r="C470" i="2"/>
  <c r="H470" i="2"/>
  <c r="J469" i="2"/>
  <c r="O469" i="2" s="1"/>
  <c r="L469" i="2"/>
  <c r="N469" i="2" s="1"/>
  <c r="H517" i="13"/>
  <c r="J621" i="10"/>
  <c r="G621" i="10"/>
  <c r="H618" i="8"/>
  <c r="D618" i="8"/>
  <c r="E618" i="8" s="1"/>
  <c r="C618" i="8"/>
  <c r="G618" i="8"/>
  <c r="L526" i="12" l="1"/>
  <c r="I526" i="12"/>
  <c r="E470" i="2"/>
  <c r="K470" i="2"/>
  <c r="I618" i="8"/>
  <c r="F618" i="8"/>
  <c r="E518" i="13"/>
  <c r="D518" i="13"/>
  <c r="J518" i="13"/>
  <c r="F518" i="13" a="1"/>
  <c r="F518" i="13" s="1"/>
  <c r="I518" i="13"/>
  <c r="D622" i="10"/>
  <c r="E622" i="10" s="1"/>
  <c r="H622" i="10"/>
  <c r="C622" i="10"/>
  <c r="I622" i="10"/>
  <c r="D527" i="12" l="1"/>
  <c r="K527" i="12"/>
  <c r="O527" i="12" s="1"/>
  <c r="J527" i="12"/>
  <c r="F527" i="12" a="1"/>
  <c r="F527" i="12" s="1"/>
  <c r="M527" i="12" s="1"/>
  <c r="E527" i="12"/>
  <c r="L470" i="2"/>
  <c r="N470" i="2" s="1"/>
  <c r="G470" i="2"/>
  <c r="J470" i="2"/>
  <c r="O470" i="2" s="1"/>
  <c r="G518" i="13"/>
  <c r="K518" i="13" s="1"/>
  <c r="J622" i="10"/>
  <c r="G622" i="10"/>
  <c r="H619" i="8"/>
  <c r="D619" i="8"/>
  <c r="E619" i="8" s="1"/>
  <c r="C619" i="8"/>
  <c r="G619" i="8"/>
  <c r="G527" i="12" l="1"/>
  <c r="I471" i="2"/>
  <c r="M471" i="2" s="1"/>
  <c r="C471" i="2"/>
  <c r="H471" i="2"/>
  <c r="D471" i="2"/>
  <c r="I619" i="8"/>
  <c r="F619" i="8"/>
  <c r="H518" i="13"/>
  <c r="I623" i="10"/>
  <c r="C623" i="10"/>
  <c r="H623" i="10"/>
  <c r="D623" i="10"/>
  <c r="E623" i="10" s="1"/>
  <c r="L527" i="12" l="1"/>
  <c r="I527" i="12"/>
  <c r="E471" i="2"/>
  <c r="J471" i="2" s="1"/>
  <c r="O471" i="2" s="1"/>
  <c r="K471" i="2"/>
  <c r="F519" i="13" a="1"/>
  <c r="F519" i="13" s="1"/>
  <c r="I519" i="13"/>
  <c r="J519" i="13"/>
  <c r="E519" i="13"/>
  <c r="D519" i="13"/>
  <c r="J623" i="10"/>
  <c r="G623" i="10"/>
  <c r="H620" i="8"/>
  <c r="D620" i="8"/>
  <c r="E620" i="8" s="1"/>
  <c r="C620" i="8"/>
  <c r="G620" i="8"/>
  <c r="D528" i="12" l="1"/>
  <c r="F528" i="12" a="1"/>
  <c r="F528" i="12" s="1"/>
  <c r="M528" i="12" s="1"/>
  <c r="J528" i="12"/>
  <c r="K528" i="12"/>
  <c r="O528" i="12" s="1"/>
  <c r="E528" i="12"/>
  <c r="G471" i="2"/>
  <c r="H472" i="2" s="1"/>
  <c r="L471" i="2"/>
  <c r="N471" i="2" s="1"/>
  <c r="F620" i="8"/>
  <c r="I620" i="8"/>
  <c r="G519" i="13"/>
  <c r="K519" i="13" s="1"/>
  <c r="D624" i="10"/>
  <c r="E624" i="10" s="1"/>
  <c r="I624" i="10"/>
  <c r="H624" i="10"/>
  <c r="C624" i="10"/>
  <c r="G528" i="12" l="1"/>
  <c r="I528" i="12" s="1"/>
  <c r="C472" i="2"/>
  <c r="D472" i="2"/>
  <c r="E472" i="2" s="1"/>
  <c r="I472" i="2"/>
  <c r="M472" i="2" s="1"/>
  <c r="K472" i="2"/>
  <c r="H519" i="13"/>
  <c r="J624" i="10"/>
  <c r="G624" i="10"/>
  <c r="H621" i="8"/>
  <c r="D621" i="8"/>
  <c r="E621" i="8" s="1"/>
  <c r="C621" i="8"/>
  <c r="G621" i="8"/>
  <c r="F529" i="12" l="1" a="1"/>
  <c r="F529" i="12" s="1"/>
  <c r="M529" i="12" s="1"/>
  <c r="D529" i="12"/>
  <c r="K529" i="12"/>
  <c r="O529" i="12" s="1"/>
  <c r="J529" i="12"/>
  <c r="E529" i="12"/>
  <c r="L528" i="12"/>
  <c r="L472" i="2"/>
  <c r="N472" i="2" s="1"/>
  <c r="G472" i="2"/>
  <c r="J472" i="2"/>
  <c r="O472" i="2" s="1"/>
  <c r="I621" i="8"/>
  <c r="F621" i="8"/>
  <c r="E520" i="13"/>
  <c r="D520" i="13"/>
  <c r="I520" i="13"/>
  <c r="J520" i="13"/>
  <c r="F520" i="13" a="1"/>
  <c r="F520" i="13" s="1"/>
  <c r="I625" i="10"/>
  <c r="C625" i="10"/>
  <c r="H625" i="10"/>
  <c r="D625" i="10"/>
  <c r="E625" i="10" s="1"/>
  <c r="G529" i="12" l="1"/>
  <c r="I529" i="12" s="1"/>
  <c r="H473" i="2"/>
  <c r="D473" i="2"/>
  <c r="I473" i="2"/>
  <c r="M473" i="2" s="1"/>
  <c r="C473" i="2"/>
  <c r="G520" i="13"/>
  <c r="K520" i="13" s="1"/>
  <c r="J625" i="10"/>
  <c r="G625" i="10"/>
  <c r="H622" i="8"/>
  <c r="D622" i="8"/>
  <c r="E622" i="8" s="1"/>
  <c r="C622" i="8"/>
  <c r="G622" i="8"/>
  <c r="E530" i="12" l="1"/>
  <c r="D530" i="12"/>
  <c r="G530" i="12" s="1"/>
  <c r="I530" i="12" s="1"/>
  <c r="J530" i="12"/>
  <c r="F530" i="12" a="1"/>
  <c r="F530" i="12" s="1"/>
  <c r="M530" i="12" s="1"/>
  <c r="K530" i="12"/>
  <c r="O530" i="12" s="1"/>
  <c r="L529" i="12"/>
  <c r="E473" i="2"/>
  <c r="K473" i="2"/>
  <c r="I622" i="8"/>
  <c r="F622" i="8"/>
  <c r="H520" i="13"/>
  <c r="D626" i="10"/>
  <c r="E626" i="10" s="1"/>
  <c r="I626" i="10"/>
  <c r="H626" i="10"/>
  <c r="C626" i="10"/>
  <c r="D531" i="12" l="1"/>
  <c r="K531" i="12"/>
  <c r="O531" i="12" s="1"/>
  <c r="E531" i="12"/>
  <c r="J531" i="12"/>
  <c r="F531" i="12" a="1"/>
  <c r="F531" i="12" s="1"/>
  <c r="M531" i="12" s="1"/>
  <c r="L530" i="12"/>
  <c r="J473" i="2"/>
  <c r="O473" i="2" s="1"/>
  <c r="L473" i="2"/>
  <c r="N473" i="2" s="1"/>
  <c r="G473" i="2"/>
  <c r="E521" i="13"/>
  <c r="J521" i="13"/>
  <c r="D521" i="13"/>
  <c r="F521" i="13" a="1"/>
  <c r="F521" i="13" s="1"/>
  <c r="I521" i="13"/>
  <c r="J626" i="10"/>
  <c r="G626" i="10"/>
  <c r="H623" i="8"/>
  <c r="D623" i="8"/>
  <c r="E623" i="8" s="1"/>
  <c r="C623" i="8"/>
  <c r="G623" i="8"/>
  <c r="G531" i="12" l="1"/>
  <c r="I474" i="2"/>
  <c r="M474" i="2" s="1"/>
  <c r="C474" i="2"/>
  <c r="H474" i="2"/>
  <c r="D474" i="2"/>
  <c r="F623" i="8"/>
  <c r="I623" i="8"/>
  <c r="G521" i="13"/>
  <c r="K521" i="13" s="1"/>
  <c r="I627" i="10"/>
  <c r="C627" i="10"/>
  <c r="H627" i="10"/>
  <c r="D627" i="10"/>
  <c r="E627" i="10" s="1"/>
  <c r="L531" i="12" l="1"/>
  <c r="I531" i="12"/>
  <c r="E474" i="2"/>
  <c r="G474" i="2" s="1"/>
  <c r="K474" i="2"/>
  <c r="H521" i="13"/>
  <c r="J627" i="10"/>
  <c r="G627" i="10"/>
  <c r="H624" i="8"/>
  <c r="D624" i="8"/>
  <c r="E624" i="8" s="1"/>
  <c r="C624" i="8"/>
  <c r="G624" i="8"/>
  <c r="F532" i="12" l="1" a="1"/>
  <c r="F532" i="12" s="1"/>
  <c r="M532" i="12" s="1"/>
  <c r="J532" i="12"/>
  <c r="E532" i="12"/>
  <c r="D532" i="12"/>
  <c r="K532" i="12"/>
  <c r="O532" i="12" s="1"/>
  <c r="J474" i="2"/>
  <c r="O474" i="2" s="1"/>
  <c r="I475" i="2"/>
  <c r="M475" i="2" s="1"/>
  <c r="C475" i="2"/>
  <c r="H475" i="2"/>
  <c r="D475" i="2"/>
  <c r="L474" i="2"/>
  <c r="N474" i="2" s="1"/>
  <c r="F624" i="8"/>
  <c r="I624" i="8"/>
  <c r="E522" i="13"/>
  <c r="J522" i="13"/>
  <c r="D522" i="13"/>
  <c r="I522" i="13"/>
  <c r="F522" i="13" a="1"/>
  <c r="F522" i="13" s="1"/>
  <c r="I628" i="10"/>
  <c r="H628" i="10"/>
  <c r="D628" i="10"/>
  <c r="E628" i="10" s="1"/>
  <c r="C628" i="10"/>
  <c r="G532" i="12" l="1"/>
  <c r="L532" i="12" s="1"/>
  <c r="E475" i="2"/>
  <c r="G475" i="2" s="1"/>
  <c r="K475" i="2"/>
  <c r="G522" i="13"/>
  <c r="K522" i="13" s="1"/>
  <c r="J628" i="10"/>
  <c r="G628" i="10"/>
  <c r="H625" i="8"/>
  <c r="D625" i="8"/>
  <c r="E625" i="8" s="1"/>
  <c r="G625" i="8"/>
  <c r="C625" i="8"/>
  <c r="I532" i="12" l="1"/>
  <c r="H476" i="2"/>
  <c r="I476" i="2"/>
  <c r="M476" i="2" s="1"/>
  <c r="C476" i="2"/>
  <c r="D476" i="2"/>
  <c r="J475" i="2"/>
  <c r="O475" i="2" s="1"/>
  <c r="L475" i="2"/>
  <c r="N475" i="2" s="1"/>
  <c r="F625" i="8"/>
  <c r="I625" i="8"/>
  <c r="H522" i="13"/>
  <c r="E16" i="2"/>
  <c r="F533" i="12" l="1" a="1"/>
  <c r="F533" i="12" s="1"/>
  <c r="M533" i="12" s="1"/>
  <c r="D533" i="12"/>
  <c r="G533" i="12" s="1"/>
  <c r="J533" i="12"/>
  <c r="K533" i="12"/>
  <c r="O533" i="12" s="1"/>
  <c r="E533" i="12"/>
  <c r="I533" i="12" s="1"/>
  <c r="E534" i="12" s="1"/>
  <c r="E476" i="2"/>
  <c r="G476" i="2" s="1"/>
  <c r="K476" i="2"/>
  <c r="E19" i="2"/>
  <c r="E22" i="2"/>
  <c r="E523" i="13"/>
  <c r="I523" i="13"/>
  <c r="J523" i="13"/>
  <c r="D523" i="13"/>
  <c r="F523" i="13" a="1"/>
  <c r="F523" i="13" s="1"/>
  <c r="K534" i="12" l="1"/>
  <c r="O534" i="12" s="1"/>
  <c r="D534" i="12"/>
  <c r="F534" i="12" a="1"/>
  <c r="F534" i="12" s="1"/>
  <c r="M534" i="12" s="1"/>
  <c r="J534" i="12"/>
  <c r="L533" i="12"/>
  <c r="J476" i="2"/>
  <c r="O476" i="2" s="1"/>
  <c r="I477" i="2"/>
  <c r="M477" i="2" s="1"/>
  <c r="H477" i="2"/>
  <c r="C477" i="2"/>
  <c r="D477" i="2"/>
  <c r="L476" i="2"/>
  <c r="N476" i="2" s="1"/>
  <c r="G534" i="12"/>
  <c r="I534" i="12" s="1"/>
  <c r="J535" i="12" s="1"/>
  <c r="G523" i="13"/>
  <c r="K523" i="13" s="1"/>
  <c r="E477" i="2" l="1"/>
  <c r="G477" i="2" s="1"/>
  <c r="K477" i="2"/>
  <c r="F535" i="12" a="1"/>
  <c r="F535" i="12" s="1"/>
  <c r="M535" i="12" s="1"/>
  <c r="L534" i="12"/>
  <c r="K535" i="12"/>
  <c r="O535" i="12" s="1"/>
  <c r="D535" i="12"/>
  <c r="E535" i="12"/>
  <c r="H523" i="13"/>
  <c r="D524" i="13" s="1"/>
  <c r="G535" i="12" l="1"/>
  <c r="J477" i="2"/>
  <c r="O477" i="2" s="1"/>
  <c r="H478" i="2"/>
  <c r="C478" i="2"/>
  <c r="I478" i="2"/>
  <c r="M478" i="2" s="1"/>
  <c r="D478" i="2"/>
  <c r="L477" i="2"/>
  <c r="N477" i="2" s="1"/>
  <c r="L535" i="12"/>
  <c r="I535" i="12"/>
  <c r="E524" i="13"/>
  <c r="J524" i="13"/>
  <c r="F524" i="13" a="1"/>
  <c r="F524" i="13" s="1"/>
  <c r="G524" i="13" s="1"/>
  <c r="I524" i="13"/>
  <c r="E478" i="2" l="1"/>
  <c r="J478" i="2" s="1"/>
  <c r="O478" i="2" s="1"/>
  <c r="K478" i="2"/>
  <c r="F536" i="12" a="1"/>
  <c r="F536" i="12" s="1"/>
  <c r="M536" i="12" s="1"/>
  <c r="K536" i="12"/>
  <c r="O536" i="12" s="1"/>
  <c r="E536" i="12"/>
  <c r="J536" i="12"/>
  <c r="D536" i="12"/>
  <c r="K524" i="13"/>
  <c r="H524" i="13"/>
  <c r="G536" i="12" l="1"/>
  <c r="L536" i="12" s="1"/>
  <c r="G478" i="2"/>
  <c r="L478" i="2"/>
  <c r="N478" i="2" s="1"/>
  <c r="I536" i="12"/>
  <c r="E525" i="13"/>
  <c r="D525" i="13"/>
  <c r="I525" i="13"/>
  <c r="J525" i="13"/>
  <c r="F525" i="13" a="1"/>
  <c r="F525" i="13" s="1"/>
  <c r="H479" i="2" l="1"/>
  <c r="C479" i="2"/>
  <c r="I479" i="2"/>
  <c r="M479" i="2" s="1"/>
  <c r="D479" i="2"/>
  <c r="J537" i="12"/>
  <c r="K537" i="12"/>
  <c r="O537" i="12" s="1"/>
  <c r="F537" i="12" a="1"/>
  <c r="F537" i="12" s="1"/>
  <c r="M537" i="12" s="1"/>
  <c r="D537" i="12"/>
  <c r="E537" i="12"/>
  <c r="G525" i="13"/>
  <c r="K525" i="13" s="1"/>
  <c r="G537" i="12" l="1"/>
  <c r="L537" i="12" s="1"/>
  <c r="E479" i="2"/>
  <c r="G479" i="2" s="1"/>
  <c r="K479" i="2"/>
  <c r="H525" i="13"/>
  <c r="I537" i="12" l="1"/>
  <c r="D538" i="12" s="1"/>
  <c r="H480" i="2"/>
  <c r="D480" i="2"/>
  <c r="C480" i="2"/>
  <c r="I480" i="2"/>
  <c r="M480" i="2" s="1"/>
  <c r="J479" i="2"/>
  <c r="O479" i="2" s="1"/>
  <c r="L479" i="2"/>
  <c r="N479" i="2" s="1"/>
  <c r="E526" i="13"/>
  <c r="D526" i="13"/>
  <c r="I526" i="13"/>
  <c r="J526" i="13"/>
  <c r="F526" i="13" a="1"/>
  <c r="F526" i="13" s="1"/>
  <c r="F538" i="12" l="1" a="1"/>
  <c r="F538" i="12" s="1"/>
  <c r="E538" i="12"/>
  <c r="J538" i="12"/>
  <c r="K538" i="12"/>
  <c r="O538" i="12" s="1"/>
  <c r="E480" i="2"/>
  <c r="K480" i="2"/>
  <c r="G538" i="12"/>
  <c r="I538" i="12" s="1"/>
  <c r="M538" i="12"/>
  <c r="G526" i="13"/>
  <c r="K526" i="13" s="1"/>
  <c r="L480" i="2" l="1"/>
  <c r="N480" i="2" s="1"/>
  <c r="J480" i="2"/>
  <c r="O480" i="2" s="1"/>
  <c r="G480" i="2"/>
  <c r="L538" i="12"/>
  <c r="J539" i="12"/>
  <c r="K539" i="12"/>
  <c r="O539" i="12" s="1"/>
  <c r="E539" i="12"/>
  <c r="F539" i="12" a="1"/>
  <c r="F539" i="12" s="1"/>
  <c r="M539" i="12" s="1"/>
  <c r="D539" i="12"/>
  <c r="H526" i="13"/>
  <c r="G539" i="12" l="1"/>
  <c r="I539" i="12" s="1"/>
  <c r="D481" i="2"/>
  <c r="I481" i="2"/>
  <c r="M481" i="2" s="1"/>
  <c r="H481" i="2"/>
  <c r="C481" i="2"/>
  <c r="F527" i="13" a="1"/>
  <c r="F527" i="13" s="1"/>
  <c r="E527" i="13"/>
  <c r="I527" i="13"/>
  <c r="J527" i="13"/>
  <c r="D527" i="13"/>
  <c r="G527" i="13" s="1"/>
  <c r="L539" i="12" l="1"/>
  <c r="E481" i="2"/>
  <c r="K481" i="2"/>
  <c r="J540" i="12"/>
  <c r="E540" i="12"/>
  <c r="F540" i="12" a="1"/>
  <c r="F540" i="12" s="1"/>
  <c r="M540" i="12" s="1"/>
  <c r="K540" i="12"/>
  <c r="O540" i="12" s="1"/>
  <c r="D540" i="12"/>
  <c r="K527" i="13"/>
  <c r="H527" i="13"/>
  <c r="L481" i="2" l="1"/>
  <c r="N481" i="2" s="1"/>
  <c r="J481" i="2"/>
  <c r="O481" i="2" s="1"/>
  <c r="G481" i="2"/>
  <c r="G540" i="12"/>
  <c r="E528" i="13"/>
  <c r="D528" i="13"/>
  <c r="I528" i="13"/>
  <c r="J528" i="13"/>
  <c r="F528" i="13" a="1"/>
  <c r="F528" i="13" s="1"/>
  <c r="L540" i="12" l="1"/>
  <c r="I540" i="12"/>
  <c r="F541" i="12" s="1" a="1"/>
  <c r="F541" i="12" s="1"/>
  <c r="M541" i="12" s="1"/>
  <c r="D482" i="2"/>
  <c r="I482" i="2"/>
  <c r="M482" i="2" s="1"/>
  <c r="H482" i="2"/>
  <c r="C482" i="2"/>
  <c r="G528" i="13"/>
  <c r="K528" i="13" s="1"/>
  <c r="D541" i="12" l="1"/>
  <c r="K541" i="12"/>
  <c r="O541" i="12" s="1"/>
  <c r="E541" i="12"/>
  <c r="L541" i="12" s="1"/>
  <c r="J541" i="12"/>
  <c r="G541" i="12"/>
  <c r="E482" i="2"/>
  <c r="K482" i="2"/>
  <c r="H528" i="13"/>
  <c r="I541" i="12" l="1"/>
  <c r="J482" i="2"/>
  <c r="O482" i="2" s="1"/>
  <c r="L482" i="2"/>
  <c r="N482" i="2" s="1"/>
  <c r="G482" i="2"/>
  <c r="I529" i="13"/>
  <c r="E529" i="13"/>
  <c r="J529" i="13"/>
  <c r="F529" i="13" a="1"/>
  <c r="F529" i="13" s="1"/>
  <c r="D529" i="13"/>
  <c r="F542" i="12" l="1" a="1"/>
  <c r="F542" i="12" s="1"/>
  <c r="M542" i="12" s="1"/>
  <c r="E542" i="12"/>
  <c r="K542" i="12"/>
  <c r="O542" i="12" s="1"/>
  <c r="J542" i="12"/>
  <c r="D542" i="12"/>
  <c r="G542" i="12" s="1"/>
  <c r="I542" i="12" s="1"/>
  <c r="E543" i="12" s="1"/>
  <c r="I483" i="2"/>
  <c r="M483" i="2" s="1"/>
  <c r="D483" i="2"/>
  <c r="C483" i="2"/>
  <c r="H483" i="2"/>
  <c r="F543" i="12" a="1"/>
  <c r="F543" i="12" s="1"/>
  <c r="M543" i="12" s="1"/>
  <c r="G529" i="13"/>
  <c r="H529" i="13" s="1"/>
  <c r="E530" i="13" s="1"/>
  <c r="J543" i="12" l="1"/>
  <c r="K543" i="12"/>
  <c r="O543" i="12" s="1"/>
  <c r="D543" i="12"/>
  <c r="L542" i="12"/>
  <c r="E483" i="2"/>
  <c r="K483" i="2"/>
  <c r="G543" i="12"/>
  <c r="K529" i="13"/>
  <c r="D530" i="13"/>
  <c r="F530" i="13" a="1"/>
  <c r="F530" i="13" s="1"/>
  <c r="I530" i="13"/>
  <c r="J530" i="13"/>
  <c r="G483" i="2" l="1"/>
  <c r="L483" i="2"/>
  <c r="N483" i="2" s="1"/>
  <c r="J483" i="2"/>
  <c r="O483" i="2" s="1"/>
  <c r="I543" i="12"/>
  <c r="L543" i="12"/>
  <c r="G530" i="13"/>
  <c r="K530" i="13" s="1"/>
  <c r="D484" i="2" l="1"/>
  <c r="C484" i="2"/>
  <c r="H484" i="2"/>
  <c r="I484" i="2"/>
  <c r="M484" i="2" s="1"/>
  <c r="D544" i="12"/>
  <c r="J544" i="12"/>
  <c r="K544" i="12"/>
  <c r="O544" i="12" s="1"/>
  <c r="E544" i="12"/>
  <c r="F544" i="12" a="1"/>
  <c r="F544" i="12" s="1"/>
  <c r="M544" i="12" s="1"/>
  <c r="H530" i="13"/>
  <c r="I531" i="13" s="1"/>
  <c r="E484" i="2" l="1"/>
  <c r="L484" i="2" s="1"/>
  <c r="K484" i="2"/>
  <c r="G544" i="12"/>
  <c r="L544" i="12" s="1"/>
  <c r="D531" i="13"/>
  <c r="F531" i="13" a="1"/>
  <c r="F531" i="13" s="1"/>
  <c r="E531" i="13"/>
  <c r="J531" i="13"/>
  <c r="N484" i="2" l="1"/>
  <c r="J484" i="2"/>
  <c r="O484" i="2" s="1"/>
  <c r="G484" i="2"/>
  <c r="I544" i="12"/>
  <c r="G531" i="13"/>
  <c r="H531" i="13" s="1"/>
  <c r="D532" i="13" s="1"/>
  <c r="D485" i="2" l="1"/>
  <c r="H485" i="2"/>
  <c r="C485" i="2"/>
  <c r="I485" i="2"/>
  <c r="M485" i="2" s="1"/>
  <c r="K545" i="12"/>
  <c r="O545" i="12" s="1"/>
  <c r="F545" i="12" a="1"/>
  <c r="F545" i="12" s="1"/>
  <c r="E545" i="12"/>
  <c r="J545" i="12"/>
  <c r="D545" i="12"/>
  <c r="K531" i="13"/>
  <c r="J532" i="13"/>
  <c r="I532" i="13"/>
  <c r="E532" i="13"/>
  <c r="F532" i="13" a="1"/>
  <c r="F532" i="13" s="1"/>
  <c r="G532" i="13" s="1"/>
  <c r="E485" i="2" l="1"/>
  <c r="K485" i="2"/>
  <c r="G545" i="12"/>
  <c r="L545" i="12" s="1"/>
  <c r="M545" i="12"/>
  <c r="K532" i="13"/>
  <c r="H532" i="13"/>
  <c r="J485" i="2" l="1"/>
  <c r="O485" i="2" s="1"/>
  <c r="L485" i="2"/>
  <c r="N485" i="2" s="1"/>
  <c r="G485" i="2"/>
  <c r="I545" i="12"/>
  <c r="F533" i="13" a="1"/>
  <c r="F533" i="13" s="1"/>
  <c r="E533" i="13"/>
  <c r="I533" i="13"/>
  <c r="D533" i="13"/>
  <c r="J533" i="13"/>
  <c r="H486" i="2" l="1"/>
  <c r="C486" i="2"/>
  <c r="I486" i="2"/>
  <c r="M486" i="2" s="1"/>
  <c r="D486" i="2"/>
  <c r="K546" i="12"/>
  <c r="O546" i="12" s="1"/>
  <c r="D546" i="12"/>
  <c r="F546" i="12" a="1"/>
  <c r="F546" i="12" s="1"/>
  <c r="E546" i="12"/>
  <c r="J546" i="12"/>
  <c r="G533" i="13"/>
  <c r="K533" i="13" s="1"/>
  <c r="E486" i="2" l="1"/>
  <c r="L486" i="2" s="1"/>
  <c r="N486" i="2" s="1"/>
  <c r="K486" i="2"/>
  <c r="G546" i="12"/>
  <c r="L546" i="12" s="1"/>
  <c r="M546" i="12"/>
  <c r="H533" i="13"/>
  <c r="J486" i="2" l="1"/>
  <c r="O486" i="2" s="1"/>
  <c r="G486" i="2"/>
  <c r="H487" i="2" s="1"/>
  <c r="I546" i="12"/>
  <c r="D534" i="13"/>
  <c r="I534" i="13"/>
  <c r="J534" i="13"/>
  <c r="F534" i="13" a="1"/>
  <c r="F534" i="13" s="1"/>
  <c r="E534" i="13"/>
  <c r="D487" i="2" l="1"/>
  <c r="E487" i="2" s="1"/>
  <c r="C487" i="2"/>
  <c r="I487" i="2"/>
  <c r="M487" i="2" s="1"/>
  <c r="K487" i="2"/>
  <c r="D547" i="12"/>
  <c r="K547" i="12"/>
  <c r="O547" i="12" s="1"/>
  <c r="J547" i="12"/>
  <c r="E547" i="12"/>
  <c r="F547" i="12" a="1"/>
  <c r="F547" i="12" s="1"/>
  <c r="G534" i="13"/>
  <c r="K534" i="13" s="1"/>
  <c r="L487" i="2" l="1"/>
  <c r="N487" i="2" s="1"/>
  <c r="G487" i="2"/>
  <c r="I488" i="2" s="1"/>
  <c r="M488" i="2" s="1"/>
  <c r="J487" i="2"/>
  <c r="O487" i="2" s="1"/>
  <c r="G547" i="12"/>
  <c r="I547" i="12" s="1"/>
  <c r="M547" i="12"/>
  <c r="H534" i="13"/>
  <c r="C488" i="2" l="1"/>
  <c r="H488" i="2"/>
  <c r="D488" i="2"/>
  <c r="E488" i="2" s="1"/>
  <c r="K488" i="2"/>
  <c r="J548" i="12"/>
  <c r="K548" i="12"/>
  <c r="O548" i="12" s="1"/>
  <c r="F548" i="12" a="1"/>
  <c r="F548" i="12" s="1"/>
  <c r="M548" i="12" s="1"/>
  <c r="E548" i="12"/>
  <c r="D548" i="12"/>
  <c r="L547" i="12"/>
  <c r="F535" i="13" a="1"/>
  <c r="F535" i="13" s="1"/>
  <c r="E535" i="13"/>
  <c r="I535" i="13"/>
  <c r="D535" i="13"/>
  <c r="J535" i="13"/>
  <c r="J488" i="2" l="1"/>
  <c r="O488" i="2" s="1"/>
  <c r="L488" i="2"/>
  <c r="N488" i="2" s="1"/>
  <c r="G488" i="2"/>
  <c r="G548" i="12"/>
  <c r="L548" i="12" s="1"/>
  <c r="G535" i="13"/>
  <c r="H535" i="13" s="1"/>
  <c r="I489" i="2" l="1"/>
  <c r="M489" i="2" s="1"/>
  <c r="H489" i="2"/>
  <c r="D489" i="2"/>
  <c r="C489" i="2"/>
  <c r="I548" i="12"/>
  <c r="D536" i="13"/>
  <c r="I536" i="13"/>
  <c r="J536" i="13"/>
  <c r="E536" i="13"/>
  <c r="F536" i="13" a="1"/>
  <c r="F536" i="13" s="1"/>
  <c r="K535" i="13"/>
  <c r="E489" i="2" l="1"/>
  <c r="L489" i="2" s="1"/>
  <c r="K489" i="2"/>
  <c r="K549" i="12"/>
  <c r="O549" i="12" s="1"/>
  <c r="D549" i="12"/>
  <c r="F549" i="12" a="1"/>
  <c r="F549" i="12" s="1"/>
  <c r="M549" i="12" s="1"/>
  <c r="J549" i="12"/>
  <c r="E549" i="12"/>
  <c r="G536" i="13"/>
  <c r="H536" i="13" s="1"/>
  <c r="N489" i="2" l="1"/>
  <c r="G489" i="2"/>
  <c r="J489" i="2"/>
  <c r="O489" i="2" s="1"/>
  <c r="G549" i="12"/>
  <c r="I549" i="12" s="1"/>
  <c r="E550" i="12" s="1"/>
  <c r="F537" i="13" a="1"/>
  <c r="F537" i="13" s="1"/>
  <c r="D537" i="13"/>
  <c r="E537" i="13"/>
  <c r="J537" i="13"/>
  <c r="I537" i="13"/>
  <c r="K536" i="13"/>
  <c r="J550" i="12" l="1"/>
  <c r="K550" i="12"/>
  <c r="O550" i="12" s="1"/>
  <c r="D490" i="2"/>
  <c r="C490" i="2"/>
  <c r="I490" i="2"/>
  <c r="M490" i="2" s="1"/>
  <c r="H490" i="2"/>
  <c r="F550" i="12" a="1"/>
  <c r="F550" i="12" s="1"/>
  <c r="M550" i="12" s="1"/>
  <c r="D550" i="12"/>
  <c r="L549" i="12"/>
  <c r="G537" i="13"/>
  <c r="K537" i="13" s="1"/>
  <c r="G550" i="12" l="1"/>
  <c r="I550" i="12" s="1"/>
  <c r="J551" i="12" s="1"/>
  <c r="E490" i="2"/>
  <c r="L490" i="2" s="1"/>
  <c r="K490" i="2"/>
  <c r="H537" i="13"/>
  <c r="I538" i="13" s="1"/>
  <c r="L550" i="12" l="1"/>
  <c r="D551" i="12"/>
  <c r="F551" i="12" a="1"/>
  <c r="F551" i="12" s="1"/>
  <c r="M551" i="12" s="1"/>
  <c r="E551" i="12"/>
  <c r="K551" i="12"/>
  <c r="O551" i="12" s="1"/>
  <c r="N490" i="2"/>
  <c r="J490" i="2"/>
  <c r="O490" i="2" s="1"/>
  <c r="G490" i="2"/>
  <c r="G551" i="12"/>
  <c r="I551" i="12" s="1"/>
  <c r="F538" i="13" a="1"/>
  <c r="F538" i="13" s="1"/>
  <c r="E538" i="13"/>
  <c r="J538" i="13"/>
  <c r="D538" i="13"/>
  <c r="D491" i="2" l="1"/>
  <c r="C491" i="2"/>
  <c r="I491" i="2"/>
  <c r="M491" i="2" s="1"/>
  <c r="H491" i="2"/>
  <c r="L551" i="12"/>
  <c r="F552" i="12" a="1"/>
  <c r="F552" i="12" s="1"/>
  <c r="M552" i="12" s="1"/>
  <c r="J552" i="12"/>
  <c r="K552" i="12"/>
  <c r="O552" i="12" s="1"/>
  <c r="D552" i="12"/>
  <c r="G552" i="12" s="1"/>
  <c r="E552" i="12"/>
  <c r="G538" i="13"/>
  <c r="K538" i="13" s="1"/>
  <c r="E491" i="2" l="1"/>
  <c r="L491" i="2" s="1"/>
  <c r="K491" i="2"/>
  <c r="I552" i="12"/>
  <c r="L552" i="12"/>
  <c r="H538" i="13"/>
  <c r="F539" i="13" s="1" a="1"/>
  <c r="F539" i="13" s="1"/>
  <c r="N491" i="2" l="1"/>
  <c r="G491" i="2"/>
  <c r="J491" i="2"/>
  <c r="O491" i="2" s="1"/>
  <c r="K553" i="12"/>
  <c r="O553" i="12" s="1"/>
  <c r="E553" i="12"/>
  <c r="J553" i="12"/>
  <c r="F553" i="12" a="1"/>
  <c r="F553" i="12" s="1"/>
  <c r="M553" i="12" s="1"/>
  <c r="D553" i="12"/>
  <c r="D539" i="13"/>
  <c r="G539" i="13" s="1"/>
  <c r="J539" i="13"/>
  <c r="E539" i="13"/>
  <c r="I539" i="13"/>
  <c r="H492" i="2" l="1"/>
  <c r="I492" i="2"/>
  <c r="M492" i="2" s="1"/>
  <c r="D492" i="2"/>
  <c r="C492" i="2"/>
  <c r="G553" i="12"/>
  <c r="I553" i="12" s="1"/>
  <c r="H539" i="13"/>
  <c r="D540" i="13" s="1"/>
  <c r="K539" i="13"/>
  <c r="E492" i="2" l="1"/>
  <c r="L492" i="2" s="1"/>
  <c r="K492" i="2"/>
  <c r="L553" i="12"/>
  <c r="E554" i="12"/>
  <c r="F554" i="12" a="1"/>
  <c r="F554" i="12" s="1"/>
  <c r="M554" i="12" s="1"/>
  <c r="D554" i="12"/>
  <c r="J554" i="12"/>
  <c r="K554" i="12"/>
  <c r="O554" i="12" s="1"/>
  <c r="F540" i="13" a="1"/>
  <c r="F540" i="13" s="1"/>
  <c r="G540" i="13" s="1"/>
  <c r="J540" i="13"/>
  <c r="I540" i="13"/>
  <c r="E540" i="13"/>
  <c r="N492" i="2" l="1"/>
  <c r="J492" i="2"/>
  <c r="O492" i="2" s="1"/>
  <c r="G492" i="2"/>
  <c r="G554" i="12"/>
  <c r="I554" i="12" s="1"/>
  <c r="K540" i="13"/>
  <c r="H540" i="13"/>
  <c r="H493" i="2" l="1"/>
  <c r="C493" i="2"/>
  <c r="I493" i="2"/>
  <c r="M493" i="2" s="1"/>
  <c r="D493" i="2"/>
  <c r="L554" i="12"/>
  <c r="E555" i="12"/>
  <c r="J555" i="12"/>
  <c r="D555" i="12"/>
  <c r="K555" i="12"/>
  <c r="O555" i="12" s="1"/>
  <c r="F555" i="12" a="1"/>
  <c r="F555" i="12" s="1"/>
  <c r="M555" i="12" s="1"/>
  <c r="I541" i="13"/>
  <c r="F541" i="13" a="1"/>
  <c r="F541" i="13" s="1"/>
  <c r="E541" i="13"/>
  <c r="J541" i="13"/>
  <c r="D541" i="13"/>
  <c r="E493" i="2" l="1"/>
  <c r="L493" i="2" s="1"/>
  <c r="K493" i="2"/>
  <c r="G555" i="12"/>
  <c r="L555" i="12" s="1"/>
  <c r="G541" i="13"/>
  <c r="K541" i="13" s="1"/>
  <c r="N493" i="2" l="1"/>
  <c r="J493" i="2"/>
  <c r="O493" i="2" s="1"/>
  <c r="G493" i="2"/>
  <c r="H494" i="2" s="1"/>
  <c r="I555" i="12"/>
  <c r="H541" i="13"/>
  <c r="I542" i="13" s="1"/>
  <c r="C494" i="2" l="1"/>
  <c r="D494" i="2"/>
  <c r="E494" i="2" s="1"/>
  <c r="L494" i="2" s="1"/>
  <c r="I494" i="2"/>
  <c r="M494" i="2" s="1"/>
  <c r="K494" i="2"/>
  <c r="K556" i="12"/>
  <c r="O556" i="12" s="1"/>
  <c r="D556" i="12"/>
  <c r="J556" i="12"/>
  <c r="E556" i="12"/>
  <c r="F556" i="12" a="1"/>
  <c r="F556" i="12" s="1"/>
  <c r="M556" i="12" s="1"/>
  <c r="E542" i="13"/>
  <c r="F542" i="13" a="1"/>
  <c r="F542" i="13" s="1"/>
  <c r="J542" i="13"/>
  <c r="D542" i="13"/>
  <c r="N494" i="2" l="1"/>
  <c r="J494" i="2"/>
  <c r="O494" i="2" s="1"/>
  <c r="G494" i="2"/>
  <c r="G556" i="12"/>
  <c r="L556" i="12" s="1"/>
  <c r="G542" i="13"/>
  <c r="K542" i="13" s="1"/>
  <c r="H495" i="2" l="1"/>
  <c r="C495" i="2"/>
  <c r="D495" i="2"/>
  <c r="I495" i="2"/>
  <c r="M495" i="2" s="1"/>
  <c r="I556" i="12"/>
  <c r="H542" i="13"/>
  <c r="I543" i="13" s="1"/>
  <c r="E495" i="2" l="1"/>
  <c r="L495" i="2" s="1"/>
  <c r="K495" i="2"/>
  <c r="D557" i="12"/>
  <c r="K557" i="12"/>
  <c r="O557" i="12" s="1"/>
  <c r="J557" i="12"/>
  <c r="F557" i="12" a="1"/>
  <c r="F557" i="12" s="1"/>
  <c r="M557" i="12" s="1"/>
  <c r="E557" i="12"/>
  <c r="F543" i="13" a="1"/>
  <c r="F543" i="13" s="1"/>
  <c r="E543" i="13"/>
  <c r="D543" i="13"/>
  <c r="J543" i="13"/>
  <c r="J495" i="2" l="1"/>
  <c r="O495" i="2" s="1"/>
  <c r="G495" i="2"/>
  <c r="D496" i="2" s="1"/>
  <c r="N495" i="2"/>
  <c r="G557" i="12"/>
  <c r="L557" i="12" s="1"/>
  <c r="G543" i="13"/>
  <c r="K543" i="13" s="1"/>
  <c r="I496" i="2" l="1"/>
  <c r="M496" i="2" s="1"/>
  <c r="H496" i="2"/>
  <c r="C496" i="2"/>
  <c r="E496" i="2"/>
  <c r="L496" i="2" s="1"/>
  <c r="N496" i="2" s="1"/>
  <c r="K496" i="2"/>
  <c r="I557" i="12"/>
  <c r="H543" i="13"/>
  <c r="D544" i="13" s="1"/>
  <c r="J496" i="2" l="1"/>
  <c r="O496" i="2" s="1"/>
  <c r="G496" i="2"/>
  <c r="E558" i="12"/>
  <c r="J558" i="12"/>
  <c r="D558" i="12"/>
  <c r="K558" i="12"/>
  <c r="O558" i="12" s="1"/>
  <c r="F558" i="12" a="1"/>
  <c r="F558" i="12" s="1"/>
  <c r="M558" i="12" s="1"/>
  <c r="J544" i="13"/>
  <c r="I544" i="13"/>
  <c r="E544" i="13"/>
  <c r="F544" i="13" a="1"/>
  <c r="F544" i="13" s="1"/>
  <c r="G544" i="13" s="1"/>
  <c r="H544" i="13" s="1"/>
  <c r="D545" i="13" s="1"/>
  <c r="D497" i="2" l="1"/>
  <c r="H497" i="2"/>
  <c r="I497" i="2"/>
  <c r="M497" i="2" s="1"/>
  <c r="C497" i="2"/>
  <c r="G558" i="12"/>
  <c r="I558" i="12" s="1"/>
  <c r="E545" i="13"/>
  <c r="J545" i="13"/>
  <c r="I545" i="13"/>
  <c r="F545" i="13" a="1"/>
  <c r="F545" i="13" s="1"/>
  <c r="G545" i="13" s="1"/>
  <c r="H545" i="13" s="1"/>
  <c r="I546" i="13" s="1"/>
  <c r="K544" i="13"/>
  <c r="E497" i="2" l="1"/>
  <c r="L497" i="2" s="1"/>
  <c r="N497" i="2" s="1"/>
  <c r="K497" i="2"/>
  <c r="L558" i="12"/>
  <c r="E559" i="12"/>
  <c r="F559" i="12" a="1"/>
  <c r="F559" i="12" s="1"/>
  <c r="M559" i="12" s="1"/>
  <c r="D559" i="12"/>
  <c r="J559" i="12"/>
  <c r="K559" i="12"/>
  <c r="O559" i="12" s="1"/>
  <c r="K545" i="13"/>
  <c r="D546" i="13"/>
  <c r="E546" i="13"/>
  <c r="J546" i="13"/>
  <c r="F546" i="13" a="1"/>
  <c r="F546" i="13" s="1"/>
  <c r="G497" i="2" l="1"/>
  <c r="J497" i="2"/>
  <c r="O497" i="2" s="1"/>
  <c r="G559" i="12"/>
  <c r="L559" i="12" s="1"/>
  <c r="G546" i="13"/>
  <c r="K546" i="13" s="1"/>
  <c r="C498" i="2" l="1"/>
  <c r="H498" i="2"/>
  <c r="I498" i="2"/>
  <c r="M498" i="2" s="1"/>
  <c r="D498" i="2"/>
  <c r="I559" i="12"/>
  <c r="F560" i="12" s="1" a="1"/>
  <c r="F560" i="12" s="1"/>
  <c r="M560" i="12" s="1"/>
  <c r="H546" i="13"/>
  <c r="J547" i="13" s="1"/>
  <c r="E560" i="12" l="1"/>
  <c r="E498" i="2"/>
  <c r="L498" i="2" s="1"/>
  <c r="K498" i="2"/>
  <c r="J560" i="12"/>
  <c r="K560" i="12"/>
  <c r="O560" i="12" s="1"/>
  <c r="D560" i="12"/>
  <c r="G560" i="12" s="1"/>
  <c r="I560" i="12" s="1"/>
  <c r="E561" i="12" s="1"/>
  <c r="D547" i="13"/>
  <c r="F547" i="13" a="1"/>
  <c r="F547" i="13" s="1"/>
  <c r="I547" i="13"/>
  <c r="E547" i="13"/>
  <c r="F561" i="12" l="1" a="1"/>
  <c r="F561" i="12" s="1"/>
  <c r="D561" i="12"/>
  <c r="N498" i="2"/>
  <c r="G498" i="2"/>
  <c r="I499" i="2" s="1"/>
  <c r="M499" i="2" s="1"/>
  <c r="J498" i="2"/>
  <c r="O498" i="2" s="1"/>
  <c r="J561" i="12"/>
  <c r="K561" i="12"/>
  <c r="O561" i="12" s="1"/>
  <c r="L560" i="12"/>
  <c r="G561" i="12"/>
  <c r="I561" i="12" s="1"/>
  <c r="M561" i="12"/>
  <c r="G547" i="13"/>
  <c r="K547" i="13" s="1"/>
  <c r="D499" i="2" l="1"/>
  <c r="E499" i="2" s="1"/>
  <c r="H499" i="2"/>
  <c r="C499" i="2"/>
  <c r="K499" i="2"/>
  <c r="L561" i="12"/>
  <c r="E562" i="12"/>
  <c r="F562" i="12" a="1"/>
  <c r="F562" i="12" s="1"/>
  <c r="M562" i="12" s="1"/>
  <c r="D562" i="12"/>
  <c r="K562" i="12"/>
  <c r="O562" i="12" s="1"/>
  <c r="J562" i="12"/>
  <c r="H547" i="13"/>
  <c r="F548" i="13" s="1" a="1"/>
  <c r="F548" i="13" s="1"/>
  <c r="G562" i="12" l="1"/>
  <c r="I562" i="12" s="1"/>
  <c r="J563" i="12" s="1"/>
  <c r="L499" i="2"/>
  <c r="N499" i="2" s="1"/>
  <c r="G499" i="2"/>
  <c r="C500" i="2" s="1"/>
  <c r="J499" i="2"/>
  <c r="O499" i="2" s="1"/>
  <c r="K563" i="12"/>
  <c r="O563" i="12" s="1"/>
  <c r="I548" i="13"/>
  <c r="D548" i="13"/>
  <c r="G548" i="13" s="1"/>
  <c r="K548" i="13" s="1"/>
  <c r="E548" i="13"/>
  <c r="J548" i="13"/>
  <c r="D563" i="12" l="1"/>
  <c r="E563" i="12"/>
  <c r="F563" i="12" a="1"/>
  <c r="F563" i="12" s="1"/>
  <c r="M563" i="12" s="1"/>
  <c r="L562" i="12"/>
  <c r="I500" i="2"/>
  <c r="M500" i="2" s="1"/>
  <c r="D500" i="2"/>
  <c r="E500" i="2" s="1"/>
  <c r="H500" i="2"/>
  <c r="K500" i="2"/>
  <c r="H548" i="13"/>
  <c r="I549" i="13" s="1"/>
  <c r="G563" i="12" l="1"/>
  <c r="L563" i="12" s="1"/>
  <c r="G500" i="2"/>
  <c r="H501" i="2" s="1"/>
  <c r="J500" i="2"/>
  <c r="O500" i="2" s="1"/>
  <c r="L500" i="2"/>
  <c r="N500" i="2" s="1"/>
  <c r="F549" i="13" a="1"/>
  <c r="F549" i="13" s="1"/>
  <c r="D549" i="13"/>
  <c r="J549" i="13"/>
  <c r="E549" i="13"/>
  <c r="I563" i="12" l="1"/>
  <c r="C501" i="2"/>
  <c r="I501" i="2"/>
  <c r="M501" i="2" s="1"/>
  <c r="D501" i="2"/>
  <c r="E501" i="2" s="1"/>
  <c r="K501" i="2"/>
  <c r="G549" i="13"/>
  <c r="H549" i="13" s="1"/>
  <c r="F550" i="13" s="1" a="1"/>
  <c r="F550" i="13" s="1"/>
  <c r="K564" i="12" l="1"/>
  <c r="O564" i="12" s="1"/>
  <c r="E564" i="12"/>
  <c r="F564" i="12" a="1"/>
  <c r="F564" i="12" s="1"/>
  <c r="M564" i="12" s="1"/>
  <c r="J564" i="12"/>
  <c r="D564" i="12"/>
  <c r="G564" i="12" s="1"/>
  <c r="L564" i="12" s="1"/>
  <c r="L501" i="2"/>
  <c r="N501" i="2" s="1"/>
  <c r="J501" i="2"/>
  <c r="O501" i="2" s="1"/>
  <c r="G501" i="2"/>
  <c r="D550" i="13"/>
  <c r="G550" i="13" s="1"/>
  <c r="I550" i="13"/>
  <c r="J550" i="13"/>
  <c r="E550" i="13"/>
  <c r="K549" i="13"/>
  <c r="I564" i="12" l="1"/>
  <c r="D565" i="12" s="1"/>
  <c r="C502" i="2"/>
  <c r="I502" i="2"/>
  <c r="M502" i="2" s="1"/>
  <c r="H502" i="2"/>
  <c r="D502" i="2"/>
  <c r="K550" i="13"/>
  <c r="H550" i="13"/>
  <c r="D551" i="13" s="1"/>
  <c r="F565" i="12" l="1" a="1"/>
  <c r="F565" i="12" s="1"/>
  <c r="K565" i="12"/>
  <c r="O565" i="12" s="1"/>
  <c r="J565" i="12"/>
  <c r="E565" i="12"/>
  <c r="E502" i="2"/>
  <c r="J502" i="2" s="1"/>
  <c r="O502" i="2" s="1"/>
  <c r="K502" i="2"/>
  <c r="G565" i="12"/>
  <c r="M565" i="12"/>
  <c r="F551" i="13" a="1"/>
  <c r="F551" i="13" s="1"/>
  <c r="G551" i="13" s="1"/>
  <c r="E551" i="13"/>
  <c r="J551" i="13"/>
  <c r="I551" i="13"/>
  <c r="L565" i="12" l="1"/>
  <c r="G502" i="2"/>
  <c r="H503" i="2" s="1"/>
  <c r="L502" i="2"/>
  <c r="N502" i="2" s="1"/>
  <c r="I565" i="12"/>
  <c r="K551" i="13"/>
  <c r="H551" i="13"/>
  <c r="I552" i="13" s="1"/>
  <c r="C503" i="2" l="1"/>
  <c r="D503" i="2"/>
  <c r="E503" i="2" s="1"/>
  <c r="G503" i="2" s="1"/>
  <c r="I503" i="2"/>
  <c r="M503" i="2" s="1"/>
  <c r="K503" i="2"/>
  <c r="D566" i="12"/>
  <c r="E566" i="12"/>
  <c r="J566" i="12"/>
  <c r="K566" i="12"/>
  <c r="O566" i="12" s="1"/>
  <c r="F566" i="12" a="1"/>
  <c r="F566" i="12" s="1"/>
  <c r="M566" i="12" s="1"/>
  <c r="E552" i="13"/>
  <c r="D552" i="13"/>
  <c r="F552" i="13" a="1"/>
  <c r="F552" i="13" s="1"/>
  <c r="J552" i="13"/>
  <c r="J503" i="2" l="1"/>
  <c r="O503" i="2" s="1"/>
  <c r="H504" i="2"/>
  <c r="C504" i="2"/>
  <c r="I504" i="2"/>
  <c r="M504" i="2" s="1"/>
  <c r="D504" i="2"/>
  <c r="L503" i="2"/>
  <c r="N503" i="2" s="1"/>
  <c r="G566" i="12"/>
  <c r="L566" i="12" s="1"/>
  <c r="G552" i="13"/>
  <c r="K552" i="13" s="1"/>
  <c r="E504" i="2" l="1"/>
  <c r="G504" i="2" s="1"/>
  <c r="K504" i="2"/>
  <c r="I566" i="12"/>
  <c r="H552" i="13"/>
  <c r="I553" i="13" s="1"/>
  <c r="J504" i="2" l="1"/>
  <c r="O504" i="2" s="1"/>
  <c r="H505" i="2"/>
  <c r="C505" i="2"/>
  <c r="I505" i="2"/>
  <c r="M505" i="2" s="1"/>
  <c r="D505" i="2"/>
  <c r="L504" i="2"/>
  <c r="N504" i="2" s="1"/>
  <c r="K567" i="12"/>
  <c r="O567" i="12" s="1"/>
  <c r="J567" i="12"/>
  <c r="F567" i="12" a="1"/>
  <c r="F567" i="12" s="1"/>
  <c r="M567" i="12" s="1"/>
  <c r="D567" i="12"/>
  <c r="E567" i="12"/>
  <c r="D553" i="13"/>
  <c r="F553" i="13" a="1"/>
  <c r="F553" i="13" s="1"/>
  <c r="E553" i="13"/>
  <c r="J553" i="13"/>
  <c r="E505" i="2" l="1"/>
  <c r="G505" i="2" s="1"/>
  <c r="K505" i="2"/>
  <c r="G567" i="12"/>
  <c r="I567" i="12" s="1"/>
  <c r="J568" i="12" s="1"/>
  <c r="G553" i="13"/>
  <c r="H553" i="13" s="1"/>
  <c r="J554" i="13" s="1"/>
  <c r="J505" i="2" l="1"/>
  <c r="O505" i="2" s="1"/>
  <c r="I506" i="2"/>
  <c r="M506" i="2" s="1"/>
  <c r="D506" i="2"/>
  <c r="H506" i="2"/>
  <c r="C506" i="2"/>
  <c r="L505" i="2"/>
  <c r="N505" i="2" s="1"/>
  <c r="F568" i="12" a="1"/>
  <c r="F568" i="12" s="1"/>
  <c r="M568" i="12" s="1"/>
  <c r="D568" i="12"/>
  <c r="L567" i="12"/>
  <c r="K568" i="12"/>
  <c r="O568" i="12" s="1"/>
  <c r="E568" i="12"/>
  <c r="K553" i="13"/>
  <c r="F554" i="13" a="1"/>
  <c r="F554" i="13" s="1"/>
  <c r="E554" i="13"/>
  <c r="D554" i="13"/>
  <c r="I554" i="13"/>
  <c r="E506" i="2" l="1"/>
  <c r="K506" i="2"/>
  <c r="G568" i="12"/>
  <c r="L568" i="12" s="1"/>
  <c r="G554" i="13"/>
  <c r="K554" i="13" s="1"/>
  <c r="L506" i="2" l="1"/>
  <c r="N506" i="2" s="1"/>
  <c r="J506" i="2"/>
  <c r="O506" i="2" s="1"/>
  <c r="G506" i="2"/>
  <c r="I568" i="12"/>
  <c r="D569" i="12" s="1"/>
  <c r="H554" i="13"/>
  <c r="D555" i="13" s="1"/>
  <c r="I507" i="2" l="1"/>
  <c r="M507" i="2" s="1"/>
  <c r="C507" i="2"/>
  <c r="H507" i="2"/>
  <c r="D507" i="2"/>
  <c r="J569" i="12"/>
  <c r="K569" i="12"/>
  <c r="O569" i="12" s="1"/>
  <c r="F569" i="12" a="1"/>
  <c r="F569" i="12" s="1"/>
  <c r="G569" i="12" s="1"/>
  <c r="I569" i="12" s="1"/>
  <c r="E569" i="12"/>
  <c r="M569" i="12"/>
  <c r="E555" i="13"/>
  <c r="I555" i="13"/>
  <c r="J555" i="13"/>
  <c r="F555" i="13" a="1"/>
  <c r="F555" i="13" s="1"/>
  <c r="G555" i="13" s="1"/>
  <c r="H555" i="13" s="1"/>
  <c r="E507" i="2" l="1"/>
  <c r="G507" i="2" s="1"/>
  <c r="K507" i="2"/>
  <c r="L569" i="12"/>
  <c r="E570" i="12"/>
  <c r="J570" i="12"/>
  <c r="D570" i="12"/>
  <c r="F570" i="12" a="1"/>
  <c r="F570" i="12" s="1"/>
  <c r="M570" i="12" s="1"/>
  <c r="K570" i="12"/>
  <c r="O570" i="12" s="1"/>
  <c r="D556" i="13"/>
  <c r="I556" i="13"/>
  <c r="J556" i="13"/>
  <c r="F556" i="13" a="1"/>
  <c r="F556" i="13" s="1"/>
  <c r="E556" i="13"/>
  <c r="K555" i="13"/>
  <c r="J507" i="2" l="1"/>
  <c r="O507" i="2" s="1"/>
  <c r="I508" i="2"/>
  <c r="M508" i="2" s="1"/>
  <c r="D508" i="2"/>
  <c r="C508" i="2"/>
  <c r="H508" i="2"/>
  <c r="L507" i="2"/>
  <c r="N507" i="2" s="1"/>
  <c r="G570" i="12"/>
  <c r="G556" i="13"/>
  <c r="K556" i="13" s="1"/>
  <c r="I570" i="12" l="1"/>
  <c r="J571" i="12" s="1"/>
  <c r="E508" i="2"/>
  <c r="L508" i="2" s="1"/>
  <c r="K508" i="2"/>
  <c r="L570" i="12"/>
  <c r="H556" i="13"/>
  <c r="F571" i="12" l="1" a="1"/>
  <c r="F571" i="12" s="1"/>
  <c r="M571" i="12" s="1"/>
  <c r="E571" i="12"/>
  <c r="D571" i="12"/>
  <c r="K571" i="12"/>
  <c r="O571" i="12" s="1"/>
  <c r="N508" i="2"/>
  <c r="G508" i="2"/>
  <c r="J508" i="2"/>
  <c r="O508" i="2" s="1"/>
  <c r="G571" i="12"/>
  <c r="L571" i="12" s="1"/>
  <c r="I557" i="13"/>
  <c r="J557" i="13"/>
  <c r="E557" i="13"/>
  <c r="D557" i="13"/>
  <c r="F557" i="13" a="1"/>
  <c r="F557" i="13" s="1"/>
  <c r="I509" i="2" l="1"/>
  <c r="M509" i="2" s="1"/>
  <c r="C509" i="2"/>
  <c r="D509" i="2"/>
  <c r="H509" i="2"/>
  <c r="I571" i="12"/>
  <c r="E572" i="12" s="1"/>
  <c r="G557" i="13"/>
  <c r="H557" i="13" s="1"/>
  <c r="E509" i="2" l="1"/>
  <c r="G509" i="2" s="1"/>
  <c r="K509" i="2"/>
  <c r="F572" i="12" a="1"/>
  <c r="F572" i="12" s="1"/>
  <c r="M572" i="12" s="1"/>
  <c r="J572" i="12"/>
  <c r="D572" i="12"/>
  <c r="K572" i="12"/>
  <c r="O572" i="12" s="1"/>
  <c r="G572" i="12"/>
  <c r="J558" i="13"/>
  <c r="F558" i="13" a="1"/>
  <c r="F558" i="13" s="1"/>
  <c r="I558" i="13"/>
  <c r="E558" i="13"/>
  <c r="D558" i="13"/>
  <c r="K557" i="13"/>
  <c r="I572" i="12" l="1"/>
  <c r="J573" i="12" s="1"/>
  <c r="H510" i="2"/>
  <c r="D510" i="2"/>
  <c r="I510" i="2"/>
  <c r="M510" i="2" s="1"/>
  <c r="C510" i="2"/>
  <c r="J509" i="2"/>
  <c r="O509" i="2" s="1"/>
  <c r="L509" i="2"/>
  <c r="N509" i="2" s="1"/>
  <c r="L572" i="12"/>
  <c r="G558" i="13"/>
  <c r="K558" i="13" s="1"/>
  <c r="E573" i="12" l="1"/>
  <c r="F573" i="12" a="1"/>
  <c r="F573" i="12" s="1"/>
  <c r="G573" i="12" s="1"/>
  <c r="D573" i="12"/>
  <c r="K573" i="12"/>
  <c r="O573" i="12" s="1"/>
  <c r="E510" i="2"/>
  <c r="L510" i="2" s="1"/>
  <c r="K510" i="2"/>
  <c r="M573" i="12"/>
  <c r="H558" i="13"/>
  <c r="I573" i="12" l="1"/>
  <c r="J574" i="12" s="1"/>
  <c r="N510" i="2"/>
  <c r="J510" i="2"/>
  <c r="O510" i="2" s="1"/>
  <c r="G510" i="2"/>
  <c r="L573" i="12"/>
  <c r="F559" i="13" a="1"/>
  <c r="F559" i="13" s="1"/>
  <c r="I559" i="13"/>
  <c r="D559" i="13"/>
  <c r="E559" i="13"/>
  <c r="J559" i="13"/>
  <c r="E574" i="12" l="1"/>
  <c r="F574" i="12" a="1"/>
  <c r="F574" i="12" s="1"/>
  <c r="M574" i="12" s="1"/>
  <c r="K574" i="12"/>
  <c r="O574" i="12" s="1"/>
  <c r="D574" i="12"/>
  <c r="C511" i="2"/>
  <c r="I511" i="2"/>
  <c r="M511" i="2" s="1"/>
  <c r="H511" i="2"/>
  <c r="D511" i="2"/>
  <c r="G559" i="13"/>
  <c r="H559" i="13" s="1"/>
  <c r="G574" i="12" l="1"/>
  <c r="I574" i="12" s="1"/>
  <c r="E511" i="2"/>
  <c r="G511" i="2" s="1"/>
  <c r="K511" i="2"/>
  <c r="L574" i="12"/>
  <c r="E560" i="13"/>
  <c r="F560" i="13" a="1"/>
  <c r="F560" i="13" s="1"/>
  <c r="J560" i="13"/>
  <c r="D560" i="13"/>
  <c r="I560" i="13"/>
  <c r="K559" i="13"/>
  <c r="F575" i="12" l="1" a="1"/>
  <c r="F575" i="12" s="1"/>
  <c r="M575" i="12" s="1"/>
  <c r="J575" i="12"/>
  <c r="K575" i="12"/>
  <c r="O575" i="12" s="1"/>
  <c r="D575" i="12"/>
  <c r="G575" i="12"/>
  <c r="L575" i="12" s="1"/>
  <c r="E575" i="12"/>
  <c r="C512" i="2"/>
  <c r="I512" i="2"/>
  <c r="M512" i="2" s="1"/>
  <c r="H512" i="2"/>
  <c r="D512" i="2"/>
  <c r="J511" i="2"/>
  <c r="O511" i="2" s="1"/>
  <c r="L511" i="2"/>
  <c r="N511" i="2" s="1"/>
  <c r="G560" i="13"/>
  <c r="K560" i="13" s="1"/>
  <c r="I575" i="12" l="1"/>
  <c r="J576" i="12" s="1"/>
  <c r="E512" i="2"/>
  <c r="L512" i="2" s="1"/>
  <c r="K512" i="2"/>
  <c r="H560" i="13"/>
  <c r="D576" i="12" l="1"/>
  <c r="K576" i="12"/>
  <c r="O576" i="12" s="1"/>
  <c r="E576" i="12"/>
  <c r="F576" i="12" a="1"/>
  <c r="F576" i="12" s="1"/>
  <c r="M576" i="12" s="1"/>
  <c r="J512" i="2"/>
  <c r="O512" i="2" s="1"/>
  <c r="G512" i="2"/>
  <c r="D513" i="2" s="1"/>
  <c r="N512" i="2"/>
  <c r="I561" i="13"/>
  <c r="D561" i="13"/>
  <c r="E561" i="13"/>
  <c r="F561" i="13" a="1"/>
  <c r="F561" i="13" s="1"/>
  <c r="J561" i="13"/>
  <c r="G576" i="12" l="1"/>
  <c r="L576" i="12" s="1"/>
  <c r="I513" i="2"/>
  <c r="M513" i="2" s="1"/>
  <c r="C513" i="2"/>
  <c r="H513" i="2"/>
  <c r="E513" i="2"/>
  <c r="L513" i="2" s="1"/>
  <c r="K513" i="2"/>
  <c r="G561" i="13"/>
  <c r="H561" i="13" s="1"/>
  <c r="I576" i="12" l="1"/>
  <c r="N513" i="2"/>
  <c r="J513" i="2"/>
  <c r="O513" i="2" s="1"/>
  <c r="G513" i="2"/>
  <c r="K561" i="13"/>
  <c r="I562" i="13"/>
  <c r="E562" i="13"/>
  <c r="F562" i="13" a="1"/>
  <c r="F562" i="13" s="1"/>
  <c r="J562" i="13"/>
  <c r="D562" i="13"/>
  <c r="E577" i="12" l="1"/>
  <c r="K577" i="12"/>
  <c r="O577" i="12" s="1"/>
  <c r="D577" i="12"/>
  <c r="J577" i="12"/>
  <c r="F577" i="12" a="1"/>
  <c r="F577" i="12" s="1"/>
  <c r="M577" i="12" s="1"/>
  <c r="C514" i="2"/>
  <c r="H514" i="2"/>
  <c r="D514" i="2"/>
  <c r="I514" i="2"/>
  <c r="M514" i="2" s="1"/>
  <c r="G562" i="13"/>
  <c r="K562" i="13" s="1"/>
  <c r="G577" i="12" l="1"/>
  <c r="E514" i="2"/>
  <c r="L514" i="2" s="1"/>
  <c r="K514" i="2"/>
  <c r="H562" i="13"/>
  <c r="L577" i="12" l="1"/>
  <c r="I577" i="12"/>
  <c r="J514" i="2"/>
  <c r="O514" i="2" s="1"/>
  <c r="G514" i="2"/>
  <c r="C515" i="2" s="1"/>
  <c r="N514" i="2"/>
  <c r="F563" i="13" a="1"/>
  <c r="F563" i="13" s="1"/>
  <c r="D563" i="13"/>
  <c r="I563" i="13"/>
  <c r="J563" i="13"/>
  <c r="E563" i="13"/>
  <c r="E578" i="12" l="1"/>
  <c r="F578" i="12" a="1"/>
  <c r="F578" i="12" s="1"/>
  <c r="M578" i="12" s="1"/>
  <c r="J578" i="12"/>
  <c r="D578" i="12"/>
  <c r="K578" i="12"/>
  <c r="O578" i="12" s="1"/>
  <c r="I515" i="2"/>
  <c r="M515" i="2" s="1"/>
  <c r="D515" i="2"/>
  <c r="E515" i="2" s="1"/>
  <c r="H515" i="2"/>
  <c r="K515" i="2"/>
  <c r="G563" i="13"/>
  <c r="K563" i="13" s="1"/>
  <c r="G578" i="12" l="1"/>
  <c r="L515" i="2"/>
  <c r="N515" i="2" s="1"/>
  <c r="G515" i="2"/>
  <c r="C516" i="2" s="1"/>
  <c r="J515" i="2"/>
  <c r="O515" i="2" s="1"/>
  <c r="H563" i="13"/>
  <c r="J564" i="13" s="1"/>
  <c r="L578" i="12" l="1"/>
  <c r="I578" i="12"/>
  <c r="I516" i="2"/>
  <c r="M516" i="2" s="1"/>
  <c r="H516" i="2"/>
  <c r="D516" i="2"/>
  <c r="E516" i="2" s="1"/>
  <c r="K516" i="2"/>
  <c r="I564" i="13"/>
  <c r="E564" i="13"/>
  <c r="F564" i="13" a="1"/>
  <c r="F564" i="13" s="1"/>
  <c r="D564" i="13"/>
  <c r="F579" i="12" l="1" a="1"/>
  <c r="F579" i="12" s="1"/>
  <c r="M579" i="12" s="1"/>
  <c r="E579" i="12"/>
  <c r="J579" i="12"/>
  <c r="K579" i="12"/>
  <c r="O579" i="12" s="1"/>
  <c r="D579" i="12"/>
  <c r="G579" i="12" s="1"/>
  <c r="L516" i="2"/>
  <c r="N516" i="2" s="1"/>
  <c r="G516" i="2"/>
  <c r="I517" i="2" s="1"/>
  <c r="M517" i="2" s="1"/>
  <c r="J516" i="2"/>
  <c r="O516" i="2" s="1"/>
  <c r="G564" i="13"/>
  <c r="I579" i="12" l="1"/>
  <c r="L579" i="12"/>
  <c r="H517" i="2"/>
  <c r="D517" i="2"/>
  <c r="E517" i="2" s="1"/>
  <c r="C517" i="2"/>
  <c r="K517" i="2"/>
  <c r="K564" i="13"/>
  <c r="H564" i="13"/>
  <c r="E580" i="12" l="1"/>
  <c r="D580" i="12"/>
  <c r="K580" i="12"/>
  <c r="O580" i="12" s="1"/>
  <c r="F580" i="12" a="1"/>
  <c r="F580" i="12" s="1"/>
  <c r="M580" i="12" s="1"/>
  <c r="J580" i="12"/>
  <c r="L517" i="2"/>
  <c r="N517" i="2" s="1"/>
  <c r="G517" i="2"/>
  <c r="H518" i="2" s="1"/>
  <c r="J517" i="2"/>
  <c r="O517" i="2" s="1"/>
  <c r="I565" i="13"/>
  <c r="E565" i="13"/>
  <c r="J565" i="13"/>
  <c r="F565" i="13" a="1"/>
  <c r="F565" i="13" s="1"/>
  <c r="D565" i="13"/>
  <c r="G580" i="12" l="1"/>
  <c r="I580" i="12" s="1"/>
  <c r="C518" i="2"/>
  <c r="I518" i="2"/>
  <c r="M518" i="2" s="1"/>
  <c r="D518" i="2"/>
  <c r="E518" i="2" s="1"/>
  <c r="L518" i="2" s="1"/>
  <c r="K518" i="2"/>
  <c r="G565" i="13"/>
  <c r="K565" i="13" s="1"/>
  <c r="L580" i="12" l="1"/>
  <c r="J581" i="12"/>
  <c r="D581" i="12"/>
  <c r="F581" i="12" a="1"/>
  <c r="F581" i="12" s="1"/>
  <c r="M581" i="12" s="1"/>
  <c r="E581" i="12"/>
  <c r="K581" i="12"/>
  <c r="O581" i="12" s="1"/>
  <c r="N518" i="2"/>
  <c r="G518" i="2"/>
  <c r="J518" i="2"/>
  <c r="O518" i="2" s="1"/>
  <c r="H565" i="13"/>
  <c r="G581" i="12" l="1"/>
  <c r="I581" i="12" s="1"/>
  <c r="L581" i="12"/>
  <c r="I519" i="2"/>
  <c r="M519" i="2" s="1"/>
  <c r="D519" i="2"/>
  <c r="C519" i="2"/>
  <c r="H519" i="2"/>
  <c r="I566" i="13"/>
  <c r="F566" i="13" a="1"/>
  <c r="F566" i="13" s="1"/>
  <c r="E566" i="13"/>
  <c r="J566" i="13"/>
  <c r="D566" i="13"/>
  <c r="K582" i="12" l="1"/>
  <c r="O582" i="12" s="1"/>
  <c r="F582" i="12" a="1"/>
  <c r="F582" i="12" s="1"/>
  <c r="M582" i="12" s="1"/>
  <c r="J582" i="12"/>
  <c r="D582" i="12"/>
  <c r="G582" i="12" s="1"/>
  <c r="L582" i="12" s="1"/>
  <c r="E582" i="12"/>
  <c r="I582" i="12"/>
  <c r="E519" i="2"/>
  <c r="L519" i="2" s="1"/>
  <c r="K519" i="2"/>
  <c r="G566" i="13"/>
  <c r="K566" i="13" s="1"/>
  <c r="F583" i="12" l="1" a="1"/>
  <c r="F583" i="12" s="1"/>
  <c r="M583" i="12" s="1"/>
  <c r="K583" i="12"/>
  <c r="O583" i="12" s="1"/>
  <c r="E583" i="12"/>
  <c r="J583" i="12"/>
  <c r="D583" i="12"/>
  <c r="G583" i="12" s="1"/>
  <c r="N519" i="2"/>
  <c r="G519" i="2"/>
  <c r="J519" i="2"/>
  <c r="O519" i="2" s="1"/>
  <c r="H566" i="13"/>
  <c r="I567" i="13" s="1"/>
  <c r="L583" i="12" l="1"/>
  <c r="I583" i="12"/>
  <c r="C520" i="2"/>
  <c r="D520" i="2"/>
  <c r="H520" i="2"/>
  <c r="I520" i="2"/>
  <c r="M520" i="2" s="1"/>
  <c r="E567" i="13"/>
  <c r="F567" i="13" a="1"/>
  <c r="F567" i="13" s="1"/>
  <c r="D567" i="13"/>
  <c r="J567" i="13"/>
  <c r="E584" i="12" l="1"/>
  <c r="F584" i="12" a="1"/>
  <c r="F584" i="12" s="1"/>
  <c r="M584" i="12" s="1"/>
  <c r="D584" i="12"/>
  <c r="G584" i="12" s="1"/>
  <c r="I584" i="12" s="1"/>
  <c r="J584" i="12"/>
  <c r="K584" i="12"/>
  <c r="O584" i="12" s="1"/>
  <c r="E520" i="2"/>
  <c r="G520" i="2" s="1"/>
  <c r="K520" i="2"/>
  <c r="G567" i="13"/>
  <c r="K567" i="13" s="1"/>
  <c r="L584" i="12" l="1"/>
  <c r="J520" i="2"/>
  <c r="O520" i="2" s="1"/>
  <c r="C521" i="2"/>
  <c r="I521" i="2"/>
  <c r="M521" i="2" s="1"/>
  <c r="D521" i="2"/>
  <c r="H521" i="2"/>
  <c r="L520" i="2"/>
  <c r="N520" i="2" s="1"/>
  <c r="D585" i="12"/>
  <c r="E585" i="12"/>
  <c r="K585" i="12"/>
  <c r="O585" i="12" s="1"/>
  <c r="F585" i="12" a="1"/>
  <c r="F585" i="12" s="1"/>
  <c r="M585" i="12" s="1"/>
  <c r="J585" i="12"/>
  <c r="H567" i="13"/>
  <c r="E521" i="2" l="1"/>
  <c r="G521" i="2" s="1"/>
  <c r="K521" i="2"/>
  <c r="G585" i="12"/>
  <c r="E568" i="13"/>
  <c r="D568" i="13"/>
  <c r="F568" i="13" a="1"/>
  <c r="F568" i="13" s="1"/>
  <c r="J568" i="13"/>
  <c r="I568" i="13"/>
  <c r="I585" i="12" l="1"/>
  <c r="F586" i="12" s="1" a="1"/>
  <c r="F586" i="12" s="1"/>
  <c r="M586" i="12" s="1"/>
  <c r="J521" i="2"/>
  <c r="O521" i="2" s="1"/>
  <c r="I522" i="2"/>
  <c r="M522" i="2" s="1"/>
  <c r="D522" i="2"/>
  <c r="H522" i="2"/>
  <c r="C522" i="2"/>
  <c r="L521" i="2"/>
  <c r="N521" i="2" s="1"/>
  <c r="L585" i="12"/>
  <c r="G568" i="13"/>
  <c r="K568" i="13" s="1"/>
  <c r="D586" i="12" l="1"/>
  <c r="K586" i="12"/>
  <c r="O586" i="12" s="1"/>
  <c r="E586" i="12"/>
  <c r="J586" i="12"/>
  <c r="E522" i="2"/>
  <c r="K522" i="2"/>
  <c r="G586" i="12"/>
  <c r="L586" i="12" s="1"/>
  <c r="H568" i="13"/>
  <c r="L522" i="2" l="1"/>
  <c r="N522" i="2" s="1"/>
  <c r="G522" i="2"/>
  <c r="J522" i="2"/>
  <c r="O522" i="2" s="1"/>
  <c r="I586" i="12"/>
  <c r="J569" i="13"/>
  <c r="D569" i="13"/>
  <c r="F569" i="13" a="1"/>
  <c r="F569" i="13" s="1"/>
  <c r="E569" i="13"/>
  <c r="I569" i="13"/>
  <c r="I523" i="2" l="1"/>
  <c r="M523" i="2" s="1"/>
  <c r="H523" i="2"/>
  <c r="D523" i="2"/>
  <c r="C523" i="2"/>
  <c r="J587" i="12"/>
  <c r="D587" i="12"/>
  <c r="K587" i="12"/>
  <c r="O587" i="12" s="1"/>
  <c r="E587" i="12"/>
  <c r="F587" i="12" a="1"/>
  <c r="F587" i="12" s="1"/>
  <c r="M587" i="12" s="1"/>
  <c r="G569" i="13"/>
  <c r="H569" i="13" s="1"/>
  <c r="E523" i="2" l="1"/>
  <c r="K523" i="2"/>
  <c r="G587" i="12"/>
  <c r="L587" i="12" s="1"/>
  <c r="K569" i="13"/>
  <c r="F570" i="13" a="1"/>
  <c r="F570" i="13" s="1"/>
  <c r="J570" i="13"/>
  <c r="I570" i="13"/>
  <c r="E570" i="13"/>
  <c r="D570" i="13"/>
  <c r="L523" i="2" l="1"/>
  <c r="N523" i="2" s="1"/>
  <c r="J523" i="2"/>
  <c r="O523" i="2" s="1"/>
  <c r="G523" i="2"/>
  <c r="I587" i="12"/>
  <c r="G570" i="13"/>
  <c r="H570" i="13" s="1"/>
  <c r="D524" i="2" l="1"/>
  <c r="H524" i="2"/>
  <c r="I524" i="2"/>
  <c r="M524" i="2" s="1"/>
  <c r="C524" i="2"/>
  <c r="K588" i="12"/>
  <c r="O588" i="12" s="1"/>
  <c r="E588" i="12"/>
  <c r="F588" i="12" a="1"/>
  <c r="F588" i="12" s="1"/>
  <c r="D588" i="12"/>
  <c r="J588" i="12"/>
  <c r="K570" i="13"/>
  <c r="F571" i="13" a="1"/>
  <c r="F571" i="13" s="1"/>
  <c r="J571" i="13"/>
  <c r="E571" i="13"/>
  <c r="D571" i="13"/>
  <c r="I571" i="13"/>
  <c r="E524" i="2" l="1"/>
  <c r="K524" i="2"/>
  <c r="G588" i="12"/>
  <c r="I588" i="12" s="1"/>
  <c r="M588" i="12"/>
  <c r="G571" i="13"/>
  <c r="K571" i="13" s="1"/>
  <c r="L588" i="12" l="1"/>
  <c r="L524" i="2"/>
  <c r="N524" i="2" s="1"/>
  <c r="G524" i="2"/>
  <c r="J524" i="2"/>
  <c r="O524" i="2" s="1"/>
  <c r="F589" i="12" a="1"/>
  <c r="F589" i="12" s="1"/>
  <c r="M589" i="12" s="1"/>
  <c r="E589" i="12"/>
  <c r="K589" i="12"/>
  <c r="O589" i="12" s="1"/>
  <c r="J589" i="12"/>
  <c r="D589" i="12"/>
  <c r="H571" i="13"/>
  <c r="F572" i="13" s="1" a="1"/>
  <c r="F572" i="13" s="1"/>
  <c r="G589" i="12" l="1"/>
  <c r="L589" i="12" s="1"/>
  <c r="H525" i="2"/>
  <c r="C525" i="2"/>
  <c r="I525" i="2"/>
  <c r="M525" i="2" s="1"/>
  <c r="D525" i="2"/>
  <c r="D572" i="13"/>
  <c r="G572" i="13" s="1"/>
  <c r="J572" i="13"/>
  <c r="I572" i="13"/>
  <c r="E572" i="13"/>
  <c r="I589" i="12" l="1"/>
  <c r="F590" i="12" s="1" a="1"/>
  <c r="F590" i="12" s="1"/>
  <c r="M590" i="12" s="1"/>
  <c r="E525" i="2"/>
  <c r="J525" i="2" s="1"/>
  <c r="O525" i="2" s="1"/>
  <c r="K525" i="2"/>
  <c r="H572" i="13"/>
  <c r="E573" i="13" s="1"/>
  <c r="K572" i="13"/>
  <c r="K590" i="12" l="1"/>
  <c r="O590" i="12" s="1"/>
  <c r="J590" i="12"/>
  <c r="D590" i="12"/>
  <c r="E590" i="12"/>
  <c r="G525" i="2"/>
  <c r="L525" i="2"/>
  <c r="N525" i="2" s="1"/>
  <c r="G590" i="12"/>
  <c r="L590" i="12" s="1"/>
  <c r="D573" i="13"/>
  <c r="I573" i="13"/>
  <c r="J573" i="13"/>
  <c r="F573" i="13" a="1"/>
  <c r="F573" i="13" s="1"/>
  <c r="H526" i="2" l="1"/>
  <c r="C526" i="2"/>
  <c r="D526" i="2"/>
  <c r="I526" i="2"/>
  <c r="M526" i="2" s="1"/>
  <c r="G573" i="13"/>
  <c r="K573" i="13" s="1"/>
  <c r="I590" i="12"/>
  <c r="E526" i="2" l="1"/>
  <c r="J526" i="2" s="1"/>
  <c r="O526" i="2" s="1"/>
  <c r="K526" i="2"/>
  <c r="H573" i="13"/>
  <c r="D574" i="13" s="1"/>
  <c r="D591" i="12"/>
  <c r="E591" i="12"/>
  <c r="J591" i="12"/>
  <c r="F591" i="12" a="1"/>
  <c r="F591" i="12" s="1"/>
  <c r="M591" i="12" s="1"/>
  <c r="K591" i="12"/>
  <c r="O591" i="12" s="1"/>
  <c r="G526" i="2" l="1"/>
  <c r="H527" i="2" s="1"/>
  <c r="L526" i="2"/>
  <c r="N526" i="2" s="1"/>
  <c r="F574" i="13" a="1"/>
  <c r="F574" i="13" s="1"/>
  <c r="G574" i="13" s="1"/>
  <c r="K574" i="13" s="1"/>
  <c r="J574" i="13"/>
  <c r="E574" i="13"/>
  <c r="I574" i="13"/>
  <c r="G591" i="12"/>
  <c r="I591" i="12" s="1"/>
  <c r="D527" i="2" l="1"/>
  <c r="E527" i="2" s="1"/>
  <c r="I527" i="2"/>
  <c r="M527" i="2" s="1"/>
  <c r="C527" i="2"/>
  <c r="K527" i="2"/>
  <c r="H574" i="13"/>
  <c r="E575" i="13" s="1"/>
  <c r="J592" i="12"/>
  <c r="K592" i="12"/>
  <c r="O592" i="12" s="1"/>
  <c r="E592" i="12"/>
  <c r="D592" i="12"/>
  <c r="G592" i="12" s="1"/>
  <c r="L592" i="12" s="1"/>
  <c r="F592" i="12" a="1"/>
  <c r="F592" i="12" s="1"/>
  <c r="M592" i="12" s="1"/>
  <c r="L591" i="12"/>
  <c r="L527" i="2" l="1"/>
  <c r="N527" i="2" s="1"/>
  <c r="J527" i="2"/>
  <c r="O527" i="2" s="1"/>
  <c r="G527" i="2"/>
  <c r="F575" i="13" a="1"/>
  <c r="F575" i="13" s="1"/>
  <c r="D575" i="13"/>
  <c r="I575" i="13"/>
  <c r="J575" i="13"/>
  <c r="I592" i="12"/>
  <c r="G575" i="13" l="1"/>
  <c r="H575" i="13" s="1"/>
  <c r="E576" i="13" s="1"/>
  <c r="H528" i="2"/>
  <c r="D528" i="2"/>
  <c r="I528" i="2"/>
  <c r="M528" i="2" s="1"/>
  <c r="C528" i="2"/>
  <c r="F593" i="12" a="1"/>
  <c r="F593" i="12" s="1"/>
  <c r="M593" i="12" s="1"/>
  <c r="J593" i="12"/>
  <c r="E593" i="12"/>
  <c r="D593" i="12"/>
  <c r="G593" i="12" s="1"/>
  <c r="L593" i="12" s="1"/>
  <c r="K593" i="12"/>
  <c r="O593" i="12" s="1"/>
  <c r="I593" i="12" l="1"/>
  <c r="J576" i="13"/>
  <c r="K575" i="13"/>
  <c r="D576" i="13"/>
  <c r="I576" i="13"/>
  <c r="F576" i="13" a="1"/>
  <c r="F576" i="13" s="1"/>
  <c r="E528" i="2"/>
  <c r="K528" i="2"/>
  <c r="D594" i="12"/>
  <c r="K594" i="12"/>
  <c r="O594" i="12" s="1"/>
  <c r="E594" i="12"/>
  <c r="F594" i="12" a="1"/>
  <c r="F594" i="12" s="1"/>
  <c r="M594" i="12" s="1"/>
  <c r="J594" i="12"/>
  <c r="G576" i="13" l="1"/>
  <c r="H576" i="13" s="1"/>
  <c r="J528" i="2"/>
  <c r="O528" i="2" s="1"/>
  <c r="L528" i="2"/>
  <c r="N528" i="2" s="1"/>
  <c r="G528" i="2"/>
  <c r="G594" i="12"/>
  <c r="L594" i="12" l="1"/>
  <c r="D577" i="13"/>
  <c r="E577" i="13"/>
  <c r="F577" i="13" a="1"/>
  <c r="F577" i="13" s="1"/>
  <c r="I577" i="13"/>
  <c r="J577" i="13"/>
  <c r="K576" i="13"/>
  <c r="H529" i="2"/>
  <c r="C529" i="2"/>
  <c r="I529" i="2"/>
  <c r="M529" i="2" s="1"/>
  <c r="D529" i="2"/>
  <c r="I594" i="12"/>
  <c r="G577" i="13" l="1"/>
  <c r="H577" i="13" s="1"/>
  <c r="E529" i="2"/>
  <c r="G529" i="2" s="1"/>
  <c r="K529" i="2"/>
  <c r="D595" i="12"/>
  <c r="E595" i="12"/>
  <c r="K595" i="12"/>
  <c r="O595" i="12" s="1"/>
  <c r="J595" i="12"/>
  <c r="F595" i="12" a="1"/>
  <c r="F595" i="12" s="1"/>
  <c r="M595" i="12" s="1"/>
  <c r="E578" i="13" l="1"/>
  <c r="F578" i="13" a="1"/>
  <c r="F578" i="13" s="1"/>
  <c r="D578" i="13"/>
  <c r="I578" i="13"/>
  <c r="J578" i="13"/>
  <c r="K577" i="13"/>
  <c r="J529" i="2"/>
  <c r="O529" i="2" s="1"/>
  <c r="H530" i="2"/>
  <c r="I530" i="2"/>
  <c r="M530" i="2" s="1"/>
  <c r="C530" i="2"/>
  <c r="D530" i="2"/>
  <c r="L529" i="2"/>
  <c r="N529" i="2" s="1"/>
  <c r="G595" i="12"/>
  <c r="I595" i="12" s="1"/>
  <c r="G578" i="13" l="1"/>
  <c r="H578" i="13" s="1"/>
  <c r="E530" i="2"/>
  <c r="G530" i="2" s="1"/>
  <c r="K530" i="2"/>
  <c r="J596" i="12"/>
  <c r="F596" i="12" a="1"/>
  <c r="F596" i="12" s="1"/>
  <c r="M596" i="12" s="1"/>
  <c r="E596" i="12"/>
  <c r="K596" i="12"/>
  <c r="O596" i="12" s="1"/>
  <c r="D596" i="12"/>
  <c r="L595" i="12"/>
  <c r="G596" i="12" l="1"/>
  <c r="I596" i="12" s="1"/>
  <c r="J597" i="12" s="1"/>
  <c r="F579" i="13" a="1"/>
  <c r="F579" i="13" s="1"/>
  <c r="J579" i="13"/>
  <c r="E579" i="13"/>
  <c r="D579" i="13"/>
  <c r="G579" i="13" s="1"/>
  <c r="H579" i="13" s="1"/>
  <c r="J580" i="13" s="1"/>
  <c r="I579" i="13"/>
  <c r="K578" i="13"/>
  <c r="I531" i="2"/>
  <c r="M531" i="2" s="1"/>
  <c r="D531" i="2"/>
  <c r="H531" i="2"/>
  <c r="C531" i="2"/>
  <c r="J530" i="2"/>
  <c r="O530" i="2" s="1"/>
  <c r="L530" i="2"/>
  <c r="N530" i="2" s="1"/>
  <c r="L596" i="12"/>
  <c r="E597" i="12"/>
  <c r="K597" i="12"/>
  <c r="O597" i="12" s="1"/>
  <c r="F597" i="12" a="1"/>
  <c r="F597" i="12" s="1"/>
  <c r="D597" i="12"/>
  <c r="K579" i="13" l="1"/>
  <c r="D580" i="13"/>
  <c r="I580" i="13"/>
  <c r="E580" i="13"/>
  <c r="F580" i="13" a="1"/>
  <c r="F580" i="13" s="1"/>
  <c r="E531" i="2"/>
  <c r="K531" i="2"/>
  <c r="G597" i="12"/>
  <c r="M597" i="12"/>
  <c r="G580" i="13" l="1"/>
  <c r="H580" i="13" s="1"/>
  <c r="I581" i="13" s="1"/>
  <c r="L597" i="12"/>
  <c r="L531" i="2"/>
  <c r="N531" i="2" s="1"/>
  <c r="G531" i="2"/>
  <c r="J531" i="2"/>
  <c r="O531" i="2" s="1"/>
  <c r="I597" i="12"/>
  <c r="J581" i="13" l="1"/>
  <c r="D581" i="13"/>
  <c r="F581" i="13" a="1"/>
  <c r="F581" i="13" s="1"/>
  <c r="E581" i="13"/>
  <c r="K580" i="13"/>
  <c r="D532" i="2"/>
  <c r="H532" i="2"/>
  <c r="C532" i="2"/>
  <c r="I532" i="2"/>
  <c r="M532" i="2" s="1"/>
  <c r="J598" i="12"/>
  <c r="D598" i="12"/>
  <c r="K598" i="12"/>
  <c r="O598" i="12" s="1"/>
  <c r="E598" i="12"/>
  <c r="F598" i="12" a="1"/>
  <c r="F598" i="12" s="1"/>
  <c r="M598" i="12" s="1"/>
  <c r="G581" i="13" l="1"/>
  <c r="E532" i="2"/>
  <c r="K532" i="2"/>
  <c r="G598" i="12"/>
  <c r="L598" i="12" s="1"/>
  <c r="K581" i="13" l="1"/>
  <c r="H581" i="13"/>
  <c r="G532" i="2"/>
  <c r="L532" i="2"/>
  <c r="N532" i="2" s="1"/>
  <c r="J532" i="2"/>
  <c r="O532" i="2" s="1"/>
  <c r="I598" i="12"/>
  <c r="J582" i="13" l="1"/>
  <c r="F582" i="13" a="1"/>
  <c r="F582" i="13" s="1"/>
  <c r="E582" i="13"/>
  <c r="I582" i="13"/>
  <c r="D582" i="13"/>
  <c r="G582" i="13" s="1"/>
  <c r="H582" i="13" s="1"/>
  <c r="D583" i="13" s="1"/>
  <c r="D533" i="2"/>
  <c r="H533" i="2"/>
  <c r="C533" i="2"/>
  <c r="I533" i="2"/>
  <c r="M533" i="2" s="1"/>
  <c r="F599" i="12" a="1"/>
  <c r="F599" i="12" s="1"/>
  <c r="M599" i="12" s="1"/>
  <c r="J599" i="12"/>
  <c r="K599" i="12"/>
  <c r="O599" i="12" s="1"/>
  <c r="E599" i="12"/>
  <c r="D599" i="12"/>
  <c r="G599" i="12" s="1"/>
  <c r="I599" i="12" s="1"/>
  <c r="K582" i="13"/>
  <c r="F583" i="13" l="1" a="1"/>
  <c r="F583" i="13" s="1"/>
  <c r="G583" i="13" s="1"/>
  <c r="J583" i="13"/>
  <c r="I583" i="13"/>
  <c r="E583" i="13"/>
  <c r="H583" i="13" s="1"/>
  <c r="F584" i="13" s="1" a="1"/>
  <c r="F584" i="13" s="1"/>
  <c r="E533" i="2"/>
  <c r="K533" i="2"/>
  <c r="L599" i="12"/>
  <c r="J600" i="12"/>
  <c r="E600" i="12"/>
  <c r="F600" i="12" a="1"/>
  <c r="F600" i="12" s="1"/>
  <c r="M600" i="12" s="1"/>
  <c r="K600" i="12"/>
  <c r="O600" i="12" s="1"/>
  <c r="D600" i="12"/>
  <c r="G600" i="12" s="1"/>
  <c r="I600" i="12" s="1"/>
  <c r="K583" i="13"/>
  <c r="L533" i="2" l="1"/>
  <c r="N533" i="2" s="1"/>
  <c r="G533" i="2"/>
  <c r="J533" i="2"/>
  <c r="O533" i="2" s="1"/>
  <c r="J584" i="13"/>
  <c r="I584" i="13"/>
  <c r="D584" i="13"/>
  <c r="G584" i="13" s="1"/>
  <c r="L600" i="12"/>
  <c r="E601" i="12"/>
  <c r="J601" i="12"/>
  <c r="D601" i="12"/>
  <c r="K601" i="12"/>
  <c r="O601" i="12" s="1"/>
  <c r="F601" i="12" a="1"/>
  <c r="F601" i="12" s="1"/>
  <c r="M601" i="12" s="1"/>
  <c r="E584" i="13"/>
  <c r="H534" i="2" l="1"/>
  <c r="C534" i="2"/>
  <c r="I534" i="2"/>
  <c r="M534" i="2" s="1"/>
  <c r="D534" i="2"/>
  <c r="K584" i="13"/>
  <c r="H584" i="13"/>
  <c r="F585" i="13" s="1" a="1"/>
  <c r="F585" i="13" s="1"/>
  <c r="G601" i="12"/>
  <c r="I601" i="12" s="1"/>
  <c r="E534" i="2" l="1"/>
  <c r="K534" i="2"/>
  <c r="E585" i="13"/>
  <c r="I585" i="13"/>
  <c r="J585" i="13"/>
  <c r="D585" i="13"/>
  <c r="G585" i="13" s="1"/>
  <c r="D602" i="12"/>
  <c r="E602" i="12"/>
  <c r="K602" i="12"/>
  <c r="O602" i="12" s="1"/>
  <c r="F602" i="12" a="1"/>
  <c r="F602" i="12" s="1"/>
  <c r="J602" i="12"/>
  <c r="L601" i="12"/>
  <c r="K585" i="13" l="1"/>
  <c r="G534" i="2"/>
  <c r="L534" i="2"/>
  <c r="N534" i="2" s="1"/>
  <c r="J534" i="2"/>
  <c r="O534" i="2" s="1"/>
  <c r="H585" i="13"/>
  <c r="I586" i="13" s="1"/>
  <c r="G602" i="12"/>
  <c r="I602" i="12" s="1"/>
  <c r="M602" i="12"/>
  <c r="H535" i="2" l="1"/>
  <c r="I535" i="2"/>
  <c r="M535" i="2" s="1"/>
  <c r="C535" i="2"/>
  <c r="D535" i="2"/>
  <c r="F586" i="13" a="1"/>
  <c r="F586" i="13" s="1"/>
  <c r="E586" i="13"/>
  <c r="D586" i="13"/>
  <c r="G586" i="13" s="1"/>
  <c r="H586" i="13" s="1"/>
  <c r="J586" i="13"/>
  <c r="E603" i="12"/>
  <c r="F603" i="12" a="1"/>
  <c r="F603" i="12" s="1"/>
  <c r="M603" i="12" s="1"/>
  <c r="J603" i="12"/>
  <c r="K603" i="12"/>
  <c r="O603" i="12" s="1"/>
  <c r="D603" i="12"/>
  <c r="G603" i="12" s="1"/>
  <c r="L602" i="12"/>
  <c r="L603" i="12" l="1"/>
  <c r="E535" i="2"/>
  <c r="K535" i="2"/>
  <c r="I603" i="12"/>
  <c r="F587" i="13" a="1"/>
  <c r="F587" i="13" s="1"/>
  <c r="J587" i="13"/>
  <c r="D587" i="13"/>
  <c r="E587" i="13"/>
  <c r="I587" i="13"/>
  <c r="K586" i="13"/>
  <c r="L535" i="2" l="1"/>
  <c r="N535" i="2" s="1"/>
  <c r="G535" i="2"/>
  <c r="J535" i="2"/>
  <c r="O535" i="2" s="1"/>
  <c r="K604" i="12"/>
  <c r="O604" i="12" s="1"/>
  <c r="F604" i="12" a="1"/>
  <c r="F604" i="12" s="1"/>
  <c r="M604" i="12" s="1"/>
  <c r="J604" i="12"/>
  <c r="D604" i="12"/>
  <c r="E604" i="12"/>
  <c r="G587" i="13"/>
  <c r="K587" i="13" s="1"/>
  <c r="C536" i="2" l="1"/>
  <c r="H536" i="2"/>
  <c r="D536" i="2"/>
  <c r="I536" i="2"/>
  <c r="M536" i="2" s="1"/>
  <c r="G604" i="12"/>
  <c r="L604" i="12" s="1"/>
  <c r="H587" i="13"/>
  <c r="E536" i="2" l="1"/>
  <c r="G536" i="2" s="1"/>
  <c r="K536" i="2"/>
  <c r="I604" i="12"/>
  <c r="J588" i="13"/>
  <c r="D588" i="13"/>
  <c r="I588" i="13"/>
  <c r="E588" i="13"/>
  <c r="F588" i="13" a="1"/>
  <c r="F588" i="13" s="1"/>
  <c r="J536" i="2" l="1"/>
  <c r="O536" i="2" s="1"/>
  <c r="H537" i="2"/>
  <c r="I537" i="2"/>
  <c r="M537" i="2" s="1"/>
  <c r="D537" i="2"/>
  <c r="C537" i="2"/>
  <c r="L536" i="2"/>
  <c r="N536" i="2" s="1"/>
  <c r="F605" i="12" a="1"/>
  <c r="F605" i="12" s="1"/>
  <c r="M605" i="12" s="1"/>
  <c r="K605" i="12"/>
  <c r="O605" i="12" s="1"/>
  <c r="D605" i="12"/>
  <c r="E605" i="12"/>
  <c r="J605" i="12"/>
  <c r="G588" i="13"/>
  <c r="H588" i="13" s="1"/>
  <c r="E537" i="2" l="1"/>
  <c r="K537" i="2"/>
  <c r="G605" i="12"/>
  <c r="L605" i="12" s="1"/>
  <c r="E589" i="13"/>
  <c r="J589" i="13"/>
  <c r="I589" i="13"/>
  <c r="F589" i="13" a="1"/>
  <c r="F589" i="13" s="1"/>
  <c r="D589" i="13"/>
  <c r="K588" i="13"/>
  <c r="L537" i="2" l="1"/>
  <c r="N537" i="2" s="1"/>
  <c r="G537" i="2"/>
  <c r="J537" i="2"/>
  <c r="O537" i="2" s="1"/>
  <c r="I605" i="12"/>
  <c r="G589" i="13"/>
  <c r="K589" i="13" s="1"/>
  <c r="C538" i="2" l="1"/>
  <c r="D538" i="2"/>
  <c r="I538" i="2"/>
  <c r="M538" i="2" s="1"/>
  <c r="H538" i="2"/>
  <c r="F606" i="12" a="1"/>
  <c r="F606" i="12" s="1"/>
  <c r="M606" i="12" s="1"/>
  <c r="J606" i="12"/>
  <c r="K606" i="12"/>
  <c r="O606" i="12" s="1"/>
  <c r="E606" i="12"/>
  <c r="D606" i="12"/>
  <c r="G606" i="12" s="1"/>
  <c r="H589" i="13"/>
  <c r="E538" i="2" l="1"/>
  <c r="J538" i="2" s="1"/>
  <c r="O538" i="2" s="1"/>
  <c r="K538" i="2"/>
  <c r="I606" i="12"/>
  <c r="L606" i="12"/>
  <c r="E590" i="13"/>
  <c r="J590" i="13"/>
  <c r="F590" i="13" a="1"/>
  <c r="F590" i="13" s="1"/>
  <c r="D590" i="13"/>
  <c r="I590" i="13"/>
  <c r="G538" i="2" l="1"/>
  <c r="C539" i="2" s="1"/>
  <c r="L538" i="2"/>
  <c r="N538" i="2" s="1"/>
  <c r="J607" i="12"/>
  <c r="D607" i="12"/>
  <c r="K607" i="12"/>
  <c r="O607" i="12" s="1"/>
  <c r="F607" i="12" a="1"/>
  <c r="F607" i="12" s="1"/>
  <c r="M607" i="12" s="1"/>
  <c r="E607" i="12"/>
  <c r="G590" i="13"/>
  <c r="K590" i="13" s="1"/>
  <c r="D539" i="2" l="1"/>
  <c r="E539" i="2" s="1"/>
  <c r="I539" i="2"/>
  <c r="M539" i="2" s="1"/>
  <c r="H539" i="2"/>
  <c r="K539" i="2"/>
  <c r="G607" i="12"/>
  <c r="I607" i="12" s="1"/>
  <c r="H590" i="13"/>
  <c r="J591" i="13" s="1"/>
  <c r="G539" i="2" l="1"/>
  <c r="D540" i="2" s="1"/>
  <c r="J539" i="2"/>
  <c r="O539" i="2" s="1"/>
  <c r="L539" i="2"/>
  <c r="N539" i="2" s="1"/>
  <c r="L607" i="12"/>
  <c r="D608" i="12"/>
  <c r="E608" i="12"/>
  <c r="F608" i="12" a="1"/>
  <c r="F608" i="12" s="1"/>
  <c r="K608" i="12"/>
  <c r="O608" i="12" s="1"/>
  <c r="J608" i="12"/>
  <c r="D591" i="13"/>
  <c r="E591" i="13"/>
  <c r="I591" i="13"/>
  <c r="F591" i="13" a="1"/>
  <c r="F591" i="13" s="1"/>
  <c r="H540" i="2" l="1"/>
  <c r="C540" i="2"/>
  <c r="I540" i="2"/>
  <c r="M540" i="2" s="1"/>
  <c r="E540" i="2"/>
  <c r="K540" i="2"/>
  <c r="G608" i="12"/>
  <c r="I608" i="12" s="1"/>
  <c r="M608" i="12"/>
  <c r="G591" i="13"/>
  <c r="K591" i="13" s="1"/>
  <c r="G540" i="2" l="1"/>
  <c r="L540" i="2"/>
  <c r="N540" i="2" s="1"/>
  <c r="J540" i="2"/>
  <c r="O540" i="2" s="1"/>
  <c r="L608" i="12"/>
  <c r="J609" i="12"/>
  <c r="K609" i="12"/>
  <c r="O609" i="12" s="1"/>
  <c r="F609" i="12" a="1"/>
  <c r="F609" i="12" s="1"/>
  <c r="M609" i="12" s="1"/>
  <c r="E609" i="12"/>
  <c r="D609" i="12"/>
  <c r="H591" i="13"/>
  <c r="I592" i="13" s="1"/>
  <c r="D541" i="2" l="1"/>
  <c r="I541" i="2"/>
  <c r="M541" i="2" s="1"/>
  <c r="H541" i="2"/>
  <c r="C541" i="2"/>
  <c r="G609" i="12"/>
  <c r="I609" i="12" s="1"/>
  <c r="E592" i="13"/>
  <c r="D592" i="13"/>
  <c r="J592" i="13"/>
  <c r="F592" i="13" a="1"/>
  <c r="F592" i="13" s="1"/>
  <c r="E541" i="2" l="1"/>
  <c r="K541" i="2"/>
  <c r="L609" i="12"/>
  <c r="D610" i="12"/>
  <c r="J610" i="12"/>
  <c r="K610" i="12"/>
  <c r="O610" i="12" s="1"/>
  <c r="E610" i="12"/>
  <c r="F610" i="12" a="1"/>
  <c r="F610" i="12" s="1"/>
  <c r="M610" i="12" s="1"/>
  <c r="G592" i="13"/>
  <c r="K592" i="13" s="1"/>
  <c r="L541" i="2" l="1"/>
  <c r="N541" i="2" s="1"/>
  <c r="J541" i="2"/>
  <c r="O541" i="2" s="1"/>
  <c r="G541" i="2"/>
  <c r="G610" i="12"/>
  <c r="I610" i="12" s="1"/>
  <c r="H592" i="13"/>
  <c r="F593" i="13" s="1" a="1"/>
  <c r="F593" i="13" s="1"/>
  <c r="I542" i="2" l="1"/>
  <c r="M542" i="2" s="1"/>
  <c r="H542" i="2"/>
  <c r="D542" i="2"/>
  <c r="C542" i="2"/>
  <c r="K611" i="12"/>
  <c r="O611" i="12" s="1"/>
  <c r="E611" i="12"/>
  <c r="F611" i="12" a="1"/>
  <c r="F611" i="12" s="1"/>
  <c r="M611" i="12" s="1"/>
  <c r="D611" i="12"/>
  <c r="J611" i="12"/>
  <c r="L610" i="12"/>
  <c r="I593" i="13"/>
  <c r="J593" i="13"/>
  <c r="D593" i="13"/>
  <c r="G593" i="13" s="1"/>
  <c r="E593" i="13"/>
  <c r="K593" i="13" l="1"/>
  <c r="G611" i="12"/>
  <c r="I611" i="12" s="1"/>
  <c r="E542" i="2"/>
  <c r="K542" i="2"/>
  <c r="H593" i="13"/>
  <c r="L611" i="12" l="1"/>
  <c r="L542" i="2"/>
  <c r="N542" i="2" s="1"/>
  <c r="J542" i="2"/>
  <c r="O542" i="2" s="1"/>
  <c r="G542" i="2"/>
  <c r="F612" i="12" a="1"/>
  <c r="F612" i="12" s="1"/>
  <c r="M612" i="12" s="1"/>
  <c r="E612" i="12"/>
  <c r="D612" i="12"/>
  <c r="K612" i="12"/>
  <c r="O612" i="12" s="1"/>
  <c r="J612" i="12"/>
  <c r="E594" i="13"/>
  <c r="F594" i="13" a="1"/>
  <c r="F594" i="13" s="1"/>
  <c r="I594" i="13"/>
  <c r="J594" i="13"/>
  <c r="D594" i="13"/>
  <c r="I543" i="2" l="1"/>
  <c r="M543" i="2" s="1"/>
  <c r="D543" i="2"/>
  <c r="C543" i="2"/>
  <c r="H543" i="2"/>
  <c r="G612" i="12"/>
  <c r="I612" i="12" s="1"/>
  <c r="G594" i="13"/>
  <c r="K594" i="13" s="1"/>
  <c r="E543" i="2" l="1"/>
  <c r="K543" i="2"/>
  <c r="L612" i="12"/>
  <c r="K613" i="12"/>
  <c r="O613" i="12" s="1"/>
  <c r="E613" i="12"/>
  <c r="F613" i="12" a="1"/>
  <c r="F613" i="12" s="1"/>
  <c r="M613" i="12" s="1"/>
  <c r="D613" i="12"/>
  <c r="G613" i="12" s="1"/>
  <c r="J613" i="12"/>
  <c r="H594" i="13"/>
  <c r="E595" i="13" s="1"/>
  <c r="L543" i="2" l="1"/>
  <c r="N543" i="2" s="1"/>
  <c r="J543" i="2"/>
  <c r="O543" i="2" s="1"/>
  <c r="G543" i="2"/>
  <c r="L613" i="12"/>
  <c r="I613" i="12"/>
  <c r="D595" i="13"/>
  <c r="F595" i="13" a="1"/>
  <c r="F595" i="13" s="1"/>
  <c r="J595" i="13"/>
  <c r="I595" i="13"/>
  <c r="I544" i="2" l="1"/>
  <c r="M544" i="2" s="1"/>
  <c r="C544" i="2"/>
  <c r="H544" i="2"/>
  <c r="D544" i="2"/>
  <c r="E614" i="12"/>
  <c r="F614" i="12" a="1"/>
  <c r="F614" i="12" s="1"/>
  <c r="M614" i="12" s="1"/>
  <c r="J614" i="12"/>
  <c r="D614" i="12"/>
  <c r="G614" i="12" s="1"/>
  <c r="K614" i="12"/>
  <c r="O614" i="12" s="1"/>
  <c r="G595" i="13"/>
  <c r="K595" i="13" s="1"/>
  <c r="E544" i="2" l="1"/>
  <c r="J544" i="2" s="1"/>
  <c r="O544" i="2" s="1"/>
  <c r="K544" i="2"/>
  <c r="I614" i="12"/>
  <c r="L614" i="12"/>
  <c r="H595" i="13"/>
  <c r="D596" i="13" s="1"/>
  <c r="G544" i="2" l="1"/>
  <c r="L544" i="2"/>
  <c r="N544" i="2" s="1"/>
  <c r="K615" i="12"/>
  <c r="O615" i="12" s="1"/>
  <c r="F615" i="12" a="1"/>
  <c r="F615" i="12" s="1"/>
  <c r="M615" i="12" s="1"/>
  <c r="D615" i="12"/>
  <c r="J615" i="12"/>
  <c r="E615" i="12"/>
  <c r="I596" i="13"/>
  <c r="E596" i="13"/>
  <c r="J596" i="13"/>
  <c r="F596" i="13" a="1"/>
  <c r="F596" i="13" s="1"/>
  <c r="G596" i="13" s="1"/>
  <c r="H596" i="13" s="1"/>
  <c r="G615" i="12" l="1"/>
  <c r="L615" i="12" s="1"/>
  <c r="D545" i="2"/>
  <c r="I545" i="2"/>
  <c r="M545" i="2" s="1"/>
  <c r="H545" i="2"/>
  <c r="C545" i="2"/>
  <c r="D597" i="13"/>
  <c r="I597" i="13"/>
  <c r="F597" i="13" a="1"/>
  <c r="F597" i="13" s="1"/>
  <c r="E597" i="13"/>
  <c r="J597" i="13"/>
  <c r="K596" i="13"/>
  <c r="I615" i="12" l="1"/>
  <c r="E616" i="12" s="1"/>
  <c r="E545" i="2"/>
  <c r="K545" i="2"/>
  <c r="G597" i="13"/>
  <c r="K597" i="13" s="1"/>
  <c r="D616" i="12" l="1"/>
  <c r="F616" i="12" a="1"/>
  <c r="F616" i="12" s="1"/>
  <c r="M616" i="12" s="1"/>
  <c r="K616" i="12"/>
  <c r="O616" i="12" s="1"/>
  <c r="J616" i="12"/>
  <c r="L545" i="2"/>
  <c r="N545" i="2" s="1"/>
  <c r="J545" i="2"/>
  <c r="O545" i="2" s="1"/>
  <c r="G545" i="2"/>
  <c r="G616" i="12"/>
  <c r="I616" i="12" s="1"/>
  <c r="H597" i="13"/>
  <c r="D546" i="2" l="1"/>
  <c r="I546" i="2"/>
  <c r="M546" i="2" s="1"/>
  <c r="H546" i="2"/>
  <c r="C546" i="2"/>
  <c r="J617" i="12"/>
  <c r="K617" i="12"/>
  <c r="O617" i="12" s="1"/>
  <c r="F617" i="12" a="1"/>
  <c r="F617" i="12" s="1"/>
  <c r="D617" i="12"/>
  <c r="E617" i="12"/>
  <c r="L616" i="12"/>
  <c r="E598" i="13"/>
  <c r="D598" i="13"/>
  <c r="I598" i="13"/>
  <c r="J598" i="13"/>
  <c r="F598" i="13" a="1"/>
  <c r="F598" i="13" s="1"/>
  <c r="E546" i="2" l="1"/>
  <c r="K546" i="2"/>
  <c r="G617" i="12"/>
  <c r="L617" i="12" s="1"/>
  <c r="M617" i="12"/>
  <c r="G598" i="13"/>
  <c r="K598" i="13" s="1"/>
  <c r="G546" i="2" l="1"/>
  <c r="L546" i="2"/>
  <c r="N546" i="2" s="1"/>
  <c r="J546" i="2"/>
  <c r="O546" i="2" s="1"/>
  <c r="I617" i="12"/>
  <c r="H598" i="13"/>
  <c r="D547" i="2" l="1"/>
  <c r="C547" i="2"/>
  <c r="I547" i="2"/>
  <c r="M547" i="2" s="1"/>
  <c r="H547" i="2"/>
  <c r="E618" i="12"/>
  <c r="F618" i="12" a="1"/>
  <c r="F618" i="12" s="1"/>
  <c r="M618" i="12" s="1"/>
  <c r="K618" i="12"/>
  <c r="O618" i="12" s="1"/>
  <c r="J618" i="12"/>
  <c r="D618" i="12"/>
  <c r="G618" i="12" s="1"/>
  <c r="F599" i="13" a="1"/>
  <c r="F599" i="13" s="1"/>
  <c r="J599" i="13"/>
  <c r="I599" i="13"/>
  <c r="E599" i="13"/>
  <c r="D599" i="13"/>
  <c r="L618" i="12" l="1"/>
  <c r="E547" i="2"/>
  <c r="K547" i="2"/>
  <c r="I618" i="12"/>
  <c r="G599" i="13"/>
  <c r="K599" i="13" s="1"/>
  <c r="L547" i="2" l="1"/>
  <c r="N547" i="2" s="1"/>
  <c r="G547" i="2"/>
  <c r="J547" i="2"/>
  <c r="O547" i="2" s="1"/>
  <c r="E619" i="12"/>
  <c r="J619" i="12"/>
  <c r="D619" i="12"/>
  <c r="F619" i="12" a="1"/>
  <c r="F619" i="12" s="1"/>
  <c r="M619" i="12" s="1"/>
  <c r="K619" i="12"/>
  <c r="O619" i="12" s="1"/>
  <c r="H599" i="13"/>
  <c r="J600" i="13" s="1"/>
  <c r="H548" i="2" l="1"/>
  <c r="I548" i="2"/>
  <c r="M548" i="2" s="1"/>
  <c r="C548" i="2"/>
  <c r="D548" i="2"/>
  <c r="G619" i="12"/>
  <c r="L619" i="12" s="1"/>
  <c r="I600" i="13"/>
  <c r="E600" i="13"/>
  <c r="D600" i="13"/>
  <c r="F600" i="13" a="1"/>
  <c r="F600" i="13" s="1"/>
  <c r="E548" i="2" l="1"/>
  <c r="G548" i="2" s="1"/>
  <c r="K548" i="2"/>
  <c r="I619" i="12"/>
  <c r="G600" i="13"/>
  <c r="K600" i="13" s="1"/>
  <c r="C549" i="2" l="1"/>
  <c r="H549" i="2"/>
  <c r="D549" i="2"/>
  <c r="I549" i="2"/>
  <c r="M549" i="2" s="1"/>
  <c r="J548" i="2"/>
  <c r="O548" i="2" s="1"/>
  <c r="L548" i="2"/>
  <c r="N548" i="2" s="1"/>
  <c r="J620" i="12"/>
  <c r="K620" i="12"/>
  <c r="O620" i="12" s="1"/>
  <c r="F620" i="12" a="1"/>
  <c r="F620" i="12" s="1"/>
  <c r="M620" i="12" s="1"/>
  <c r="E620" i="12"/>
  <c r="D620" i="12"/>
  <c r="H600" i="13"/>
  <c r="D601" i="13" s="1"/>
  <c r="E549" i="2" l="1"/>
  <c r="L549" i="2" s="1"/>
  <c r="K549" i="2"/>
  <c r="G620" i="12"/>
  <c r="L620" i="12" s="1"/>
  <c r="F601" i="13" a="1"/>
  <c r="F601" i="13" s="1"/>
  <c r="G601" i="13" s="1"/>
  <c r="E601" i="13"/>
  <c r="I601" i="13"/>
  <c r="J601" i="13"/>
  <c r="J549" i="2" l="1"/>
  <c r="O549" i="2" s="1"/>
  <c r="G549" i="2"/>
  <c r="H550" i="2" s="1"/>
  <c r="N549" i="2"/>
  <c r="I620" i="12"/>
  <c r="E621" i="12" s="1"/>
  <c r="K601" i="13"/>
  <c r="H601" i="13"/>
  <c r="K621" i="12" l="1"/>
  <c r="O621" i="12" s="1"/>
  <c r="C550" i="2"/>
  <c r="I550" i="2"/>
  <c r="M550" i="2" s="1"/>
  <c r="D550" i="2"/>
  <c r="E550" i="2" s="1"/>
  <c r="K550" i="2"/>
  <c r="D621" i="12"/>
  <c r="F621" i="12" a="1"/>
  <c r="F621" i="12" s="1"/>
  <c r="M621" i="12" s="1"/>
  <c r="J621" i="12"/>
  <c r="F602" i="13" a="1"/>
  <c r="F602" i="13" s="1"/>
  <c r="D602" i="13"/>
  <c r="I602" i="13"/>
  <c r="E602" i="13"/>
  <c r="J602" i="13"/>
  <c r="G621" i="12" l="1"/>
  <c r="I621" i="12" s="1"/>
  <c r="L550" i="2"/>
  <c r="N550" i="2" s="1"/>
  <c r="J550" i="2"/>
  <c r="O550" i="2" s="1"/>
  <c r="G550" i="2"/>
  <c r="G602" i="13"/>
  <c r="K602" i="13" s="1"/>
  <c r="L621" i="12" l="1"/>
  <c r="C551" i="2"/>
  <c r="I551" i="2"/>
  <c r="M551" i="2" s="1"/>
  <c r="D551" i="2"/>
  <c r="H551" i="2"/>
  <c r="H602" i="13"/>
  <c r="F603" i="13" s="1" a="1"/>
  <c r="F603" i="13" s="1"/>
  <c r="D622" i="12"/>
  <c r="K622" i="12"/>
  <c r="O622" i="12" s="1"/>
  <c r="J622" i="12"/>
  <c r="E622" i="12"/>
  <c r="F622" i="12" a="1"/>
  <c r="F622" i="12" s="1"/>
  <c r="M622" i="12" s="1"/>
  <c r="D603" i="13" l="1"/>
  <c r="G603" i="13" s="1"/>
  <c r="E551" i="2"/>
  <c r="J551" i="2" s="1"/>
  <c r="O551" i="2" s="1"/>
  <c r="K551" i="2"/>
  <c r="E603" i="13"/>
  <c r="J603" i="13"/>
  <c r="K603" i="13" s="1"/>
  <c r="I603" i="13"/>
  <c r="G622" i="12"/>
  <c r="H603" i="13" l="1"/>
  <c r="I604" i="13" s="1"/>
  <c r="L622" i="12"/>
  <c r="G551" i="2"/>
  <c r="C552" i="2" s="1"/>
  <c r="L551" i="2"/>
  <c r="N551" i="2" s="1"/>
  <c r="I622" i="12"/>
  <c r="J604" i="13"/>
  <c r="D604" i="13"/>
  <c r="E604" i="13" l="1"/>
  <c r="F604" i="13" a="1"/>
  <c r="F604" i="13" s="1"/>
  <c r="G604" i="13" s="1"/>
  <c r="H604" i="13" s="1"/>
  <c r="F605" i="13" s="1" a="1"/>
  <c r="F605" i="13" s="1"/>
  <c r="D552" i="2"/>
  <c r="E552" i="2" s="1"/>
  <c r="H552" i="2"/>
  <c r="I552" i="2"/>
  <c r="M552" i="2" s="1"/>
  <c r="K552" i="2"/>
  <c r="E623" i="12"/>
  <c r="F623" i="12" a="1"/>
  <c r="F623" i="12" s="1"/>
  <c r="M623" i="12" s="1"/>
  <c r="D623" i="12"/>
  <c r="K623" i="12"/>
  <c r="O623" i="12" s="1"/>
  <c r="J623" i="12"/>
  <c r="L552" i="2" l="1"/>
  <c r="N552" i="2" s="1"/>
  <c r="J552" i="2"/>
  <c r="O552" i="2" s="1"/>
  <c r="G552" i="2"/>
  <c r="D605" i="13"/>
  <c r="G605" i="13" s="1"/>
  <c r="K604" i="13"/>
  <c r="I605" i="13"/>
  <c r="E605" i="13"/>
  <c r="J605" i="13"/>
  <c r="G623" i="12"/>
  <c r="L623" i="12" s="1"/>
  <c r="K605" i="13" l="1"/>
  <c r="H605" i="13"/>
  <c r="E606" i="13" s="1"/>
  <c r="I553" i="2"/>
  <c r="M553" i="2" s="1"/>
  <c r="C553" i="2"/>
  <c r="D553" i="2"/>
  <c r="H553" i="2"/>
  <c r="I623" i="12"/>
  <c r="J606" i="13" l="1"/>
  <c r="D606" i="13"/>
  <c r="I606" i="13"/>
  <c r="F606" i="13" a="1"/>
  <c r="F606" i="13" s="1"/>
  <c r="G606" i="13" s="1"/>
  <c r="H606" i="13" s="1"/>
  <c r="E553" i="2"/>
  <c r="G553" i="2" s="1"/>
  <c r="K553" i="2"/>
  <c r="E624" i="12"/>
  <c r="D624" i="12"/>
  <c r="J624" i="12"/>
  <c r="K624" i="12"/>
  <c r="O624" i="12" s="1"/>
  <c r="F624" i="12" a="1"/>
  <c r="F624" i="12" s="1"/>
  <c r="M624" i="12" s="1"/>
  <c r="J553" i="2" l="1"/>
  <c r="O553" i="2" s="1"/>
  <c r="D554" i="2"/>
  <c r="H554" i="2"/>
  <c r="C554" i="2"/>
  <c r="I554" i="2"/>
  <c r="M554" i="2" s="1"/>
  <c r="L553" i="2"/>
  <c r="N553" i="2" s="1"/>
  <c r="G624" i="12"/>
  <c r="L624" i="12" s="1"/>
  <c r="K606" i="13"/>
  <c r="D607" i="13"/>
  <c r="J607" i="13"/>
  <c r="E607" i="13"/>
  <c r="I607" i="13"/>
  <c r="F607" i="13" a="1"/>
  <c r="F607" i="13" s="1"/>
  <c r="E554" i="2" l="1"/>
  <c r="K554" i="2"/>
  <c r="I624" i="12"/>
  <c r="G607" i="13"/>
  <c r="H607" i="13" s="1"/>
  <c r="L554" i="2" l="1"/>
  <c r="N554" i="2" s="1"/>
  <c r="G554" i="2"/>
  <c r="J554" i="2"/>
  <c r="O554" i="2" s="1"/>
  <c r="K625" i="12"/>
  <c r="O625" i="12" s="1"/>
  <c r="F625" i="12" a="1"/>
  <c r="F625" i="12" s="1"/>
  <c r="M625" i="12" s="1"/>
  <c r="D625" i="12"/>
  <c r="J625" i="12"/>
  <c r="E625" i="12"/>
  <c r="D608" i="13"/>
  <c r="J608" i="13"/>
  <c r="F608" i="13" a="1"/>
  <c r="F608" i="13" s="1"/>
  <c r="I608" i="13"/>
  <c r="E608" i="13"/>
  <c r="K607" i="13"/>
  <c r="C555" i="2" l="1"/>
  <c r="H555" i="2"/>
  <c r="D555" i="2"/>
  <c r="I555" i="2"/>
  <c r="M555" i="2" s="1"/>
  <c r="G625" i="12"/>
  <c r="L625" i="12" s="1"/>
  <c r="G608" i="13"/>
  <c r="K608" i="13" s="1"/>
  <c r="E555" i="2" l="1"/>
  <c r="J555" i="2" s="1"/>
  <c r="O555" i="2" s="1"/>
  <c r="K555" i="2"/>
  <c r="I625" i="12"/>
  <c r="H608" i="13"/>
  <c r="G555" i="2" l="1"/>
  <c r="I556" i="2" s="1"/>
  <c r="M556" i="2" s="1"/>
  <c r="L555" i="2"/>
  <c r="N555" i="2" s="1"/>
  <c r="E626" i="12"/>
  <c r="J626" i="12"/>
  <c r="K626" i="12"/>
  <c r="O626" i="12" s="1"/>
  <c r="D626" i="12"/>
  <c r="F626" i="12" a="1"/>
  <c r="F626" i="12" s="1"/>
  <c r="M626" i="12" s="1"/>
  <c r="I609" i="13"/>
  <c r="F609" i="13" a="1"/>
  <c r="F609" i="13" s="1"/>
  <c r="D609" i="13"/>
  <c r="E609" i="13"/>
  <c r="J609" i="13"/>
  <c r="C556" i="2" l="1"/>
  <c r="D556" i="2"/>
  <c r="E556" i="2" s="1"/>
  <c r="H556" i="2"/>
  <c r="K556" i="2"/>
  <c r="G626" i="12"/>
  <c r="I626" i="12" s="1"/>
  <c r="G609" i="13"/>
  <c r="K609" i="13" s="1"/>
  <c r="G556" i="2" l="1"/>
  <c r="L556" i="2"/>
  <c r="N556" i="2" s="1"/>
  <c r="J556" i="2"/>
  <c r="O556" i="2" s="1"/>
  <c r="J627" i="12"/>
  <c r="D627" i="12"/>
  <c r="F627" i="12" a="1"/>
  <c r="F627" i="12" s="1"/>
  <c r="M627" i="12" s="1"/>
  <c r="E627" i="12"/>
  <c r="K627" i="12"/>
  <c r="O627" i="12" s="1"/>
  <c r="L626" i="12"/>
  <c r="H609" i="13"/>
  <c r="C557" i="2" l="1"/>
  <c r="H557" i="2"/>
  <c r="I557" i="2"/>
  <c r="M557" i="2" s="1"/>
  <c r="D557" i="2"/>
  <c r="G627" i="12"/>
  <c r="D610" i="13"/>
  <c r="E610" i="13"/>
  <c r="I610" i="13"/>
  <c r="J610" i="13"/>
  <c r="F610" i="13" a="1"/>
  <c r="F610" i="13" s="1"/>
  <c r="E557" i="2" l="1"/>
  <c r="G557" i="2" s="1"/>
  <c r="K557" i="2"/>
  <c r="L627" i="12"/>
  <c r="I627" i="12"/>
  <c r="G610" i="13"/>
  <c r="K610" i="13" s="1"/>
  <c r="J557" i="2" l="1"/>
  <c r="O557" i="2" s="1"/>
  <c r="D558" i="2"/>
  <c r="H558" i="2"/>
  <c r="I558" i="2"/>
  <c r="M558" i="2" s="1"/>
  <c r="C558" i="2"/>
  <c r="L557" i="2"/>
  <c r="N557" i="2" s="1"/>
  <c r="J628" i="12"/>
  <c r="D628" i="12"/>
  <c r="E628" i="12"/>
  <c r="F628" i="12" a="1"/>
  <c r="F628" i="12" s="1"/>
  <c r="M628" i="12" s="1"/>
  <c r="K628" i="12"/>
  <c r="H610" i="13"/>
  <c r="E558" i="2" l="1"/>
  <c r="K558" i="2"/>
  <c r="E4" i="12"/>
  <c r="E8" i="12" s="1"/>
  <c r="E20" i="12" s="1"/>
  <c r="G628" i="12"/>
  <c r="L628" i="12" s="1"/>
  <c r="B10" i="12"/>
  <c r="H4" i="12"/>
  <c r="E17" i="12"/>
  <c r="O628" i="12"/>
  <c r="E14" i="12"/>
  <c r="H18" i="12"/>
  <c r="H19" i="12" s="1"/>
  <c r="E611" i="13"/>
  <c r="I611" i="13"/>
  <c r="J611" i="13"/>
  <c r="D611" i="13"/>
  <c r="F611" i="13" a="1"/>
  <c r="F611" i="13" s="1"/>
  <c r="E2" i="12" l="1" a="1"/>
  <c r="E2" i="12" s="1"/>
  <c r="G558" i="2"/>
  <c r="L558" i="2"/>
  <c r="N558" i="2" s="1"/>
  <c r="J558" i="2"/>
  <c r="O558" i="2" s="1"/>
  <c r="Q628" i="12"/>
  <c r="E23" i="12"/>
  <c r="H7" i="12"/>
  <c r="H5" i="12"/>
  <c r="H8" i="12"/>
  <c r="H10" i="12"/>
  <c r="I628" i="12"/>
  <c r="Q30" i="12"/>
  <c r="Q34" i="12"/>
  <c r="Q38" i="12"/>
  <c r="Q42" i="12"/>
  <c r="Q46" i="12"/>
  <c r="Q50" i="12"/>
  <c r="Q54" i="12"/>
  <c r="Q58" i="12"/>
  <c r="Q62" i="12"/>
  <c r="Q66" i="12"/>
  <c r="Q70" i="12"/>
  <c r="Q74" i="12"/>
  <c r="Q78" i="12"/>
  <c r="Q82" i="12"/>
  <c r="Q86" i="12"/>
  <c r="Q90" i="12"/>
  <c r="Q94" i="12"/>
  <c r="Q98" i="12"/>
  <c r="Q102" i="12"/>
  <c r="Q106" i="12"/>
  <c r="Q110" i="12"/>
  <c r="Q114" i="12"/>
  <c r="Q118" i="12"/>
  <c r="Q122" i="12"/>
  <c r="Q126" i="12"/>
  <c r="Q130" i="12"/>
  <c r="Q134" i="12"/>
  <c r="Q138" i="12"/>
  <c r="Q142" i="12"/>
  <c r="Q146" i="12"/>
  <c r="Q150" i="12"/>
  <c r="Q154" i="12"/>
  <c r="Q158" i="12"/>
  <c r="Q162" i="12"/>
  <c r="Q166" i="12"/>
  <c r="Q170" i="12"/>
  <c r="Q174" i="12"/>
  <c r="Q178" i="12"/>
  <c r="Q182" i="12"/>
  <c r="Q186" i="12"/>
  <c r="Q190" i="12"/>
  <c r="Q194" i="12"/>
  <c r="Q198" i="12"/>
  <c r="Q202" i="12"/>
  <c r="Q206" i="12"/>
  <c r="Q210" i="12"/>
  <c r="Q214" i="12"/>
  <c r="Q218" i="12"/>
  <c r="Q222" i="12"/>
  <c r="Q226" i="12"/>
  <c r="Q230" i="12"/>
  <c r="Q234" i="12"/>
  <c r="Q238" i="12"/>
  <c r="Q242" i="12"/>
  <c r="Q246" i="12"/>
  <c r="Q250" i="12"/>
  <c r="Q254" i="12"/>
  <c r="Q258" i="12"/>
  <c r="Q262" i="12"/>
  <c r="Q266" i="12"/>
  <c r="Q270" i="12"/>
  <c r="Q274" i="12"/>
  <c r="Q278" i="12"/>
  <c r="Q282" i="12"/>
  <c r="Q286" i="12"/>
  <c r="Q290" i="12"/>
  <c r="Q294" i="12"/>
  <c r="Q298" i="12"/>
  <c r="Q302" i="12"/>
  <c r="Q306" i="12"/>
  <c r="Q310" i="12"/>
  <c r="Q314" i="12"/>
  <c r="Q318" i="12"/>
  <c r="Q322" i="12"/>
  <c r="Q326" i="12"/>
  <c r="Q330" i="12"/>
  <c r="Q334" i="12"/>
  <c r="Q338" i="12"/>
  <c r="Q342" i="12"/>
  <c r="Q346" i="12"/>
  <c r="Q350" i="12"/>
  <c r="Q354" i="12"/>
  <c r="Q358" i="12"/>
  <c r="Q362" i="12"/>
  <c r="Q366" i="12"/>
  <c r="Q31" i="12"/>
  <c r="Q35" i="12"/>
  <c r="Q39" i="12"/>
  <c r="Q43" i="12"/>
  <c r="Q47" i="12"/>
  <c r="Q51" i="12"/>
  <c r="Q55" i="12"/>
  <c r="Q59" i="12"/>
  <c r="Q63" i="12"/>
  <c r="Q67" i="12"/>
  <c r="Q71" i="12"/>
  <c r="Q75" i="12"/>
  <c r="Q79" i="12"/>
  <c r="Q83" i="12"/>
  <c r="Q87" i="12"/>
  <c r="Q91" i="12"/>
  <c r="Q95" i="12"/>
  <c r="Q99" i="12"/>
  <c r="Q103" i="12"/>
  <c r="Q107" i="12"/>
  <c r="Q111" i="12"/>
  <c r="Q115" i="12"/>
  <c r="Q119" i="12"/>
  <c r="Q123" i="12"/>
  <c r="Q127" i="12"/>
  <c r="Q131" i="12"/>
  <c r="Q135" i="12"/>
  <c r="Q139" i="12"/>
  <c r="Q143" i="12"/>
  <c r="Q147" i="12"/>
  <c r="Q151" i="12"/>
  <c r="Q155" i="12"/>
  <c r="Q159" i="12"/>
  <c r="Q163" i="12"/>
  <c r="Q167" i="12"/>
  <c r="Q171" i="12"/>
  <c r="Q175" i="12"/>
  <c r="Q179" i="12"/>
  <c r="Q183" i="12"/>
  <c r="Q187" i="12"/>
  <c r="Q191" i="12"/>
  <c r="Q195" i="12"/>
  <c r="Q199" i="12"/>
  <c r="Q203" i="12"/>
  <c r="Q207" i="12"/>
  <c r="Q211" i="12"/>
  <c r="Q215" i="12"/>
  <c r="Q219" i="12"/>
  <c r="Q223" i="12"/>
  <c r="Q227" i="12"/>
  <c r="Q231" i="12"/>
  <c r="Q235" i="12"/>
  <c r="Q239" i="12"/>
  <c r="Q243" i="12"/>
  <c r="Q247" i="12"/>
  <c r="Q251" i="12"/>
  <c r="Q255" i="12"/>
  <c r="Q259" i="12"/>
  <c r="Q263" i="12"/>
  <c r="Q267" i="12"/>
  <c r="Q271" i="12"/>
  <c r="Q275" i="12"/>
  <c r="Q279" i="12"/>
  <c r="Q283" i="12"/>
  <c r="Q287" i="12"/>
  <c r="Q291" i="12"/>
  <c r="Q295" i="12"/>
  <c r="Q299" i="12"/>
  <c r="Q303" i="12"/>
  <c r="Q307" i="12"/>
  <c r="Q311" i="12"/>
  <c r="Q315" i="12"/>
  <c r="Q319" i="12"/>
  <c r="Q323" i="12"/>
  <c r="Q327" i="12"/>
  <c r="Q331" i="12"/>
  <c r="Q335" i="12"/>
  <c r="Q339" i="12"/>
  <c r="Q343" i="12"/>
  <c r="Q347" i="12"/>
  <c r="Q351" i="12"/>
  <c r="Q355" i="12"/>
  <c r="Q359" i="12"/>
  <c r="Q363" i="12"/>
  <c r="Q367" i="12"/>
  <c r="Q32" i="12"/>
  <c r="Q40" i="12"/>
  <c r="Q48" i="12"/>
  <c r="Q56" i="12"/>
  <c r="Q64" i="12"/>
  <c r="Q72" i="12"/>
  <c r="Q80" i="12"/>
  <c r="Q88" i="12"/>
  <c r="Q96" i="12"/>
  <c r="Q104" i="12"/>
  <c r="Q112" i="12"/>
  <c r="Q120" i="12"/>
  <c r="Q128" i="12"/>
  <c r="Q136" i="12"/>
  <c r="Q144" i="12"/>
  <c r="Q152" i="12"/>
  <c r="Q160" i="12"/>
  <c r="Q168" i="12"/>
  <c r="Q176" i="12"/>
  <c r="Q184" i="12"/>
  <c r="Q192" i="12"/>
  <c r="Q200" i="12"/>
  <c r="Q208" i="12"/>
  <c r="Q216" i="12"/>
  <c r="Q224" i="12"/>
  <c r="Q232" i="12"/>
  <c r="Q240" i="12"/>
  <c r="Q248" i="12"/>
  <c r="Q256" i="12"/>
  <c r="Q264" i="12"/>
  <c r="Q272" i="12"/>
  <c r="Q280" i="12"/>
  <c r="Q288" i="12"/>
  <c r="Q296" i="12"/>
  <c r="Q304" i="12"/>
  <c r="Q312" i="12"/>
  <c r="Q320" i="12"/>
  <c r="Q328" i="12"/>
  <c r="Q336" i="12"/>
  <c r="Q344" i="12"/>
  <c r="Q352" i="12"/>
  <c r="Q360" i="12"/>
  <c r="Q368" i="12"/>
  <c r="Q372" i="12"/>
  <c r="Q376" i="12"/>
  <c r="Q380" i="12"/>
  <c r="Q384" i="12"/>
  <c r="Q388" i="12"/>
  <c r="Q33" i="12"/>
  <c r="Q41" i="12"/>
  <c r="Q49" i="12"/>
  <c r="Q57" i="12"/>
  <c r="Q65" i="12"/>
  <c r="Q73" i="12"/>
  <c r="Q81" i="12"/>
  <c r="Q89" i="12"/>
  <c r="Q97" i="12"/>
  <c r="Q105" i="12"/>
  <c r="Q113" i="12"/>
  <c r="Q121" i="12"/>
  <c r="Q129" i="12"/>
  <c r="Q137" i="12"/>
  <c r="Q145" i="12"/>
  <c r="Q153" i="12"/>
  <c r="Q161" i="12"/>
  <c r="Q169" i="12"/>
  <c r="Q177" i="12"/>
  <c r="Q185" i="12"/>
  <c r="Q193" i="12"/>
  <c r="Q201" i="12"/>
  <c r="Q209" i="12"/>
  <c r="Q217" i="12"/>
  <c r="Q225" i="12"/>
  <c r="Q233" i="12"/>
  <c r="Q241" i="12"/>
  <c r="Q249" i="12"/>
  <c r="Q257" i="12"/>
  <c r="Q265" i="12"/>
  <c r="Q273" i="12"/>
  <c r="Q281" i="12"/>
  <c r="Q289" i="12"/>
  <c r="Q297" i="12"/>
  <c r="Q305" i="12"/>
  <c r="Q313" i="12"/>
  <c r="Q321" i="12"/>
  <c r="Q329" i="12"/>
  <c r="Q337" i="12"/>
  <c r="Q345" i="12"/>
  <c r="Q353" i="12"/>
  <c r="Q361" i="12"/>
  <c r="Q369" i="12"/>
  <c r="Q373" i="12"/>
  <c r="Q377" i="12"/>
  <c r="Q381" i="12"/>
  <c r="Q385" i="12"/>
  <c r="Q36" i="12"/>
  <c r="Q44" i="12"/>
  <c r="Q52" i="12"/>
  <c r="Q60" i="12"/>
  <c r="Q68" i="12"/>
  <c r="Q76" i="12"/>
  <c r="Q84" i="12"/>
  <c r="Q92" i="12"/>
  <c r="Q100" i="12"/>
  <c r="Q108" i="12"/>
  <c r="Q116" i="12"/>
  <c r="Q124" i="12"/>
  <c r="Q132" i="12"/>
  <c r="Q140" i="12"/>
  <c r="Q148" i="12"/>
  <c r="Q156" i="12"/>
  <c r="Q164" i="12"/>
  <c r="Q172" i="12"/>
  <c r="Q180" i="12"/>
  <c r="Q188" i="12"/>
  <c r="Q196" i="12"/>
  <c r="Q204" i="12"/>
  <c r="Q212" i="12"/>
  <c r="Q220" i="12"/>
  <c r="Q228" i="12"/>
  <c r="Q236" i="12"/>
  <c r="Q244" i="12"/>
  <c r="Q252" i="12"/>
  <c r="Q260" i="12"/>
  <c r="Q268" i="12"/>
  <c r="Q276" i="12"/>
  <c r="Q284" i="12"/>
  <c r="Q292" i="12"/>
  <c r="Q300" i="12"/>
  <c r="Q308" i="12"/>
  <c r="Q316" i="12"/>
  <c r="Q324" i="12"/>
  <c r="Q332" i="12"/>
  <c r="Q340" i="12"/>
  <c r="Q348" i="12"/>
  <c r="Q356" i="12"/>
  <c r="Q364" i="12"/>
  <c r="Q370" i="12"/>
  <c r="Q374" i="12"/>
  <c r="Q378" i="12"/>
  <c r="Q382" i="12"/>
  <c r="Q386" i="12"/>
  <c r="Q37" i="12"/>
  <c r="Q69" i="12"/>
  <c r="Q101" i="12"/>
  <c r="Q133" i="12"/>
  <c r="Q165" i="12"/>
  <c r="Q197" i="12"/>
  <c r="Q229" i="12"/>
  <c r="Q261" i="12"/>
  <c r="Q293" i="12"/>
  <c r="Q325" i="12"/>
  <c r="Q357" i="12"/>
  <c r="Q379" i="12"/>
  <c r="Q45" i="12"/>
  <c r="Q77" i="12"/>
  <c r="Q109" i="12"/>
  <c r="Q141" i="12"/>
  <c r="Q173" i="12"/>
  <c r="Q205" i="12"/>
  <c r="Q237" i="12"/>
  <c r="Q269" i="12"/>
  <c r="Q301" i="12"/>
  <c r="Q333" i="12"/>
  <c r="Q365" i="12"/>
  <c r="Q383" i="12"/>
  <c r="Q53" i="12"/>
  <c r="Q85" i="12"/>
  <c r="Q117" i="12"/>
  <c r="Q149" i="12"/>
  <c r="Q181" i="12"/>
  <c r="Q213" i="12"/>
  <c r="Q245" i="12"/>
  <c r="Q277" i="12"/>
  <c r="Q309" i="12"/>
  <c r="Q341" i="12"/>
  <c r="Q371" i="12"/>
  <c r="Q387" i="12"/>
  <c r="Q61" i="12"/>
  <c r="Q189" i="12"/>
  <c r="Q317" i="12"/>
  <c r="Q93" i="12"/>
  <c r="Q221" i="12"/>
  <c r="Q349" i="12"/>
  <c r="Q125" i="12"/>
  <c r="Q375" i="12"/>
  <c r="Q157" i="12"/>
  <c r="Q29" i="12"/>
  <c r="Q253" i="12"/>
  <c r="N29" i="12"/>
  <c r="Q285" i="12"/>
  <c r="Q389" i="12"/>
  <c r="Q390" i="12"/>
  <c r="Q391" i="12"/>
  <c r="Q392" i="12"/>
  <c r="Q393" i="12"/>
  <c r="Q394" i="12"/>
  <c r="Q395" i="12"/>
  <c r="Q396" i="12"/>
  <c r="Q397" i="12"/>
  <c r="Q398" i="12"/>
  <c r="Q399" i="12"/>
  <c r="Q400" i="12"/>
  <c r="Q401" i="12"/>
  <c r="Q402" i="12"/>
  <c r="Q403" i="12"/>
  <c r="Q404" i="12"/>
  <c r="Q405" i="12"/>
  <c r="Q406" i="12"/>
  <c r="Q407" i="12"/>
  <c r="Q408" i="12"/>
  <c r="Q409" i="12"/>
  <c r="Q410" i="12"/>
  <c r="Q411" i="12"/>
  <c r="Q412" i="12"/>
  <c r="Q413" i="12"/>
  <c r="Q415" i="12"/>
  <c r="Q414" i="12"/>
  <c r="Q416" i="12"/>
  <c r="Q417" i="12"/>
  <c r="Q418" i="12"/>
  <c r="Q419" i="12"/>
  <c r="Q420" i="12"/>
  <c r="Q421" i="12"/>
  <c r="Q422" i="12"/>
  <c r="Q423" i="12"/>
  <c r="Q424" i="12"/>
  <c r="Q425" i="12"/>
  <c r="Q426" i="12"/>
  <c r="Q427" i="12"/>
  <c r="Q428" i="12"/>
  <c r="Q429" i="12"/>
  <c r="Q430" i="12"/>
  <c r="Q431" i="12"/>
  <c r="Q432" i="12"/>
  <c r="Q433" i="12"/>
  <c r="Q434" i="12"/>
  <c r="Q435" i="12"/>
  <c r="Q436" i="12"/>
  <c r="Q437" i="12"/>
  <c r="Q438" i="12"/>
  <c r="Q439" i="12"/>
  <c r="Q440" i="12"/>
  <c r="Q441" i="12"/>
  <c r="Q442" i="12"/>
  <c r="Q443" i="12"/>
  <c r="Q444" i="12"/>
  <c r="Q445" i="12"/>
  <c r="Q446" i="12"/>
  <c r="Q447" i="12"/>
  <c r="Q448" i="12"/>
  <c r="Q449" i="12"/>
  <c r="Q450" i="12"/>
  <c r="Q451" i="12"/>
  <c r="Q452" i="12"/>
  <c r="Q453" i="12"/>
  <c r="Q454" i="12"/>
  <c r="Q455" i="12"/>
  <c r="Q456" i="12"/>
  <c r="Q457" i="12"/>
  <c r="Q458" i="12"/>
  <c r="Q459" i="12"/>
  <c r="Q460" i="12"/>
  <c r="Q461" i="12"/>
  <c r="Q462" i="12"/>
  <c r="Q463" i="12"/>
  <c r="Q464" i="12"/>
  <c r="Q465" i="12"/>
  <c r="Q466" i="12"/>
  <c r="Q467" i="12"/>
  <c r="Q468" i="12"/>
  <c r="Q469" i="12"/>
  <c r="Q470" i="12"/>
  <c r="Q471" i="12"/>
  <c r="Q472" i="12"/>
  <c r="Q473" i="12"/>
  <c r="Q474" i="12"/>
  <c r="Q475" i="12"/>
  <c r="Q476" i="12"/>
  <c r="Q477" i="12"/>
  <c r="Q478" i="12"/>
  <c r="Q479" i="12"/>
  <c r="Q480" i="12"/>
  <c r="Q481" i="12"/>
  <c r="Q482" i="12"/>
  <c r="Q483" i="12"/>
  <c r="Q484" i="12"/>
  <c r="Q485" i="12"/>
  <c r="Q486" i="12"/>
  <c r="Q487" i="12"/>
  <c r="Q488" i="12"/>
  <c r="Q489" i="12"/>
  <c r="Q490" i="12"/>
  <c r="Q491" i="12"/>
  <c r="Q492" i="12"/>
  <c r="Q493" i="12"/>
  <c r="Q494" i="12"/>
  <c r="Q495" i="12"/>
  <c r="Q496" i="12"/>
  <c r="Q497" i="12"/>
  <c r="Q498" i="12"/>
  <c r="Q499" i="12"/>
  <c r="Q500" i="12"/>
  <c r="Q501" i="12"/>
  <c r="Q502" i="12"/>
  <c r="Q503" i="12"/>
  <c r="Q504" i="12"/>
  <c r="Q505" i="12"/>
  <c r="Q506" i="12"/>
  <c r="Q507" i="12"/>
  <c r="Q508" i="12"/>
  <c r="Q509" i="12"/>
  <c r="Q510" i="12"/>
  <c r="Q511" i="12"/>
  <c r="Q512" i="12"/>
  <c r="Q513" i="12"/>
  <c r="Q514" i="12"/>
  <c r="Q515" i="12"/>
  <c r="Q516" i="12"/>
  <c r="Q517" i="12"/>
  <c r="Q518" i="12"/>
  <c r="Q519" i="12"/>
  <c r="Q520" i="12"/>
  <c r="Q521" i="12"/>
  <c r="Q522" i="12"/>
  <c r="Q523" i="12"/>
  <c r="Q524" i="12"/>
  <c r="Q525" i="12"/>
  <c r="Q526" i="12"/>
  <c r="Q527" i="12"/>
  <c r="Q529" i="12"/>
  <c r="Q528" i="12"/>
  <c r="Q530" i="12"/>
  <c r="Q531" i="12"/>
  <c r="Q532" i="12"/>
  <c r="Q533" i="12"/>
  <c r="Q535" i="12"/>
  <c r="Q534" i="12"/>
  <c r="Q536" i="12"/>
  <c r="Q537" i="12"/>
  <c r="Q539" i="12"/>
  <c r="Q538" i="12"/>
  <c r="Q540" i="12"/>
  <c r="Q541" i="12"/>
  <c r="Q542" i="12"/>
  <c r="Q543" i="12"/>
  <c r="Q544" i="12"/>
  <c r="Q545" i="12"/>
  <c r="Q546" i="12"/>
  <c r="Q547" i="12"/>
  <c r="Q548" i="12"/>
  <c r="Q549" i="12"/>
  <c r="Q550" i="12"/>
  <c r="Q551" i="12"/>
  <c r="Q552" i="12"/>
  <c r="Q553" i="12"/>
  <c r="Q554" i="12"/>
  <c r="Q555" i="12"/>
  <c r="Q556" i="12"/>
  <c r="Q557" i="12"/>
  <c r="Q558" i="12"/>
  <c r="Q559" i="12"/>
  <c r="Q560" i="12"/>
  <c r="Q561" i="12"/>
  <c r="Q562" i="12"/>
  <c r="Q563" i="12"/>
  <c r="Q564" i="12"/>
  <c r="Q565" i="12"/>
  <c r="Q566" i="12"/>
  <c r="Q567" i="12"/>
  <c r="Q568" i="12"/>
  <c r="Q569" i="12"/>
  <c r="Q570" i="12"/>
  <c r="Q571" i="12"/>
  <c r="Q572" i="12"/>
  <c r="Q573" i="12"/>
  <c r="Q574" i="12"/>
  <c r="Q575" i="12"/>
  <c r="Q576" i="12"/>
  <c r="Q577" i="12"/>
  <c r="Q578" i="12"/>
  <c r="Q579" i="12"/>
  <c r="Q580" i="12"/>
  <c r="Q581" i="12"/>
  <c r="Q582" i="12"/>
  <c r="Q583" i="12"/>
  <c r="Q584" i="12"/>
  <c r="Q585" i="12"/>
  <c r="Q586" i="12"/>
  <c r="Q587" i="12"/>
  <c r="Q588" i="12"/>
  <c r="Q589" i="12"/>
  <c r="Q590" i="12"/>
  <c r="Q591" i="12"/>
  <c r="Q592" i="12"/>
  <c r="Q593" i="12"/>
  <c r="Q594" i="12"/>
  <c r="Q595" i="12"/>
  <c r="Q596" i="12"/>
  <c r="Q597" i="12"/>
  <c r="Q598" i="12"/>
  <c r="Q599" i="12"/>
  <c r="Q600" i="12"/>
  <c r="Q601" i="12"/>
  <c r="Q602" i="12"/>
  <c r="Q603" i="12"/>
  <c r="Q604" i="12"/>
  <c r="Q605" i="12"/>
  <c r="Q606" i="12"/>
  <c r="Q607" i="12"/>
  <c r="Q608" i="12"/>
  <c r="Q609" i="12"/>
  <c r="Q610" i="12"/>
  <c r="Q611" i="12"/>
  <c r="Q612" i="12"/>
  <c r="Q613" i="12"/>
  <c r="Q614" i="12"/>
  <c r="Q615" i="12"/>
  <c r="Q616" i="12"/>
  <c r="Q617" i="12"/>
  <c r="Q618" i="12"/>
  <c r="Q619" i="12"/>
  <c r="Q620" i="12"/>
  <c r="Q621" i="12"/>
  <c r="Q622" i="12"/>
  <c r="Q623" i="12"/>
  <c r="Q624" i="12"/>
  <c r="B10" i="13"/>
  <c r="B12" i="12"/>
  <c r="Q625" i="12"/>
  <c r="Q626" i="12"/>
  <c r="Q627" i="12"/>
  <c r="E11" i="12" a="1"/>
  <c r="E11" i="12" s="1"/>
  <c r="E12" i="12" s="1"/>
  <c r="G611" i="13"/>
  <c r="K611" i="13" s="1"/>
  <c r="H559" i="2" l="1"/>
  <c r="C559" i="2"/>
  <c r="I559" i="2"/>
  <c r="M559" i="2" s="1"/>
  <c r="D559" i="2"/>
  <c r="P29" i="12"/>
  <c r="N30" i="12"/>
  <c r="B12" i="13"/>
  <c r="B18" i="12"/>
  <c r="H611" i="13"/>
  <c r="F612" i="13" s="1" a="1"/>
  <c r="F612" i="13" s="1"/>
  <c r="E559" i="2" l="1"/>
  <c r="J559" i="2" s="1"/>
  <c r="O559" i="2" s="1"/>
  <c r="K559" i="2"/>
  <c r="H11" i="12"/>
  <c r="B18" i="13"/>
  <c r="N31" i="12"/>
  <c r="P30" i="12"/>
  <c r="I612" i="13"/>
  <c r="E612" i="13"/>
  <c r="J612" i="13"/>
  <c r="D612" i="13"/>
  <c r="G612" i="13" s="1"/>
  <c r="G559" i="2" l="1"/>
  <c r="L559" i="2"/>
  <c r="N559" i="2" s="1"/>
  <c r="N32" i="12"/>
  <c r="P31" i="12"/>
  <c r="H13" i="12"/>
  <c r="H12" i="12"/>
  <c r="K612" i="13"/>
  <c r="H612" i="13"/>
  <c r="D560" i="2" l="1"/>
  <c r="C560" i="2"/>
  <c r="I560" i="2"/>
  <c r="M560" i="2" s="1"/>
  <c r="H560" i="2"/>
  <c r="P32" i="12"/>
  <c r="N33" i="12"/>
  <c r="D613" i="13"/>
  <c r="J613" i="13"/>
  <c r="I613" i="13"/>
  <c r="F613" i="13" a="1"/>
  <c r="F613" i="13" s="1"/>
  <c r="E613" i="13"/>
  <c r="E560" i="2" l="1"/>
  <c r="K560" i="2"/>
  <c r="N34" i="12"/>
  <c r="P33" i="12"/>
  <c r="G613" i="13"/>
  <c r="K613" i="13" s="1"/>
  <c r="L560" i="2" l="1"/>
  <c r="N560" i="2" s="1"/>
  <c r="J560" i="2"/>
  <c r="O560" i="2" s="1"/>
  <c r="G560" i="2"/>
  <c r="N35" i="12"/>
  <c r="P34" i="12"/>
  <c r="H613" i="13"/>
  <c r="I561" i="2" l="1"/>
  <c r="M561" i="2" s="1"/>
  <c r="D561" i="2"/>
  <c r="H561" i="2"/>
  <c r="C561" i="2"/>
  <c r="N36" i="12"/>
  <c r="P35" i="12"/>
  <c r="D614" i="13"/>
  <c r="E614" i="13"/>
  <c r="I614" i="13"/>
  <c r="J614" i="13"/>
  <c r="F614" i="13" a="1"/>
  <c r="F614" i="13" s="1"/>
  <c r="E561" i="2" l="1"/>
  <c r="K561" i="2"/>
  <c r="N37" i="12"/>
  <c r="P36" i="12"/>
  <c r="G614" i="13"/>
  <c r="K614" i="13" s="1"/>
  <c r="L561" i="2" l="1"/>
  <c r="N561" i="2" s="1"/>
  <c r="G561" i="2"/>
  <c r="J561" i="2"/>
  <c r="O561" i="2" s="1"/>
  <c r="N38" i="12"/>
  <c r="P37" i="12"/>
  <c r="H614" i="13"/>
  <c r="D562" i="2" l="1"/>
  <c r="I562" i="2"/>
  <c r="M562" i="2" s="1"/>
  <c r="H562" i="2"/>
  <c r="C562" i="2"/>
  <c r="N39" i="12"/>
  <c r="P38" i="12"/>
  <c r="D615" i="13"/>
  <c r="F615" i="13" a="1"/>
  <c r="F615" i="13" s="1"/>
  <c r="I615" i="13"/>
  <c r="J615" i="13"/>
  <c r="E615" i="13"/>
  <c r="E562" i="2" l="1"/>
  <c r="K562" i="2"/>
  <c r="N40" i="12"/>
  <c r="P39" i="12"/>
  <c r="G615" i="13"/>
  <c r="K615" i="13" s="1"/>
  <c r="G562" i="2" l="1"/>
  <c r="L562" i="2"/>
  <c r="N562" i="2" s="1"/>
  <c r="J562" i="2"/>
  <c r="O562" i="2" s="1"/>
  <c r="P40" i="12"/>
  <c r="N41" i="12"/>
  <c r="H615" i="13"/>
  <c r="D563" i="2" l="1"/>
  <c r="H563" i="2"/>
  <c r="I563" i="2"/>
  <c r="M563" i="2" s="1"/>
  <c r="C563" i="2"/>
  <c r="N42" i="12"/>
  <c r="P41" i="12"/>
  <c r="I616" i="13"/>
  <c r="F616" i="13" a="1"/>
  <c r="F616" i="13" s="1"/>
  <c r="J616" i="13"/>
  <c r="E616" i="13"/>
  <c r="D616" i="13"/>
  <c r="E563" i="2" l="1"/>
  <c r="K563" i="2"/>
  <c r="N43" i="12"/>
  <c r="P42" i="12"/>
  <c r="G616" i="13"/>
  <c r="K616" i="13" s="1"/>
  <c r="J563" i="2" l="1"/>
  <c r="O563" i="2" s="1"/>
  <c r="L563" i="2"/>
  <c r="N563" i="2" s="1"/>
  <c r="G563" i="2"/>
  <c r="N44" i="12"/>
  <c r="P43" i="12"/>
  <c r="H616" i="13"/>
  <c r="J617" i="13" s="1"/>
  <c r="D564" i="2" l="1"/>
  <c r="H564" i="2"/>
  <c r="I564" i="2"/>
  <c r="M564" i="2" s="1"/>
  <c r="C564" i="2"/>
  <c r="N45" i="12"/>
  <c r="P44" i="12"/>
  <c r="D617" i="13"/>
  <c r="F617" i="13" a="1"/>
  <c r="F617" i="13" s="1"/>
  <c r="G617" i="13" s="1"/>
  <c r="I617" i="13"/>
  <c r="E617" i="13"/>
  <c r="E564" i="2" l="1"/>
  <c r="K564" i="2"/>
  <c r="N46" i="12"/>
  <c r="P45" i="12"/>
  <c r="K617" i="13"/>
  <c r="H617" i="13"/>
  <c r="L564" i="2" l="1"/>
  <c r="N564" i="2" s="1"/>
  <c r="G564" i="2"/>
  <c r="J564" i="2"/>
  <c r="O564" i="2" s="1"/>
  <c r="N47" i="12"/>
  <c r="P46" i="12"/>
  <c r="I618" i="13"/>
  <c r="J618" i="13"/>
  <c r="F618" i="13" a="1"/>
  <c r="F618" i="13" s="1"/>
  <c r="E618" i="13"/>
  <c r="D618" i="13"/>
  <c r="I565" i="2" l="1"/>
  <c r="M565" i="2" s="1"/>
  <c r="D565" i="2"/>
  <c r="C565" i="2"/>
  <c r="H565" i="2"/>
  <c r="N48" i="12"/>
  <c r="P47" i="12"/>
  <c r="G618" i="13"/>
  <c r="H618" i="13" s="1"/>
  <c r="E565" i="2" l="1"/>
  <c r="K565" i="2"/>
  <c r="P48" i="12"/>
  <c r="N49" i="12"/>
  <c r="F619" i="13" a="1"/>
  <c r="F619" i="13" s="1"/>
  <c r="E619" i="13"/>
  <c r="D619" i="13"/>
  <c r="J619" i="13"/>
  <c r="I619" i="13"/>
  <c r="K618" i="13"/>
  <c r="L565" i="2" l="1"/>
  <c r="N565" i="2" s="1"/>
  <c r="J565" i="2"/>
  <c r="O565" i="2" s="1"/>
  <c r="G565" i="2"/>
  <c r="N50" i="12"/>
  <c r="P49" i="12"/>
  <c r="G619" i="13"/>
  <c r="K619" i="13" s="1"/>
  <c r="D566" i="2" l="1"/>
  <c r="H566" i="2"/>
  <c r="C566" i="2"/>
  <c r="I566" i="2"/>
  <c r="M566" i="2" s="1"/>
  <c r="N51" i="12"/>
  <c r="P50" i="12"/>
  <c r="H619" i="13"/>
  <c r="E566" i="2" l="1"/>
  <c r="K566" i="2"/>
  <c r="N52" i="12"/>
  <c r="P51" i="12"/>
  <c r="E620" i="13"/>
  <c r="F620" i="13" a="1"/>
  <c r="F620" i="13" s="1"/>
  <c r="D620" i="13"/>
  <c r="J620" i="13"/>
  <c r="I620" i="13"/>
  <c r="L566" i="2" l="1"/>
  <c r="N566" i="2" s="1"/>
  <c r="G566" i="2"/>
  <c r="J566" i="2"/>
  <c r="O566" i="2" s="1"/>
  <c r="N53" i="12"/>
  <c r="P52" i="12"/>
  <c r="G620" i="13"/>
  <c r="K620" i="13" s="1"/>
  <c r="I567" i="2" l="1"/>
  <c r="M567" i="2" s="1"/>
  <c r="H567" i="2"/>
  <c r="C567" i="2"/>
  <c r="D567" i="2"/>
  <c r="N54" i="12"/>
  <c r="P53" i="12"/>
  <c r="H620" i="13"/>
  <c r="E567" i="2" l="1"/>
  <c r="J567" i="2" s="1"/>
  <c r="O567" i="2" s="1"/>
  <c r="K567" i="2"/>
  <c r="N55" i="12"/>
  <c r="P54" i="12"/>
  <c r="D621" i="13"/>
  <c r="E621" i="13"/>
  <c r="F621" i="13" a="1"/>
  <c r="F621" i="13" s="1"/>
  <c r="I621" i="13"/>
  <c r="J621" i="13"/>
  <c r="G567" i="2" l="1"/>
  <c r="H568" i="2" s="1"/>
  <c r="L567" i="2"/>
  <c r="N567" i="2" s="1"/>
  <c r="G621" i="13"/>
  <c r="H621" i="13" s="1"/>
  <c r="N56" i="12"/>
  <c r="P55" i="12"/>
  <c r="I568" i="2" l="1"/>
  <c r="M568" i="2" s="1"/>
  <c r="D568" i="2"/>
  <c r="E568" i="2" s="1"/>
  <c r="C568" i="2"/>
  <c r="K568" i="2"/>
  <c r="K621" i="13"/>
  <c r="N57" i="12"/>
  <c r="P56" i="12"/>
  <c r="I622" i="13"/>
  <c r="J622" i="13"/>
  <c r="E622" i="13"/>
  <c r="F622" i="13" a="1"/>
  <c r="F622" i="13" s="1"/>
  <c r="D622" i="13"/>
  <c r="G568" i="2" l="1"/>
  <c r="I569" i="2" s="1"/>
  <c r="M569" i="2" s="1"/>
  <c r="J568" i="2"/>
  <c r="O568" i="2" s="1"/>
  <c r="L568" i="2"/>
  <c r="N568" i="2" s="1"/>
  <c r="N58" i="12"/>
  <c r="P57" i="12"/>
  <c r="G622" i="13"/>
  <c r="K622" i="13" s="1"/>
  <c r="H569" i="2" l="1"/>
  <c r="D569" i="2"/>
  <c r="E569" i="2" s="1"/>
  <c r="G569" i="2" s="1"/>
  <c r="C569" i="2"/>
  <c r="K569" i="2"/>
  <c r="N59" i="12"/>
  <c r="P58" i="12"/>
  <c r="H622" i="13"/>
  <c r="F623" i="13" s="1" a="1"/>
  <c r="F623" i="13" s="1"/>
  <c r="C570" i="2" l="1"/>
  <c r="D570" i="2"/>
  <c r="I570" i="2"/>
  <c r="M570" i="2" s="1"/>
  <c r="H570" i="2"/>
  <c r="J569" i="2"/>
  <c r="O569" i="2" s="1"/>
  <c r="L569" i="2"/>
  <c r="N569" i="2" s="1"/>
  <c r="N60" i="12"/>
  <c r="P59" i="12"/>
  <c r="J623" i="13"/>
  <c r="D623" i="13"/>
  <c r="G623" i="13" s="1"/>
  <c r="E623" i="13"/>
  <c r="I623" i="13"/>
  <c r="E570" i="2" l="1"/>
  <c r="G570" i="2" s="1"/>
  <c r="K570" i="2"/>
  <c r="N61" i="12"/>
  <c r="P60" i="12"/>
  <c r="K623" i="13"/>
  <c r="H623" i="13"/>
  <c r="F624" i="13" s="1" a="1"/>
  <c r="F624" i="13" s="1"/>
  <c r="I571" i="2" l="1"/>
  <c r="M571" i="2" s="1"/>
  <c r="H571" i="2"/>
  <c r="C571" i="2"/>
  <c r="D571" i="2"/>
  <c r="J570" i="2"/>
  <c r="O570" i="2" s="1"/>
  <c r="L570" i="2"/>
  <c r="N570" i="2" s="1"/>
  <c r="N62" i="12"/>
  <c r="P61" i="12"/>
  <c r="D624" i="13"/>
  <c r="G624" i="13" s="1"/>
  <c r="E624" i="13"/>
  <c r="I624" i="13"/>
  <c r="J624" i="13"/>
  <c r="E571" i="2" l="1"/>
  <c r="J571" i="2" s="1"/>
  <c r="O571" i="2" s="1"/>
  <c r="K571" i="2"/>
  <c r="N63" i="12"/>
  <c r="P62" i="12"/>
  <c r="K624" i="13"/>
  <c r="H624" i="13"/>
  <c r="D625" i="13" s="1"/>
  <c r="E7" i="12" s="1"/>
  <c r="E9" i="12" s="1"/>
  <c r="G571" i="2" l="1"/>
  <c r="L571" i="2"/>
  <c r="N571" i="2" s="1"/>
  <c r="N64" i="12"/>
  <c r="P63" i="12"/>
  <c r="E625" i="13"/>
  <c r="E3" i="12" s="1"/>
  <c r="F625" i="13" a="1"/>
  <c r="F625" i="13" s="1"/>
  <c r="G625" i="13" s="1"/>
  <c r="I625" i="13"/>
  <c r="E15" i="12" s="1"/>
  <c r="J625" i="13"/>
  <c r="E16" i="12" s="1"/>
  <c r="E18" i="12" s="1"/>
  <c r="H572" i="2" l="1"/>
  <c r="C572" i="2"/>
  <c r="D572" i="2"/>
  <c r="I572" i="2"/>
  <c r="M572" i="2" s="1"/>
  <c r="E5" i="12"/>
  <c r="E22" i="12"/>
  <c r="E24" i="12" s="1"/>
  <c r="E19" i="12"/>
  <c r="E21" i="12" s="1"/>
  <c r="N65" i="12"/>
  <c r="P64" i="12"/>
  <c r="K625" i="13"/>
  <c r="H625" i="13"/>
  <c r="E572" i="2" l="1"/>
  <c r="J572" i="2" s="1"/>
  <c r="O572" i="2" s="1"/>
  <c r="K572" i="2"/>
  <c r="N66" i="12"/>
  <c r="P65" i="12"/>
  <c r="G572" i="2" l="1"/>
  <c r="L572" i="2"/>
  <c r="N572" i="2" s="1"/>
  <c r="N67" i="12"/>
  <c r="P66" i="12"/>
  <c r="H573" i="2" l="1"/>
  <c r="I573" i="2"/>
  <c r="M573" i="2" s="1"/>
  <c r="D573" i="2"/>
  <c r="C573" i="2"/>
  <c r="N68" i="12"/>
  <c r="P67" i="12"/>
  <c r="E573" i="2" l="1"/>
  <c r="K573" i="2"/>
  <c r="N69" i="12"/>
  <c r="P68" i="12"/>
  <c r="J573" i="2" l="1"/>
  <c r="O573" i="2" s="1"/>
  <c r="L573" i="2"/>
  <c r="N573" i="2" s="1"/>
  <c r="G573" i="2"/>
  <c r="N70" i="12"/>
  <c r="P69" i="12"/>
  <c r="I574" i="2" l="1"/>
  <c r="M574" i="2" s="1"/>
  <c r="C574" i="2"/>
  <c r="H574" i="2"/>
  <c r="D574" i="2"/>
  <c r="N71" i="12"/>
  <c r="P70" i="12"/>
  <c r="E574" i="2" l="1"/>
  <c r="G574" i="2" s="1"/>
  <c r="K574" i="2"/>
  <c r="N72" i="12"/>
  <c r="P71" i="12"/>
  <c r="J574" i="2" l="1"/>
  <c r="O574" i="2" s="1"/>
  <c r="I575" i="2"/>
  <c r="M575" i="2" s="1"/>
  <c r="H575" i="2"/>
  <c r="D575" i="2"/>
  <c r="C575" i="2"/>
  <c r="L574" i="2"/>
  <c r="N574" i="2" s="1"/>
  <c r="N73" i="12"/>
  <c r="P72" i="12"/>
  <c r="E575" i="2" l="1"/>
  <c r="G575" i="2" s="1"/>
  <c r="K575" i="2"/>
  <c r="N74" i="12"/>
  <c r="P73" i="12"/>
  <c r="I576" i="2" l="1"/>
  <c r="M576" i="2" s="1"/>
  <c r="D576" i="2"/>
  <c r="H576" i="2"/>
  <c r="C576" i="2"/>
  <c r="J575" i="2"/>
  <c r="O575" i="2" s="1"/>
  <c r="L575" i="2"/>
  <c r="N575" i="2" s="1"/>
  <c r="N75" i="12"/>
  <c r="P74" i="12"/>
  <c r="E576" i="2" l="1"/>
  <c r="K576" i="2"/>
  <c r="N76" i="12"/>
  <c r="P75" i="12"/>
  <c r="L576" i="2" l="1"/>
  <c r="N576" i="2" s="1"/>
  <c r="J576" i="2"/>
  <c r="O576" i="2" s="1"/>
  <c r="G576" i="2"/>
  <c r="N77" i="12"/>
  <c r="P76" i="12"/>
  <c r="D577" i="2" l="1"/>
  <c r="C577" i="2"/>
  <c r="H577" i="2"/>
  <c r="I577" i="2"/>
  <c r="M577" i="2" s="1"/>
  <c r="N78" i="12"/>
  <c r="P77" i="12"/>
  <c r="E577" i="2" l="1"/>
  <c r="K577" i="2"/>
  <c r="N79" i="12"/>
  <c r="P78" i="12"/>
  <c r="L577" i="2" l="1"/>
  <c r="N577" i="2" s="1"/>
  <c r="J577" i="2"/>
  <c r="O577" i="2" s="1"/>
  <c r="G577" i="2"/>
  <c r="N80" i="12"/>
  <c r="P79" i="12"/>
  <c r="H578" i="2" l="1"/>
  <c r="C578" i="2"/>
  <c r="D578" i="2"/>
  <c r="I578" i="2"/>
  <c r="M578" i="2" s="1"/>
  <c r="N81" i="12"/>
  <c r="P80" i="12"/>
  <c r="E578" i="2" l="1"/>
  <c r="G578" i="2" s="1"/>
  <c r="K578" i="2"/>
  <c r="N82" i="12"/>
  <c r="P81" i="12"/>
  <c r="H579" i="2" l="1"/>
  <c r="D579" i="2"/>
  <c r="I579" i="2"/>
  <c r="M579" i="2" s="1"/>
  <c r="C579" i="2"/>
  <c r="J578" i="2"/>
  <c r="O578" i="2" s="1"/>
  <c r="L578" i="2"/>
  <c r="N578" i="2" s="1"/>
  <c r="N83" i="12"/>
  <c r="P82" i="12"/>
  <c r="E579" i="2" l="1"/>
  <c r="K579" i="2"/>
  <c r="N84" i="12"/>
  <c r="P83" i="12"/>
  <c r="L579" i="2" l="1"/>
  <c r="N579" i="2" s="1"/>
  <c r="G579" i="2"/>
  <c r="J579" i="2"/>
  <c r="O579" i="2" s="1"/>
  <c r="N85" i="12"/>
  <c r="P84" i="12"/>
  <c r="H580" i="2" l="1"/>
  <c r="C580" i="2"/>
  <c r="I580" i="2"/>
  <c r="M580" i="2" s="1"/>
  <c r="D580" i="2"/>
  <c r="N86" i="12"/>
  <c r="P85" i="12"/>
  <c r="E580" i="2" l="1"/>
  <c r="J580" i="2" s="1"/>
  <c r="O580" i="2" s="1"/>
  <c r="K580" i="2"/>
  <c r="N87" i="12"/>
  <c r="P86" i="12"/>
  <c r="G580" i="2" l="1"/>
  <c r="D581" i="2" s="1"/>
  <c r="L580" i="2"/>
  <c r="N580" i="2" s="1"/>
  <c r="N88" i="12"/>
  <c r="P87" i="12"/>
  <c r="C581" i="2" l="1"/>
  <c r="I581" i="2"/>
  <c r="M581" i="2" s="1"/>
  <c r="H581" i="2"/>
  <c r="E581" i="2"/>
  <c r="K581" i="2"/>
  <c r="N89" i="12"/>
  <c r="P88" i="12"/>
  <c r="L581" i="2" l="1"/>
  <c r="N581" i="2" s="1"/>
  <c r="J581" i="2"/>
  <c r="O581" i="2" s="1"/>
  <c r="G581" i="2"/>
  <c r="N90" i="12"/>
  <c r="P89" i="12"/>
  <c r="C582" i="2" l="1"/>
  <c r="D582" i="2"/>
  <c r="I582" i="2"/>
  <c r="M582" i="2" s="1"/>
  <c r="H582" i="2"/>
  <c r="N91" i="12"/>
  <c r="P90" i="12"/>
  <c r="E582" i="2" l="1"/>
  <c r="G582" i="2" s="1"/>
  <c r="K582" i="2"/>
  <c r="N92" i="12"/>
  <c r="P91" i="12"/>
  <c r="J582" i="2" l="1"/>
  <c r="O582" i="2" s="1"/>
  <c r="C583" i="2"/>
  <c r="D583" i="2"/>
  <c r="H583" i="2"/>
  <c r="I583" i="2"/>
  <c r="M583" i="2" s="1"/>
  <c r="L582" i="2"/>
  <c r="N582" i="2" s="1"/>
  <c r="N93" i="12"/>
  <c r="P92" i="12"/>
  <c r="E583" i="2" l="1"/>
  <c r="G583" i="2" s="1"/>
  <c r="K583" i="2"/>
  <c r="N94" i="12"/>
  <c r="P93" i="12"/>
  <c r="C584" i="2" l="1"/>
  <c r="D584" i="2"/>
  <c r="H584" i="2"/>
  <c r="I584" i="2"/>
  <c r="M584" i="2" s="1"/>
  <c r="J583" i="2"/>
  <c r="O583" i="2" s="1"/>
  <c r="L583" i="2"/>
  <c r="N583" i="2" s="1"/>
  <c r="N95" i="12"/>
  <c r="P94" i="12"/>
  <c r="K584" i="2" l="1"/>
  <c r="E584" i="2"/>
  <c r="J584" i="2" s="1"/>
  <c r="O584" i="2" s="1"/>
  <c r="N96" i="12"/>
  <c r="P95" i="12"/>
  <c r="G584" i="2" l="1"/>
  <c r="D585" i="2" s="1"/>
  <c r="L584" i="2"/>
  <c r="N584" i="2" s="1"/>
  <c r="N97" i="12"/>
  <c r="P96" i="12"/>
  <c r="I585" i="2" l="1"/>
  <c r="M585" i="2" s="1"/>
  <c r="H585" i="2"/>
  <c r="C585" i="2"/>
  <c r="E585" i="2"/>
  <c r="K585" i="2"/>
  <c r="N98" i="12"/>
  <c r="P97" i="12"/>
  <c r="L585" i="2" l="1"/>
  <c r="N585" i="2" s="1"/>
  <c r="J585" i="2"/>
  <c r="O585" i="2" s="1"/>
  <c r="G585" i="2"/>
  <c r="N99" i="12"/>
  <c r="P98" i="12"/>
  <c r="I586" i="2" l="1"/>
  <c r="M586" i="2" s="1"/>
  <c r="C586" i="2"/>
  <c r="H586" i="2"/>
  <c r="D586" i="2"/>
  <c r="N100" i="12"/>
  <c r="P99" i="12"/>
  <c r="E586" i="2" l="1"/>
  <c r="J586" i="2" s="1"/>
  <c r="O586" i="2" s="1"/>
  <c r="K586" i="2"/>
  <c r="N101" i="12"/>
  <c r="P100" i="12"/>
  <c r="G586" i="2" l="1"/>
  <c r="C587" i="2" s="1"/>
  <c r="L586" i="2"/>
  <c r="N586" i="2" s="1"/>
  <c r="N102" i="12"/>
  <c r="P101" i="12"/>
  <c r="D587" i="2" l="1"/>
  <c r="E587" i="2" s="1"/>
  <c r="H587" i="2"/>
  <c r="I587" i="2"/>
  <c r="M587" i="2" s="1"/>
  <c r="K587" i="2"/>
  <c r="N103" i="12"/>
  <c r="P102" i="12"/>
  <c r="J587" i="2" l="1"/>
  <c r="O587" i="2" s="1"/>
  <c r="G587" i="2"/>
  <c r="C588" i="2" s="1"/>
  <c r="L587" i="2"/>
  <c r="N587" i="2" s="1"/>
  <c r="N104" i="12"/>
  <c r="P103" i="12"/>
  <c r="I588" i="2" l="1"/>
  <c r="M588" i="2" s="1"/>
  <c r="D588" i="2"/>
  <c r="E588" i="2" s="1"/>
  <c r="H588" i="2"/>
  <c r="K588" i="2"/>
  <c r="N105" i="12"/>
  <c r="P104" i="12"/>
  <c r="J588" i="2" l="1"/>
  <c r="O588" i="2" s="1"/>
  <c r="G588" i="2"/>
  <c r="D589" i="2" s="1"/>
  <c r="L588" i="2"/>
  <c r="N588" i="2" s="1"/>
  <c r="N106" i="12"/>
  <c r="P105" i="12"/>
  <c r="C589" i="2" l="1"/>
  <c r="H589" i="2"/>
  <c r="I589" i="2"/>
  <c r="M589" i="2" s="1"/>
  <c r="E589" i="2"/>
  <c r="K589" i="2"/>
  <c r="N107" i="12"/>
  <c r="P106" i="12"/>
  <c r="G589" i="2" l="1"/>
  <c r="L589" i="2"/>
  <c r="N589" i="2" s="1"/>
  <c r="J589" i="2"/>
  <c r="O589" i="2" s="1"/>
  <c r="N108" i="12"/>
  <c r="P107" i="12"/>
  <c r="I590" i="2" l="1"/>
  <c r="M590" i="2" s="1"/>
  <c r="C590" i="2"/>
  <c r="D590" i="2"/>
  <c r="H590" i="2"/>
  <c r="N109" i="12"/>
  <c r="P108" i="12"/>
  <c r="K590" i="2" l="1"/>
  <c r="E590" i="2"/>
  <c r="G590" i="2" s="1"/>
  <c r="N110" i="12"/>
  <c r="P109" i="12"/>
  <c r="J590" i="2" l="1"/>
  <c r="O590" i="2" s="1"/>
  <c r="D591" i="2"/>
  <c r="C591" i="2"/>
  <c r="H591" i="2"/>
  <c r="I591" i="2"/>
  <c r="M591" i="2" s="1"/>
  <c r="L590" i="2"/>
  <c r="N590" i="2" s="1"/>
  <c r="N111" i="12"/>
  <c r="P110" i="12"/>
  <c r="E591" i="2" l="1"/>
  <c r="K591" i="2"/>
  <c r="N112" i="12"/>
  <c r="P111" i="12"/>
  <c r="L591" i="2" l="1"/>
  <c r="N591" i="2" s="1"/>
  <c r="G591" i="2"/>
  <c r="J591" i="2"/>
  <c r="O591" i="2" s="1"/>
  <c r="N113" i="12"/>
  <c r="P112" i="12"/>
  <c r="H592" i="2" l="1"/>
  <c r="C592" i="2"/>
  <c r="I592" i="2"/>
  <c r="M592" i="2" s="1"/>
  <c r="D592" i="2"/>
  <c r="N114" i="12"/>
  <c r="P113" i="12"/>
  <c r="E592" i="2" l="1"/>
  <c r="G592" i="2" s="1"/>
  <c r="K592" i="2"/>
  <c r="N115" i="12"/>
  <c r="P114" i="12"/>
  <c r="J592" i="2" l="1"/>
  <c r="O592" i="2" s="1"/>
  <c r="D593" i="2"/>
  <c r="H593" i="2"/>
  <c r="C593" i="2"/>
  <c r="I593" i="2"/>
  <c r="M593" i="2" s="1"/>
  <c r="L592" i="2"/>
  <c r="N592" i="2" s="1"/>
  <c r="N116" i="12"/>
  <c r="P115" i="12"/>
  <c r="E593" i="2" l="1"/>
  <c r="K593" i="2"/>
  <c r="N117" i="12"/>
  <c r="P116" i="12"/>
  <c r="L593" i="2" l="1"/>
  <c r="N593" i="2" s="1"/>
  <c r="G593" i="2"/>
  <c r="J593" i="2"/>
  <c r="O593" i="2" s="1"/>
  <c r="N118" i="12"/>
  <c r="P117" i="12"/>
  <c r="H594" i="2" l="1"/>
  <c r="D594" i="2"/>
  <c r="I594" i="2"/>
  <c r="M594" i="2" s="1"/>
  <c r="C594" i="2"/>
  <c r="N119" i="12"/>
  <c r="P118" i="12"/>
  <c r="E594" i="2" l="1"/>
  <c r="K594" i="2"/>
  <c r="N120" i="12"/>
  <c r="P119" i="12"/>
  <c r="L594" i="2" l="1"/>
  <c r="N594" i="2" s="1"/>
  <c r="G594" i="2"/>
  <c r="J594" i="2"/>
  <c r="O594" i="2" s="1"/>
  <c r="N121" i="12"/>
  <c r="P120" i="12"/>
  <c r="H595" i="2" l="1"/>
  <c r="I595" i="2"/>
  <c r="M595" i="2" s="1"/>
  <c r="C595" i="2"/>
  <c r="D595" i="2"/>
  <c r="N122" i="12"/>
  <c r="P121" i="12"/>
  <c r="E595" i="2" l="1"/>
  <c r="G595" i="2" s="1"/>
  <c r="K595" i="2"/>
  <c r="N123" i="12"/>
  <c r="P122" i="12"/>
  <c r="J595" i="2" l="1"/>
  <c r="O595" i="2" s="1"/>
  <c r="I596" i="2"/>
  <c r="M596" i="2" s="1"/>
  <c r="H596" i="2"/>
  <c r="C596" i="2"/>
  <c r="D596" i="2"/>
  <c r="L595" i="2"/>
  <c r="N595" i="2" s="1"/>
  <c r="N124" i="12"/>
  <c r="P123" i="12"/>
  <c r="E596" i="2" l="1"/>
  <c r="J596" i="2" s="1"/>
  <c r="O596" i="2" s="1"/>
  <c r="K596" i="2"/>
  <c r="N125" i="12"/>
  <c r="P124" i="12"/>
  <c r="G596" i="2" l="1"/>
  <c r="D597" i="2" s="1"/>
  <c r="L596" i="2"/>
  <c r="N596" i="2" s="1"/>
  <c r="N126" i="12"/>
  <c r="P125" i="12"/>
  <c r="H597" i="2" l="1"/>
  <c r="C597" i="2"/>
  <c r="I597" i="2"/>
  <c r="M597" i="2" s="1"/>
  <c r="E597" i="2"/>
  <c r="K597" i="2"/>
  <c r="N127" i="12"/>
  <c r="P126" i="12"/>
  <c r="L597" i="2" l="1"/>
  <c r="N597" i="2" s="1"/>
  <c r="G597" i="2"/>
  <c r="J597" i="2"/>
  <c r="O597" i="2" s="1"/>
  <c r="N128" i="12"/>
  <c r="P127" i="12"/>
  <c r="H598" i="2" l="1"/>
  <c r="C598" i="2"/>
  <c r="I598" i="2"/>
  <c r="M598" i="2" s="1"/>
  <c r="D598" i="2"/>
  <c r="N129" i="12"/>
  <c r="P128" i="12"/>
  <c r="E598" i="2" l="1"/>
  <c r="J598" i="2" s="1"/>
  <c r="O598" i="2" s="1"/>
  <c r="K598" i="2"/>
  <c r="N130" i="12"/>
  <c r="P129" i="12"/>
  <c r="G598" i="2" l="1"/>
  <c r="I599" i="2" s="1"/>
  <c r="M599" i="2" s="1"/>
  <c r="L598" i="2"/>
  <c r="N598" i="2" s="1"/>
  <c r="N131" i="12"/>
  <c r="P130" i="12"/>
  <c r="C599" i="2" l="1"/>
  <c r="D599" i="2"/>
  <c r="E599" i="2" s="1"/>
  <c r="H599" i="2"/>
  <c r="K599" i="2"/>
  <c r="N132" i="12"/>
  <c r="P131" i="12"/>
  <c r="J599" i="2" l="1"/>
  <c r="O599" i="2" s="1"/>
  <c r="G599" i="2"/>
  <c r="I600" i="2" s="1"/>
  <c r="M600" i="2" s="1"/>
  <c r="L599" i="2"/>
  <c r="N599" i="2" s="1"/>
  <c r="N133" i="12"/>
  <c r="P132" i="12"/>
  <c r="H600" i="2" l="1"/>
  <c r="D600" i="2"/>
  <c r="E600" i="2" s="1"/>
  <c r="C600" i="2"/>
  <c r="K600" i="2"/>
  <c r="N134" i="12"/>
  <c r="P133" i="12"/>
  <c r="G600" i="2" l="1"/>
  <c r="I601" i="2" s="1"/>
  <c r="M601" i="2" s="1"/>
  <c r="J600" i="2"/>
  <c r="O600" i="2" s="1"/>
  <c r="L600" i="2"/>
  <c r="N600" i="2" s="1"/>
  <c r="N135" i="12"/>
  <c r="P134" i="12"/>
  <c r="H601" i="2" l="1"/>
  <c r="D601" i="2"/>
  <c r="E601" i="2" s="1"/>
  <c r="G601" i="2" s="1"/>
  <c r="C601" i="2"/>
  <c r="K601" i="2"/>
  <c r="N136" i="12"/>
  <c r="P135" i="12"/>
  <c r="J601" i="2" l="1"/>
  <c r="O601" i="2" s="1"/>
  <c r="C602" i="2"/>
  <c r="H602" i="2"/>
  <c r="D602" i="2"/>
  <c r="I602" i="2"/>
  <c r="M602" i="2" s="1"/>
  <c r="L601" i="2"/>
  <c r="N601" i="2" s="1"/>
  <c r="N137" i="12"/>
  <c r="P136" i="12"/>
  <c r="E602" i="2" l="1"/>
  <c r="J602" i="2" s="1"/>
  <c r="O602" i="2" s="1"/>
  <c r="K602" i="2"/>
  <c r="N138" i="12"/>
  <c r="P137" i="12"/>
  <c r="G602" i="2" l="1"/>
  <c r="L602" i="2"/>
  <c r="N602" i="2" s="1"/>
  <c r="N139" i="12"/>
  <c r="P138" i="12"/>
  <c r="H603" i="2" l="1"/>
  <c r="C603" i="2"/>
  <c r="D603" i="2"/>
  <c r="I603" i="2"/>
  <c r="M603" i="2" s="1"/>
  <c r="N140" i="12"/>
  <c r="P139" i="12"/>
  <c r="E603" i="2" l="1"/>
  <c r="G603" i="2" s="1"/>
  <c r="K603" i="2"/>
  <c r="N141" i="12"/>
  <c r="P140" i="12"/>
  <c r="C604" i="2" l="1"/>
  <c r="H604" i="2"/>
  <c r="I604" i="2"/>
  <c r="M604" i="2" s="1"/>
  <c r="D604" i="2"/>
  <c r="J603" i="2"/>
  <c r="O603" i="2" s="1"/>
  <c r="L603" i="2"/>
  <c r="N603" i="2" s="1"/>
  <c r="N142" i="12"/>
  <c r="P141" i="12"/>
  <c r="E604" i="2" l="1"/>
  <c r="J604" i="2" s="1"/>
  <c r="O604" i="2" s="1"/>
  <c r="K604" i="2"/>
  <c r="N143" i="12"/>
  <c r="P142" i="12"/>
  <c r="G604" i="2" l="1"/>
  <c r="L604" i="2"/>
  <c r="N604" i="2" s="1"/>
  <c r="N144" i="12"/>
  <c r="P143" i="12"/>
  <c r="D605" i="2" l="1"/>
  <c r="I605" i="2"/>
  <c r="M605" i="2" s="1"/>
  <c r="C605" i="2"/>
  <c r="H605" i="2"/>
  <c r="N145" i="12"/>
  <c r="P144" i="12"/>
  <c r="E605" i="2" l="1"/>
  <c r="K605" i="2"/>
  <c r="N146" i="12"/>
  <c r="P145" i="12"/>
  <c r="L605" i="2" l="1"/>
  <c r="N605" i="2" s="1"/>
  <c r="G605" i="2"/>
  <c r="J605" i="2"/>
  <c r="O605" i="2" s="1"/>
  <c r="N147" i="12"/>
  <c r="P146" i="12"/>
  <c r="I606" i="2" l="1"/>
  <c r="M606" i="2" s="1"/>
  <c r="H606" i="2"/>
  <c r="D606" i="2"/>
  <c r="C606" i="2"/>
  <c r="N148" i="12"/>
  <c r="P147" i="12"/>
  <c r="E606" i="2" l="1"/>
  <c r="K606" i="2"/>
  <c r="N149" i="12"/>
  <c r="P148" i="12"/>
  <c r="L606" i="2" l="1"/>
  <c r="N606" i="2" s="1"/>
  <c r="G606" i="2"/>
  <c r="J606" i="2"/>
  <c r="O606" i="2" s="1"/>
  <c r="N150" i="12"/>
  <c r="P149" i="12"/>
  <c r="D607" i="2" l="1"/>
  <c r="I607" i="2"/>
  <c r="M607" i="2" s="1"/>
  <c r="C607" i="2"/>
  <c r="H607" i="2"/>
  <c r="N151" i="12"/>
  <c r="P150" i="12"/>
  <c r="E607" i="2" l="1"/>
  <c r="K607" i="2"/>
  <c r="N152" i="12"/>
  <c r="P151" i="12"/>
  <c r="L607" i="2" l="1"/>
  <c r="N607" i="2" s="1"/>
  <c r="G607" i="2"/>
  <c r="J607" i="2"/>
  <c r="O607" i="2" s="1"/>
  <c r="N153" i="12"/>
  <c r="P152" i="12"/>
  <c r="I608" i="2" l="1"/>
  <c r="M608" i="2" s="1"/>
  <c r="C608" i="2"/>
  <c r="H608" i="2"/>
  <c r="D608" i="2"/>
  <c r="N154" i="12"/>
  <c r="P153" i="12"/>
  <c r="E608" i="2" l="1"/>
  <c r="J608" i="2" s="1"/>
  <c r="O608" i="2" s="1"/>
  <c r="K608" i="2"/>
  <c r="N155" i="12"/>
  <c r="P154" i="12"/>
  <c r="G608" i="2" l="1"/>
  <c r="L608" i="2"/>
  <c r="N608" i="2" s="1"/>
  <c r="N156" i="12"/>
  <c r="P155" i="12"/>
  <c r="D609" i="2" l="1"/>
  <c r="I609" i="2"/>
  <c r="M609" i="2" s="1"/>
  <c r="C609" i="2"/>
  <c r="H609" i="2"/>
  <c r="N157" i="12"/>
  <c r="P156" i="12"/>
  <c r="E609" i="2" l="1"/>
  <c r="K609" i="2"/>
  <c r="N158" i="12"/>
  <c r="P157" i="12"/>
  <c r="L609" i="2" l="1"/>
  <c r="N609" i="2" s="1"/>
  <c r="G609" i="2"/>
  <c r="J609" i="2"/>
  <c r="O609" i="2" s="1"/>
  <c r="N159" i="12"/>
  <c r="P158" i="12"/>
  <c r="H610" i="2" l="1"/>
  <c r="C610" i="2"/>
  <c r="D610" i="2"/>
  <c r="I610" i="2"/>
  <c r="M610" i="2" s="1"/>
  <c r="N160" i="12"/>
  <c r="P159" i="12"/>
  <c r="E610" i="2" l="1"/>
  <c r="J610" i="2" s="1"/>
  <c r="O610" i="2" s="1"/>
  <c r="K610" i="2"/>
  <c r="N161" i="12"/>
  <c r="P160" i="12"/>
  <c r="G610" i="2" l="1"/>
  <c r="L610" i="2"/>
  <c r="N610" i="2" s="1"/>
  <c r="N162" i="12"/>
  <c r="P161" i="12"/>
  <c r="I611" i="2" l="1"/>
  <c r="M611" i="2" s="1"/>
  <c r="D611" i="2"/>
  <c r="C611" i="2"/>
  <c r="H611" i="2"/>
  <c r="N163" i="12"/>
  <c r="P162" i="12"/>
  <c r="E611" i="2" l="1"/>
  <c r="K611" i="2"/>
  <c r="N164" i="12"/>
  <c r="P163" i="12"/>
  <c r="L611" i="2" l="1"/>
  <c r="N611" i="2" s="1"/>
  <c r="G611" i="2"/>
  <c r="J611" i="2"/>
  <c r="O611" i="2" s="1"/>
  <c r="N165" i="12"/>
  <c r="P164" i="12"/>
  <c r="H612" i="2" l="1"/>
  <c r="I612" i="2"/>
  <c r="M612" i="2" s="1"/>
  <c r="D612" i="2"/>
  <c r="C612" i="2"/>
  <c r="N166" i="12"/>
  <c r="P165" i="12"/>
  <c r="E612" i="2" l="1"/>
  <c r="K612" i="2"/>
  <c r="N167" i="12"/>
  <c r="P166" i="12"/>
  <c r="L612" i="2" l="1"/>
  <c r="N612" i="2" s="1"/>
  <c r="G612" i="2"/>
  <c r="J612" i="2"/>
  <c r="O612" i="2" s="1"/>
  <c r="N168" i="12"/>
  <c r="P167" i="12"/>
  <c r="H613" i="2" l="1"/>
  <c r="C613" i="2"/>
  <c r="D613" i="2"/>
  <c r="I613" i="2"/>
  <c r="M613" i="2" s="1"/>
  <c r="N169" i="12"/>
  <c r="P168" i="12"/>
  <c r="E613" i="2" l="1"/>
  <c r="J613" i="2" s="1"/>
  <c r="O613" i="2" s="1"/>
  <c r="K613" i="2"/>
  <c r="N170" i="12"/>
  <c r="P169" i="12"/>
  <c r="G613" i="2" l="1"/>
  <c r="L613" i="2"/>
  <c r="N613" i="2" s="1"/>
  <c r="N171" i="12"/>
  <c r="P170" i="12"/>
  <c r="H614" i="2" l="1"/>
  <c r="D614" i="2"/>
  <c r="C614" i="2"/>
  <c r="I614" i="2"/>
  <c r="M614" i="2" s="1"/>
  <c r="N172" i="12"/>
  <c r="P171" i="12"/>
  <c r="E614" i="2" l="1"/>
  <c r="K614" i="2"/>
  <c r="N173" i="12"/>
  <c r="P172" i="12"/>
  <c r="L614" i="2" l="1"/>
  <c r="N614" i="2" s="1"/>
  <c r="G614" i="2"/>
  <c r="J614" i="2"/>
  <c r="O614" i="2" s="1"/>
  <c r="N174" i="12"/>
  <c r="P173" i="12"/>
  <c r="D615" i="2" l="1"/>
  <c r="I615" i="2"/>
  <c r="M615" i="2" s="1"/>
  <c r="C615" i="2"/>
  <c r="H615" i="2"/>
  <c r="N175" i="12"/>
  <c r="P174" i="12"/>
  <c r="E615" i="2" l="1"/>
  <c r="K615" i="2"/>
  <c r="N176" i="12"/>
  <c r="P175" i="12"/>
  <c r="L615" i="2" l="1"/>
  <c r="N615" i="2" s="1"/>
  <c r="G615" i="2"/>
  <c r="J615" i="2"/>
  <c r="O615" i="2" s="1"/>
  <c r="N177" i="12"/>
  <c r="P176" i="12"/>
  <c r="I616" i="2" l="1"/>
  <c r="M616" i="2" s="1"/>
  <c r="H616" i="2"/>
  <c r="C616" i="2"/>
  <c r="D616" i="2"/>
  <c r="N178" i="12"/>
  <c r="P177" i="12"/>
  <c r="E616" i="2" l="1"/>
  <c r="J616" i="2" s="1"/>
  <c r="O616" i="2" s="1"/>
  <c r="K616" i="2"/>
  <c r="N179" i="12"/>
  <c r="P178" i="12"/>
  <c r="G616" i="2" l="1"/>
  <c r="L616" i="2"/>
  <c r="N616" i="2" s="1"/>
  <c r="N180" i="12"/>
  <c r="P179" i="12"/>
  <c r="I617" i="2" l="1"/>
  <c r="M617" i="2" s="1"/>
  <c r="H617" i="2"/>
  <c r="C617" i="2"/>
  <c r="D617" i="2"/>
  <c r="N181" i="12"/>
  <c r="P180" i="12"/>
  <c r="E617" i="2" l="1"/>
  <c r="J617" i="2" s="1"/>
  <c r="O617" i="2" s="1"/>
  <c r="K617" i="2"/>
  <c r="N182" i="12"/>
  <c r="P181" i="12"/>
  <c r="G617" i="2" l="1"/>
  <c r="L617" i="2"/>
  <c r="N617" i="2" s="1"/>
  <c r="N183" i="12"/>
  <c r="P182" i="12"/>
  <c r="H618" i="2" l="1"/>
  <c r="D618" i="2"/>
  <c r="C618" i="2"/>
  <c r="I618" i="2"/>
  <c r="M618" i="2" s="1"/>
  <c r="N184" i="12"/>
  <c r="P183" i="12"/>
  <c r="E618" i="2" l="1"/>
  <c r="K618" i="2"/>
  <c r="N185" i="12"/>
  <c r="P184" i="12"/>
  <c r="L618" i="2" l="1"/>
  <c r="N618" i="2" s="1"/>
  <c r="G618" i="2"/>
  <c r="J618" i="2"/>
  <c r="O618" i="2" s="1"/>
  <c r="N186" i="12"/>
  <c r="P185" i="12"/>
  <c r="D619" i="2" l="1"/>
  <c r="H619" i="2"/>
  <c r="C619" i="2"/>
  <c r="I619" i="2"/>
  <c r="M619" i="2" s="1"/>
  <c r="N187" i="12"/>
  <c r="P186" i="12"/>
  <c r="E619" i="2" l="1"/>
  <c r="K619" i="2"/>
  <c r="N188" i="12"/>
  <c r="P187" i="12"/>
  <c r="L619" i="2" l="1"/>
  <c r="N619" i="2" s="1"/>
  <c r="G619" i="2"/>
  <c r="J619" i="2"/>
  <c r="O619" i="2" s="1"/>
  <c r="N189" i="12"/>
  <c r="P188" i="12"/>
  <c r="I620" i="2" l="1"/>
  <c r="M620" i="2" s="1"/>
  <c r="D620" i="2"/>
  <c r="C620" i="2"/>
  <c r="H620" i="2"/>
  <c r="N190" i="12"/>
  <c r="P189" i="12"/>
  <c r="E620" i="2" l="1"/>
  <c r="K620" i="2"/>
  <c r="N191" i="12"/>
  <c r="P190" i="12"/>
  <c r="L620" i="2" l="1"/>
  <c r="N620" i="2" s="1"/>
  <c r="G620" i="2"/>
  <c r="J620" i="2"/>
  <c r="O620" i="2" s="1"/>
  <c r="N192" i="12"/>
  <c r="P191" i="12"/>
  <c r="H621" i="2" l="1"/>
  <c r="I621" i="2"/>
  <c r="M621" i="2" s="1"/>
  <c r="D621" i="2"/>
  <c r="C621" i="2"/>
  <c r="N193" i="12"/>
  <c r="P192" i="12"/>
  <c r="E621" i="2" l="1"/>
  <c r="G621" i="2" s="1"/>
  <c r="K621" i="2"/>
  <c r="N194" i="12"/>
  <c r="P193" i="12"/>
  <c r="H622" i="2" l="1"/>
  <c r="C622" i="2"/>
  <c r="D622" i="2"/>
  <c r="I622" i="2"/>
  <c r="M622" i="2" s="1"/>
  <c r="L621" i="2"/>
  <c r="N621" i="2" s="1"/>
  <c r="J621" i="2"/>
  <c r="O621" i="2" s="1"/>
  <c r="N195" i="12"/>
  <c r="P194" i="12"/>
  <c r="E622" i="2" l="1"/>
  <c r="J622" i="2" s="1"/>
  <c r="O622" i="2" s="1"/>
  <c r="K622" i="2"/>
  <c r="N196" i="12"/>
  <c r="P195" i="12"/>
  <c r="G622" i="2" l="1"/>
  <c r="L622" i="2"/>
  <c r="N622" i="2" s="1"/>
  <c r="N197" i="12"/>
  <c r="P196" i="12"/>
  <c r="D623" i="2" l="1"/>
  <c r="I623" i="2"/>
  <c r="M623" i="2" s="1"/>
  <c r="C623" i="2"/>
  <c r="H623" i="2"/>
  <c r="N198" i="12"/>
  <c r="P197" i="12"/>
  <c r="E623" i="2" l="1"/>
  <c r="K623" i="2"/>
  <c r="N199" i="12"/>
  <c r="P198" i="12"/>
  <c r="L623" i="2" l="1"/>
  <c r="N623" i="2" s="1"/>
  <c r="G623" i="2"/>
  <c r="J623" i="2"/>
  <c r="O623" i="2" s="1"/>
  <c r="N200" i="12"/>
  <c r="P199" i="12"/>
  <c r="D624" i="2" l="1"/>
  <c r="C624" i="2"/>
  <c r="H624" i="2"/>
  <c r="I624" i="2"/>
  <c r="M624" i="2" s="1"/>
  <c r="N201" i="12"/>
  <c r="P200" i="12"/>
  <c r="E624" i="2" l="1"/>
  <c r="K624" i="2"/>
  <c r="N202" i="12"/>
  <c r="P201" i="12"/>
  <c r="L624" i="2" l="1"/>
  <c r="N624" i="2" s="1"/>
  <c r="G624" i="2"/>
  <c r="J624" i="2"/>
  <c r="O624" i="2" s="1"/>
  <c r="N203" i="12"/>
  <c r="P202" i="12"/>
  <c r="H625" i="2" l="1"/>
  <c r="D625" i="2"/>
  <c r="C625" i="2"/>
  <c r="I625" i="2"/>
  <c r="M625" i="2" s="1"/>
  <c r="N204" i="12"/>
  <c r="P203" i="12"/>
  <c r="E625" i="2" l="1"/>
  <c r="K625" i="2"/>
  <c r="N205" i="12"/>
  <c r="P204" i="12"/>
  <c r="L625" i="2" l="1"/>
  <c r="N625" i="2" s="1"/>
  <c r="J625" i="2"/>
  <c r="O625" i="2" s="1"/>
  <c r="G625" i="2"/>
  <c r="N206" i="12"/>
  <c r="P205" i="12"/>
  <c r="H626" i="2" l="1"/>
  <c r="D626" i="2"/>
  <c r="C626" i="2"/>
  <c r="I626" i="2"/>
  <c r="M626" i="2" s="1"/>
  <c r="N207" i="12"/>
  <c r="P206" i="12"/>
  <c r="E626" i="2" l="1"/>
  <c r="K626" i="2"/>
  <c r="N208" i="12"/>
  <c r="P207" i="12"/>
  <c r="L626" i="2" l="1"/>
  <c r="N626" i="2" s="1"/>
  <c r="J626" i="2"/>
  <c r="O626" i="2" s="1"/>
  <c r="G626" i="2"/>
  <c r="N209" i="12"/>
  <c r="P208" i="12"/>
  <c r="H627" i="2" l="1"/>
  <c r="D627" i="2"/>
  <c r="C627" i="2"/>
  <c r="I627" i="2"/>
  <c r="N210" i="12"/>
  <c r="P209" i="12"/>
  <c r="M627" i="2" l="1"/>
  <c r="E627" i="2"/>
  <c r="J627" i="2" s="1"/>
  <c r="K627" i="2"/>
  <c r="N211" i="12"/>
  <c r="P210" i="12"/>
  <c r="O627" i="2" l="1"/>
  <c r="L627" i="2"/>
  <c r="N627" i="2" s="1"/>
  <c r="G627" i="2"/>
  <c r="N212" i="12"/>
  <c r="P211" i="12"/>
  <c r="D628" i="2" l="1"/>
  <c r="H628" i="2"/>
  <c r="E14" i="2" s="1"/>
  <c r="E15" i="2" s="1"/>
  <c r="C628" i="2"/>
  <c r="I628" i="2"/>
  <c r="N213" i="12"/>
  <c r="P212" i="12"/>
  <c r="E17" i="2" l="1"/>
  <c r="E18" i="2" s="1"/>
  <c r="M628" i="2"/>
  <c r="E2" i="2" a="1"/>
  <c r="E2" i="2" s="1"/>
  <c r="E4" i="2"/>
  <c r="E628" i="2"/>
  <c r="G628" i="2" s="1"/>
  <c r="K628" i="2"/>
  <c r="N214" i="12"/>
  <c r="P213" i="12"/>
  <c r="J628" i="2" l="1"/>
  <c r="E11" i="2" a="1"/>
  <c r="E11" i="2" s="1"/>
  <c r="L628" i="2"/>
  <c r="N628" i="2" s="1"/>
  <c r="E8" i="2"/>
  <c r="E5" i="2"/>
  <c r="N215" i="12"/>
  <c r="P214" i="12"/>
  <c r="E20" i="2" l="1"/>
  <c r="E21" i="2" s="1"/>
  <c r="E9" i="2"/>
  <c r="E12" i="2"/>
  <c r="H18" i="2"/>
  <c r="H19" i="2" s="1"/>
  <c r="E23" i="2"/>
  <c r="E24" i="2" s="1"/>
  <c r="O628" i="2"/>
  <c r="N216" i="12"/>
  <c r="P215" i="12"/>
  <c r="N217" i="12" l="1"/>
  <c r="P216" i="12"/>
  <c r="N218" i="12" l="1"/>
  <c r="P217" i="12"/>
  <c r="N219" i="12" l="1"/>
  <c r="P218" i="12"/>
  <c r="N220" i="12" l="1"/>
  <c r="P219" i="12"/>
  <c r="N221" i="12" l="1"/>
  <c r="P220" i="12"/>
  <c r="N222" i="12" l="1"/>
  <c r="P221" i="12"/>
  <c r="N223" i="12" l="1"/>
  <c r="P222" i="12"/>
  <c r="N224" i="12" l="1"/>
  <c r="P223" i="12"/>
  <c r="N225" i="12" l="1"/>
  <c r="P224" i="12"/>
  <c r="N226" i="12" l="1"/>
  <c r="P225" i="12"/>
  <c r="N227" i="12" l="1"/>
  <c r="P226" i="12"/>
  <c r="N228" i="12" l="1"/>
  <c r="P227" i="12"/>
  <c r="N229" i="12" l="1"/>
  <c r="P228" i="12"/>
  <c r="N230" i="12" l="1"/>
  <c r="P229" i="12"/>
  <c r="N231" i="12" l="1"/>
  <c r="P230" i="12"/>
  <c r="N232" i="12" l="1"/>
  <c r="P231" i="12"/>
  <c r="N233" i="12" l="1"/>
  <c r="P232" i="12"/>
  <c r="N234" i="12" l="1"/>
  <c r="P233" i="12"/>
  <c r="N235" i="12" l="1"/>
  <c r="P234" i="12"/>
  <c r="N236" i="12" l="1"/>
  <c r="P235" i="12"/>
  <c r="N237" i="12" l="1"/>
  <c r="P236" i="12"/>
  <c r="N238" i="12" l="1"/>
  <c r="P237" i="12"/>
  <c r="N239" i="12" l="1"/>
  <c r="P238" i="12"/>
  <c r="N240" i="12" l="1"/>
  <c r="P239" i="12"/>
  <c r="N241" i="12" l="1"/>
  <c r="P240" i="12"/>
  <c r="N242" i="12" l="1"/>
  <c r="P241" i="12"/>
  <c r="N243" i="12" l="1"/>
  <c r="P242" i="12"/>
  <c r="N244" i="12" l="1"/>
  <c r="P243" i="12"/>
  <c r="N245" i="12" l="1"/>
  <c r="P244" i="12"/>
  <c r="N246" i="12" l="1"/>
  <c r="P245" i="12"/>
  <c r="N247" i="12" l="1"/>
  <c r="P246" i="12"/>
  <c r="N248" i="12" l="1"/>
  <c r="P247" i="12"/>
  <c r="N249" i="12" l="1"/>
  <c r="P248" i="12"/>
  <c r="N250" i="12" l="1"/>
  <c r="P249" i="12"/>
  <c r="N251" i="12" l="1"/>
  <c r="P250" i="12"/>
  <c r="N252" i="12" l="1"/>
  <c r="P251" i="12"/>
  <c r="N253" i="12" l="1"/>
  <c r="P252" i="12"/>
  <c r="N254" i="12" l="1"/>
  <c r="P253" i="12"/>
  <c r="N255" i="12" l="1"/>
  <c r="P254" i="12"/>
  <c r="N256" i="12" l="1"/>
  <c r="P255" i="12"/>
  <c r="N257" i="12" l="1"/>
  <c r="P256" i="12"/>
  <c r="N258" i="12" l="1"/>
  <c r="P257" i="12"/>
  <c r="N259" i="12" l="1"/>
  <c r="P258" i="12"/>
  <c r="N260" i="12" l="1"/>
  <c r="P259" i="12"/>
  <c r="N261" i="12" l="1"/>
  <c r="P260" i="12"/>
  <c r="N262" i="12" l="1"/>
  <c r="P261" i="12"/>
  <c r="N263" i="12" l="1"/>
  <c r="P262" i="12"/>
  <c r="N264" i="12" l="1"/>
  <c r="P263" i="12"/>
  <c r="N265" i="12" l="1"/>
  <c r="P264" i="12"/>
  <c r="N266" i="12" l="1"/>
  <c r="P265" i="12"/>
  <c r="N267" i="12" l="1"/>
  <c r="P266" i="12"/>
  <c r="N268" i="12" l="1"/>
  <c r="P267" i="12"/>
  <c r="N269" i="12" l="1"/>
  <c r="P268" i="12"/>
  <c r="N270" i="12" l="1"/>
  <c r="P269" i="12"/>
  <c r="N271" i="12" l="1"/>
  <c r="P270" i="12"/>
  <c r="N272" i="12" l="1"/>
  <c r="P271" i="12"/>
  <c r="N273" i="12" l="1"/>
  <c r="P272" i="12"/>
  <c r="N274" i="12" l="1"/>
  <c r="P273" i="12"/>
  <c r="N275" i="12" l="1"/>
  <c r="P274" i="12"/>
  <c r="N276" i="12" l="1"/>
  <c r="P275" i="12"/>
  <c r="N277" i="12" l="1"/>
  <c r="P276" i="12"/>
  <c r="N278" i="12" l="1"/>
  <c r="P277" i="12"/>
  <c r="N279" i="12" l="1"/>
  <c r="P278" i="12"/>
  <c r="N280" i="12" l="1"/>
  <c r="P279" i="12"/>
  <c r="N281" i="12" l="1"/>
  <c r="P280" i="12"/>
  <c r="N282" i="12" l="1"/>
  <c r="P281" i="12"/>
  <c r="N283" i="12" l="1"/>
  <c r="P282" i="12"/>
  <c r="N284" i="12" l="1"/>
  <c r="P283" i="12"/>
  <c r="N285" i="12" l="1"/>
  <c r="P284" i="12"/>
  <c r="N286" i="12" l="1"/>
  <c r="P285" i="12"/>
  <c r="N287" i="12" l="1"/>
  <c r="P286" i="12"/>
  <c r="N288" i="12" l="1"/>
  <c r="P287" i="12"/>
  <c r="N289" i="12" l="1"/>
  <c r="P288" i="12"/>
  <c r="N290" i="12" l="1"/>
  <c r="P289" i="12"/>
  <c r="N291" i="12" l="1"/>
  <c r="P290" i="12"/>
  <c r="N292" i="12" l="1"/>
  <c r="P291" i="12"/>
  <c r="N293" i="12" l="1"/>
  <c r="P292" i="12"/>
  <c r="N294" i="12" l="1"/>
  <c r="P293" i="12"/>
  <c r="N295" i="12" l="1"/>
  <c r="P294" i="12"/>
  <c r="N296" i="12" l="1"/>
  <c r="P295" i="12"/>
  <c r="N297" i="12" l="1"/>
  <c r="P296" i="12"/>
  <c r="N298" i="12" l="1"/>
  <c r="P297" i="12"/>
  <c r="N299" i="12" l="1"/>
  <c r="P298" i="12"/>
  <c r="N300" i="12" l="1"/>
  <c r="P299" i="12"/>
  <c r="N301" i="12" l="1"/>
  <c r="P300" i="12"/>
  <c r="N302" i="12" l="1"/>
  <c r="P301" i="12"/>
  <c r="N303" i="12" l="1"/>
  <c r="P302" i="12"/>
  <c r="N304" i="12" l="1"/>
  <c r="P303" i="12"/>
  <c r="N305" i="12" l="1"/>
  <c r="P304" i="12"/>
  <c r="N306" i="12" l="1"/>
  <c r="P305" i="12"/>
  <c r="N307" i="12" l="1"/>
  <c r="P306" i="12"/>
  <c r="N308" i="12" l="1"/>
  <c r="P307" i="12"/>
  <c r="N309" i="12" l="1"/>
  <c r="P308" i="12"/>
  <c r="N310" i="12" l="1"/>
  <c r="P309" i="12"/>
  <c r="N311" i="12" l="1"/>
  <c r="P310" i="12"/>
  <c r="N312" i="12" l="1"/>
  <c r="P311" i="12"/>
  <c r="N313" i="12" l="1"/>
  <c r="P312" i="12"/>
  <c r="N314" i="12" l="1"/>
  <c r="P313" i="12"/>
  <c r="N315" i="12" l="1"/>
  <c r="P314" i="12"/>
  <c r="N316" i="12" l="1"/>
  <c r="P315" i="12"/>
  <c r="N317" i="12" l="1"/>
  <c r="P316" i="12"/>
  <c r="N318" i="12" l="1"/>
  <c r="P317" i="12"/>
  <c r="N319" i="12" l="1"/>
  <c r="P318" i="12"/>
  <c r="N320" i="12" l="1"/>
  <c r="P319" i="12"/>
  <c r="N321" i="12" l="1"/>
  <c r="P320" i="12"/>
  <c r="N322" i="12" l="1"/>
  <c r="P321" i="12"/>
  <c r="N323" i="12" l="1"/>
  <c r="P322" i="12"/>
  <c r="N324" i="12" l="1"/>
  <c r="P323" i="12"/>
  <c r="N325" i="12" l="1"/>
  <c r="P324" i="12"/>
  <c r="N326" i="12" l="1"/>
  <c r="P325" i="12"/>
  <c r="N327" i="12" l="1"/>
  <c r="P326" i="12"/>
  <c r="N328" i="12" l="1"/>
  <c r="P327" i="12"/>
  <c r="N329" i="12" l="1"/>
  <c r="P328" i="12"/>
  <c r="N330" i="12" l="1"/>
  <c r="P329" i="12"/>
  <c r="N331" i="12" l="1"/>
  <c r="P330" i="12"/>
  <c r="N332" i="12" l="1"/>
  <c r="P331" i="12"/>
  <c r="N333" i="12" l="1"/>
  <c r="P332" i="12"/>
  <c r="N334" i="12" l="1"/>
  <c r="P333" i="12"/>
  <c r="N335" i="12" l="1"/>
  <c r="P334" i="12"/>
  <c r="N336" i="12" l="1"/>
  <c r="P335" i="12"/>
  <c r="N337" i="12" l="1"/>
  <c r="P336" i="12"/>
  <c r="N338" i="12" l="1"/>
  <c r="P337" i="12"/>
  <c r="N339" i="12" l="1"/>
  <c r="P338" i="12"/>
  <c r="N340" i="12" l="1"/>
  <c r="P339" i="12"/>
  <c r="N341" i="12" l="1"/>
  <c r="P340" i="12"/>
  <c r="N342" i="12" l="1"/>
  <c r="P341" i="12"/>
  <c r="N343" i="12" l="1"/>
  <c r="P342" i="12"/>
  <c r="N344" i="12" l="1"/>
  <c r="P343" i="12"/>
  <c r="N345" i="12" l="1"/>
  <c r="P344" i="12"/>
  <c r="N346" i="12" l="1"/>
  <c r="P345" i="12"/>
  <c r="N347" i="12" l="1"/>
  <c r="P346" i="12"/>
  <c r="N348" i="12" l="1"/>
  <c r="P347" i="12"/>
  <c r="N349" i="12" l="1"/>
  <c r="P348" i="12"/>
  <c r="N350" i="12" l="1"/>
  <c r="P349" i="12"/>
  <c r="N351" i="12" l="1"/>
  <c r="P350" i="12"/>
  <c r="N352" i="12" l="1"/>
  <c r="P351" i="12"/>
  <c r="N353" i="12" l="1"/>
  <c r="P352" i="12"/>
  <c r="N354" i="12" l="1"/>
  <c r="P353" i="12"/>
  <c r="N355" i="12" l="1"/>
  <c r="P354" i="12"/>
  <c r="N356" i="12" l="1"/>
  <c r="P355" i="12"/>
  <c r="N357" i="12" l="1"/>
  <c r="P356" i="12"/>
  <c r="N358" i="12" l="1"/>
  <c r="P357" i="12"/>
  <c r="N359" i="12" l="1"/>
  <c r="P358" i="12"/>
  <c r="N360" i="12" l="1"/>
  <c r="P359" i="12"/>
  <c r="N361" i="12" l="1"/>
  <c r="P360" i="12"/>
  <c r="N362" i="12" l="1"/>
  <c r="P361" i="12"/>
  <c r="N363" i="12" l="1"/>
  <c r="P362" i="12"/>
  <c r="N364" i="12" l="1"/>
  <c r="P363" i="12"/>
  <c r="N365" i="12" l="1"/>
  <c r="P364" i="12"/>
  <c r="N366" i="12" l="1"/>
  <c r="P365" i="12"/>
  <c r="N367" i="12" l="1"/>
  <c r="P366" i="12"/>
  <c r="N368" i="12" l="1"/>
  <c r="P367" i="12"/>
  <c r="N369" i="12" l="1"/>
  <c r="P368" i="12"/>
  <c r="N370" i="12" l="1"/>
  <c r="P369" i="12"/>
  <c r="N371" i="12" l="1"/>
  <c r="P370" i="12"/>
  <c r="N372" i="12" l="1"/>
  <c r="P371" i="12"/>
  <c r="N373" i="12" l="1"/>
  <c r="P372" i="12"/>
  <c r="N374" i="12" l="1"/>
  <c r="P373" i="12"/>
  <c r="N375" i="12" l="1"/>
  <c r="P374" i="12"/>
  <c r="N376" i="12" l="1"/>
  <c r="P375" i="12"/>
  <c r="N377" i="12" l="1"/>
  <c r="P376" i="12"/>
  <c r="N378" i="12" l="1"/>
  <c r="P377" i="12"/>
  <c r="N379" i="12" l="1"/>
  <c r="P378" i="12"/>
  <c r="N380" i="12" l="1"/>
  <c r="P379" i="12"/>
  <c r="N381" i="12" l="1"/>
  <c r="P380" i="12"/>
  <c r="N382" i="12" l="1"/>
  <c r="P381" i="12"/>
  <c r="N383" i="12" l="1"/>
  <c r="P382" i="12"/>
  <c r="N384" i="12" l="1"/>
  <c r="P383" i="12"/>
  <c r="N385" i="12" l="1"/>
  <c r="P384" i="12"/>
  <c r="N386" i="12" l="1"/>
  <c r="P385" i="12"/>
  <c r="N387" i="12" l="1"/>
  <c r="P386" i="12"/>
  <c r="N388" i="12" l="1"/>
  <c r="P387" i="12"/>
  <c r="N389" i="12" l="1"/>
  <c r="P388" i="12"/>
  <c r="N390" i="12" l="1"/>
  <c r="P389" i="12"/>
  <c r="N391" i="12" l="1"/>
  <c r="P390" i="12"/>
  <c r="N392" i="12" l="1"/>
  <c r="P391" i="12"/>
  <c r="N393" i="12" l="1"/>
  <c r="P392" i="12"/>
  <c r="N394" i="12" l="1"/>
  <c r="P393" i="12"/>
  <c r="N395" i="12" l="1"/>
  <c r="P394" i="12"/>
  <c r="N396" i="12" l="1"/>
  <c r="P395" i="12"/>
  <c r="N397" i="12" l="1"/>
  <c r="P396" i="12"/>
  <c r="N398" i="12" l="1"/>
  <c r="P397" i="12"/>
  <c r="N399" i="12" l="1"/>
  <c r="P398" i="12"/>
  <c r="N400" i="12" l="1"/>
  <c r="P399" i="12"/>
  <c r="N401" i="12" l="1"/>
  <c r="P400" i="12"/>
  <c r="N402" i="12" l="1"/>
  <c r="P401" i="12"/>
  <c r="N403" i="12" l="1"/>
  <c r="P402" i="12"/>
  <c r="N404" i="12" l="1"/>
  <c r="P403" i="12"/>
  <c r="N405" i="12" l="1"/>
  <c r="P404" i="12"/>
  <c r="N406" i="12" l="1"/>
  <c r="P405" i="12"/>
  <c r="N407" i="12" l="1"/>
  <c r="P406" i="12"/>
  <c r="N408" i="12" l="1"/>
  <c r="P407" i="12"/>
  <c r="N409" i="12" l="1"/>
  <c r="P408" i="12"/>
  <c r="N410" i="12" l="1"/>
  <c r="P409" i="12"/>
  <c r="N411" i="12" l="1"/>
  <c r="P410" i="12"/>
  <c r="N412" i="12" l="1"/>
  <c r="P411" i="12"/>
  <c r="N413" i="12" l="1"/>
  <c r="P412" i="12"/>
  <c r="N414" i="12" l="1"/>
  <c r="P413" i="12"/>
  <c r="N415" i="12" l="1"/>
  <c r="P414" i="12"/>
  <c r="N416" i="12" l="1"/>
  <c r="P415" i="12"/>
  <c r="N417" i="12" l="1"/>
  <c r="P416" i="12"/>
  <c r="N418" i="12" l="1"/>
  <c r="P417" i="12"/>
  <c r="N419" i="12" l="1"/>
  <c r="P418" i="12"/>
  <c r="N420" i="12" l="1"/>
  <c r="P419" i="12"/>
  <c r="N421" i="12" l="1"/>
  <c r="P420" i="12"/>
  <c r="N422" i="12" l="1"/>
  <c r="P421" i="12"/>
  <c r="N423" i="12" l="1"/>
  <c r="P422" i="12"/>
  <c r="N424" i="12" l="1"/>
  <c r="P423" i="12"/>
  <c r="N425" i="12" l="1"/>
  <c r="P424" i="12"/>
  <c r="N426" i="12" l="1"/>
  <c r="P425" i="12"/>
  <c r="N427" i="12" l="1"/>
  <c r="P426" i="12"/>
  <c r="N428" i="12" l="1"/>
  <c r="P427" i="12"/>
  <c r="N429" i="12" l="1"/>
  <c r="P428" i="12"/>
  <c r="N430" i="12" l="1"/>
  <c r="P429" i="12"/>
  <c r="N431" i="12" l="1"/>
  <c r="P430" i="12"/>
  <c r="N432" i="12" l="1"/>
  <c r="P431" i="12"/>
  <c r="N433" i="12" l="1"/>
  <c r="P432" i="12"/>
  <c r="N434" i="12" l="1"/>
  <c r="P433" i="12"/>
  <c r="N435" i="12" l="1"/>
  <c r="P434" i="12"/>
  <c r="N436" i="12" l="1"/>
  <c r="P435" i="12"/>
  <c r="N437" i="12" l="1"/>
  <c r="P436" i="12"/>
  <c r="N438" i="12" l="1"/>
  <c r="P437" i="12"/>
  <c r="N439" i="12" l="1"/>
  <c r="P438" i="12"/>
  <c r="N440" i="12" l="1"/>
  <c r="P439" i="12"/>
  <c r="N441" i="12" l="1"/>
  <c r="P440" i="12"/>
  <c r="N442" i="12" l="1"/>
  <c r="P441" i="12"/>
  <c r="N443" i="12" l="1"/>
  <c r="P442" i="12"/>
  <c r="N444" i="12" l="1"/>
  <c r="P443" i="12"/>
  <c r="N445" i="12" l="1"/>
  <c r="P444" i="12"/>
  <c r="N446" i="12" l="1"/>
  <c r="P445" i="12"/>
  <c r="N447" i="12" l="1"/>
  <c r="P446" i="12"/>
  <c r="N448" i="12" l="1"/>
  <c r="P447" i="12"/>
  <c r="N449" i="12" l="1"/>
  <c r="P448" i="12"/>
  <c r="N450" i="12" l="1"/>
  <c r="P449" i="12"/>
  <c r="N451" i="12" l="1"/>
  <c r="P450" i="12"/>
  <c r="N452" i="12" l="1"/>
  <c r="P451" i="12"/>
  <c r="N453" i="12" l="1"/>
  <c r="P452" i="12"/>
  <c r="N454" i="12" l="1"/>
  <c r="P453" i="12"/>
  <c r="N455" i="12" l="1"/>
  <c r="P454" i="12"/>
  <c r="N456" i="12" l="1"/>
  <c r="P455" i="12"/>
  <c r="N457" i="12" l="1"/>
  <c r="P456" i="12"/>
  <c r="N458" i="12" l="1"/>
  <c r="P457" i="12"/>
  <c r="N459" i="12" l="1"/>
  <c r="P458" i="12"/>
  <c r="N460" i="12" l="1"/>
  <c r="P459" i="12"/>
  <c r="N461" i="12" l="1"/>
  <c r="P460" i="12"/>
  <c r="N462" i="12" l="1"/>
  <c r="P461" i="12"/>
  <c r="N463" i="12" l="1"/>
  <c r="P462" i="12"/>
  <c r="N464" i="12" l="1"/>
  <c r="P463" i="12"/>
  <c r="N465" i="12" l="1"/>
  <c r="P464" i="12"/>
  <c r="N466" i="12" l="1"/>
  <c r="P465" i="12"/>
  <c r="N467" i="12" l="1"/>
  <c r="P466" i="12"/>
  <c r="N468" i="12" l="1"/>
  <c r="P467" i="12"/>
  <c r="N469" i="12" l="1"/>
  <c r="P468" i="12"/>
  <c r="N470" i="12" l="1"/>
  <c r="P469" i="12"/>
  <c r="N471" i="12" l="1"/>
  <c r="P470" i="12"/>
  <c r="N472" i="12" l="1"/>
  <c r="P471" i="12"/>
  <c r="N473" i="12" l="1"/>
  <c r="P472" i="12"/>
  <c r="N474" i="12" l="1"/>
  <c r="P473" i="12"/>
  <c r="N475" i="12" l="1"/>
  <c r="P474" i="12"/>
  <c r="N476" i="12" l="1"/>
  <c r="P475" i="12"/>
  <c r="N477" i="12" l="1"/>
  <c r="P476" i="12"/>
  <c r="N478" i="12" l="1"/>
  <c r="P477" i="12"/>
  <c r="N479" i="12" l="1"/>
  <c r="P478" i="12"/>
  <c r="N480" i="12" l="1"/>
  <c r="P479" i="12"/>
  <c r="N481" i="12" l="1"/>
  <c r="P480" i="12"/>
  <c r="N482" i="12" l="1"/>
  <c r="P481" i="12"/>
  <c r="N483" i="12" l="1"/>
  <c r="P482" i="12"/>
  <c r="N484" i="12" l="1"/>
  <c r="P483" i="12"/>
  <c r="N485" i="12" l="1"/>
  <c r="P484" i="12"/>
  <c r="N486" i="12" l="1"/>
  <c r="P485" i="12"/>
  <c r="N487" i="12" l="1"/>
  <c r="P486" i="12"/>
  <c r="N488" i="12" l="1"/>
  <c r="P487" i="12"/>
  <c r="N489" i="12" l="1"/>
  <c r="P488" i="12"/>
  <c r="N490" i="12" l="1"/>
  <c r="P489" i="12"/>
  <c r="N491" i="12" l="1"/>
  <c r="P490" i="12"/>
  <c r="N492" i="12" l="1"/>
  <c r="P491" i="12"/>
  <c r="N493" i="12" l="1"/>
  <c r="P492" i="12"/>
  <c r="N494" i="12" l="1"/>
  <c r="P493" i="12"/>
  <c r="N495" i="12" l="1"/>
  <c r="P494" i="12"/>
  <c r="N496" i="12" l="1"/>
  <c r="P495" i="12"/>
  <c r="N497" i="12" l="1"/>
  <c r="P496" i="12"/>
  <c r="N498" i="12" l="1"/>
  <c r="P497" i="12"/>
  <c r="N499" i="12" l="1"/>
  <c r="P498" i="12"/>
  <c r="N500" i="12" l="1"/>
  <c r="P499" i="12"/>
  <c r="N501" i="12" l="1"/>
  <c r="P500" i="12"/>
  <c r="N502" i="12" l="1"/>
  <c r="P501" i="12"/>
  <c r="N503" i="12" l="1"/>
  <c r="P502" i="12"/>
  <c r="N504" i="12" l="1"/>
  <c r="P503" i="12"/>
  <c r="N505" i="12" l="1"/>
  <c r="P504" i="12"/>
  <c r="N506" i="12" l="1"/>
  <c r="P505" i="12"/>
  <c r="N507" i="12" l="1"/>
  <c r="P506" i="12"/>
  <c r="N508" i="12" l="1"/>
  <c r="P507" i="12"/>
  <c r="N509" i="12" l="1"/>
  <c r="P508" i="12"/>
  <c r="N510" i="12" l="1"/>
  <c r="P509" i="12"/>
  <c r="N511" i="12" l="1"/>
  <c r="P510" i="12"/>
  <c r="N512" i="12" l="1"/>
  <c r="P511" i="12"/>
  <c r="N513" i="12" l="1"/>
  <c r="P512" i="12"/>
  <c r="N514" i="12" l="1"/>
  <c r="P513" i="12"/>
  <c r="N515" i="12" l="1"/>
  <c r="P514" i="12"/>
  <c r="N516" i="12" l="1"/>
  <c r="P515" i="12"/>
  <c r="N517" i="12" l="1"/>
  <c r="P516" i="12"/>
  <c r="N518" i="12" l="1"/>
  <c r="P517" i="12"/>
  <c r="N519" i="12" l="1"/>
  <c r="P518" i="12"/>
  <c r="N520" i="12" l="1"/>
  <c r="P519" i="12"/>
  <c r="N521" i="12" l="1"/>
  <c r="P520" i="12"/>
  <c r="N522" i="12" l="1"/>
  <c r="P521" i="12"/>
  <c r="N523" i="12" l="1"/>
  <c r="P522" i="12"/>
  <c r="N524" i="12" l="1"/>
  <c r="P523" i="12"/>
  <c r="N525" i="12" l="1"/>
  <c r="P524" i="12"/>
  <c r="N526" i="12" l="1"/>
  <c r="P525" i="12"/>
  <c r="N527" i="12" l="1"/>
  <c r="P526" i="12"/>
  <c r="N528" i="12" l="1"/>
  <c r="P527" i="12"/>
  <c r="N529" i="12" l="1"/>
  <c r="P528" i="12"/>
  <c r="N530" i="12" l="1"/>
  <c r="P529" i="12"/>
  <c r="N531" i="12" l="1"/>
  <c r="P530" i="12"/>
  <c r="N532" i="12" l="1"/>
  <c r="P531" i="12"/>
  <c r="N533" i="12" l="1"/>
  <c r="P532" i="12"/>
  <c r="N534" i="12" l="1"/>
  <c r="P533" i="12"/>
  <c r="N535" i="12" l="1"/>
  <c r="P534" i="12"/>
  <c r="N536" i="12" l="1"/>
  <c r="P535" i="12"/>
  <c r="N537" i="12" l="1"/>
  <c r="P536" i="12"/>
  <c r="N538" i="12" l="1"/>
  <c r="P537" i="12"/>
  <c r="N539" i="12" l="1"/>
  <c r="P538" i="12"/>
  <c r="N540" i="12" l="1"/>
  <c r="P539" i="12"/>
  <c r="N541" i="12" l="1"/>
  <c r="P540" i="12"/>
  <c r="N542" i="12" l="1"/>
  <c r="P541" i="12"/>
  <c r="N543" i="12" l="1"/>
  <c r="P542" i="12"/>
  <c r="N544" i="12" l="1"/>
  <c r="P543" i="12"/>
  <c r="N545" i="12" l="1"/>
  <c r="P544" i="12"/>
  <c r="N546" i="12" l="1"/>
  <c r="P545" i="12"/>
  <c r="N547" i="12" l="1"/>
  <c r="P546" i="12"/>
  <c r="N548" i="12" l="1"/>
  <c r="P547" i="12"/>
  <c r="N549" i="12" l="1"/>
  <c r="P548" i="12"/>
  <c r="N550" i="12" l="1"/>
  <c r="P549" i="12"/>
  <c r="N551" i="12" l="1"/>
  <c r="P550" i="12"/>
  <c r="N552" i="12" l="1"/>
  <c r="P551" i="12"/>
  <c r="N553" i="12" l="1"/>
  <c r="P552" i="12"/>
  <c r="N554" i="12" l="1"/>
  <c r="P553" i="12"/>
  <c r="N555" i="12" l="1"/>
  <c r="P554" i="12"/>
  <c r="N556" i="12" l="1"/>
  <c r="P555" i="12"/>
  <c r="N557" i="12" l="1"/>
  <c r="P556" i="12"/>
  <c r="N558" i="12" l="1"/>
  <c r="P557" i="12"/>
  <c r="N559" i="12" l="1"/>
  <c r="P558" i="12"/>
  <c r="N560" i="12" l="1"/>
  <c r="P559" i="12"/>
  <c r="N561" i="12" l="1"/>
  <c r="P560" i="12"/>
  <c r="N562" i="12" l="1"/>
  <c r="P561" i="12"/>
  <c r="N563" i="12" l="1"/>
  <c r="P562" i="12"/>
  <c r="N564" i="12" l="1"/>
  <c r="P563" i="12"/>
  <c r="N565" i="12" l="1"/>
  <c r="P564" i="12"/>
  <c r="N566" i="12" l="1"/>
  <c r="P565" i="12"/>
  <c r="N567" i="12" l="1"/>
  <c r="P566" i="12"/>
  <c r="N568" i="12" l="1"/>
  <c r="P567" i="12"/>
  <c r="N569" i="12" l="1"/>
  <c r="P568" i="12"/>
  <c r="N570" i="12" l="1"/>
  <c r="P569" i="12"/>
  <c r="N571" i="12" l="1"/>
  <c r="P570" i="12"/>
  <c r="N572" i="12" l="1"/>
  <c r="P571" i="12"/>
  <c r="N573" i="12" l="1"/>
  <c r="P572" i="12"/>
  <c r="N574" i="12" l="1"/>
  <c r="P573" i="12"/>
  <c r="N575" i="12" l="1"/>
  <c r="P574" i="12"/>
  <c r="N576" i="12" l="1"/>
  <c r="P575" i="12"/>
  <c r="N577" i="12" l="1"/>
  <c r="P576" i="12"/>
  <c r="N578" i="12" l="1"/>
  <c r="P577" i="12"/>
  <c r="N579" i="12" l="1"/>
  <c r="P578" i="12"/>
  <c r="N580" i="12" l="1"/>
  <c r="P579" i="12"/>
  <c r="N581" i="12" l="1"/>
  <c r="P580" i="12"/>
  <c r="N582" i="12" l="1"/>
  <c r="P581" i="12"/>
  <c r="N583" i="12" l="1"/>
  <c r="P582" i="12"/>
  <c r="N584" i="12" l="1"/>
  <c r="P583" i="12"/>
  <c r="N585" i="12" l="1"/>
  <c r="P584" i="12"/>
  <c r="N586" i="12" l="1"/>
  <c r="P585" i="12"/>
  <c r="N587" i="12" l="1"/>
  <c r="P586" i="12"/>
  <c r="N588" i="12" l="1"/>
  <c r="P587" i="12"/>
  <c r="N589" i="12" l="1"/>
  <c r="P588" i="12"/>
  <c r="N590" i="12" l="1"/>
  <c r="P589" i="12"/>
  <c r="N591" i="12" l="1"/>
  <c r="P590" i="12"/>
  <c r="N592" i="12" l="1"/>
  <c r="P591" i="12"/>
  <c r="N593" i="12" l="1"/>
  <c r="P592" i="12"/>
  <c r="N594" i="12" l="1"/>
  <c r="P593" i="12"/>
  <c r="N595" i="12" l="1"/>
  <c r="P594" i="12"/>
  <c r="N596" i="12" l="1"/>
  <c r="P595" i="12"/>
  <c r="N597" i="12" l="1"/>
  <c r="P596" i="12"/>
  <c r="N598" i="12" l="1"/>
  <c r="P597" i="12"/>
  <c r="N599" i="12" l="1"/>
  <c r="P598" i="12"/>
  <c r="N600" i="12" l="1"/>
  <c r="P599" i="12"/>
  <c r="N601" i="12" l="1"/>
  <c r="P600" i="12"/>
  <c r="N602" i="12" l="1"/>
  <c r="P601" i="12"/>
  <c r="N603" i="12" l="1"/>
  <c r="P602" i="12"/>
  <c r="N604" i="12" l="1"/>
  <c r="P603" i="12"/>
  <c r="N605" i="12" l="1"/>
  <c r="P604" i="12"/>
  <c r="N606" i="12" l="1"/>
  <c r="P605" i="12"/>
  <c r="N607" i="12" l="1"/>
  <c r="P606" i="12"/>
  <c r="N608" i="12" l="1"/>
  <c r="P607" i="12"/>
  <c r="N609" i="12" l="1"/>
  <c r="P608" i="12"/>
  <c r="N610" i="12" l="1"/>
  <c r="P609" i="12"/>
  <c r="N611" i="12" l="1"/>
  <c r="P610" i="12"/>
  <c r="N612" i="12" l="1"/>
  <c r="P611" i="12"/>
  <c r="N613" i="12" l="1"/>
  <c r="P612" i="12"/>
  <c r="N614" i="12" l="1"/>
  <c r="P613" i="12"/>
  <c r="N615" i="12" l="1"/>
  <c r="P614" i="12"/>
  <c r="N616" i="12" l="1"/>
  <c r="P615" i="12"/>
  <c r="N617" i="12" l="1"/>
  <c r="P616" i="12"/>
  <c r="N618" i="12" l="1"/>
  <c r="P617" i="12"/>
  <c r="N619" i="12" l="1"/>
  <c r="P618" i="12"/>
  <c r="N620" i="12" l="1"/>
  <c r="P619" i="12"/>
  <c r="N621" i="12" l="1"/>
  <c r="P620" i="12"/>
  <c r="N622" i="12" l="1"/>
  <c r="P621" i="12"/>
  <c r="N623" i="12" l="1"/>
  <c r="P622" i="12"/>
  <c r="N624" i="12" l="1"/>
  <c r="P623" i="12"/>
  <c r="N625" i="12" l="1"/>
  <c r="P624" i="12"/>
  <c r="N626" i="12" l="1"/>
  <c r="P625" i="12"/>
  <c r="N627" i="12" l="1"/>
  <c r="P626" i="12"/>
  <c r="N628" i="12" l="1"/>
  <c r="P628" i="12" s="1"/>
  <c r="P627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tc={4582E397-2951-4E75-8BBC-4B17BF1C7E8F}</author>
  </authors>
  <commentList>
    <comment ref="F27" authorId="0" shapeId="0" xr:uid="{4582E397-2951-4E75-8BBC-4B17BF1C7E8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pre-payment penalties are included for paying off you mortgage early..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tc={E6F19FB9-1B58-432A-B2E1-6F992FE4DB2D}</author>
  </authors>
  <commentList>
    <comment ref="F27" authorId="0" shapeId="0" xr:uid="{E6F19FB9-1B58-432A-B2E1-6F992FE4DB2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pre-payment penalties are included for paying off you mortgage early..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tc={88576E8D-3627-40CF-AEC3-E408BCD04645}</author>
  </authors>
  <commentList>
    <comment ref="H27" authorId="0" shapeId="0" xr:uid="{88576E8D-3627-40CF-AEC3-E408BCD0464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pre-payment penalties are included for paying off you mortgage early..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<sst xmlns="http://schemas.openxmlformats.org/spreadsheetml/2006/main" count="307" uniqueCount="87">
  <si>
    <t>Mortgage Information</t>
  </si>
  <si>
    <t>Savings Metrics</t>
  </si>
  <si>
    <t>House Price</t>
  </si>
  <si>
    <t>Interest Owed Before Pre-Payments</t>
  </si>
  <si>
    <t>Down Payment %</t>
  </si>
  <si>
    <t>Down Payment $</t>
  </si>
  <si>
    <t>Principal After Down Payment (Loan Amt)</t>
  </si>
  <si>
    <t>Total Principal Owed</t>
  </si>
  <si>
    <t>Number of Months</t>
  </si>
  <si>
    <t>Monthly Interest Rate</t>
  </si>
  <si>
    <t>Required Mortgage Monthly Payment</t>
  </si>
  <si>
    <t>Sum of Mortgage Before Pre-Payments</t>
  </si>
  <si>
    <t>Additional Monthly Costs (Taxes, Utilities, etc.)</t>
  </si>
  <si>
    <t>Total Monthly Costs before PMI</t>
  </si>
  <si>
    <t>PMI $ Cutoff</t>
  </si>
  <si>
    <t>PMI % (.5%-2% annually)</t>
  </si>
  <si>
    <t>PMI % Monthly</t>
  </si>
  <si>
    <t>PMI Monthly Payment</t>
  </si>
  <si>
    <t>Monthly Payment While PMI is Active</t>
  </si>
  <si>
    <t>Payment Schedule</t>
  </si>
  <si>
    <t>Period</t>
  </si>
  <si>
    <t>Month</t>
  </si>
  <si>
    <t>Starting Principal Balance</t>
  </si>
  <si>
    <t>Interest Owed</t>
  </si>
  <si>
    <t>Principal Owed</t>
  </si>
  <si>
    <t>Princpal Remaining</t>
  </si>
  <si>
    <t>Additional Costs Owed</t>
  </si>
  <si>
    <t>PMI Owed</t>
  </si>
  <si>
    <t>Total Monthly Payment</t>
  </si>
  <si>
    <t>PMI % Cutoff (1% - 22%)</t>
  </si>
  <si>
    <t>Yearly Net Income (Take-Home)</t>
  </si>
  <si>
    <t>Monthly Net Income (Take-Home)</t>
  </si>
  <si>
    <t>Monthly Mortgage Payment</t>
  </si>
  <si>
    <t>Mortgage Payment as a % of Budget</t>
  </si>
  <si>
    <t>Additional Monthly Pre Payment</t>
  </si>
  <si>
    <t>Mortgage + Pre-Payment as a % of Budget</t>
  </si>
  <si>
    <t>Mortgage + Pre-Payment + Additional Costs as a % of Budget</t>
  </si>
  <si>
    <t>Monthly Additional Costs</t>
  </si>
  <si>
    <t>Mortgage + Pre-Payment + Additional Costs + PMI as a % of Budget</t>
  </si>
  <si>
    <t>PMI Costs While Active</t>
  </si>
  <si>
    <t>Impact of House Payments on Budget</t>
  </si>
  <si>
    <t>Monthly Mortgage Payment plus Avg Pre-Payment</t>
  </si>
  <si>
    <t>Additional Principal Pre-Payment</t>
  </si>
  <si>
    <t>Number of Years (Up to 50)</t>
  </si>
  <si>
    <t>Annual Interest Rate</t>
  </si>
  <si>
    <t>PMI Cutoff % (1% - 22%)</t>
  </si>
  <si>
    <t>PMI % Annual (.5%-2% annually)</t>
  </si>
  <si>
    <t>Interest Saved by Making Principal Pre-Payments</t>
  </si>
  <si>
    <t>Total Mortgage Costs Owed After Making Principal Pre-Payments</t>
  </si>
  <si>
    <t>Payment Periods Saved by Making Principal Pre-Payments</t>
  </si>
  <si>
    <t>Additional Costs Saved by Making Principal Pre-Payments</t>
  </si>
  <si>
    <t>PMI Saved by Making Principal Pre-Payments</t>
  </si>
  <si>
    <t>Total $ Saved by Making Principal Pre-Payments</t>
  </si>
  <si>
    <t>Sum of Principal Pre-Payments</t>
  </si>
  <si>
    <t>Total Interest Owed After Making  Principal Pre-Payments</t>
  </si>
  <si>
    <t>Interest Owed Without Principal Pre-Payments</t>
  </si>
  <si>
    <t>Total Mortgage Costs Owed Without Making Principal Pre-Payments</t>
  </si>
  <si>
    <t>Total Payment Periods Without Making Principal Pre-Payments</t>
  </si>
  <si>
    <t>Total Payment Periods After Making Principal Pre-Payments</t>
  </si>
  <si>
    <t>Total Additional Costs Owed Without Making Principal Pre-Payments</t>
  </si>
  <si>
    <t>Total Additional Costs Owed After Making Principal Pre-Payments</t>
  </si>
  <si>
    <t>Total PMI Owed Without Making Principal Pre-Payments</t>
  </si>
  <si>
    <t>Total PMI Owed After Making Principal Pre-Payments</t>
  </si>
  <si>
    <t>Total Owed Without Making Principal Pre-Payments</t>
  </si>
  <si>
    <t>Total Owed After Making Principal Pre-Payments</t>
  </si>
  <si>
    <t xml:space="preserve"> </t>
  </si>
  <si>
    <t>Payment</t>
  </si>
  <si>
    <t>Annual Interest Amount</t>
  </si>
  <si>
    <t>Monthly Mortgage Payment (Avg.)</t>
  </si>
  <si>
    <t>Average Annual Interest Rate</t>
  </si>
  <si>
    <t>Average Monthly Interest Rate</t>
  </si>
  <si>
    <t>Average Mortgage Monthly Payment</t>
  </si>
  <si>
    <t>Cumulative Interest Paid</t>
  </si>
  <si>
    <t>Cumulative Principal Paid</t>
  </si>
  <si>
    <t>Cumulative PMI Paid</t>
  </si>
  <si>
    <t>Cumulative Housing Payments Paid</t>
  </si>
  <si>
    <t>Cumulative Amounts Paid</t>
  </si>
  <si>
    <t>Total $ Saved by Making Principal Pre-Payments Including Additional Costs</t>
  </si>
  <si>
    <t>Total Owed Without Making Principal Pre-Payments Including  Additional Costs</t>
  </si>
  <si>
    <t>Total Owed After Making Principal Pre-Payments Including Additional Costs</t>
  </si>
  <si>
    <t>Cumulative Housing Payments Paid Including Additional Costs</t>
  </si>
  <si>
    <t>Mortgage + Pre-Payment + PMI as a % of Budget</t>
  </si>
  <si>
    <t>Last Payment Period If Prepayments are Made</t>
  </si>
  <si>
    <t>Last Payment Period If Prepayments aren't Made</t>
  </si>
  <si>
    <t>Important Dates</t>
  </si>
  <si>
    <t>Years &amp; Months of Mortgage Payments Saved by Making Prepayments</t>
  </si>
  <si>
    <t>Total Mortgage Costs Saved by Making Principal Prepayments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</si>
</sst>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0.0000%"/>
    <numFmt numFmtId="166" formatCode="&quot;$&quot;#,##0.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44444"/>
      <name val="Consolas"/>
      <family val="3"/>
    </font>
    <font>
      <b/>
      <sz val="11"/>
      <color theme="0"/>
      <name val="Calibri"/>
      <family val="2"/>
      <scheme val="minor"/>
    </font>
    <font>
      <b/>
      <sz val="11"/>
      <color rgb="FF003064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CEB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FFC6C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0">
    <xf numFmtId="0" fontId="0" fillId="0" borderId="0" xfId="0"/>
    <xf numFmtId="0" fontId="0" fillId="4" borderId="3" xfId="0" applyFill="1" applyBorder="1"/>
    <xf numFmtId="164" fontId="0" fillId="5" borderId="3" xfId="0" applyNumberFormat="1" applyFill="1" applyBorder="1"/>
    <xf numFmtId="0" fontId="0" fillId="6" borderId="3" xfId="0" applyFill="1" applyBorder="1"/>
    <xf numFmtId="164" fontId="0" fillId="0" borderId="0" xfId="0" applyNumberFormat="1"/>
    <xf numFmtId="0" fontId="0" fillId="4" borderId="4" xfId="0" applyFill="1" applyBorder="1"/>
    <xf numFmtId="164" fontId="0" fillId="6" borderId="4" xfId="0" applyNumberFormat="1" applyFill="1" applyBorder="1"/>
    <xf numFmtId="164" fontId="0" fillId="0" borderId="4" xfId="0" applyNumberFormat="1" applyBorder="1"/>
    <xf numFmtId="164" fontId="2" fillId="6" borderId="5" xfId="0" applyNumberFormat="1" applyFont="1" applyFill="1" applyBorder="1"/>
    <xf numFmtId="164" fontId="2" fillId="0" borderId="5" xfId="0" applyNumberFormat="1" applyFont="1" applyBorder="1"/>
    <xf numFmtId="0" fontId="0" fillId="4" borderId="6" xfId="0" applyFill="1" applyBorder="1"/>
    <xf numFmtId="164" fontId="0" fillId="7" borderId="5" xfId="0" applyNumberFormat="1" applyFill="1" applyBorder="1"/>
    <xf numFmtId="164" fontId="0" fillId="6" borderId="3" xfId="0" applyNumberFormat="1" applyFill="1" applyBorder="1"/>
    <xf numFmtId="1" fontId="0" fillId="0" borderId="4" xfId="0" applyNumberFormat="1" applyBorder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164" fontId="0" fillId="8" borderId="5" xfId="0" applyNumberFormat="1" applyFill="1" applyBorder="1"/>
    <xf numFmtId="0" fontId="0" fillId="0" borderId="9" xfId="0" applyBorder="1"/>
    <xf numFmtId="2" fontId="0" fillId="0" borderId="0" xfId="0" applyNumberFormat="1"/>
    <xf numFmtId="0" fontId="2" fillId="10" borderId="3" xfId="0" applyFont="1" applyFill="1" applyBorder="1" applyAlignment="1">
      <alignment horizontal="center"/>
    </xf>
    <xf numFmtId="2" fontId="2" fillId="10" borderId="3" xfId="0" applyNumberFormat="1" applyFont="1" applyFill="1" applyBorder="1" applyAlignment="1">
      <alignment horizontal="center"/>
    </xf>
    <xf numFmtId="164" fontId="2" fillId="10" borderId="3" xfId="0" applyNumberFormat="1" applyFont="1" applyFill="1" applyBorder="1" applyAlignment="1">
      <alignment horizontal="center"/>
    </xf>
    <xf numFmtId="164" fontId="2" fillId="6" borderId="7" xfId="0" applyNumberFormat="1" applyFont="1" applyFill="1" applyBorder="1"/>
    <xf numFmtId="164" fontId="2" fillId="0" borderId="7" xfId="0" applyNumberFormat="1" applyFont="1" applyBorder="1"/>
    <xf numFmtId="164" fontId="0" fillId="0" borderId="13" xfId="0" applyNumberFormat="1" applyBorder="1"/>
    <xf numFmtId="0" fontId="0" fillId="12" borderId="4" xfId="0" applyFill="1" applyBorder="1"/>
    <xf numFmtId="0" fontId="2" fillId="12" borderId="5" xfId="0" applyFont="1" applyFill="1" applyBorder="1"/>
    <xf numFmtId="0" fontId="0" fillId="12" borderId="13" xfId="0" applyFill="1" applyBorder="1"/>
    <xf numFmtId="164" fontId="2" fillId="12" borderId="5" xfId="0" applyNumberFormat="1" applyFont="1" applyFill="1" applyBorder="1"/>
    <xf numFmtId="0" fontId="0" fillId="12" borderId="3" xfId="0" applyFill="1" applyBorder="1"/>
    <xf numFmtId="164" fontId="0" fillId="0" borderId="14" xfId="0" applyNumberFormat="1" applyBorder="1"/>
    <xf numFmtId="0" fontId="0" fillId="0" borderId="14" xfId="0" applyBorder="1"/>
    <xf numFmtId="14" fontId="0" fillId="0" borderId="14" xfId="0" applyNumberFormat="1" applyBorder="1"/>
    <xf numFmtId="14" fontId="0" fillId="0" borderId="0" xfId="0" applyNumberFormat="1"/>
    <xf numFmtId="164" fontId="0" fillId="0" borderId="0" xfId="0" applyNumberFormat="1" applyAlignment="1">
      <alignment wrapText="1"/>
    </xf>
    <xf numFmtId="10" fontId="0" fillId="0" borderId="14" xfId="0" applyNumberFormat="1" applyBorder="1"/>
    <xf numFmtId="0" fontId="4" fillId="0" borderId="0" xfId="0" applyFont="1"/>
    <xf numFmtId="10" fontId="0" fillId="0" borderId="4" xfId="2" applyNumberFormat="1" applyFont="1" applyFill="1" applyBorder="1" applyProtection="1"/>
    <xf numFmtId="10" fontId="0" fillId="5" borderId="4" xfId="2" applyNumberFormat="1" applyFont="1" applyFill="1" applyBorder="1" applyProtection="1"/>
    <xf numFmtId="10" fontId="2" fillId="0" borderId="5" xfId="3" applyNumberFormat="1" applyFont="1" applyBorder="1" applyProtection="1"/>
    <xf numFmtId="1" fontId="0" fillId="5" borderId="3" xfId="0" applyNumberFormat="1" applyFill="1" applyBorder="1"/>
    <xf numFmtId="164" fontId="0" fillId="0" borderId="3" xfId="0" applyNumberFormat="1" applyBorder="1"/>
    <xf numFmtId="165" fontId="0" fillId="0" borderId="5" xfId="2" applyNumberFormat="1" applyFont="1" applyBorder="1" applyProtection="1"/>
    <xf numFmtId="0" fontId="0" fillId="0" borderId="3" xfId="0" applyBorder="1"/>
    <xf numFmtId="164" fontId="0" fillId="8" borderId="7" xfId="1" applyNumberFormat="1" applyFont="1" applyFill="1" applyBorder="1" applyProtection="1"/>
    <xf numFmtId="0" fontId="0" fillId="0" borderId="4" xfId="0" applyBorder="1"/>
    <xf numFmtId="164" fontId="0" fillId="5" borderId="8" xfId="2" applyNumberFormat="1" applyFont="1" applyFill="1" applyBorder="1" applyProtection="1"/>
    <xf numFmtId="0" fontId="2" fillId="0" borderId="5" xfId="0" applyFont="1" applyBorder="1"/>
    <xf numFmtId="9" fontId="0" fillId="5" borderId="3" xfId="2" applyFont="1" applyFill="1" applyBorder="1" applyProtection="1"/>
    <xf numFmtId="164" fontId="0" fillId="0" borderId="4" xfId="2" applyNumberFormat="1" applyFont="1" applyBorder="1" applyProtection="1"/>
    <xf numFmtId="10" fontId="0" fillId="0" borderId="4" xfId="2" applyNumberFormat="1" applyFont="1" applyBorder="1" applyProtection="1"/>
    <xf numFmtId="14" fontId="0" fillId="5" borderId="0" xfId="0" applyNumberFormat="1" applyFill="1"/>
    <xf numFmtId="10" fontId="0" fillId="0" borderId="0" xfId="3" applyNumberFormat="1" applyFont="1" applyBorder="1" applyProtection="1"/>
    <xf numFmtId="164" fontId="0" fillId="0" borderId="3" xfId="1" applyNumberFormat="1" applyFont="1" applyBorder="1" applyProtection="1"/>
    <xf numFmtId="8" fontId="0" fillId="0" borderId="0" xfId="0" applyNumberFormat="1"/>
    <xf numFmtId="164" fontId="0" fillId="0" borderId="5" xfId="1" applyNumberFormat="1" applyFont="1" applyBorder="1" applyProtection="1"/>
    <xf numFmtId="10" fontId="0" fillId="0" borderId="0" xfId="0" applyNumberFormat="1"/>
    <xf numFmtId="164" fontId="2" fillId="0" borderId="14" xfId="0" applyNumberFormat="1" applyFont="1" applyBorder="1"/>
    <xf numFmtId="164" fontId="0" fillId="6" borderId="14" xfId="0" applyNumberFormat="1" applyFill="1" applyBorder="1"/>
    <xf numFmtId="164" fontId="6" fillId="15" borderId="5" xfId="0" applyNumberFormat="1" applyFont="1" applyFill="1" applyBorder="1"/>
    <xf numFmtId="164" fontId="2" fillId="12" borderId="6" xfId="0" applyNumberFormat="1" applyFont="1" applyFill="1" applyBorder="1"/>
    <xf numFmtId="10" fontId="2" fillId="0" borderId="6" xfId="3" applyNumberFormat="1" applyFont="1" applyBorder="1" applyProtection="1"/>
    <xf numFmtId="0" fontId="0" fillId="12" borderId="7" xfId="0" applyFill="1" applyBorder="1"/>
    <xf numFmtId="164" fontId="0" fillId="0" borderId="7" xfId="0" applyNumberFormat="1" applyBorder="1"/>
    <xf numFmtId="164" fontId="2" fillId="12" borderId="3" xfId="0" applyNumberFormat="1" applyFont="1" applyFill="1" applyBorder="1"/>
    <xf numFmtId="10" fontId="2" fillId="0" borderId="3" xfId="3" applyNumberFormat="1" applyFont="1" applyBorder="1" applyProtection="1"/>
    <xf numFmtId="0" fontId="5" fillId="16" borderId="9" xfId="0" applyFont="1" applyFill="1" applyBorder="1" applyAlignment="1">
      <alignment horizontal="center"/>
    </xf>
    <xf numFmtId="0" fontId="5" fillId="16" borderId="4" xfId="0" applyFont="1" applyFill="1" applyBorder="1" applyAlignment="1">
      <alignment horizontal="center"/>
    </xf>
    <xf numFmtId="0" fontId="0" fillId="18" borderId="4" xfId="0" applyFill="1" applyBorder="1"/>
    <xf numFmtId="14" fontId="0" fillId="0" borderId="4" xfId="0" applyNumberFormat="1" applyBorder="1"/>
    <xf numFmtId="0" fontId="2" fillId="10" borderId="19" xfId="0" applyFont="1" applyFill="1" applyBorder="1" applyAlignment="1">
      <alignment horizontal="center"/>
    </xf>
    <xf numFmtId="164" fontId="5" fillId="16" borderId="4" xfId="0" applyNumberFormat="1" applyFont="1" applyFill="1" applyBorder="1"/>
    <xf numFmtId="164" fontId="0" fillId="6" borderId="5" xfId="0" applyNumberFormat="1" applyFill="1" applyBorder="1"/>
    <xf numFmtId="164" fontId="0" fillId="0" borderId="5" xfId="0" applyNumberFormat="1" applyBorder="1"/>
    <xf numFmtId="0" fontId="0" fillId="13" borderId="18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7" borderId="4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11" borderId="10" xfId="0" applyFont="1" applyFill="1" applyBorder="1" applyAlignment="1">
      <alignment horizontal="center"/>
    </xf>
    <xf numFmtId="0" fontId="3" fillId="11" borderId="12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5" fillId="16" borderId="4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164" fontId="5" fillId="16" borderId="0" xfId="0" applyNumberFormat="1" applyFont="1" applyFill="1" applyAlignment="1">
      <alignment horizontal="center"/>
    </xf>
    <xf numFmtId="14" fontId="0" fillId="5" borderId="0" xfId="0" applyNumberFormat="1" applyFill="1" applyProtection="1"/>
    <xf numFmtId="0" fontId="3" fillId="2" borderId="1" xfId="0" applyFont="1" applyFill="1" applyBorder="1" applyAlignment="1" applyProtection="1">
      <alignment horizontal="center"/>
    </xf>
    <xf numFmtId="0" fontId="3" fillId="2" borderId="2" xfId="0" applyFont="1" applyFill="1" applyBorder="1" applyAlignment="1" applyProtection="1">
      <alignment horizontal="center"/>
    </xf>
    <xf numFmtId="0" fontId="0" fillId="0" borderId="0" xfId="0" applyProtection="1"/>
    <xf numFmtId="0" fontId="0" fillId="4" borderId="3" xfId="0" applyFill="1" applyBorder="1" applyProtection="1"/>
    <xf numFmtId="164" fontId="0" fillId="5" borderId="3" xfId="0" applyNumberFormat="1" applyFill="1" applyBorder="1" applyProtection="1"/>
    <xf numFmtId="0" fontId="0" fillId="4" borderId="4" xfId="0" applyFill="1" applyBorder="1" applyProtection="1"/>
    <xf numFmtId="164" fontId="0" fillId="0" borderId="4" xfId="0" applyNumberFormat="1" applyBorder="1" applyProtection="1"/>
    <xf numFmtId="0" fontId="0" fillId="4" borderId="6" xfId="0" applyFill="1" applyBorder="1" applyProtection="1"/>
    <xf numFmtId="164" fontId="0" fillId="7" borderId="5" xfId="0" applyNumberFormat="1" applyFill="1" applyBorder="1" applyProtection="1"/>
    <xf numFmtId="1" fontId="0" fillId="5" borderId="3" xfId="0" applyNumberFormat="1" applyFill="1" applyBorder="1" applyProtection="1"/>
    <xf numFmtId="164" fontId="0" fillId="0" borderId="0" xfId="0" applyNumberFormat="1" applyProtection="1"/>
    <xf numFmtId="1" fontId="0" fillId="0" borderId="4" xfId="0" applyNumberFormat="1" applyBorder="1" applyProtection="1"/>
    <xf numFmtId="0" fontId="0" fillId="4" borderId="5" xfId="0" applyFill="1" applyBorder="1" applyProtection="1"/>
    <xf numFmtId="0" fontId="0" fillId="4" borderId="7" xfId="0" applyFill="1" applyBorder="1" applyProtection="1"/>
    <xf numFmtId="0" fontId="0" fillId="4" borderId="8" xfId="0" applyFill="1" applyBorder="1" applyProtection="1"/>
    <xf numFmtId="164" fontId="0" fillId="8" borderId="5" xfId="0" applyNumberFormat="1" applyFill="1" applyBorder="1" applyProtection="1"/>
    <xf numFmtId="0" fontId="0" fillId="0" borderId="9" xfId="0" applyBorder="1" applyProtection="1"/>
    <xf numFmtId="2" fontId="0" fillId="0" borderId="0" xfId="0" applyNumberFormat="1" applyProtection="1"/>
    <xf numFmtId="0" fontId="3" fillId="9" borderId="10" xfId="0" applyFont="1" applyFill="1" applyBorder="1" applyAlignment="1" applyProtection="1">
      <alignment horizontal="center"/>
    </xf>
    <xf numFmtId="0" fontId="3" fillId="9" borderId="11" xfId="0" applyFont="1" applyFill="1" applyBorder="1" applyAlignment="1" applyProtection="1">
      <alignment horizontal="center"/>
    </xf>
    <xf numFmtId="0" fontId="3" fillId="9" borderId="12" xfId="0" applyFont="1" applyFill="1" applyBorder="1" applyAlignment="1" applyProtection="1">
      <alignment horizontal="center"/>
    </xf>
    <xf numFmtId="0" fontId="2" fillId="10" borderId="3" xfId="0" applyFont="1" applyFill="1" applyBorder="1" applyAlignment="1" applyProtection="1">
      <alignment horizontal="center"/>
    </xf>
    <xf numFmtId="2" fontId="2" fillId="10" borderId="3" xfId="0" applyNumberFormat="1" applyFont="1" applyFill="1" applyBorder="1" applyAlignment="1" applyProtection="1">
      <alignment horizontal="center"/>
    </xf>
    <xf numFmtId="0" fontId="0" fillId="0" borderId="14" xfId="0" applyBorder="1" applyProtection="1"/>
    <xf numFmtId="14" fontId="0" fillId="0" borderId="14" xfId="0" applyNumberFormat="1" applyBorder="1" applyProtection="1"/>
    <xf numFmtId="164" fontId="0" fillId="0" borderId="14" xfId="0" applyNumberFormat="1" applyBorder="1" applyProtection="1"/>
    <xf numFmtId="14" fontId="0" fillId="0" borderId="0" xfId="0" applyNumberFormat="1" applyProtection="1"/>
    <xf numFmtId="166" fontId="0" fillId="0" borderId="0" xfId="0" applyNumberFormat="1" applyProtection="1"/>
    <xf numFmtId="0" fontId="3" fillId="3" borderId="1" xfId="0" applyFont="1" applyFill="1" applyBorder="1" applyAlignment="1" applyProtection="1">
      <alignment horizontal="center"/>
    </xf>
    <xf numFmtId="0" fontId="3" fillId="3" borderId="2" xfId="0" applyFont="1" applyFill="1" applyBorder="1" applyAlignment="1" applyProtection="1">
      <alignment horizontal="center"/>
    </xf>
    <xf numFmtId="0" fontId="3" fillId="11" borderId="10" xfId="0" applyFont="1" applyFill="1" applyBorder="1" applyAlignment="1" applyProtection="1">
      <alignment horizontal="center"/>
    </xf>
    <xf numFmtId="0" fontId="3" fillId="11" borderId="12" xfId="0" applyFont="1" applyFill="1" applyBorder="1" applyAlignment="1" applyProtection="1">
      <alignment horizontal="center"/>
    </xf>
    <xf numFmtId="164" fontId="2" fillId="6" borderId="7" xfId="0" applyNumberFormat="1" applyFont="1" applyFill="1" applyBorder="1" applyProtection="1"/>
    <xf numFmtId="164" fontId="2" fillId="0" borderId="7" xfId="0" applyNumberFormat="1" applyFont="1" applyBorder="1" applyProtection="1"/>
    <xf numFmtId="0" fontId="0" fillId="12" borderId="3" xfId="0" applyFill="1" applyBorder="1" applyProtection="1"/>
    <xf numFmtId="0" fontId="0" fillId="6" borderId="3" xfId="0" applyFill="1" applyBorder="1" applyProtection="1"/>
    <xf numFmtId="0" fontId="2" fillId="12" borderId="5" xfId="0" applyFont="1" applyFill="1" applyBorder="1" applyProtection="1"/>
    <xf numFmtId="164" fontId="2" fillId="0" borderId="5" xfId="0" applyNumberFormat="1" applyFont="1" applyBorder="1" applyProtection="1"/>
    <xf numFmtId="164" fontId="0" fillId="6" borderId="4" xfId="0" applyNumberFormat="1" applyFill="1" applyBorder="1" applyProtection="1"/>
    <xf numFmtId="0" fontId="0" fillId="12" borderId="13" xfId="0" applyFill="1" applyBorder="1" applyProtection="1"/>
    <xf numFmtId="164" fontId="2" fillId="6" borderId="5" xfId="0" applyNumberFormat="1" applyFont="1" applyFill="1" applyBorder="1" applyProtection="1"/>
    <xf numFmtId="164" fontId="2" fillId="12" borderId="5" xfId="0" applyNumberFormat="1" applyFont="1" applyFill="1" applyBorder="1" applyProtection="1"/>
    <xf numFmtId="164" fontId="0" fillId="6" borderId="3" xfId="0" applyNumberFormat="1" applyFill="1" applyBorder="1" applyProtection="1"/>
    <xf numFmtId="0" fontId="0" fillId="12" borderId="4" xfId="0" applyFill="1" applyBorder="1" applyProtection="1"/>
    <xf numFmtId="164" fontId="0" fillId="6" borderId="14" xfId="0" applyNumberFormat="1" applyFill="1" applyBorder="1" applyProtection="1"/>
    <xf numFmtId="0" fontId="0" fillId="12" borderId="7" xfId="0" applyFill="1" applyBorder="1" applyProtection="1"/>
    <xf numFmtId="164" fontId="2" fillId="12" borderId="3" xfId="0" applyNumberFormat="1" applyFont="1" applyFill="1" applyBorder="1" applyProtection="1"/>
    <xf numFmtId="164" fontId="2" fillId="12" borderId="6" xfId="0" applyNumberFormat="1" applyFont="1" applyFill="1" applyBorder="1" applyProtection="1"/>
    <xf numFmtId="0" fontId="0" fillId="17" borderId="4" xfId="0" applyFill="1" applyBorder="1" applyAlignment="1" applyProtection="1">
      <alignment horizontal="center"/>
    </xf>
    <xf numFmtId="0" fontId="0" fillId="18" borderId="4" xfId="0" applyFill="1" applyBorder="1" applyProtection="1"/>
    <xf numFmtId="164" fontId="6" fillId="15" borderId="5" xfId="0" applyNumberFormat="1" applyFont="1" applyFill="1" applyBorder="1" applyProtection="1"/>
    <xf numFmtId="0" fontId="5" fillId="16" borderId="4" xfId="0" applyFont="1" applyFill="1" applyBorder="1" applyAlignment="1" applyProtection="1">
      <alignment horizontal="center"/>
    </xf>
    <xf numFmtId="164" fontId="2" fillId="10" borderId="3" xfId="0" applyNumberFormat="1" applyFont="1" applyFill="1" applyBorder="1" applyAlignment="1" applyProtection="1">
      <alignment horizontal="center"/>
    </xf>
    <xf numFmtId="164" fontId="5" fillId="16" borderId="0" xfId="0" applyNumberFormat="1" applyFont="1" applyFill="1" applyAlignment="1" applyProtection="1">
      <alignment horizontal="center"/>
    </xf>
    <xf numFmtId="0" fontId="5" fillId="16" borderId="9" xfId="0" applyFont="1" applyFill="1" applyBorder="1" applyAlignment="1" applyProtection="1">
      <alignment horizontal="center"/>
    </xf>
    <xf numFmtId="0" fontId="0" fillId="0" borderId="4" xfId="0" applyBorder="1" applyProtection="1"/>
    <xf numFmtId="0" fontId="0" fillId="0" borderId="0" xfId="0" applyAlignment="1" applyProtection="1">
      <alignment wrapText="1"/>
    </xf>
    <xf numFmtId="0" fontId="0" fillId="13" borderId="15" xfId="0" applyFill="1" applyBorder="1" applyProtection="1"/>
    <xf numFmtId="0" fontId="0" fillId="13" borderId="16" xfId="0" applyFill="1" applyBorder="1" applyProtection="1"/>
    <xf numFmtId="0" fontId="0" fillId="13" borderId="17" xfId="0" applyFill="1" applyBorder="1" applyProtection="1"/>
    <xf numFmtId="0" fontId="4" fillId="0" borderId="0" xfId="0" applyFont="1" applyProtection="1"/>
    <xf numFmtId="10" fontId="0" fillId="0" borderId="14" xfId="0" applyNumberFormat="1" applyBorder="1" applyProtection="1"/>
    <xf numFmtId="10" fontId="0" fillId="0" borderId="0" xfId="0" applyNumberFormat="1" applyProtection="1"/>
    <xf numFmtId="164" fontId="0" fillId="0" borderId="0" xfId="0" applyNumberFormat="1" applyAlignment="1" applyProtection="1">
      <alignment wrapText="1"/>
    </xf>
    <xf numFmtId="0" fontId="0" fillId="13" borderId="18" xfId="0" applyFill="1" applyBorder="1" applyAlignment="1" applyProtection="1">
      <alignment horizontal="center"/>
    </xf>
    <xf numFmtId="0" fontId="0" fillId="13" borderId="0" xfId="0" applyFill="1" applyAlignment="1" applyProtection="1">
      <alignment horizontal="center"/>
    </xf>
    <xf numFmtId="0" fontId="0" fillId="14" borderId="4" xfId="0" applyFill="1" applyBorder="1" applyAlignment="1" applyProtection="1">
      <alignment wrapText="1"/>
    </xf>
    <xf numFmtId="0" fontId="0" fillId="0" borderId="14" xfId="0" applyBorder="1" applyAlignment="1" applyProtection="1">
      <alignment wrapText="1"/>
    </xf>
    <xf numFmtId="14" fontId="0" fillId="5" borderId="14" xfId="0" applyNumberFormat="1" applyFill="1" applyBorder="1" applyAlignment="1" applyProtection="1">
      <alignment wrapText="1"/>
    </xf>
    <xf numFmtId="0" fontId="0" fillId="14" borderId="14" xfId="0" applyFill="1" applyBorder="1" applyAlignment="1" applyProtection="1">
      <alignment wrapText="1"/>
    </xf>
  </cellXfs>
  <cellStyles count="4">
    <cellStyle name="Currency 2" xfId="1" xr:uid="{8D2AF6D8-2911-42F9-974F-1D69C30DF69C}"/>
    <cellStyle name="Normal" xfId="0" builtinId="0"/>
    <cellStyle name="Percent" xfId="3" builtinId="5"/>
    <cellStyle name="Percent 2" xfId="2" xr:uid="{1950297F-4F32-4879-B17F-68811690BCAC}"/>
  </cellStyles>
  <dxfs count="13"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9525</xdr:rowOff>
    </xdr:from>
    <xdr:to>
      <xdr:col>13</xdr:col>
      <xdr:colOff>0</xdr:colOff>
      <xdr:row>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2D17D3-9FE2-42DA-B093-1E7E1F0EE0E8}"/>
            </a:ext>
          </a:extLst>
        </xdr:cNvPr>
        <xdr:cNvSpPr txBox="1"/>
      </xdr:nvSpPr>
      <xdr:spPr>
        <a:xfrm>
          <a:off x="19469100" y="219075"/>
          <a:ext cx="6276975" cy="5524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: The highlighter yellow colored cells are required arguements for all of the formula calculations.</a:t>
          </a:r>
          <a:endParaRPr lang="en-US" b="1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8</xdr:col>
      <xdr:colOff>714374</xdr:colOff>
      <xdr:row>5</xdr:row>
      <xdr:rowOff>0</xdr:rowOff>
    </xdr:from>
    <xdr:to>
      <xdr:col>12</xdr:col>
      <xdr:colOff>1333499</xdr:colOff>
      <xdr:row>8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4C8F3B7-189A-406D-A460-D367D5C9264A}"/>
            </a:ext>
          </a:extLst>
        </xdr:cNvPr>
        <xdr:cNvSpPr txBox="1"/>
      </xdr:nvSpPr>
      <xdr:spPr>
        <a:xfrm>
          <a:off x="19469099" y="962025"/>
          <a:ext cx="6276975" cy="5524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: The orange colored cells are optional arguements for all the formula calculations.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191589</xdr:rowOff>
    </xdr:from>
    <xdr:to>
      <xdr:col>23</xdr:col>
      <xdr:colOff>587828</xdr:colOff>
      <xdr:row>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C2AC124-9A26-4B4A-8150-F5CD1E34E26B}"/>
            </a:ext>
          </a:extLst>
        </xdr:cNvPr>
        <xdr:cNvSpPr txBox="1"/>
      </xdr:nvSpPr>
      <xdr:spPr>
        <a:xfrm>
          <a:off x="66958029" y="191589"/>
          <a:ext cx="19801113" cy="60306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: The highlighter yellow colored cells are required arguements for all of the formula calculations.</a:t>
          </a:r>
          <a:endParaRPr lang="en-US" b="1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9</xdr:col>
      <xdr:colOff>0</xdr:colOff>
      <xdr:row>5</xdr:row>
      <xdr:rowOff>195942</xdr:rowOff>
    </xdr:from>
    <xdr:to>
      <xdr:col>23</xdr:col>
      <xdr:colOff>587829</xdr:colOff>
      <xdr:row>9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CD85ED6-E66B-45FE-BC94-1ACF74A65318}"/>
            </a:ext>
          </a:extLst>
        </xdr:cNvPr>
        <xdr:cNvSpPr txBox="1"/>
      </xdr:nvSpPr>
      <xdr:spPr>
        <a:xfrm>
          <a:off x="66958029" y="1186542"/>
          <a:ext cx="19801114" cy="587829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: The orange colored cells are optional arguements for all the formula calculations.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13</xdr:col>
      <xdr:colOff>1240367</xdr:colOff>
      <xdr:row>3</xdr:row>
      <xdr:rowOff>171450</xdr:rowOff>
    </xdr:to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id="{0D951722-A2F1-4D55-AB18-058DBE73E72B}"/>
            </a:ext>
          </a:extLst>
        </xdr:cNvPr>
        <xdr:cNvSpPr txBox="1"/>
      </xdr:nvSpPr>
      <xdr:spPr>
        <a:xfrm>
          <a:off x="19850100" y="209550"/>
          <a:ext cx="6307667" cy="5524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: The highlighter yellow colored cells are required arguements for all of the formula calculations.</a:t>
          </a:r>
          <a:endParaRPr lang="en-US" b="1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13</xdr:col>
      <xdr:colOff>1238250</xdr:colOff>
      <xdr:row>8</xdr:row>
      <xdr:rowOff>9525</xdr:rowOff>
    </xdr:to>
    <xdr:sp macro="" textlink="">
      <xdr:nvSpPr>
        <xdr:cNvPr id="7" name="TextBox 2">
          <a:extLst>
            <a:ext uri="{FF2B5EF4-FFF2-40B4-BE49-F238E27FC236}">
              <a16:creationId xmlns:a16="http://schemas.microsoft.com/office/drawing/2014/main" id="{6DFB1DE6-4A6D-4ED4-A729-C7B80C14C2DB}"/>
            </a:ext>
            <a:ext uri="{147F2762-F138-4A5C-976F-8EAC2B608ADB}">
              <a16:predDERef xmlns:a16="http://schemas.microsoft.com/office/drawing/2014/main" pred="{0D951722-A2F1-4D55-AB18-058DBE73E72B}"/>
            </a:ext>
          </a:extLst>
        </xdr:cNvPr>
        <xdr:cNvSpPr txBox="1"/>
      </xdr:nvSpPr>
      <xdr:spPr>
        <a:xfrm>
          <a:off x="19850100" y="962025"/>
          <a:ext cx="6305550" cy="5619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: The orange colored cells are optional arguements for all the formula calculations.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arry" id="{B372795D-D10C-4419-934E-C8875D505DA4}" userId="66e829ca99d5e7dc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7" dT="2023-11-23T01:15:20.30" personId="{B372795D-D10C-4419-934E-C8875D505DA4}" id="{4582E397-2951-4E75-8BBC-4B17BF1C7E8F}">
    <text>No pre-payment penalties are included for paying off you mortgage early..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7" dT="2023-11-23T01:15:20.30" personId="{B372795D-D10C-4419-934E-C8875D505DA4}" id="{E6F19FB9-1B58-432A-B2E1-6F992FE4DB2D}">
    <text>No pre-payment penalties are included for paying off you mortgage early..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27" dT="2023-11-23T01:15:20.30" personId="{B372795D-D10C-4419-934E-C8875D505DA4}" id="{88576E8D-3627-40CF-AEC3-E408BCD04645}">
    <text>No pre-payment penalties are included for paying off you mortgage early..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1325-8327-4F64-BCF3-9D08C6851381}">
  <dimension ref="A1:S629"/>
  <sheetViews>
    <sheetView tabSelected="1" zoomScale="80" zoomScaleNormal="80" workbookViewId="0">
      <selection activeCell="F13" sqref="F13"/>
    </sheetView>
  </sheetViews>
  <sheetFormatPr defaultColWidth="8.88671875" defaultRowHeight="14.4" x14ac:dyDescent="0.3"/>
  <cols>
    <col min="1" max="1" width="43" bestFit="1" customWidth="1"/>
    <col min="2" max="2" width="12" bestFit="1" customWidth="1"/>
    <col min="3" max="3" width="22.5546875" bestFit="1" customWidth="1"/>
    <col min="4" max="4" width="70.6640625" bestFit="1" customWidth="1"/>
    <col min="5" max="5" width="13.6640625" bestFit="1" customWidth="1"/>
    <col min="6" max="6" width="30.21875" bestFit="1" customWidth="1"/>
    <col min="7" max="7" width="62.33203125" bestFit="1" customWidth="1"/>
    <col min="8" max="8" width="21.21875" bestFit="1" customWidth="1"/>
    <col min="9" max="9" width="11" bestFit="1" customWidth="1"/>
    <col min="10" max="10" width="21.109375" bestFit="1" customWidth="1"/>
    <col min="11" max="11" width="23" bestFit="1" customWidth="1"/>
    <col min="12" max="12" width="27.88671875" bestFit="1" customWidth="1"/>
    <col min="13" max="13" width="19.44140625" bestFit="1" customWidth="1"/>
    <col min="14" max="14" width="32.33203125" bestFit="1" customWidth="1"/>
    <col min="15" max="15" width="55.5546875" bestFit="1" customWidth="1"/>
  </cols>
  <sheetData>
    <row r="1" spans="1:8" ht="16.2" thickBot="1" x14ac:dyDescent="0.35">
      <c r="A1" s="78" t="s">
        <v>0</v>
      </c>
      <c r="B1" s="79"/>
      <c r="D1" s="80" t="s">
        <v>1</v>
      </c>
      <c r="E1" s="81"/>
      <c r="G1" s="82" t="s">
        <v>40</v>
      </c>
      <c r="H1" s="83"/>
    </row>
    <row r="2" spans="1:8" ht="15" thickBot="1" x14ac:dyDescent="0.35">
      <c r="A2" s="1" t="s">
        <v>2</v>
      </c>
      <c r="B2" s="2">
        <v>200000</v>
      </c>
      <c r="D2" s="23" t="s">
        <v>53</v>
      </c>
      <c r="E2" s="24" cm="1">
        <f t="array" ref="E2">SUM(IF($C$29:$C$628="",0,IF($C$29:$C$628&gt;=$E$29:$E$628+$F$29:$F$628,$F$29:$F$628,"")))</f>
        <v>28000</v>
      </c>
      <c r="F2" s="4"/>
      <c r="G2" s="30" t="s">
        <v>30</v>
      </c>
      <c r="H2" s="2">
        <v>60000</v>
      </c>
    </row>
    <row r="3" spans="1:8" ht="15" thickBot="1" x14ac:dyDescent="0.35">
      <c r="A3" s="5" t="s">
        <v>4</v>
      </c>
      <c r="B3" s="39">
        <v>0.1</v>
      </c>
      <c r="D3" s="3" t="s">
        <v>55</v>
      </c>
      <c r="E3" s="54">
        <f>$B$12</f>
        <v>295479.44387383579</v>
      </c>
      <c r="G3" s="27" t="s">
        <v>31</v>
      </c>
      <c r="H3" s="9">
        <f>$H$2/12</f>
        <v>5000</v>
      </c>
    </row>
    <row r="4" spans="1:8" x14ac:dyDescent="0.3">
      <c r="A4" s="5" t="s">
        <v>5</v>
      </c>
      <c r="B4" s="7">
        <f>B2*B3</f>
        <v>20000</v>
      </c>
      <c r="D4" s="6" t="s">
        <v>54</v>
      </c>
      <c r="E4" s="7">
        <f>SUMIF(C29:C628, "&lt;&gt;0",D29:D628)</f>
        <v>218103.99299837812</v>
      </c>
      <c r="F4" s="55"/>
      <c r="G4" s="28" t="s">
        <v>32</v>
      </c>
      <c r="H4" s="25">
        <f>$B$10</f>
        <v>1320.7762329828772</v>
      </c>
    </row>
    <row r="5" spans="1:8" ht="15" thickBot="1" x14ac:dyDescent="0.35">
      <c r="A5" s="10" t="s">
        <v>6</v>
      </c>
      <c r="B5" s="11">
        <f>B2*(1-B3)</f>
        <v>180000</v>
      </c>
      <c r="D5" s="8" t="s">
        <v>47</v>
      </c>
      <c r="E5" s="9">
        <f>$E$3-$E$4</f>
        <v>77375.450875457667</v>
      </c>
      <c r="G5" s="29" t="s">
        <v>33</v>
      </c>
      <c r="H5" s="40">
        <f>$H$4/$H$3</f>
        <v>0.26415524659657547</v>
      </c>
    </row>
    <row r="6" spans="1:8" ht="15" thickBot="1" x14ac:dyDescent="0.35">
      <c r="A6" s="1" t="s">
        <v>43</v>
      </c>
      <c r="B6" s="41">
        <v>30</v>
      </c>
      <c r="C6" s="4"/>
      <c r="D6" s="23" t="s">
        <v>7</v>
      </c>
      <c r="E6" s="24">
        <f>$B$5</f>
        <v>180000</v>
      </c>
      <c r="G6" s="28" t="s">
        <v>34</v>
      </c>
      <c r="H6" s="2">
        <v>100</v>
      </c>
    </row>
    <row r="7" spans="1:8" x14ac:dyDescent="0.3">
      <c r="A7" s="5" t="s">
        <v>8</v>
      </c>
      <c r="B7" s="13">
        <f>B6*12</f>
        <v>360</v>
      </c>
      <c r="C7" s="4" t="s">
        <v>65</v>
      </c>
      <c r="D7" s="12" t="s">
        <v>56</v>
      </c>
      <c r="E7" s="42">
        <f>$B$11</f>
        <v>475479.44387383579</v>
      </c>
      <c r="G7" s="26" t="s">
        <v>41</v>
      </c>
      <c r="H7" s="7">
        <f>$H$6+$H$4</f>
        <v>1420.7762329828772</v>
      </c>
    </row>
    <row r="8" spans="1:8" ht="15" thickBot="1" x14ac:dyDescent="0.35">
      <c r="A8" s="5" t="s">
        <v>44</v>
      </c>
      <c r="B8" s="39">
        <v>0.08</v>
      </c>
      <c r="D8" s="59" t="s">
        <v>48</v>
      </c>
      <c r="E8" s="31">
        <f>$E$4+$E$6</f>
        <v>398103.99299837812</v>
      </c>
      <c r="G8" s="29" t="s">
        <v>35</v>
      </c>
      <c r="H8" s="40">
        <f>($H$6+$H$4)/$H$3</f>
        <v>0.28415524659657543</v>
      </c>
    </row>
    <row r="9" spans="1:8" ht="15" thickBot="1" x14ac:dyDescent="0.35">
      <c r="A9" s="14" t="s">
        <v>9</v>
      </c>
      <c r="B9" s="43">
        <f>$B$8/12</f>
        <v>6.6666666666666671E-3</v>
      </c>
      <c r="D9" s="8" t="s">
        <v>86</v>
      </c>
      <c r="E9" s="9">
        <f>$E$7-$E$8</f>
        <v>77375.450875457667</v>
      </c>
      <c r="G9" s="28" t="s">
        <v>37</v>
      </c>
      <c r="H9" s="25">
        <f>$B$13</f>
        <v>500</v>
      </c>
    </row>
    <row r="10" spans="1:8" ht="15" thickBot="1" x14ac:dyDescent="0.35">
      <c r="A10" s="15" t="s">
        <v>10</v>
      </c>
      <c r="B10" s="45">
        <f>-PMT($B$9,$B$7,$B$5,0,0)</f>
        <v>1320.7762329828772</v>
      </c>
      <c r="C10" s="55"/>
      <c r="D10" s="12" t="s">
        <v>57</v>
      </c>
      <c r="E10" s="44">
        <f>$B$6*12</f>
        <v>360</v>
      </c>
      <c r="G10" s="29" t="s">
        <v>36</v>
      </c>
      <c r="H10" s="40">
        <f>($H$9+$H$6+$H$4)/$H$3</f>
        <v>0.38415524659657546</v>
      </c>
    </row>
    <row r="11" spans="1:8" ht="15" thickBot="1" x14ac:dyDescent="0.35">
      <c r="A11" s="1" t="s">
        <v>11</v>
      </c>
      <c r="B11" s="54">
        <f>$B$10*$B$7</f>
        <v>475479.44387383579</v>
      </c>
      <c r="D11" s="6" t="s">
        <v>58</v>
      </c>
      <c r="E11" s="46" cm="1">
        <f t="array" ref="E11">COUNT(IF($E$29:$E$628&lt;&gt;"",1,""))</f>
        <v>281</v>
      </c>
      <c r="F11" s="4"/>
      <c r="G11" s="63" t="s">
        <v>39</v>
      </c>
      <c r="H11" s="64">
        <f>$B$20-$B$14</f>
        <v>300.00000000000023</v>
      </c>
    </row>
    <row r="12" spans="1:8" ht="15" thickBot="1" x14ac:dyDescent="0.35">
      <c r="A12" s="14" t="s">
        <v>3</v>
      </c>
      <c r="B12" s="56">
        <f>$B$11-$B$5</f>
        <v>295479.44387383579</v>
      </c>
      <c r="D12" s="8" t="s">
        <v>49</v>
      </c>
      <c r="E12" s="48">
        <f>$E$10-$E$11</f>
        <v>79</v>
      </c>
      <c r="G12" s="65" t="s">
        <v>81</v>
      </c>
      <c r="H12" s="66">
        <f>($H$11+$H$6+$H$4)/$H$3</f>
        <v>0.34415524659657548</v>
      </c>
    </row>
    <row r="13" spans="1:8" ht="15" thickBot="1" x14ac:dyDescent="0.35">
      <c r="A13" s="16" t="s">
        <v>12</v>
      </c>
      <c r="B13" s="47">
        <v>500</v>
      </c>
      <c r="D13" s="12" t="s">
        <v>59</v>
      </c>
      <c r="E13" s="42">
        <f>$E$10*$B$13</f>
        <v>180000</v>
      </c>
      <c r="G13" s="61" t="s">
        <v>38</v>
      </c>
      <c r="H13" s="62">
        <f>($H$11+$H$9+$H$6+$H$4)/$H$3</f>
        <v>0.44415524659657551</v>
      </c>
    </row>
    <row r="14" spans="1:8" ht="15" thickBot="1" x14ac:dyDescent="0.35">
      <c r="A14" s="14" t="s">
        <v>13</v>
      </c>
      <c r="B14" s="17">
        <f>$B$10+$B$13</f>
        <v>1820.7762329828772</v>
      </c>
      <c r="D14" s="12" t="s">
        <v>60</v>
      </c>
      <c r="E14" s="42">
        <f>SUM($H$29:$H$628)</f>
        <v>140500</v>
      </c>
      <c r="F14" s="4"/>
    </row>
    <row r="15" spans="1:8" ht="15" thickBot="1" x14ac:dyDescent="0.35">
      <c r="A15" s="1" t="s">
        <v>45</v>
      </c>
      <c r="B15" s="49">
        <v>0.2</v>
      </c>
      <c r="C15" s="18"/>
      <c r="D15" s="8" t="s">
        <v>50</v>
      </c>
      <c r="E15" s="9">
        <f>$E$13-$E$14</f>
        <v>39500</v>
      </c>
    </row>
    <row r="16" spans="1:8" x14ac:dyDescent="0.3">
      <c r="A16" s="5" t="s">
        <v>14</v>
      </c>
      <c r="B16" s="50">
        <f>$B$2*$B$15</f>
        <v>40000</v>
      </c>
      <c r="D16" s="12" t="s">
        <v>61</v>
      </c>
      <c r="E16" s="42">
        <f>SUM('Fixed Mortgage Hidden'!$H$26:$H$625)</f>
        <v>33600</v>
      </c>
      <c r="G16" s="77" t="s">
        <v>84</v>
      </c>
      <c r="H16" s="77"/>
    </row>
    <row r="17" spans="1:15" x14ac:dyDescent="0.3">
      <c r="A17" s="5" t="s">
        <v>46</v>
      </c>
      <c r="B17" s="39">
        <v>0.02</v>
      </c>
      <c r="D17" s="12" t="s">
        <v>62</v>
      </c>
      <c r="E17" s="42">
        <f>SUM($I$29:$I$628)</f>
        <v>21600</v>
      </c>
      <c r="G17" s="69" t="s">
        <v>83</v>
      </c>
      <c r="H17" s="70">
        <f>MAX($B$29:$B$628)</f>
        <v>54758</v>
      </c>
    </row>
    <row r="18" spans="1:15" ht="15" thickBot="1" x14ac:dyDescent="0.35">
      <c r="A18" s="5" t="s">
        <v>16</v>
      </c>
      <c r="B18" s="51">
        <f>B17/12</f>
        <v>1.6666666666666668E-3</v>
      </c>
      <c r="D18" s="8" t="s">
        <v>51</v>
      </c>
      <c r="E18" s="9">
        <f>$E$16-$E$17</f>
        <v>12000</v>
      </c>
      <c r="F18" s="4"/>
      <c r="G18" s="69" t="s">
        <v>82</v>
      </c>
      <c r="H18" s="70">
        <f>_xlfn.MAXIFS($B$29:$B$628,$J$29:$J$628,"&gt;0")</f>
        <v>52352</v>
      </c>
      <c r="I18" s="4"/>
    </row>
    <row r="19" spans="1:15" x14ac:dyDescent="0.3">
      <c r="A19" s="5" t="s">
        <v>17</v>
      </c>
      <c r="B19" s="50">
        <f>$B$5*$B$18</f>
        <v>300</v>
      </c>
      <c r="D19" s="12" t="s">
        <v>63</v>
      </c>
      <c r="E19" s="42">
        <f>$E$7+$E$16</f>
        <v>509079.44387383579</v>
      </c>
      <c r="G19" s="69" t="s">
        <v>85</v>
      </c>
      <c r="H19" s="46" t="str">
        <f>_xlfn.CONCAT(YEAR($H$17)-YEAR($H$18), " Years &amp; ",MONTH($H$17)-MONTH($H$18)," Months")</f>
        <v>6 Years &amp; 7 Months</v>
      </c>
    </row>
    <row r="20" spans="1:15" ht="15" thickBot="1" x14ac:dyDescent="0.35">
      <c r="A20" s="14" t="s">
        <v>18</v>
      </c>
      <c r="B20" s="17">
        <f>$B$14+$B$19</f>
        <v>2120.7762329828774</v>
      </c>
      <c r="C20" s="4"/>
      <c r="D20" s="59" t="s">
        <v>64</v>
      </c>
      <c r="E20" s="58">
        <f>$E$8+$E$17</f>
        <v>419703.99299837812</v>
      </c>
      <c r="F20" s="4"/>
    </row>
    <row r="21" spans="1:15" ht="15" thickBot="1" x14ac:dyDescent="0.35">
      <c r="D21" s="60" t="s">
        <v>52</v>
      </c>
      <c r="E21" s="60">
        <f>$E$19-$E$20</f>
        <v>89375.450875457667</v>
      </c>
      <c r="H21" s="4"/>
      <c r="I21" s="4"/>
    </row>
    <row r="22" spans="1:15" x14ac:dyDescent="0.3">
      <c r="D22" s="12" t="s">
        <v>78</v>
      </c>
      <c r="E22" s="42">
        <f>$E$3+$E$6+$E$13+$E$16</f>
        <v>689079.44387383573</v>
      </c>
      <c r="G22" s="4"/>
      <c r="H22" s="4"/>
    </row>
    <row r="23" spans="1:15" x14ac:dyDescent="0.3">
      <c r="D23" s="59" t="s">
        <v>79</v>
      </c>
      <c r="E23" s="58">
        <f>SUM($J$29:$J$628)</f>
        <v>560203.99299837649</v>
      </c>
    </row>
    <row r="24" spans="1:15" ht="15" thickBot="1" x14ac:dyDescent="0.35">
      <c r="D24" s="8" t="s">
        <v>77</v>
      </c>
      <c r="E24" s="9">
        <f>$E$22-$E$23</f>
        <v>128875.45087545924</v>
      </c>
    </row>
    <row r="25" spans="1:15" x14ac:dyDescent="0.3">
      <c r="E25" s="4"/>
    </row>
    <row r="26" spans="1:15" ht="15.6" x14ac:dyDescent="0.3">
      <c r="A26" s="84" t="s">
        <v>19</v>
      </c>
      <c r="B26" s="84"/>
      <c r="C26" s="84"/>
      <c r="D26" s="84"/>
      <c r="E26" s="84"/>
      <c r="F26" s="84"/>
      <c r="G26" s="84"/>
      <c r="H26" s="84"/>
      <c r="I26" s="84"/>
      <c r="J26" s="84"/>
      <c r="K26" s="85" t="s">
        <v>76</v>
      </c>
      <c r="L26" s="85"/>
      <c r="M26" s="85"/>
      <c r="N26" s="85"/>
      <c r="O26" s="85"/>
    </row>
    <row r="27" spans="1:15" x14ac:dyDescent="0.3">
      <c r="A27" s="20" t="s">
        <v>20</v>
      </c>
      <c r="B27" s="21" t="s">
        <v>21</v>
      </c>
      <c r="C27" s="20" t="s">
        <v>22</v>
      </c>
      <c r="D27" s="20" t="s">
        <v>23</v>
      </c>
      <c r="E27" s="20" t="s">
        <v>24</v>
      </c>
      <c r="F27" s="22" t="s">
        <v>42</v>
      </c>
      <c r="G27" s="20" t="s">
        <v>25</v>
      </c>
      <c r="H27" s="20" t="s">
        <v>26</v>
      </c>
      <c r="I27" s="20" t="s">
        <v>27</v>
      </c>
      <c r="J27" s="20" t="s">
        <v>28</v>
      </c>
      <c r="K27" s="88" t="s">
        <v>72</v>
      </c>
      <c r="L27" s="67" t="s">
        <v>73</v>
      </c>
      <c r="M27" s="67" t="s">
        <v>74</v>
      </c>
      <c r="N27" s="67" t="s">
        <v>75</v>
      </c>
      <c r="O27" s="67" t="s">
        <v>80</v>
      </c>
    </row>
    <row r="28" spans="1:15" x14ac:dyDescent="0.3">
      <c r="A28" s="32">
        <v>0</v>
      </c>
      <c r="B28" s="33"/>
      <c r="C28" s="31"/>
      <c r="D28" s="31"/>
      <c r="E28" s="31"/>
      <c r="F28" s="31"/>
      <c r="G28" s="31">
        <f>$B$5</f>
        <v>180000</v>
      </c>
      <c r="H28" s="31"/>
      <c r="I28" s="31"/>
      <c r="J28" s="31"/>
      <c r="K28" s="46"/>
      <c r="L28" s="46"/>
      <c r="M28" s="46"/>
      <c r="N28" s="7"/>
      <c r="O28" s="46"/>
    </row>
    <row r="29" spans="1:15" x14ac:dyDescent="0.3">
      <c r="A29" cm="1">
        <f t="array" ref="A29:A388">_xlfn.SEQUENCE($B$7)</f>
        <v>1</v>
      </c>
      <c r="B29" s="52">
        <v>43831</v>
      </c>
      <c r="C29" s="4">
        <f>_xlfn.LET(
_xlpm.StartingPrincipalBalance,$G28,
_xlpm.IsPrincipalRemainingZeroCondition,ROUND($G28,2)=0,
_xlpm.IsPrincipalRemainingBlankCondition,$G28="",
_xlpm.IsPeriodBlankCondition,ISBLANK($A29),
_xlpm.Calculation,IF(_xlpm.IsPeriodBlankCondition,"",IF(_xlpm.IsPrincipalRemainingBlankCondition,"",IF(_xlpm.IsPrincipalRemainingZeroCondition,"",_xlpm.StartingPrincipalBalance))),
_xlpm.Calculation
)</f>
        <v>180000</v>
      </c>
      <c r="D29" s="4">
        <f>_xlfn.LET(
_xlpm.InterestCalculation,$G28*$B$9,
_xlpm.IsPrincipalRemainingZeroCondition,ROUND($G28,2)=0,
_xlpm.IsPrincipalRemainingBlankCondition,$G28="",
_xlpm.IsPeriodBlankCondition,ISBLANK($A29),
_xlpm.Calculation,IF(_xlpm.IsPeriodBlankCondition,"",IF(_xlpm.IsPrincipalRemainingBlankCondition,"",IF(_xlpm.IsPrincipalRemainingZeroCondition,"",_xlpm.InterestCalculation))),
_xlpm.Calculation
)</f>
        <v>1200</v>
      </c>
      <c r="E29" s="4">
        <f>_xlfn.LET(
_xlpm.PrincipalOwedCalculation,$B$10-$D29,
_xlpm.IsPrincipalLessThenOrEqualToMonthlyPaymentCondition,$G28&lt;=$B$10,
_xlpm.IsPrincipalZeroCondition,ROUND($G28,2) = 0,
_xlpm.IsPrincipalRemainingBlankCondition,$G28="",
_xlpm.IsPeriodBlankCondition,ISBLANK($A29),
_xlpm.Calculation,IF(_xlpm.IsPeriodBlankCondition,"",IF(_xlpm.IsPrincipalRemainingBlankCondition,"",IF(_xlpm.IsPrincipalZeroCondition,"",IF(_xlpm.IsPrincipalLessThenOrEqualToMonthlyPaymentCondition,$G28,_xlpm.PrincipalOwedCalculation)))),
_xlpm.Calculation
)</f>
        <v>120.77623298287722</v>
      </c>
      <c r="F29" s="4">
        <v>100</v>
      </c>
      <c r="G29" s="4">
        <f>_xlfn.LET(
_xlpm.StartingBalanceGreaterThanPrincipalOwedPlusPrepaymentCondition,$C29&gt;=$E29+$F29,
_xlpm.IsPrincpalOwedPlusPrepaymentLessThanOrEqualToPrincipalRemainingCondition,ROUND($E29+$F29,2)&lt;=ROUND($G28,2),
_xlpm.IsCurrentPrincapalOwedAmtGreaterThanPrevPrincipalOwedCondition,$E28&gt;$G28,
_xlpm.IsPrincipalZeroCondition,ROUND($G28,2) = 0,
_xlpm.IsPrincipalRemainingBlankCondition,$G28="",
_xlpm.IsPeriodBlankCondition,ISBLANK($A29),
_xlpm.Calculation,IF(_xlpm.IsPeriodBlankCondition,"",IF(_xlpm.IsPrincipalRemainingBlankCondition,"",IF(_xlpm.IsPrincipalZeroCondition,"",IF(_xlpm.StartingBalanceGreaterThanPrincipalOwedPlusPrepaymentCondition,$C29-$E29-$F29,0)))),
_xlpm.Calculation
)</f>
        <v>179779.22376701713</v>
      </c>
      <c r="H29" s="4">
        <f>_xlfn.LET(
_xlpm.PrincpalRemainingCalculation,$B$13,
_xlpm.IsPrincipalZeroCondition,ROUND($G28,2) = 0,
_xlpm.IsPrincipalRemainingBlankCondition,$G28="",
_xlpm.IsPeriodBlankCondition,ISBLANK($A29),
_xlpm.Calculation,IF(_xlpm.IsPeriodBlankCondition,"",IF(_xlpm.IsPrincipalRemainingBlankCondition,"",IF(_xlpm.IsPrincipalZeroCondition,"",_xlpm.PrincpalRemainingCalculation))),
_xlpm.Calculation
)</f>
        <v>500</v>
      </c>
      <c r="I29" s="4">
        <f>_xlfn.LET(
_xlpm.IsPrincipalRemainingLessThanOrEqualToPMICutoffAmtCondition,$G28&lt;=$B$2*(1-$B$15),
_xlpm.PMIMonthlyPayment,$B$19,
_xlpm.IsPrincipalZeroCondition,ROUND($G28,2) = 0,
_xlpm.IsPrincipalRemainingBlankCondition,$G28="",
_xlpm.IsPeriodBlankCondition,ISBLANK($A29),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J29" s="4">
        <f>_xlfn.LET(
_xlpm.PrePaymentActuallyPaid,IF($C29&gt;=$E29+$F29,$F29,$C29-$E29),
_xlpm.IfPMIOwedIsBlank,IF($I29 = "",0,$I29),
_xlpm.TotalMonthlyPaymentCalculation,$D29+$E29+$H29+_xlpm.IfPMIOwedIsBlank+_xlpm.PrePaymentActuallyPaid,
_xlpm.IsPrincipalZeroCondition,ROUND($G28,2) = 0,
_xlpm.IsPrincipalRemainingBlankCondition,$G28="",
_xlpm.IsPeriodBlankCondition,ISBLANK($A29),
_xlpm.Calculation,IF(_xlpm.IsPeriodBlankCondition,"",IF(_xlpm.IsPrincipalRemainingBlankCondition,"",IF(_xlpm.IsPrincipalZeroCondition,"",_xlpm.TotalMonthlyPaymentCalculation))),
_xlpm.Calculation
)</f>
        <v>2220.7762329828774</v>
      </c>
      <c r="K29" s="4">
        <f>_xlfn.LET(
_xlpm.CumulativeInterestCalculation,SUM($D$29:$D29),
_xlpm.IsPrincipalZeroCondition,ROUND($G28,2) = 0,
_xlpm.IsPrincipalRemainingBlankCondition,$G28="",
_xlpm.IsPeriodBlankCondition,ISBLANK($A29),
_xlpm.Calculation,IF(_xlpm.IsPeriodBlankCondition,"",IF(_xlpm.IsPrincipalRemainingBlankCondition,"",IF(_xlpm.IsPrincipalZeroCondition,"",_xlpm.CumulativeInterestCalculation))),
_xlpm.Calculation
)</f>
        <v>1200</v>
      </c>
      <c r="L29" s="4">
        <f>_xlfn.LET(
_xlpm.CumulativePrincipalCalculation,SUM($E$29:$F29),
_xlpm.CumulativePrincipalCalculationIfPrincipalLessThenOrEqualToMonthlyPaymentCondition,$L28+$E29,
_xlpm.PrincipalOwedCalculation,$B$10-$D29,
_xlpm.IsPrincipalLessThenOrEqualToMonthlyPaymentCondition,$G28&lt;=$B$10,
_xlpm.IsPrincipalZeroCondition,ROUND($G28,2) = 0,
_xlpm.IsPrincipalRemainingBlankCondition,$G28="",
_xlpm.IsPeriodBlankCondition,ISBLANK($A29),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220.77623298287722</v>
      </c>
      <c r="M29" s="4">
        <f>_xlfn.LET(
_xlpm.CumulativePMICalculation,SUM($I$29:$I29),
_xlpm.IsPrincipalZeroCondition,ROUND($G28,2) = 0,
_xlpm.IsPrincipalRemainingBlankCondition,$G28="",
_xlpm.IsPeriodBlankCondition,ISBLANK($A29),
_xlpm.Calculation,IF(_xlpm.IsPeriodBlankCondition,"",IF(_xlpm.IsPrincipalRemainingBlankCondition,"",IF(_xlpm.IsPrincipalZeroCondition,"",_xlpm.CumulativePMICalculation))),
_xlpm.Calculation
)</f>
        <v>300</v>
      </c>
      <c r="N29" s="4">
        <f>_xlfn.LET(
_xlpm.CumulativeHousingPayments,$K29+$L29+$M29,
_xlpm.PrincipalOwedCalculation,$B$10-$D29,
_xlpm.IsPrincipalLessThenOrEqualToMonthlyPaymentCondition,$G28&lt;=$B$10,
_xlpm.IsPrincipalZeroCondition,ROUND($G28,2) = 0,
_xlpm.IsPrincipalRemainingBlankCondition,$G28="",
_xlpm.IsPeriodBlankCondition,ISBLANK($A29),
_xlpm.Calculation,IF(_xlpm.IsPeriodBlankCondition,"",IF(_xlpm.IsPrincipalRemainingBlankCondition,"",IF(_xlpm.IsPrincipalZeroCondition,"",_xlpm.CumulativeHousingPayments))),
_xlpm.Calculation
)</f>
        <v>1720.7762329828772</v>
      </c>
      <c r="O29" s="4">
        <f>_xlfn.LET(
_xlpm.CumulativeHousingPaymentsIncludingAdditionalCosts,SUM($J$29:$J29),
_xlpm.PrincipalOwedCalculation,$B$10-$D29,
_xlpm.IsPrincipalLessThenOrEqualToMonthlyPaymentCondition,$G28&lt;=$B$10,
_xlpm.IsPrincipalZeroCondition,ROUND($G28,2) = 0,
_xlpm.IsPrincipalRemainingBlankCondition,$G28="",
_xlpm.IsPeriodBlankCondition,ISBLANK($A29),
_xlpm.Calculation,IF(_xlpm.IsPeriodBlankCondition,"",IF(_xlpm.IsPrincipalRemainingBlankCondition,"",IF(_xlpm.IsPrincipalZeroCondition,"",_xlpm.CumulativeHousingPaymentsIncludingAdditionalCosts))),
_xlpm.Calculation
)</f>
        <v>2220.7762329828774</v>
      </c>
    </row>
    <row r="30" spans="1:15" x14ac:dyDescent="0.3">
      <c r="A30">
        <v>2</v>
      </c>
      <c r="B30" s="34">
        <f t="shared" ref="B30:B93" si="0">IF(ISBLANK($A30),"",EDATE($B29,1))</f>
        <v>43862</v>
      </c>
      <c r="C30" s="4">
        <f t="shared" ref="C30:C93" si="1">_xlfn.LET(
_xlpm.StartingPrincipalBalance,$G29,
_xlpm.IsPrincipalRemainingZeroCondition,ROUND($G29,2)=0,
_xlpm.IsPrincipalRemainingBlankCondition,$G29="",
_xlpm.IsPeriodBlankCondition,ISBLANK($A30),
_xlpm.Calculation,IF(_xlpm.IsPeriodBlankCondition,"",IF(_xlpm.IsPrincipalRemainingBlankCondition,"",IF(_xlpm.IsPrincipalRemainingZeroCondition,"",_xlpm.StartingPrincipalBalance))),
_xlpm.Calculation
)</f>
        <v>179779.22376701713</v>
      </c>
      <c r="D30" s="4">
        <f t="shared" ref="D30:D93" si="2">_xlfn.LET(
_xlpm.InterestCalculation,$G29*$B$9,
_xlpm.IsPrincipalRemainingZeroCondition,ROUND($G29,2)=0,
_xlpm.IsPrincipalRemainingBlankCondition,$G29="",
_xlpm.IsPeriodBlankCondition,ISBLANK($A30),
_xlpm.Calculation,IF(_xlpm.IsPeriodBlankCondition,"",IF(_xlpm.IsPrincipalRemainingBlankCondition,"",IF(_xlpm.IsPrincipalRemainingZeroCondition,"",_xlpm.InterestCalculation))),
_xlpm.Calculation
)</f>
        <v>1198.5281584467809</v>
      </c>
      <c r="E30" s="4">
        <f t="shared" ref="E30:E38" si="3">_xlfn.LET(
_xlpm.PrincipalOwedCalculation,$B$10-$D30,
_xlpm.IsPrincipalLessThenOrEqualToMonthlyPaymentCondition,$G29&lt;=$B$10,
_xlpm.IsPrincipalZeroCondition,ROUND($G29,2) = 0,
_xlpm.IsPrincipalRemainingBlankCondition,$G29="",
_xlpm.IsPeriodBlankCondition,ISBLANK($A30),
_xlpm.Calculation,IF(_xlpm.IsPeriodBlankCondition,"",IF(_xlpm.IsPrincipalRemainingBlankCondition,"",IF(_xlpm.IsPrincipalZeroCondition,"",IF(_xlpm.IsPrincipalLessThenOrEqualToMonthlyPaymentCondition,$G29,_xlpm.PrincipalOwedCalculation)))),
_xlpm.Calculation
)</f>
        <v>122.24807453609628</v>
      </c>
      <c r="F30" s="4">
        <v>100</v>
      </c>
      <c r="G30" s="4">
        <f t="shared" ref="G30:G93" si="4">_xlfn.LET(
_xlpm.StartingBalanceGreaterThanPrincipalOwedPlusPrepaymentCondition,$C30&gt;=$E30+$F30,
_xlpm.IsPrincpalOwedPlusPrepaymentLessThanOrEqualToPrincipalRemainingCondition,ROUND($E30+$F30,2)&lt;=ROUND($G29,2),
_xlpm.IsCurrentPrincapalOwedAmtGreaterThanPrevPrincipalOwedCondition,$E29&gt;$G29,
_xlpm.IsPrincipalZeroCondition,ROUND($G29,2) = 0,
_xlpm.IsPrincipalRemainingBlankCondition,$G29="",
_xlpm.IsPeriodBlankCondition,ISBLANK($A30),
_xlpm.Calculation,IF(_xlpm.IsPeriodBlankCondition,"",IF(_xlpm.IsPrincipalRemainingBlankCondition,"",IF(_xlpm.IsPrincipalZeroCondition,"",IF(_xlpm.StartingBalanceGreaterThanPrincipalOwedPlusPrepaymentCondition,$C30-$E30-$F30,0)))),
_xlpm.Calculation
)</f>
        <v>179556.97569248104</v>
      </c>
      <c r="H30" s="4">
        <f t="shared" ref="H30:H93" si="5">_xlfn.LET(
_xlpm.PrincpalRemainingCalculation,$B$13,
_xlpm.IsPrincipalZeroCondition,ROUND($G29,2) = 0,
_xlpm.IsPrincipalRemainingBlankCondition,$G29="",
_xlpm.IsPeriodBlankCondition,ISBLANK($A30),
_xlpm.Calculation,IF(_xlpm.IsPeriodBlankCondition,"",IF(_xlpm.IsPrincipalRemainingBlankCondition,"",IF(_xlpm.IsPrincipalZeroCondition,"",_xlpm.PrincpalRemainingCalculation))),
_xlpm.Calculation
)</f>
        <v>500</v>
      </c>
      <c r="I30" s="4">
        <f t="shared" ref="I30:I93" si="6">_xlfn.LET(
_xlpm.IsPrincipalRemainingLessThanOrEqualToPMICutoffAmtCondition,$G29&lt;=$B$2*(1-$B$15),
_xlpm.PMIMonthlyPayment,$B$19,
_xlpm.IsPrincipalZeroCondition,ROUND($G29,2) = 0,
_xlpm.IsPrincipalRemainingBlankCondition,$G29="",
_xlpm.IsPeriodBlankCondition,ISBLANK($A30),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J30" s="4">
        <f t="shared" ref="J30:J93" si="7">_xlfn.LET(
_xlpm.PrePaymentActuallyPaid,IF($C30&gt;=$E30+$F30,$F30,$C30-$E30),
_xlpm.IfPMIOwedIsBlank,IF($I30 = "",0,$I30),
_xlpm.TotalMonthlyPaymentCalculation,$D30+$E30+$H30+_xlpm.IfPMIOwedIsBlank+_xlpm.PrePaymentActuallyPaid,
_xlpm.IsPrincipalZeroCondition,ROUND($G29,2) = 0,
_xlpm.IsPrincipalRemainingBlankCondition,$G29="",
_xlpm.IsPeriodBlankCondition,ISBLANK($A30),
_xlpm.Calculation,IF(_xlpm.IsPeriodBlankCondition,"",IF(_xlpm.IsPrincipalRemainingBlankCondition,"",IF(_xlpm.IsPrincipalZeroCondition,"",_xlpm.TotalMonthlyPaymentCalculation))),
_xlpm.Calculation
)</f>
        <v>2220.7762329828774</v>
      </c>
      <c r="K30" s="4">
        <f>_xlfn.LET(
_xlpm.CumulativeInterestCalculation,SUM($D$29:$D30),
_xlpm.IsPrincipalZeroCondition,ROUND($G29,2) = 0,
_xlpm.IsPrincipalRemainingBlankCondition,$G29="",
_xlpm.IsPeriodBlankCondition,ISBLANK($A30),
_xlpm.Calculation,IF(_xlpm.IsPeriodBlankCondition,"",IF(_xlpm.IsPrincipalRemainingBlankCondition,"",IF(_xlpm.IsPrincipalZeroCondition,"",_xlpm.CumulativeInterestCalculation))),
_xlpm.Calculation
)</f>
        <v>2398.5281584467812</v>
      </c>
      <c r="L30" s="4">
        <f>_xlfn.LET(
_xlpm.CumulativePrincipalCalculation,SUM($E$29:$F30),
_xlpm.CumulativePrincipalCalculationIfPrincipalLessThenOrEqualToMonthlyPaymentCondition,$L29+$E30,
_xlpm.PrincipalOwedCalculation,$B$10-$D30,
_xlpm.IsPrincipalLessThenOrEqualToMonthlyPaymentCondition,$G29&lt;=$B$10,
_xlpm.IsPrincipalZeroCondition,ROUND($G29,2) = 0,
_xlpm.IsPrincipalRemainingBlankCondition,$G29="",
_xlpm.IsPeriodBlankCondition,ISBLANK($A30),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443.0243075189735</v>
      </c>
      <c r="M30" s="4">
        <f>_xlfn.LET(
_xlpm.CumulativePMICalculation,SUM($I$29:$I30),
_xlpm.IsPrincipalZeroCondition,ROUND($G29,2) = 0,
_xlpm.IsPrincipalRemainingBlankCondition,$G29="",
_xlpm.IsPeriodBlankCondition,ISBLANK($A30),
_xlpm.Calculation,IF(_xlpm.IsPeriodBlankCondition,"",IF(_xlpm.IsPrincipalRemainingBlankCondition,"",IF(_xlpm.IsPrincipalZeroCondition,"",_xlpm.CumulativePMICalculation))),
_xlpm.Calculation
)</f>
        <v>600</v>
      </c>
      <c r="N30" s="4">
        <f t="shared" ref="N30:N93" si="8">_xlfn.LET(
_xlpm.CumulativeHousingPayments,$K30+$L30+$M30,
_xlpm.PrincipalOwedCalculation,$B$10-$D30,
_xlpm.IsPrincipalLessThenOrEqualToMonthlyPaymentCondition,$G29&lt;=$B$10,
_xlpm.IsPrincipalZeroCondition,ROUND($G29,2) = 0,
_xlpm.IsPrincipalRemainingBlankCondition,$G29="",
_xlpm.IsPeriodBlankCondition,ISBLANK($A30),
_xlpm.Calculation,IF(_xlpm.IsPeriodBlankCondition,"",IF(_xlpm.IsPrincipalRemainingBlankCondition,"",IF(_xlpm.IsPrincipalZeroCondition,"",_xlpm.CumulativeHousingPayments))),
_xlpm.Calculation
)</f>
        <v>3441.5524659657549</v>
      </c>
      <c r="O30" s="4">
        <f>_xlfn.LET(
_xlpm.CumulativeHousingPaymentsIncludingAdditionalCosts,SUM($J$29:$J30),
_xlpm.PrincipalOwedCalculation,$B$10-$D30,
_xlpm.IsPrincipalLessThenOrEqualToMonthlyPaymentCondition,$G29&lt;=$B$10,
_xlpm.IsPrincipalZeroCondition,ROUND($G29,2) = 0,
_xlpm.IsPrincipalRemainingBlankCondition,$G29="",
_xlpm.IsPeriodBlankCondition,ISBLANK($A30),
_xlpm.Calculation,IF(_xlpm.IsPeriodBlankCondition,"",IF(_xlpm.IsPrincipalRemainingBlankCondition,"",IF(_xlpm.IsPrincipalZeroCondition,"",_xlpm.CumulativeHousingPaymentsIncludingAdditionalCosts))),
_xlpm.Calculation
)</f>
        <v>4441.5524659657549</v>
      </c>
    </row>
    <row r="31" spans="1:15" x14ac:dyDescent="0.3">
      <c r="A31">
        <v>3</v>
      </c>
      <c r="B31" s="34">
        <f t="shared" si="0"/>
        <v>43891</v>
      </c>
      <c r="C31" s="4">
        <f t="shared" si="1"/>
        <v>179556.97569248104</v>
      </c>
      <c r="D31" s="4">
        <f t="shared" si="2"/>
        <v>1197.0465046165402</v>
      </c>
      <c r="E31" s="4">
        <f t="shared" si="3"/>
        <v>123.72972836633699</v>
      </c>
      <c r="F31" s="4">
        <v>100</v>
      </c>
      <c r="G31" s="4">
        <f t="shared" si="4"/>
        <v>179333.2459641147</v>
      </c>
      <c r="H31" s="4">
        <f t="shared" si="5"/>
        <v>500</v>
      </c>
      <c r="I31" s="4">
        <f t="shared" si="6"/>
        <v>300</v>
      </c>
      <c r="J31" s="4">
        <f t="shared" si="7"/>
        <v>2220.7762329828774</v>
      </c>
      <c r="K31" s="4">
        <f>_xlfn.LET(
_xlpm.CumulativeInterestCalculation,SUM($D$29:$D31),
_xlpm.IsPrincipalZeroCondition,ROUND($G30,2) = 0,
_xlpm.IsPrincipalRemainingBlankCondition,$G30="",
_xlpm.IsPeriodBlankCondition,ISBLANK($A31),
_xlpm.Calculation,IF(_xlpm.IsPeriodBlankCondition,"",IF(_xlpm.IsPrincipalRemainingBlankCondition,"",IF(_xlpm.IsPrincipalZeroCondition,"",_xlpm.CumulativeInterestCalculation))),
_xlpm.Calculation
)</f>
        <v>3595.5746630633212</v>
      </c>
      <c r="L31" s="4">
        <f>_xlfn.LET(
_xlpm.CumulativePrincipalCalculation,SUM($E$29:$F31),
_xlpm.CumulativePrincipalCalculationIfPrincipalLessThenOrEqualToMonthlyPaymentCondition,$L30+$E31,
_xlpm.PrincipalOwedCalculation,$B$10-$D31,
_xlpm.IsPrincipalLessThenOrEqualToMonthlyPaymentCondition,$G30&lt;=$B$10,
_xlpm.IsPrincipalZeroCondition,ROUND($G30,2) = 0,
_xlpm.IsPrincipalRemainingBlankCondition,$G30="",
_xlpm.IsPeriodBlankCondition,ISBLANK($A31),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666.75403588531049</v>
      </c>
      <c r="M31" s="4">
        <f>_xlfn.LET(
_xlpm.CumulativePMICalculation,SUM($I$29:$I31),
_xlpm.IsPrincipalZeroCondition,ROUND($G30,2) = 0,
_xlpm.IsPrincipalRemainingBlankCondition,$G30="",
_xlpm.IsPeriodBlankCondition,ISBLANK($A31),
_xlpm.Calculation,IF(_xlpm.IsPeriodBlankCondition,"",IF(_xlpm.IsPrincipalRemainingBlankCondition,"",IF(_xlpm.IsPrincipalZeroCondition,"",_xlpm.CumulativePMICalculation))),
_xlpm.Calculation
)</f>
        <v>900</v>
      </c>
      <c r="N31" s="4">
        <f t="shared" si="8"/>
        <v>5162.3286989486314</v>
      </c>
      <c r="O31" s="4">
        <f>_xlfn.LET(
_xlpm.CumulativeHousingPaymentsIncludingAdditionalCosts,SUM($J$29:$J31),
_xlpm.PrincipalOwedCalculation,$B$10-$D31,
_xlpm.IsPrincipalLessThenOrEqualToMonthlyPaymentCondition,$G30&lt;=$B$10,
_xlpm.IsPrincipalZeroCondition,ROUND($G30,2) = 0,
_xlpm.IsPrincipalRemainingBlankCondition,$G30="",
_xlpm.IsPeriodBlankCondition,ISBLANK($A31),
_xlpm.Calculation,IF(_xlpm.IsPeriodBlankCondition,"",IF(_xlpm.IsPrincipalRemainingBlankCondition,"",IF(_xlpm.IsPrincipalZeroCondition,"",_xlpm.CumulativeHousingPaymentsIncludingAdditionalCosts))),
_xlpm.Calculation
)</f>
        <v>6662.3286989486323</v>
      </c>
    </row>
    <row r="32" spans="1:15" x14ac:dyDescent="0.3">
      <c r="A32">
        <v>4</v>
      </c>
      <c r="B32" s="34">
        <f t="shared" si="0"/>
        <v>43922</v>
      </c>
      <c r="C32" s="4">
        <f t="shared" si="1"/>
        <v>179333.2459641147</v>
      </c>
      <c r="D32" s="4">
        <f t="shared" si="2"/>
        <v>1195.5549730940982</v>
      </c>
      <c r="E32" s="4">
        <f t="shared" si="3"/>
        <v>125.22125988877906</v>
      </c>
      <c r="F32" s="4">
        <v>100</v>
      </c>
      <c r="G32" s="4">
        <f t="shared" si="4"/>
        <v>179108.02470422591</v>
      </c>
      <c r="H32" s="4">
        <f t="shared" si="5"/>
        <v>500</v>
      </c>
      <c r="I32" s="4">
        <f t="shared" si="6"/>
        <v>300</v>
      </c>
      <c r="J32" s="4">
        <f t="shared" si="7"/>
        <v>2220.7762329828774</v>
      </c>
      <c r="K32" s="4">
        <f>_xlfn.LET(
_xlpm.CumulativeInterestCalculation,SUM($D$29:$D32),
_xlpm.IsPrincipalZeroCondition,ROUND($G31,2) = 0,
_xlpm.IsPrincipalRemainingBlankCondition,$G31="",
_xlpm.IsPeriodBlankCondition,ISBLANK($A32),
_xlpm.Calculation,IF(_xlpm.IsPeriodBlankCondition,"",IF(_xlpm.IsPrincipalRemainingBlankCondition,"",IF(_xlpm.IsPrincipalZeroCondition,"",_xlpm.CumulativeInterestCalculation))),
_xlpm.Calculation
)</f>
        <v>4791.1296361574196</v>
      </c>
      <c r="L32" s="4">
        <f>_xlfn.LET(
_xlpm.CumulativePrincipalCalculation,SUM($E$29:$F32),
_xlpm.CumulativePrincipalCalculationIfPrincipalLessThenOrEqualToMonthlyPaymentCondition,$L31+$E32,
_xlpm.PrincipalOwedCalculation,$B$10-$D32,
_xlpm.IsPrincipalLessThenOrEqualToMonthlyPaymentCondition,$G31&lt;=$B$10,
_xlpm.IsPrincipalZeroCondition,ROUND($G31,2) = 0,
_xlpm.IsPrincipalRemainingBlankCondition,$G31="",
_xlpm.IsPeriodBlankCondition,ISBLANK($A32),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891.97529577408955</v>
      </c>
      <c r="M32" s="4">
        <f>_xlfn.LET(
_xlpm.CumulativePMICalculation,SUM($I$29:$I32),
_xlpm.IsPrincipalZeroCondition,ROUND($G31,2) = 0,
_xlpm.IsPrincipalRemainingBlankCondition,$G31="",
_xlpm.IsPeriodBlankCondition,ISBLANK($A32),
_xlpm.Calculation,IF(_xlpm.IsPeriodBlankCondition,"",IF(_xlpm.IsPrincipalRemainingBlankCondition,"",IF(_xlpm.IsPrincipalZeroCondition,"",_xlpm.CumulativePMICalculation))),
_xlpm.Calculation
)</f>
        <v>1200</v>
      </c>
      <c r="N32" s="4">
        <f t="shared" si="8"/>
        <v>6883.1049319315089</v>
      </c>
      <c r="O32" s="4">
        <f>_xlfn.LET(
_xlpm.CumulativeHousingPaymentsIncludingAdditionalCosts,SUM($J$29:$J32),
_xlpm.PrincipalOwedCalculation,$B$10-$D32,
_xlpm.IsPrincipalLessThenOrEqualToMonthlyPaymentCondition,$G31&lt;=$B$10,
_xlpm.IsPrincipalZeroCondition,ROUND($G31,2) = 0,
_xlpm.IsPrincipalRemainingBlankCondition,$G31="",
_xlpm.IsPeriodBlankCondition,ISBLANK($A32),
_xlpm.Calculation,IF(_xlpm.IsPeriodBlankCondition,"",IF(_xlpm.IsPrincipalRemainingBlankCondition,"",IF(_xlpm.IsPrincipalZeroCondition,"",_xlpm.CumulativeHousingPaymentsIncludingAdditionalCosts))),
_xlpm.Calculation
)</f>
        <v>8883.1049319315098</v>
      </c>
    </row>
    <row r="33" spans="1:15" x14ac:dyDescent="0.3">
      <c r="A33">
        <v>5</v>
      </c>
      <c r="B33" s="34">
        <f t="shared" si="0"/>
        <v>43952</v>
      </c>
      <c r="C33" s="4">
        <f t="shared" si="1"/>
        <v>179108.02470422591</v>
      </c>
      <c r="D33" s="4">
        <f t="shared" si="2"/>
        <v>1194.0534980281727</v>
      </c>
      <c r="E33" s="4">
        <f t="shared" si="3"/>
        <v>126.72273495470449</v>
      </c>
      <c r="F33" s="4">
        <v>100</v>
      </c>
      <c r="G33" s="4">
        <f t="shared" si="4"/>
        <v>178881.30196927121</v>
      </c>
      <c r="H33" s="4">
        <f t="shared" si="5"/>
        <v>500</v>
      </c>
      <c r="I33" s="4">
        <f t="shared" si="6"/>
        <v>300</v>
      </c>
      <c r="J33" s="4">
        <f t="shared" si="7"/>
        <v>2220.7762329828774</v>
      </c>
      <c r="K33" s="4">
        <f>_xlfn.LET(
_xlpm.CumulativeInterestCalculation,SUM($D$29:$D33),
_xlpm.IsPrincipalZeroCondition,ROUND($G32,2) = 0,
_xlpm.IsPrincipalRemainingBlankCondition,$G32="",
_xlpm.IsPeriodBlankCondition,ISBLANK($A33),
_xlpm.Calculation,IF(_xlpm.IsPeriodBlankCondition,"",IF(_xlpm.IsPrincipalRemainingBlankCondition,"",IF(_xlpm.IsPrincipalZeroCondition,"",_xlpm.CumulativeInterestCalculation))),
_xlpm.Calculation
)</f>
        <v>5985.1831341855923</v>
      </c>
      <c r="L33" s="4">
        <f>_xlfn.LET(
_xlpm.CumulativePrincipalCalculation,SUM($E$29:$F33),
_xlpm.CumulativePrincipalCalculationIfPrincipalLessThenOrEqualToMonthlyPaymentCondition,$L32+$E33,
_xlpm.PrincipalOwedCalculation,$B$10-$D33,
_xlpm.IsPrincipalLessThenOrEqualToMonthlyPaymentCondition,$G32&lt;=$B$10,
_xlpm.IsPrincipalZeroCondition,ROUND($G32,2) = 0,
_xlpm.IsPrincipalRemainingBlankCondition,$G32="",
_xlpm.IsPeriodBlankCondition,ISBLANK($A33),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1118.698030728794</v>
      </c>
      <c r="M33" s="4">
        <f>_xlfn.LET(
_xlpm.CumulativePMICalculation,SUM($I$29:$I33),
_xlpm.IsPrincipalZeroCondition,ROUND($G32,2) = 0,
_xlpm.IsPrincipalRemainingBlankCondition,$G32="",
_xlpm.IsPeriodBlankCondition,ISBLANK($A33),
_xlpm.Calculation,IF(_xlpm.IsPeriodBlankCondition,"",IF(_xlpm.IsPrincipalRemainingBlankCondition,"",IF(_xlpm.IsPrincipalZeroCondition,"",_xlpm.CumulativePMICalculation))),
_xlpm.Calculation
)</f>
        <v>1500</v>
      </c>
      <c r="N33" s="4">
        <f t="shared" si="8"/>
        <v>8603.8811649143863</v>
      </c>
      <c r="O33" s="4">
        <f>_xlfn.LET(
_xlpm.CumulativeHousingPaymentsIncludingAdditionalCosts,SUM($J$29:$J33),
_xlpm.PrincipalOwedCalculation,$B$10-$D33,
_xlpm.IsPrincipalLessThenOrEqualToMonthlyPaymentCondition,$G32&lt;=$B$10,
_xlpm.IsPrincipalZeroCondition,ROUND($G32,2) = 0,
_xlpm.IsPrincipalRemainingBlankCondition,$G32="",
_xlpm.IsPeriodBlankCondition,ISBLANK($A33),
_xlpm.Calculation,IF(_xlpm.IsPeriodBlankCondition,"",IF(_xlpm.IsPrincipalRemainingBlankCondition,"",IF(_xlpm.IsPrincipalZeroCondition,"",_xlpm.CumulativeHousingPaymentsIncludingAdditionalCosts))),
_xlpm.Calculation
)</f>
        <v>11103.881164914386</v>
      </c>
    </row>
    <row r="34" spans="1:15" x14ac:dyDescent="0.3">
      <c r="A34">
        <v>6</v>
      </c>
      <c r="B34" s="34">
        <f t="shared" si="0"/>
        <v>43983</v>
      </c>
      <c r="C34" s="4">
        <f t="shared" si="1"/>
        <v>178881.30196927121</v>
      </c>
      <c r="D34" s="4">
        <f t="shared" si="2"/>
        <v>1192.5420131284748</v>
      </c>
      <c r="E34" s="4">
        <f t="shared" si="3"/>
        <v>128.23421985440245</v>
      </c>
      <c r="F34" s="4">
        <v>100</v>
      </c>
      <c r="G34" s="4">
        <f t="shared" si="4"/>
        <v>178653.0677494168</v>
      </c>
      <c r="H34" s="4">
        <f t="shared" si="5"/>
        <v>500</v>
      </c>
      <c r="I34" s="4">
        <f t="shared" si="6"/>
        <v>300</v>
      </c>
      <c r="J34" s="4">
        <f t="shared" si="7"/>
        <v>2220.7762329828774</v>
      </c>
      <c r="K34" s="4">
        <f>_xlfn.LET(
_xlpm.CumulativeInterestCalculation,SUM($D$29:$D34),
_xlpm.IsPrincipalZeroCondition,ROUND($G33,2) = 0,
_xlpm.IsPrincipalRemainingBlankCondition,$G33="",
_xlpm.IsPeriodBlankCondition,ISBLANK($A34),
_xlpm.Calculation,IF(_xlpm.IsPeriodBlankCondition,"",IF(_xlpm.IsPrincipalRemainingBlankCondition,"",IF(_xlpm.IsPrincipalZeroCondition,"",_xlpm.CumulativeInterestCalculation))),
_xlpm.Calculation
)</f>
        <v>7177.7251473140668</v>
      </c>
      <c r="L34" s="4">
        <f>_xlfn.LET(
_xlpm.CumulativePrincipalCalculation,SUM($E$29:$F34),
_xlpm.CumulativePrincipalCalculationIfPrincipalLessThenOrEqualToMonthlyPaymentCondition,$L33+$E34,
_xlpm.PrincipalOwedCalculation,$B$10-$D34,
_xlpm.IsPrincipalLessThenOrEqualToMonthlyPaymentCondition,$G33&lt;=$B$10,
_xlpm.IsPrincipalZeroCondition,ROUND($G33,2) = 0,
_xlpm.IsPrincipalRemainingBlankCondition,$G33="",
_xlpm.IsPeriodBlankCondition,ISBLANK($A34),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1346.9322505831965</v>
      </c>
      <c r="M34" s="4">
        <f>_xlfn.LET(
_xlpm.CumulativePMICalculation,SUM($I$29:$I34),
_xlpm.IsPrincipalZeroCondition,ROUND($G33,2) = 0,
_xlpm.IsPrincipalRemainingBlankCondition,$G33="",
_xlpm.IsPeriodBlankCondition,ISBLANK($A34),
_xlpm.Calculation,IF(_xlpm.IsPeriodBlankCondition,"",IF(_xlpm.IsPrincipalRemainingBlankCondition,"",IF(_xlpm.IsPrincipalZeroCondition,"",_xlpm.CumulativePMICalculation))),
_xlpm.Calculation
)</f>
        <v>1800</v>
      </c>
      <c r="N34" s="4">
        <f t="shared" si="8"/>
        <v>10324.657397897263</v>
      </c>
      <c r="O34" s="4">
        <f>_xlfn.LET(
_xlpm.CumulativeHousingPaymentsIncludingAdditionalCosts,SUM($J$29:$J34),
_xlpm.PrincipalOwedCalculation,$B$10-$D34,
_xlpm.IsPrincipalLessThenOrEqualToMonthlyPaymentCondition,$G33&lt;=$B$10,
_xlpm.IsPrincipalZeroCondition,ROUND($G33,2) = 0,
_xlpm.IsPrincipalRemainingBlankCondition,$G33="",
_xlpm.IsPeriodBlankCondition,ISBLANK($A34),
_xlpm.Calculation,IF(_xlpm.IsPeriodBlankCondition,"",IF(_xlpm.IsPrincipalRemainingBlankCondition,"",IF(_xlpm.IsPrincipalZeroCondition,"",_xlpm.CumulativeHousingPaymentsIncludingAdditionalCosts))),
_xlpm.Calculation
)</f>
        <v>13324.657397897263</v>
      </c>
    </row>
    <row r="35" spans="1:15" x14ac:dyDescent="0.3">
      <c r="A35">
        <v>7</v>
      </c>
      <c r="B35" s="34">
        <f t="shared" si="0"/>
        <v>44013</v>
      </c>
      <c r="C35" s="4">
        <f t="shared" si="1"/>
        <v>178653.0677494168</v>
      </c>
      <c r="D35" s="4">
        <f t="shared" si="2"/>
        <v>1191.0204516627787</v>
      </c>
      <c r="E35" s="4">
        <f t="shared" si="3"/>
        <v>129.75578132009855</v>
      </c>
      <c r="F35" s="4">
        <v>100</v>
      </c>
      <c r="G35" s="4">
        <f t="shared" si="4"/>
        <v>178423.31196809671</v>
      </c>
      <c r="H35" s="4">
        <f t="shared" si="5"/>
        <v>500</v>
      </c>
      <c r="I35" s="4">
        <f t="shared" si="6"/>
        <v>300</v>
      </c>
      <c r="J35" s="4">
        <f t="shared" si="7"/>
        <v>2220.7762329828774</v>
      </c>
      <c r="K35" s="4">
        <f>_xlfn.LET(
_xlpm.CumulativeInterestCalculation,SUM($D$29:$D35),
_xlpm.IsPrincipalZeroCondition,ROUND($G34,2) = 0,
_xlpm.IsPrincipalRemainingBlankCondition,$G34="",
_xlpm.IsPeriodBlankCondition,ISBLANK($A35),
_xlpm.Calculation,IF(_xlpm.IsPeriodBlankCondition,"",IF(_xlpm.IsPrincipalRemainingBlankCondition,"",IF(_xlpm.IsPrincipalZeroCondition,"",_xlpm.CumulativeInterestCalculation))),
_xlpm.Calculation
)</f>
        <v>8368.7455989768459</v>
      </c>
      <c r="L35" s="4">
        <f>_xlfn.LET(
_xlpm.CumulativePrincipalCalculation,SUM($E$29:$F35),
_xlpm.CumulativePrincipalCalculationIfPrincipalLessThenOrEqualToMonthlyPaymentCondition,$L34+$E35,
_xlpm.PrincipalOwedCalculation,$B$10-$D35,
_xlpm.IsPrincipalLessThenOrEqualToMonthlyPaymentCondition,$G34&lt;=$B$10,
_xlpm.IsPrincipalZeroCondition,ROUND($G34,2) = 0,
_xlpm.IsPrincipalRemainingBlankCondition,$G34="",
_xlpm.IsPeriodBlankCondition,ISBLANK($A35),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1576.688031903295</v>
      </c>
      <c r="M35" s="4">
        <f>_xlfn.LET(
_xlpm.CumulativePMICalculation,SUM($I$29:$I35),
_xlpm.IsPrincipalZeroCondition,ROUND($G34,2) = 0,
_xlpm.IsPrincipalRemainingBlankCondition,$G34="",
_xlpm.IsPeriodBlankCondition,ISBLANK($A35),
_xlpm.Calculation,IF(_xlpm.IsPeriodBlankCondition,"",IF(_xlpm.IsPrincipalRemainingBlankCondition,"",IF(_xlpm.IsPrincipalZeroCondition,"",_xlpm.CumulativePMICalculation))),
_xlpm.Calculation
)</f>
        <v>2100</v>
      </c>
      <c r="N35" s="4">
        <f t="shared" si="8"/>
        <v>12045.433630880141</v>
      </c>
      <c r="O35" s="4">
        <f>_xlfn.LET(
_xlpm.CumulativeHousingPaymentsIncludingAdditionalCosts,SUM($J$29:$J35),
_xlpm.PrincipalOwedCalculation,$B$10-$D35,
_xlpm.IsPrincipalLessThenOrEqualToMonthlyPaymentCondition,$G34&lt;=$B$10,
_xlpm.IsPrincipalZeroCondition,ROUND($G34,2) = 0,
_xlpm.IsPrincipalRemainingBlankCondition,$G34="",
_xlpm.IsPeriodBlankCondition,ISBLANK($A35),
_xlpm.Calculation,IF(_xlpm.IsPeriodBlankCondition,"",IF(_xlpm.IsPrincipalRemainingBlankCondition,"",IF(_xlpm.IsPrincipalZeroCondition,"",_xlpm.CumulativeHousingPaymentsIncludingAdditionalCosts))),
_xlpm.Calculation
)</f>
        <v>15545.433630880139</v>
      </c>
    </row>
    <row r="36" spans="1:15" x14ac:dyDescent="0.3">
      <c r="A36">
        <v>8</v>
      </c>
      <c r="B36" s="34">
        <f t="shared" si="0"/>
        <v>44044</v>
      </c>
      <c r="C36" s="4">
        <f t="shared" si="1"/>
        <v>178423.31196809671</v>
      </c>
      <c r="D36" s="4">
        <f t="shared" si="2"/>
        <v>1189.4887464539781</v>
      </c>
      <c r="E36" s="4">
        <f t="shared" si="3"/>
        <v>131.28748652889908</v>
      </c>
      <c r="F36" s="4">
        <v>100</v>
      </c>
      <c r="G36" s="4">
        <f t="shared" si="4"/>
        <v>178192.02448156782</v>
      </c>
      <c r="H36" s="4">
        <f t="shared" si="5"/>
        <v>500</v>
      </c>
      <c r="I36" s="4">
        <f t="shared" si="6"/>
        <v>300</v>
      </c>
      <c r="J36" s="4">
        <f t="shared" si="7"/>
        <v>2220.7762329828774</v>
      </c>
      <c r="K36" s="4">
        <f>_xlfn.LET(
_xlpm.CumulativeInterestCalculation,SUM($D$29:$D36),
_xlpm.IsPrincipalZeroCondition,ROUND($G35,2) = 0,
_xlpm.IsPrincipalRemainingBlankCondition,$G35="",
_xlpm.IsPeriodBlankCondition,ISBLANK($A36),
_xlpm.Calculation,IF(_xlpm.IsPeriodBlankCondition,"",IF(_xlpm.IsPrincipalRemainingBlankCondition,"",IF(_xlpm.IsPrincipalZeroCondition,"",_xlpm.CumulativeInterestCalculation))),
_xlpm.Calculation
)</f>
        <v>9558.2343454308248</v>
      </c>
      <c r="L36" s="4">
        <f>_xlfn.LET(
_xlpm.CumulativePrincipalCalculation,SUM($E$29:$F36),
_xlpm.CumulativePrincipalCalculationIfPrincipalLessThenOrEqualToMonthlyPaymentCondition,$L35+$E36,
_xlpm.PrincipalOwedCalculation,$B$10-$D36,
_xlpm.IsPrincipalLessThenOrEqualToMonthlyPaymentCondition,$G35&lt;=$B$10,
_xlpm.IsPrincipalZeroCondition,ROUND($G35,2) = 0,
_xlpm.IsPrincipalRemainingBlankCondition,$G35="",
_xlpm.IsPeriodBlankCondition,ISBLANK($A36),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1807.9755184321941</v>
      </c>
      <c r="M36" s="4">
        <f>_xlfn.LET(
_xlpm.CumulativePMICalculation,SUM($I$29:$I36),
_xlpm.IsPrincipalZeroCondition,ROUND($G35,2) = 0,
_xlpm.IsPrincipalRemainingBlankCondition,$G35="",
_xlpm.IsPeriodBlankCondition,ISBLANK($A36),
_xlpm.Calculation,IF(_xlpm.IsPeriodBlankCondition,"",IF(_xlpm.IsPrincipalRemainingBlankCondition,"",IF(_xlpm.IsPrincipalZeroCondition,"",_xlpm.CumulativePMICalculation))),
_xlpm.Calculation
)</f>
        <v>2400</v>
      </c>
      <c r="N36" s="4">
        <f t="shared" si="8"/>
        <v>13766.20986386302</v>
      </c>
      <c r="O36" s="4">
        <f>_xlfn.LET(
_xlpm.CumulativeHousingPaymentsIncludingAdditionalCosts,SUM($J$29:$J36),
_xlpm.PrincipalOwedCalculation,$B$10-$D36,
_xlpm.IsPrincipalLessThenOrEqualToMonthlyPaymentCondition,$G35&lt;=$B$10,
_xlpm.IsPrincipalZeroCondition,ROUND($G35,2) = 0,
_xlpm.IsPrincipalRemainingBlankCondition,$G35="",
_xlpm.IsPeriodBlankCondition,ISBLANK($A36),
_xlpm.Calculation,IF(_xlpm.IsPeriodBlankCondition,"",IF(_xlpm.IsPrincipalRemainingBlankCondition,"",IF(_xlpm.IsPrincipalZeroCondition,"",_xlpm.CumulativeHousingPaymentsIncludingAdditionalCosts))),
_xlpm.Calculation
)</f>
        <v>17766.209863863016</v>
      </c>
    </row>
    <row r="37" spans="1:15" x14ac:dyDescent="0.3">
      <c r="A37">
        <v>9</v>
      </c>
      <c r="B37" s="34">
        <f t="shared" si="0"/>
        <v>44075</v>
      </c>
      <c r="C37" s="4">
        <f t="shared" si="1"/>
        <v>178192.02448156782</v>
      </c>
      <c r="D37" s="4">
        <f t="shared" si="2"/>
        <v>1187.9468298771189</v>
      </c>
      <c r="E37" s="4">
        <f t="shared" si="3"/>
        <v>132.82940310575827</v>
      </c>
      <c r="F37" s="4">
        <v>100</v>
      </c>
      <c r="G37" s="4">
        <f t="shared" si="4"/>
        <v>177959.19507846207</v>
      </c>
      <c r="H37" s="4">
        <f t="shared" si="5"/>
        <v>500</v>
      </c>
      <c r="I37" s="4">
        <f t="shared" si="6"/>
        <v>300</v>
      </c>
      <c r="J37" s="4">
        <f t="shared" si="7"/>
        <v>2220.7762329828774</v>
      </c>
      <c r="K37" s="4">
        <f>_xlfn.LET(
_xlpm.CumulativeInterestCalculation,SUM($D$29:$D37),
_xlpm.IsPrincipalZeroCondition,ROUND($G36,2) = 0,
_xlpm.IsPrincipalRemainingBlankCondition,$G36="",
_xlpm.IsPeriodBlankCondition,ISBLANK($A37),
_xlpm.Calculation,IF(_xlpm.IsPeriodBlankCondition,"",IF(_xlpm.IsPrincipalRemainingBlankCondition,"",IF(_xlpm.IsPrincipalZeroCondition,"",_xlpm.CumulativeInterestCalculation))),
_xlpm.Calculation
)</f>
        <v>10746.181175307944</v>
      </c>
      <c r="L37" s="4">
        <f>_xlfn.LET(
_xlpm.CumulativePrincipalCalculation,SUM($E$29:$F37),
_xlpm.CumulativePrincipalCalculationIfPrincipalLessThenOrEqualToMonthlyPaymentCondition,$L36+$E37,
_xlpm.PrincipalOwedCalculation,$B$10-$D37,
_xlpm.IsPrincipalLessThenOrEqualToMonthlyPaymentCondition,$G36&lt;=$B$10,
_xlpm.IsPrincipalZeroCondition,ROUND($G36,2) = 0,
_xlpm.IsPrincipalRemainingBlankCondition,$G36="",
_xlpm.IsPeriodBlankCondition,ISBLANK($A37),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2040.8049215379524</v>
      </c>
      <c r="M37" s="4">
        <f>_xlfn.LET(
_xlpm.CumulativePMICalculation,SUM($I$29:$I37),
_xlpm.IsPrincipalZeroCondition,ROUND($G36,2) = 0,
_xlpm.IsPrincipalRemainingBlankCondition,$G36="",
_xlpm.IsPeriodBlankCondition,ISBLANK($A37),
_xlpm.Calculation,IF(_xlpm.IsPeriodBlankCondition,"",IF(_xlpm.IsPrincipalRemainingBlankCondition,"",IF(_xlpm.IsPrincipalZeroCondition,"",_xlpm.CumulativePMICalculation))),
_xlpm.Calculation
)</f>
        <v>2700</v>
      </c>
      <c r="N37" s="4">
        <f t="shared" si="8"/>
        <v>15486.986096845896</v>
      </c>
      <c r="O37" s="4">
        <f>_xlfn.LET(
_xlpm.CumulativeHousingPaymentsIncludingAdditionalCosts,SUM($J$29:$J37),
_xlpm.PrincipalOwedCalculation,$B$10-$D37,
_xlpm.IsPrincipalLessThenOrEqualToMonthlyPaymentCondition,$G36&lt;=$B$10,
_xlpm.IsPrincipalZeroCondition,ROUND($G36,2) = 0,
_xlpm.IsPrincipalRemainingBlankCondition,$G36="",
_xlpm.IsPeriodBlankCondition,ISBLANK($A37),
_xlpm.Calculation,IF(_xlpm.IsPeriodBlankCondition,"",IF(_xlpm.IsPrincipalRemainingBlankCondition,"",IF(_xlpm.IsPrincipalZeroCondition,"",_xlpm.CumulativeHousingPaymentsIncludingAdditionalCosts))),
_xlpm.Calculation
)</f>
        <v>19986.986096845892</v>
      </c>
    </row>
    <row r="38" spans="1:15" x14ac:dyDescent="0.3">
      <c r="A38">
        <v>10</v>
      </c>
      <c r="B38" s="34">
        <f t="shared" si="0"/>
        <v>44105</v>
      </c>
      <c r="C38" s="4">
        <f t="shared" si="1"/>
        <v>177959.19507846207</v>
      </c>
      <c r="D38" s="4">
        <f t="shared" si="2"/>
        <v>1186.394633856414</v>
      </c>
      <c r="E38" s="4">
        <f t="shared" si="3"/>
        <v>134.38159912646324</v>
      </c>
      <c r="F38" s="4">
        <v>100</v>
      </c>
      <c r="G38" s="4">
        <f t="shared" si="4"/>
        <v>177724.8134793356</v>
      </c>
      <c r="H38" s="4">
        <f t="shared" si="5"/>
        <v>500</v>
      </c>
      <c r="I38" s="4">
        <f t="shared" si="6"/>
        <v>300</v>
      </c>
      <c r="J38" s="4">
        <f t="shared" si="7"/>
        <v>2220.7762329828774</v>
      </c>
      <c r="K38" s="4">
        <f>_xlfn.LET(
_xlpm.CumulativeInterestCalculation,SUM($D$29:$D38),
_xlpm.IsPrincipalZeroCondition,ROUND($G37,2) = 0,
_xlpm.IsPrincipalRemainingBlankCondition,$G37="",
_xlpm.IsPeriodBlankCondition,ISBLANK($A38),
_xlpm.Calculation,IF(_xlpm.IsPeriodBlankCondition,"",IF(_xlpm.IsPrincipalRemainingBlankCondition,"",IF(_xlpm.IsPrincipalZeroCondition,"",_xlpm.CumulativeInterestCalculation))),
_xlpm.Calculation
)</f>
        <v>11932.575809164358</v>
      </c>
      <c r="L38" s="4">
        <f>_xlfn.LET(
_xlpm.CumulativePrincipalCalculation,SUM($E$29:$F38),
_xlpm.CumulativePrincipalCalculationIfPrincipalLessThenOrEqualToMonthlyPaymentCondition,$L37+$E38,
_xlpm.PrincipalOwedCalculation,$B$10-$D38,
_xlpm.IsPrincipalLessThenOrEqualToMonthlyPaymentCondition,$G37&lt;=$B$10,
_xlpm.IsPrincipalZeroCondition,ROUND($G37,2) = 0,
_xlpm.IsPrincipalRemainingBlankCondition,$G37="",
_xlpm.IsPeriodBlankCondition,ISBLANK($A38),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2275.1865206644156</v>
      </c>
      <c r="M38" s="4">
        <f>_xlfn.LET(
_xlpm.CumulativePMICalculation,SUM($I$29:$I38),
_xlpm.IsPrincipalZeroCondition,ROUND($G37,2) = 0,
_xlpm.IsPrincipalRemainingBlankCondition,$G37="",
_xlpm.IsPeriodBlankCondition,ISBLANK($A38),
_xlpm.Calculation,IF(_xlpm.IsPeriodBlankCondition,"",IF(_xlpm.IsPrincipalRemainingBlankCondition,"",IF(_xlpm.IsPrincipalZeroCondition,"",_xlpm.CumulativePMICalculation))),
_xlpm.Calculation
)</f>
        <v>3000</v>
      </c>
      <c r="N38" s="4">
        <f t="shared" si="8"/>
        <v>17207.762329828773</v>
      </c>
      <c r="O38" s="4">
        <f>_xlfn.LET(
_xlpm.CumulativeHousingPaymentsIncludingAdditionalCosts,SUM($J$29:$J38),
_xlpm.PrincipalOwedCalculation,$B$10-$D38,
_xlpm.IsPrincipalLessThenOrEqualToMonthlyPaymentCondition,$G37&lt;=$B$10,
_xlpm.IsPrincipalZeroCondition,ROUND($G37,2) = 0,
_xlpm.IsPrincipalRemainingBlankCondition,$G37="",
_xlpm.IsPeriodBlankCondition,ISBLANK($A38),
_xlpm.Calculation,IF(_xlpm.IsPeriodBlankCondition,"",IF(_xlpm.IsPrincipalRemainingBlankCondition,"",IF(_xlpm.IsPrincipalZeroCondition,"",_xlpm.CumulativeHousingPaymentsIncludingAdditionalCosts))),
_xlpm.Calculation
)</f>
        <v>22207.762329828769</v>
      </c>
    </row>
    <row r="39" spans="1:15" x14ac:dyDescent="0.3">
      <c r="A39">
        <v>11</v>
      </c>
      <c r="B39" s="34">
        <f t="shared" si="0"/>
        <v>44136</v>
      </c>
      <c r="C39" s="4">
        <f t="shared" si="1"/>
        <v>177724.8134793356</v>
      </c>
      <c r="D39" s="4">
        <f t="shared" si="2"/>
        <v>1184.8320898622374</v>
      </c>
      <c r="E39" s="4">
        <f>_xlfn.LET(
_xlpm.PrincipalOwedCalculation,$B$10-$D39,
_xlpm.IsPrincipalLessThenOrEqualToMonthlyPaymentCondition,$G38&lt;=$B$10,
_xlpm.IsPrincipalZeroCondition,ROUND($G38,2) = 0,
_xlpm.IsPrincipalRemainingBlankCondition,$G38="",
_xlpm.IsPeriodBlankCondition,ISBLANK($A39),
_xlpm.Calculation,IF(_xlpm.IsPeriodBlankCondition,"",IF(_xlpm.IsPrincipalRemainingBlankCondition,"",IF(_xlpm.IsPrincipalZeroCondition,"",IF(_xlpm.IsPrincipalLessThenOrEqualToMonthlyPaymentCondition,$G38,_xlpm.PrincipalOwedCalculation)))),
_xlpm.Calculation
)</f>
        <v>135.94414312063986</v>
      </c>
      <c r="F39" s="4">
        <v>100</v>
      </c>
      <c r="G39" s="4">
        <f t="shared" si="4"/>
        <v>177488.86933621496</v>
      </c>
      <c r="H39" s="4">
        <f t="shared" si="5"/>
        <v>500</v>
      </c>
      <c r="I39" s="4">
        <f t="shared" si="6"/>
        <v>300</v>
      </c>
      <c r="J39" s="4">
        <f t="shared" si="7"/>
        <v>2220.7762329828774</v>
      </c>
      <c r="K39" s="4">
        <f>_xlfn.LET(
_xlpm.CumulativeInterestCalculation,SUM($D$29:$D39),
_xlpm.IsPrincipalZeroCondition,ROUND($G38,2) = 0,
_xlpm.IsPrincipalRemainingBlankCondition,$G38="",
_xlpm.IsPeriodBlankCondition,ISBLANK($A39),
_xlpm.Calculation,IF(_xlpm.IsPeriodBlankCondition,"",IF(_xlpm.IsPrincipalRemainingBlankCondition,"",IF(_xlpm.IsPrincipalZeroCondition,"",_xlpm.CumulativeInterestCalculation))),
_xlpm.Calculation
)</f>
        <v>13117.407899026595</v>
      </c>
      <c r="L39" s="4">
        <f>_xlfn.LET(
_xlpm.CumulativePrincipalCalculation,SUM($E$29:$F39),
_xlpm.CumulativePrincipalCalculationIfPrincipalLessThenOrEqualToMonthlyPaymentCondition,$L38+$E39,
_xlpm.PrincipalOwedCalculation,$B$10-$D39,
_xlpm.IsPrincipalLessThenOrEqualToMonthlyPaymentCondition,$G38&lt;=$B$10,
_xlpm.IsPrincipalZeroCondition,ROUND($G38,2) = 0,
_xlpm.IsPrincipalRemainingBlankCondition,$G38="",
_xlpm.IsPeriodBlankCondition,ISBLANK($A39),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2511.1306637850557</v>
      </c>
      <c r="M39" s="4">
        <f>_xlfn.LET(
_xlpm.CumulativePMICalculation,SUM($I$29:$I39),
_xlpm.IsPrincipalZeroCondition,ROUND($G38,2) = 0,
_xlpm.IsPrincipalRemainingBlankCondition,$G38="",
_xlpm.IsPeriodBlankCondition,ISBLANK($A39),
_xlpm.Calculation,IF(_xlpm.IsPeriodBlankCondition,"",IF(_xlpm.IsPrincipalRemainingBlankCondition,"",IF(_xlpm.IsPrincipalZeroCondition,"",_xlpm.CumulativePMICalculation))),
_xlpm.Calculation
)</f>
        <v>3300</v>
      </c>
      <c r="N39" s="4">
        <f t="shared" si="8"/>
        <v>18928.538562811649</v>
      </c>
      <c r="O39" s="4">
        <f>_xlfn.LET(
_xlpm.CumulativeHousingPaymentsIncludingAdditionalCosts,SUM($J$29:$J39),
_xlpm.PrincipalOwedCalculation,$B$10-$D39,
_xlpm.IsPrincipalLessThenOrEqualToMonthlyPaymentCondition,$G38&lt;=$B$10,
_xlpm.IsPrincipalZeroCondition,ROUND($G38,2) = 0,
_xlpm.IsPrincipalRemainingBlankCondition,$G38="",
_xlpm.IsPeriodBlankCondition,ISBLANK($A39),
_xlpm.Calculation,IF(_xlpm.IsPeriodBlankCondition,"",IF(_xlpm.IsPrincipalRemainingBlankCondition,"",IF(_xlpm.IsPrincipalZeroCondition,"",_xlpm.CumulativeHousingPaymentsIncludingAdditionalCosts))),
_xlpm.Calculation
)</f>
        <v>24428.538562811646</v>
      </c>
    </row>
    <row r="40" spans="1:15" x14ac:dyDescent="0.3">
      <c r="A40">
        <v>12</v>
      </c>
      <c r="B40" s="34">
        <f t="shared" si="0"/>
        <v>44166</v>
      </c>
      <c r="C40" s="4">
        <f t="shared" si="1"/>
        <v>177488.86933621496</v>
      </c>
      <c r="D40" s="4">
        <f t="shared" si="2"/>
        <v>1183.2591289080999</v>
      </c>
      <c r="E40" s="4">
        <f t="shared" ref="E40:E103" si="9">_xlfn.LET(
_xlpm.PrincipalOwedCalculation,$B$10-$D40,
_xlpm.IsPrincipalLessThenOrEqualToMonthlyPaymentCondition,$G39&lt;=$B$10,
_xlpm.IsPrincipalZeroCondition,ROUND($G39,2) = 0,
_xlpm.IsPrincipalRemainingBlankCondition,$G39="",
_xlpm.IsPeriodBlankCondition,ISBLANK($A40),
_xlpm.Calculation,IF(_xlpm.IsPeriodBlankCondition,"",IF(_xlpm.IsPrincipalRemainingBlankCondition,"",IF(_xlpm.IsPrincipalZeroCondition,"",IF(_xlpm.IsPrincipalLessThenOrEqualToMonthlyPaymentCondition,$G39,_xlpm.PrincipalOwedCalculation)))),
_xlpm.Calculation
)</f>
        <v>137.51710407477731</v>
      </c>
      <c r="F40" s="4">
        <v>100</v>
      </c>
      <c r="G40" s="4">
        <f t="shared" si="4"/>
        <v>177251.3522321402</v>
      </c>
      <c r="H40" s="4">
        <f t="shared" si="5"/>
        <v>500</v>
      </c>
      <c r="I40" s="4">
        <f t="shared" si="6"/>
        <v>300</v>
      </c>
      <c r="J40" s="4">
        <f t="shared" si="7"/>
        <v>2220.7762329828774</v>
      </c>
      <c r="K40" s="4">
        <f>_xlfn.LET(
_xlpm.CumulativeInterestCalculation,SUM($D$29:$D40),
_xlpm.IsPrincipalZeroCondition,ROUND($G39,2) = 0,
_xlpm.IsPrincipalRemainingBlankCondition,$G39="",
_xlpm.IsPeriodBlankCondition,ISBLANK($A40),
_xlpm.Calculation,IF(_xlpm.IsPeriodBlankCondition,"",IF(_xlpm.IsPrincipalRemainingBlankCondition,"",IF(_xlpm.IsPrincipalZeroCondition,"",_xlpm.CumulativeInterestCalculation))),
_xlpm.Calculation
)</f>
        <v>14300.667027934694</v>
      </c>
      <c r="L40" s="4">
        <f>_xlfn.LET(
_xlpm.CumulativePrincipalCalculation,SUM($E$29:$F40),
_xlpm.CumulativePrincipalCalculationIfPrincipalLessThenOrEqualToMonthlyPaymentCondition,$L39+$E40,
_xlpm.PrincipalOwedCalculation,$B$10-$D40,
_xlpm.IsPrincipalLessThenOrEqualToMonthlyPaymentCondition,$G39&lt;=$B$10,
_xlpm.IsPrincipalZeroCondition,ROUND($G39,2) = 0,
_xlpm.IsPrincipalRemainingBlankCondition,$G39="",
_xlpm.IsPeriodBlankCondition,ISBLANK($A40),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2748.647767859833</v>
      </c>
      <c r="M40" s="4">
        <f>_xlfn.LET(
_xlpm.CumulativePMICalculation,SUM($I$29:$I40),
_xlpm.IsPrincipalZeroCondition,ROUND($G39,2) = 0,
_xlpm.IsPrincipalRemainingBlankCondition,$G39="",
_xlpm.IsPeriodBlankCondition,ISBLANK($A40),
_xlpm.Calculation,IF(_xlpm.IsPeriodBlankCondition,"",IF(_xlpm.IsPrincipalRemainingBlankCondition,"",IF(_xlpm.IsPrincipalZeroCondition,"",_xlpm.CumulativePMICalculation))),
_xlpm.Calculation
)</f>
        <v>3600</v>
      </c>
      <c r="N40" s="4">
        <f t="shared" si="8"/>
        <v>20649.314795794526</v>
      </c>
      <c r="O40" s="4">
        <f>_xlfn.LET(
_xlpm.CumulativeHousingPaymentsIncludingAdditionalCosts,SUM($J$29:$J40),
_xlpm.PrincipalOwedCalculation,$B$10-$D40,
_xlpm.IsPrincipalLessThenOrEqualToMonthlyPaymentCondition,$G39&lt;=$B$10,
_xlpm.IsPrincipalZeroCondition,ROUND($G39,2) = 0,
_xlpm.IsPrincipalRemainingBlankCondition,$G39="",
_xlpm.IsPeriodBlankCondition,ISBLANK($A40),
_xlpm.Calculation,IF(_xlpm.IsPeriodBlankCondition,"",IF(_xlpm.IsPrincipalRemainingBlankCondition,"",IF(_xlpm.IsPrincipalZeroCondition,"",_xlpm.CumulativeHousingPaymentsIncludingAdditionalCosts))),
_xlpm.Calculation
)</f>
        <v>26649.314795794522</v>
      </c>
    </row>
    <row r="41" spans="1:15" x14ac:dyDescent="0.3">
      <c r="A41">
        <v>13</v>
      </c>
      <c r="B41" s="34">
        <f t="shared" si="0"/>
        <v>44197</v>
      </c>
      <c r="C41" s="4">
        <f t="shared" si="1"/>
        <v>177251.3522321402</v>
      </c>
      <c r="D41" s="4">
        <f t="shared" si="2"/>
        <v>1181.6756815476015</v>
      </c>
      <c r="E41" s="4">
        <f t="shared" si="9"/>
        <v>139.10055143527575</v>
      </c>
      <c r="F41" s="4">
        <v>100</v>
      </c>
      <c r="G41" s="4">
        <f t="shared" si="4"/>
        <v>177012.25168070491</v>
      </c>
      <c r="H41" s="4">
        <f t="shared" si="5"/>
        <v>500</v>
      </c>
      <c r="I41" s="4">
        <f t="shared" si="6"/>
        <v>300</v>
      </c>
      <c r="J41" s="4">
        <f t="shared" si="7"/>
        <v>2220.7762329828774</v>
      </c>
      <c r="K41" s="4">
        <f>_xlfn.LET(
_xlpm.CumulativeInterestCalculation,SUM($D$29:$D41),
_xlpm.IsPrincipalZeroCondition,ROUND($G40,2) = 0,
_xlpm.IsPrincipalRemainingBlankCondition,$G40="",
_xlpm.IsPeriodBlankCondition,ISBLANK($A41),
_xlpm.Calculation,IF(_xlpm.IsPeriodBlankCondition,"",IF(_xlpm.IsPrincipalRemainingBlankCondition,"",IF(_xlpm.IsPrincipalZeroCondition,"",_xlpm.CumulativeInterestCalculation))),
_xlpm.Calculation
)</f>
        <v>15482.342709482296</v>
      </c>
      <c r="L41" s="4">
        <f>_xlfn.LET(
_xlpm.CumulativePrincipalCalculation,SUM($E$29:$F41),
_xlpm.CumulativePrincipalCalculationIfPrincipalLessThenOrEqualToMonthlyPaymentCondition,$L40+$E41,
_xlpm.PrincipalOwedCalculation,$B$10-$D41,
_xlpm.IsPrincipalLessThenOrEqualToMonthlyPaymentCondition,$G40&lt;=$B$10,
_xlpm.IsPrincipalZeroCondition,ROUND($G40,2) = 0,
_xlpm.IsPrincipalRemainingBlankCondition,$G40="",
_xlpm.IsPeriodBlankCondition,ISBLANK($A41),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2987.7483192951086</v>
      </c>
      <c r="M41" s="4">
        <f>_xlfn.LET(
_xlpm.CumulativePMICalculation,SUM($I$29:$I41),
_xlpm.IsPrincipalZeroCondition,ROUND($G40,2) = 0,
_xlpm.IsPrincipalRemainingBlankCondition,$G40="",
_xlpm.IsPeriodBlankCondition,ISBLANK($A41),
_xlpm.Calculation,IF(_xlpm.IsPeriodBlankCondition,"",IF(_xlpm.IsPrincipalRemainingBlankCondition,"",IF(_xlpm.IsPrincipalZeroCondition,"",_xlpm.CumulativePMICalculation))),
_xlpm.Calculation
)</f>
        <v>3900</v>
      </c>
      <c r="N41" s="4">
        <f t="shared" si="8"/>
        <v>22370.091028777406</v>
      </c>
      <c r="O41" s="4">
        <f>_xlfn.LET(
_xlpm.CumulativeHousingPaymentsIncludingAdditionalCosts,SUM($J$29:$J41),
_xlpm.PrincipalOwedCalculation,$B$10-$D41,
_xlpm.IsPrincipalLessThenOrEqualToMonthlyPaymentCondition,$G40&lt;=$B$10,
_xlpm.IsPrincipalZeroCondition,ROUND($G40,2) = 0,
_xlpm.IsPrincipalRemainingBlankCondition,$G40="",
_xlpm.IsPeriodBlankCondition,ISBLANK($A41),
_xlpm.Calculation,IF(_xlpm.IsPeriodBlankCondition,"",IF(_xlpm.IsPrincipalRemainingBlankCondition,"",IF(_xlpm.IsPrincipalZeroCondition,"",_xlpm.CumulativeHousingPaymentsIncludingAdditionalCosts))),
_xlpm.Calculation
)</f>
        <v>28870.091028777399</v>
      </c>
    </row>
    <row r="42" spans="1:15" x14ac:dyDescent="0.3">
      <c r="A42">
        <v>14</v>
      </c>
      <c r="B42" s="34">
        <f t="shared" si="0"/>
        <v>44228</v>
      </c>
      <c r="C42" s="4">
        <f t="shared" si="1"/>
        <v>177012.25168070491</v>
      </c>
      <c r="D42" s="4">
        <f t="shared" si="2"/>
        <v>1180.0816778713661</v>
      </c>
      <c r="E42" s="4">
        <f t="shared" si="9"/>
        <v>140.69455511151114</v>
      </c>
      <c r="F42" s="4">
        <v>100</v>
      </c>
      <c r="G42" s="4">
        <f t="shared" si="4"/>
        <v>176771.55712559339</v>
      </c>
      <c r="H42" s="4">
        <f t="shared" si="5"/>
        <v>500</v>
      </c>
      <c r="I42" s="4">
        <f t="shared" si="6"/>
        <v>300</v>
      </c>
      <c r="J42" s="4">
        <f t="shared" si="7"/>
        <v>2220.7762329828774</v>
      </c>
      <c r="K42" s="4">
        <f>_xlfn.LET(
_xlpm.CumulativeInterestCalculation,SUM($D$29:$D42),
_xlpm.IsPrincipalZeroCondition,ROUND($G41,2) = 0,
_xlpm.IsPrincipalRemainingBlankCondition,$G41="",
_xlpm.IsPeriodBlankCondition,ISBLANK($A42),
_xlpm.Calculation,IF(_xlpm.IsPeriodBlankCondition,"",IF(_xlpm.IsPrincipalRemainingBlankCondition,"",IF(_xlpm.IsPrincipalZeroCondition,"",_xlpm.CumulativeInterestCalculation))),
_xlpm.Calculation
)</f>
        <v>16662.424387353662</v>
      </c>
      <c r="L42" s="4">
        <f>_xlfn.LET(
_xlpm.CumulativePrincipalCalculation,SUM($E$29:$F42),
_xlpm.CumulativePrincipalCalculationIfPrincipalLessThenOrEqualToMonthlyPaymentCondition,$L41+$E42,
_xlpm.PrincipalOwedCalculation,$B$10-$D42,
_xlpm.IsPrincipalLessThenOrEqualToMonthlyPaymentCondition,$G41&lt;=$B$10,
_xlpm.IsPrincipalZeroCondition,ROUND($G41,2) = 0,
_xlpm.IsPrincipalRemainingBlankCondition,$G41="",
_xlpm.IsPeriodBlankCondition,ISBLANK($A42),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3228.4428744066199</v>
      </c>
      <c r="M42" s="4">
        <f>_xlfn.LET(
_xlpm.CumulativePMICalculation,SUM($I$29:$I42),
_xlpm.IsPrincipalZeroCondition,ROUND($G41,2) = 0,
_xlpm.IsPrincipalRemainingBlankCondition,$G41="",
_xlpm.IsPeriodBlankCondition,ISBLANK($A42),
_xlpm.Calculation,IF(_xlpm.IsPeriodBlankCondition,"",IF(_xlpm.IsPrincipalRemainingBlankCondition,"",IF(_xlpm.IsPrincipalZeroCondition,"",_xlpm.CumulativePMICalculation))),
_xlpm.Calculation
)</f>
        <v>4200</v>
      </c>
      <c r="N42" s="4">
        <f t="shared" si="8"/>
        <v>24090.867261760282</v>
      </c>
      <c r="O42" s="4">
        <f>_xlfn.LET(
_xlpm.CumulativeHousingPaymentsIncludingAdditionalCosts,SUM($J$29:$J42),
_xlpm.PrincipalOwedCalculation,$B$10-$D42,
_xlpm.IsPrincipalLessThenOrEqualToMonthlyPaymentCondition,$G41&lt;=$B$10,
_xlpm.IsPrincipalZeroCondition,ROUND($G41,2) = 0,
_xlpm.IsPrincipalRemainingBlankCondition,$G41="",
_xlpm.IsPeriodBlankCondition,ISBLANK($A42),
_xlpm.Calculation,IF(_xlpm.IsPeriodBlankCondition,"",IF(_xlpm.IsPrincipalRemainingBlankCondition,"",IF(_xlpm.IsPrincipalZeroCondition,"",_xlpm.CumulativeHousingPaymentsIncludingAdditionalCosts))),
_xlpm.Calculation
)</f>
        <v>31090.867261760275</v>
      </c>
    </row>
    <row r="43" spans="1:15" x14ac:dyDescent="0.3">
      <c r="A43">
        <v>15</v>
      </c>
      <c r="B43" s="34">
        <f t="shared" si="0"/>
        <v>44256</v>
      </c>
      <c r="C43" s="4">
        <f t="shared" si="1"/>
        <v>176771.55712559339</v>
      </c>
      <c r="D43" s="4">
        <f t="shared" si="2"/>
        <v>1178.4770475039561</v>
      </c>
      <c r="E43" s="4">
        <f t="shared" si="9"/>
        <v>142.29918547892112</v>
      </c>
      <c r="F43" s="4">
        <v>100</v>
      </c>
      <c r="G43" s="4">
        <f t="shared" si="4"/>
        <v>176529.25794011448</v>
      </c>
      <c r="H43" s="4">
        <f t="shared" si="5"/>
        <v>500</v>
      </c>
      <c r="I43" s="4">
        <f t="shared" si="6"/>
        <v>300</v>
      </c>
      <c r="J43" s="4">
        <f t="shared" si="7"/>
        <v>2220.7762329828774</v>
      </c>
      <c r="K43" s="4">
        <f>_xlfn.LET(
_xlpm.CumulativeInterestCalculation,SUM($D$29:$D43),
_xlpm.IsPrincipalZeroCondition,ROUND($G42,2) = 0,
_xlpm.IsPrincipalRemainingBlankCondition,$G42="",
_xlpm.IsPeriodBlankCondition,ISBLANK($A43),
_xlpm.Calculation,IF(_xlpm.IsPeriodBlankCondition,"",IF(_xlpm.IsPrincipalRemainingBlankCondition,"",IF(_xlpm.IsPrincipalZeroCondition,"",_xlpm.CumulativeInterestCalculation))),
_xlpm.Calculation
)</f>
        <v>17840.901434857617</v>
      </c>
      <c r="L43" s="4">
        <f>_xlfn.LET(
_xlpm.CumulativePrincipalCalculation,SUM($E$29:$F43),
_xlpm.CumulativePrincipalCalculationIfPrincipalLessThenOrEqualToMonthlyPaymentCondition,$L42+$E43,
_xlpm.PrincipalOwedCalculation,$B$10-$D43,
_xlpm.IsPrincipalLessThenOrEqualToMonthlyPaymentCondition,$G42&lt;=$B$10,
_xlpm.IsPrincipalZeroCondition,ROUND($G42,2) = 0,
_xlpm.IsPrincipalRemainingBlankCondition,$G42="",
_xlpm.IsPeriodBlankCondition,ISBLANK($A43),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3470.742059885541</v>
      </c>
      <c r="M43" s="4">
        <f>_xlfn.LET(
_xlpm.CumulativePMICalculation,SUM($I$29:$I43),
_xlpm.IsPrincipalZeroCondition,ROUND($G42,2) = 0,
_xlpm.IsPrincipalRemainingBlankCondition,$G42="",
_xlpm.IsPeriodBlankCondition,ISBLANK($A43),
_xlpm.Calculation,IF(_xlpm.IsPeriodBlankCondition,"",IF(_xlpm.IsPrincipalRemainingBlankCondition,"",IF(_xlpm.IsPrincipalZeroCondition,"",_xlpm.CumulativePMICalculation))),
_xlpm.Calculation
)</f>
        <v>4500</v>
      </c>
      <c r="N43" s="4">
        <f t="shared" si="8"/>
        <v>25811.643494743159</v>
      </c>
      <c r="O43" s="4">
        <f>_xlfn.LET(
_xlpm.CumulativeHousingPaymentsIncludingAdditionalCosts,SUM($J$29:$J43),
_xlpm.PrincipalOwedCalculation,$B$10-$D43,
_xlpm.IsPrincipalLessThenOrEqualToMonthlyPaymentCondition,$G42&lt;=$B$10,
_xlpm.IsPrincipalZeroCondition,ROUND($G42,2) = 0,
_xlpm.IsPrincipalRemainingBlankCondition,$G42="",
_xlpm.IsPeriodBlankCondition,ISBLANK($A43),
_xlpm.Calculation,IF(_xlpm.IsPeriodBlankCondition,"",IF(_xlpm.IsPrincipalRemainingBlankCondition,"",IF(_xlpm.IsPrincipalZeroCondition,"",_xlpm.CumulativeHousingPaymentsIncludingAdditionalCosts))),
_xlpm.Calculation
)</f>
        <v>33311.643494743155</v>
      </c>
    </row>
    <row r="44" spans="1:15" x14ac:dyDescent="0.3">
      <c r="A44">
        <v>16</v>
      </c>
      <c r="B44" s="34">
        <f t="shared" si="0"/>
        <v>44287</v>
      </c>
      <c r="C44" s="4">
        <f t="shared" si="1"/>
        <v>176529.25794011448</v>
      </c>
      <c r="D44" s="4">
        <f t="shared" si="2"/>
        <v>1176.8617196007633</v>
      </c>
      <c r="E44" s="4">
        <f t="shared" si="9"/>
        <v>143.91451338211391</v>
      </c>
      <c r="F44" s="4">
        <v>100</v>
      </c>
      <c r="G44" s="4">
        <f t="shared" si="4"/>
        <v>176285.34342673238</v>
      </c>
      <c r="H44" s="4">
        <f t="shared" si="5"/>
        <v>500</v>
      </c>
      <c r="I44" s="4">
        <f t="shared" si="6"/>
        <v>300</v>
      </c>
      <c r="J44" s="4">
        <f t="shared" si="7"/>
        <v>2220.7762329828774</v>
      </c>
      <c r="K44" s="4">
        <f>_xlfn.LET(
_xlpm.CumulativeInterestCalculation,SUM($D$29:$D44),
_xlpm.IsPrincipalZeroCondition,ROUND($G43,2) = 0,
_xlpm.IsPrincipalRemainingBlankCondition,$G43="",
_xlpm.IsPeriodBlankCondition,ISBLANK($A44),
_xlpm.Calculation,IF(_xlpm.IsPeriodBlankCondition,"",IF(_xlpm.IsPrincipalRemainingBlankCondition,"",IF(_xlpm.IsPrincipalZeroCondition,"",_xlpm.CumulativeInterestCalculation))),
_xlpm.Calculation
)</f>
        <v>19017.763154458378</v>
      </c>
      <c r="L44" s="4">
        <f>_xlfn.LET(
_xlpm.CumulativePrincipalCalculation,SUM($E$29:$F44),
_xlpm.CumulativePrincipalCalculationIfPrincipalLessThenOrEqualToMonthlyPaymentCondition,$L43+$E44,
_xlpm.PrincipalOwedCalculation,$B$10-$D44,
_xlpm.IsPrincipalLessThenOrEqualToMonthlyPaymentCondition,$G43&lt;=$B$10,
_xlpm.IsPrincipalZeroCondition,ROUND($G43,2) = 0,
_xlpm.IsPrincipalRemainingBlankCondition,$G43="",
_xlpm.IsPeriodBlankCondition,ISBLANK($A44),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3714.6565732676549</v>
      </c>
      <c r="M44" s="4">
        <f>_xlfn.LET(
_xlpm.CumulativePMICalculation,SUM($I$29:$I44),
_xlpm.IsPrincipalZeroCondition,ROUND($G43,2) = 0,
_xlpm.IsPrincipalRemainingBlankCondition,$G43="",
_xlpm.IsPeriodBlankCondition,ISBLANK($A44),
_xlpm.Calculation,IF(_xlpm.IsPeriodBlankCondition,"",IF(_xlpm.IsPrincipalRemainingBlankCondition,"",IF(_xlpm.IsPrincipalZeroCondition,"",_xlpm.CumulativePMICalculation))),
_xlpm.Calculation
)</f>
        <v>4800</v>
      </c>
      <c r="N44" s="4">
        <f t="shared" si="8"/>
        <v>27532.419727726032</v>
      </c>
      <c r="O44" s="4">
        <f>_xlfn.LET(
_xlpm.CumulativeHousingPaymentsIncludingAdditionalCosts,SUM($J$29:$J44),
_xlpm.PrincipalOwedCalculation,$B$10-$D44,
_xlpm.IsPrincipalLessThenOrEqualToMonthlyPaymentCondition,$G43&lt;=$B$10,
_xlpm.IsPrincipalZeroCondition,ROUND($G43,2) = 0,
_xlpm.IsPrincipalRemainingBlankCondition,$G43="",
_xlpm.IsPeriodBlankCondition,ISBLANK($A44),
_xlpm.Calculation,IF(_xlpm.IsPeriodBlankCondition,"",IF(_xlpm.IsPrincipalRemainingBlankCondition,"",IF(_xlpm.IsPrincipalZeroCondition,"",_xlpm.CumulativeHousingPaymentsIncludingAdditionalCosts))),
_xlpm.Calculation
)</f>
        <v>35532.419727726032</v>
      </c>
    </row>
    <row r="45" spans="1:15" x14ac:dyDescent="0.3">
      <c r="A45">
        <v>17</v>
      </c>
      <c r="B45" s="34">
        <f t="shared" si="0"/>
        <v>44317</v>
      </c>
      <c r="C45" s="4">
        <f t="shared" si="1"/>
        <v>176285.34342673238</v>
      </c>
      <c r="D45" s="4">
        <f t="shared" si="2"/>
        <v>1175.2356228448825</v>
      </c>
      <c r="E45" s="4">
        <f t="shared" si="9"/>
        <v>145.54061013799469</v>
      </c>
      <c r="F45" s="4">
        <v>100</v>
      </c>
      <c r="G45" s="4">
        <f t="shared" si="4"/>
        <v>176039.80281659437</v>
      </c>
      <c r="H45" s="4">
        <f t="shared" si="5"/>
        <v>500</v>
      </c>
      <c r="I45" s="4">
        <f t="shared" si="6"/>
        <v>300</v>
      </c>
      <c r="J45" s="4">
        <f t="shared" si="7"/>
        <v>2220.7762329828774</v>
      </c>
      <c r="K45" s="4">
        <f>_xlfn.LET(
_xlpm.CumulativeInterestCalculation,SUM($D$29:$D45),
_xlpm.IsPrincipalZeroCondition,ROUND($G44,2) = 0,
_xlpm.IsPrincipalRemainingBlankCondition,$G44="",
_xlpm.IsPeriodBlankCondition,ISBLANK($A45),
_xlpm.Calculation,IF(_xlpm.IsPeriodBlankCondition,"",IF(_xlpm.IsPrincipalRemainingBlankCondition,"",IF(_xlpm.IsPrincipalZeroCondition,"",_xlpm.CumulativeInterestCalculation))),
_xlpm.Calculation
)</f>
        <v>20192.998777303263</v>
      </c>
      <c r="L45" s="4">
        <f>_xlfn.LET(
_xlpm.CumulativePrincipalCalculation,SUM($E$29:$F45),
_xlpm.CumulativePrincipalCalculationIfPrincipalLessThenOrEqualToMonthlyPaymentCondition,$L44+$E45,
_xlpm.PrincipalOwedCalculation,$B$10-$D45,
_xlpm.IsPrincipalLessThenOrEqualToMonthlyPaymentCondition,$G44&lt;=$B$10,
_xlpm.IsPrincipalZeroCondition,ROUND($G44,2) = 0,
_xlpm.IsPrincipalRemainingBlankCondition,$G44="",
_xlpm.IsPeriodBlankCondition,ISBLANK($A45),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3960.1971834056494</v>
      </c>
      <c r="M45" s="4">
        <f>_xlfn.LET(
_xlpm.CumulativePMICalculation,SUM($I$29:$I45),
_xlpm.IsPrincipalZeroCondition,ROUND($G44,2) = 0,
_xlpm.IsPrincipalRemainingBlankCondition,$G44="",
_xlpm.IsPeriodBlankCondition,ISBLANK($A45),
_xlpm.Calculation,IF(_xlpm.IsPeriodBlankCondition,"",IF(_xlpm.IsPrincipalRemainingBlankCondition,"",IF(_xlpm.IsPrincipalZeroCondition,"",_xlpm.CumulativePMICalculation))),
_xlpm.Calculation
)</f>
        <v>5100</v>
      </c>
      <c r="N45" s="4">
        <f t="shared" si="8"/>
        <v>29253.195960708912</v>
      </c>
      <c r="O45" s="4">
        <f>_xlfn.LET(
_xlpm.CumulativeHousingPaymentsIncludingAdditionalCosts,SUM($J$29:$J45),
_xlpm.PrincipalOwedCalculation,$B$10-$D45,
_xlpm.IsPrincipalLessThenOrEqualToMonthlyPaymentCondition,$G44&lt;=$B$10,
_xlpm.IsPrincipalZeroCondition,ROUND($G44,2) = 0,
_xlpm.IsPrincipalRemainingBlankCondition,$G44="",
_xlpm.IsPeriodBlankCondition,ISBLANK($A45),
_xlpm.Calculation,IF(_xlpm.IsPeriodBlankCondition,"",IF(_xlpm.IsPrincipalRemainingBlankCondition,"",IF(_xlpm.IsPrincipalZeroCondition,"",_xlpm.CumulativeHousingPaymentsIncludingAdditionalCosts))),
_xlpm.Calculation
)</f>
        <v>37753.195960708908</v>
      </c>
    </row>
    <row r="46" spans="1:15" x14ac:dyDescent="0.3">
      <c r="A46">
        <v>18</v>
      </c>
      <c r="B46" s="34">
        <f t="shared" si="0"/>
        <v>44348</v>
      </c>
      <c r="C46" s="4">
        <f t="shared" si="1"/>
        <v>176039.80281659437</v>
      </c>
      <c r="D46" s="4">
        <f t="shared" si="2"/>
        <v>1173.5986854439625</v>
      </c>
      <c r="E46" s="4">
        <f t="shared" si="9"/>
        <v>147.17754753891472</v>
      </c>
      <c r="F46" s="4">
        <v>100</v>
      </c>
      <c r="G46" s="4">
        <f t="shared" si="4"/>
        <v>175792.62526905545</v>
      </c>
      <c r="H46" s="4">
        <f t="shared" si="5"/>
        <v>500</v>
      </c>
      <c r="I46" s="4">
        <f t="shared" si="6"/>
        <v>300</v>
      </c>
      <c r="J46" s="4">
        <f t="shared" si="7"/>
        <v>2220.7762329828774</v>
      </c>
      <c r="K46" s="4">
        <f>_xlfn.LET(
_xlpm.CumulativeInterestCalculation,SUM($D$29:$D46),
_xlpm.IsPrincipalZeroCondition,ROUND($G45,2) = 0,
_xlpm.IsPrincipalRemainingBlankCondition,$G45="",
_xlpm.IsPeriodBlankCondition,ISBLANK($A46),
_xlpm.Calculation,IF(_xlpm.IsPeriodBlankCondition,"",IF(_xlpm.IsPrincipalRemainingBlankCondition,"",IF(_xlpm.IsPrincipalZeroCondition,"",_xlpm.CumulativeInterestCalculation))),
_xlpm.Calculation
)</f>
        <v>21366.597462747224</v>
      </c>
      <c r="L46" s="4">
        <f>_xlfn.LET(
_xlpm.CumulativePrincipalCalculation,SUM($E$29:$F46),
_xlpm.CumulativePrincipalCalculationIfPrincipalLessThenOrEqualToMonthlyPaymentCondition,$L45+$E46,
_xlpm.PrincipalOwedCalculation,$B$10-$D46,
_xlpm.IsPrincipalLessThenOrEqualToMonthlyPaymentCondition,$G45&lt;=$B$10,
_xlpm.IsPrincipalZeroCondition,ROUND($G45,2) = 0,
_xlpm.IsPrincipalRemainingBlankCondition,$G45="",
_xlpm.IsPeriodBlankCondition,ISBLANK($A46),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4207.3747309445644</v>
      </c>
      <c r="M46" s="4">
        <f>_xlfn.LET(
_xlpm.CumulativePMICalculation,SUM($I$29:$I46),
_xlpm.IsPrincipalZeroCondition,ROUND($G45,2) = 0,
_xlpm.IsPrincipalRemainingBlankCondition,$G45="",
_xlpm.IsPeriodBlankCondition,ISBLANK($A46),
_xlpm.Calculation,IF(_xlpm.IsPeriodBlankCondition,"",IF(_xlpm.IsPrincipalRemainingBlankCondition,"",IF(_xlpm.IsPrincipalZeroCondition,"",_xlpm.CumulativePMICalculation))),
_xlpm.Calculation
)</f>
        <v>5400</v>
      </c>
      <c r="N46" s="4">
        <f t="shared" si="8"/>
        <v>30973.972193691789</v>
      </c>
      <c r="O46" s="4">
        <f>_xlfn.LET(
_xlpm.CumulativeHousingPaymentsIncludingAdditionalCosts,SUM($J$29:$J46),
_xlpm.PrincipalOwedCalculation,$B$10-$D46,
_xlpm.IsPrincipalLessThenOrEqualToMonthlyPaymentCondition,$G45&lt;=$B$10,
_xlpm.IsPrincipalZeroCondition,ROUND($G45,2) = 0,
_xlpm.IsPrincipalRemainingBlankCondition,$G45="",
_xlpm.IsPeriodBlankCondition,ISBLANK($A46),
_xlpm.Calculation,IF(_xlpm.IsPeriodBlankCondition,"",IF(_xlpm.IsPrincipalRemainingBlankCondition,"",IF(_xlpm.IsPrincipalZeroCondition,"",_xlpm.CumulativeHousingPaymentsIncludingAdditionalCosts))),
_xlpm.Calculation
)</f>
        <v>39973.972193691785</v>
      </c>
    </row>
    <row r="47" spans="1:15" x14ac:dyDescent="0.3">
      <c r="A47">
        <v>19</v>
      </c>
      <c r="B47" s="34">
        <f t="shared" si="0"/>
        <v>44378</v>
      </c>
      <c r="C47" s="4">
        <f t="shared" si="1"/>
        <v>175792.62526905545</v>
      </c>
      <c r="D47" s="4">
        <f t="shared" si="2"/>
        <v>1171.9508351270365</v>
      </c>
      <c r="E47" s="4">
        <f t="shared" si="9"/>
        <v>148.82539785584072</v>
      </c>
      <c r="F47" s="4">
        <v>100</v>
      </c>
      <c r="G47" s="4">
        <f t="shared" si="4"/>
        <v>175543.79987119962</v>
      </c>
      <c r="H47" s="4">
        <f t="shared" si="5"/>
        <v>500</v>
      </c>
      <c r="I47" s="4">
        <f t="shared" si="6"/>
        <v>300</v>
      </c>
      <c r="J47" s="4">
        <f t="shared" si="7"/>
        <v>2220.7762329828774</v>
      </c>
      <c r="K47" s="4">
        <f>_xlfn.LET(
_xlpm.CumulativeInterestCalculation,SUM($D$29:$D47),
_xlpm.IsPrincipalZeroCondition,ROUND($G46,2) = 0,
_xlpm.IsPrincipalRemainingBlankCondition,$G46="",
_xlpm.IsPeriodBlankCondition,ISBLANK($A47),
_xlpm.Calculation,IF(_xlpm.IsPeriodBlankCondition,"",IF(_xlpm.IsPrincipalRemainingBlankCondition,"",IF(_xlpm.IsPrincipalZeroCondition,"",_xlpm.CumulativeInterestCalculation))),
_xlpm.Calculation
)</f>
        <v>22538.548297874262</v>
      </c>
      <c r="L47" s="4">
        <f>_xlfn.LET(
_xlpm.CumulativePrincipalCalculation,SUM($E$29:$F47),
_xlpm.CumulativePrincipalCalculationIfPrincipalLessThenOrEqualToMonthlyPaymentCondition,$L46+$E47,
_xlpm.PrincipalOwedCalculation,$B$10-$D47,
_xlpm.IsPrincipalLessThenOrEqualToMonthlyPaymentCondition,$G46&lt;=$B$10,
_xlpm.IsPrincipalZeroCondition,ROUND($G46,2) = 0,
_xlpm.IsPrincipalRemainingBlankCondition,$G46="",
_xlpm.IsPeriodBlankCondition,ISBLANK($A47),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4456.2001288004049</v>
      </c>
      <c r="M47" s="4">
        <f>_xlfn.LET(
_xlpm.CumulativePMICalculation,SUM($I$29:$I47),
_xlpm.IsPrincipalZeroCondition,ROUND($G46,2) = 0,
_xlpm.IsPrincipalRemainingBlankCondition,$G46="",
_xlpm.IsPeriodBlankCondition,ISBLANK($A47),
_xlpm.Calculation,IF(_xlpm.IsPeriodBlankCondition,"",IF(_xlpm.IsPrincipalRemainingBlankCondition,"",IF(_xlpm.IsPrincipalZeroCondition,"",_xlpm.CumulativePMICalculation))),
_xlpm.Calculation
)</f>
        <v>5700</v>
      </c>
      <c r="N47" s="4">
        <f t="shared" si="8"/>
        <v>32694.748426674669</v>
      </c>
      <c r="O47" s="4">
        <f>_xlfn.LET(
_xlpm.CumulativeHousingPaymentsIncludingAdditionalCosts,SUM($J$29:$J47),
_xlpm.PrincipalOwedCalculation,$B$10-$D47,
_xlpm.IsPrincipalLessThenOrEqualToMonthlyPaymentCondition,$G46&lt;=$B$10,
_xlpm.IsPrincipalZeroCondition,ROUND($G46,2) = 0,
_xlpm.IsPrincipalRemainingBlankCondition,$G46="",
_xlpm.IsPeriodBlankCondition,ISBLANK($A47),
_xlpm.Calculation,IF(_xlpm.IsPeriodBlankCondition,"",IF(_xlpm.IsPrincipalRemainingBlankCondition,"",IF(_xlpm.IsPrincipalZeroCondition,"",_xlpm.CumulativeHousingPaymentsIncludingAdditionalCosts))),
_xlpm.Calculation
)</f>
        <v>42194.748426674661</v>
      </c>
    </row>
    <row r="48" spans="1:15" x14ac:dyDescent="0.3">
      <c r="A48">
        <v>20</v>
      </c>
      <c r="B48" s="34">
        <f t="shared" si="0"/>
        <v>44409</v>
      </c>
      <c r="C48" s="4">
        <f t="shared" si="1"/>
        <v>175543.79987119962</v>
      </c>
      <c r="D48" s="4">
        <f t="shared" si="2"/>
        <v>1170.291999141331</v>
      </c>
      <c r="E48" s="4">
        <f t="shared" si="9"/>
        <v>150.48423384154626</v>
      </c>
      <c r="F48" s="4">
        <v>100</v>
      </c>
      <c r="G48" s="4">
        <f t="shared" si="4"/>
        <v>175293.31563735809</v>
      </c>
      <c r="H48" s="4">
        <f t="shared" si="5"/>
        <v>500</v>
      </c>
      <c r="I48" s="4">
        <f t="shared" si="6"/>
        <v>300</v>
      </c>
      <c r="J48" s="4">
        <f t="shared" si="7"/>
        <v>2220.7762329828774</v>
      </c>
      <c r="K48" s="4">
        <f>_xlfn.LET(
_xlpm.CumulativeInterestCalculation,SUM($D$29:$D48),
_xlpm.IsPrincipalZeroCondition,ROUND($G47,2) = 0,
_xlpm.IsPrincipalRemainingBlankCondition,$G47="",
_xlpm.IsPeriodBlankCondition,ISBLANK($A48),
_xlpm.Calculation,IF(_xlpm.IsPeriodBlankCondition,"",IF(_xlpm.IsPrincipalRemainingBlankCondition,"",IF(_xlpm.IsPrincipalZeroCondition,"",_xlpm.CumulativeInterestCalculation))),
_xlpm.Calculation
)</f>
        <v>23708.840297015595</v>
      </c>
      <c r="L48" s="4">
        <f>_xlfn.LET(
_xlpm.CumulativePrincipalCalculation,SUM($E$29:$F48),
_xlpm.CumulativePrincipalCalculationIfPrincipalLessThenOrEqualToMonthlyPaymentCondition,$L47+$E48,
_xlpm.PrincipalOwedCalculation,$B$10-$D48,
_xlpm.IsPrincipalLessThenOrEqualToMonthlyPaymentCondition,$G47&lt;=$B$10,
_xlpm.IsPrincipalZeroCondition,ROUND($G47,2) = 0,
_xlpm.IsPrincipalRemainingBlankCondition,$G47="",
_xlpm.IsPeriodBlankCondition,ISBLANK($A48),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4706.6843626419513</v>
      </c>
      <c r="M48" s="4">
        <f>_xlfn.LET(
_xlpm.CumulativePMICalculation,SUM($I$29:$I48),
_xlpm.IsPrincipalZeroCondition,ROUND($G47,2) = 0,
_xlpm.IsPrincipalRemainingBlankCondition,$G47="",
_xlpm.IsPeriodBlankCondition,ISBLANK($A48),
_xlpm.Calculation,IF(_xlpm.IsPeriodBlankCondition,"",IF(_xlpm.IsPrincipalRemainingBlankCondition,"",IF(_xlpm.IsPrincipalZeroCondition,"",_xlpm.CumulativePMICalculation))),
_xlpm.Calculation
)</f>
        <v>6000</v>
      </c>
      <c r="N48" s="4">
        <f t="shared" si="8"/>
        <v>34415.524659657545</v>
      </c>
      <c r="O48" s="4">
        <f>_xlfn.LET(
_xlpm.CumulativeHousingPaymentsIncludingAdditionalCosts,SUM($J$29:$J48),
_xlpm.PrincipalOwedCalculation,$B$10-$D48,
_xlpm.IsPrincipalLessThenOrEqualToMonthlyPaymentCondition,$G47&lt;=$B$10,
_xlpm.IsPrincipalZeroCondition,ROUND($G47,2) = 0,
_xlpm.IsPrincipalRemainingBlankCondition,$G47="",
_xlpm.IsPeriodBlankCondition,ISBLANK($A48),
_xlpm.Calculation,IF(_xlpm.IsPeriodBlankCondition,"",IF(_xlpm.IsPrincipalRemainingBlankCondition,"",IF(_xlpm.IsPrincipalZeroCondition,"",_xlpm.CumulativeHousingPaymentsIncludingAdditionalCosts))),
_xlpm.Calculation
)</f>
        <v>44415.524659657538</v>
      </c>
    </row>
    <row r="49" spans="1:15" x14ac:dyDescent="0.3">
      <c r="A49">
        <v>21</v>
      </c>
      <c r="B49" s="34">
        <f t="shared" si="0"/>
        <v>44440</v>
      </c>
      <c r="C49" s="4">
        <f t="shared" si="1"/>
        <v>175293.31563735809</v>
      </c>
      <c r="D49" s="4">
        <f t="shared" si="2"/>
        <v>1168.622104249054</v>
      </c>
      <c r="E49" s="4">
        <f t="shared" si="9"/>
        <v>152.1541287338232</v>
      </c>
      <c r="F49" s="4">
        <v>100</v>
      </c>
      <c r="G49" s="4">
        <f t="shared" si="4"/>
        <v>175041.16150862427</v>
      </c>
      <c r="H49" s="4">
        <f t="shared" si="5"/>
        <v>500</v>
      </c>
      <c r="I49" s="4">
        <f t="shared" si="6"/>
        <v>300</v>
      </c>
      <c r="J49" s="4">
        <f t="shared" si="7"/>
        <v>2220.7762329828774</v>
      </c>
      <c r="K49" s="4">
        <f>_xlfn.LET(
_xlpm.CumulativeInterestCalculation,SUM($D$29:$D49),
_xlpm.IsPrincipalZeroCondition,ROUND($G48,2) = 0,
_xlpm.IsPrincipalRemainingBlankCondition,$G48="",
_xlpm.IsPeriodBlankCondition,ISBLANK($A49),
_xlpm.Calculation,IF(_xlpm.IsPeriodBlankCondition,"",IF(_xlpm.IsPrincipalRemainingBlankCondition,"",IF(_xlpm.IsPrincipalZeroCondition,"",_xlpm.CumulativeInterestCalculation))),
_xlpm.Calculation
)</f>
        <v>24877.462401264649</v>
      </c>
      <c r="L49" s="4">
        <f>_xlfn.LET(
_xlpm.CumulativePrincipalCalculation,SUM($E$29:$F49),
_xlpm.CumulativePrincipalCalculationIfPrincipalLessThenOrEqualToMonthlyPaymentCondition,$L48+$E49,
_xlpm.PrincipalOwedCalculation,$B$10-$D49,
_xlpm.IsPrincipalLessThenOrEqualToMonthlyPaymentCondition,$G48&lt;=$B$10,
_xlpm.IsPrincipalZeroCondition,ROUND($G48,2) = 0,
_xlpm.IsPrincipalRemainingBlankCondition,$G48="",
_xlpm.IsPeriodBlankCondition,ISBLANK($A49),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4958.8384913757745</v>
      </c>
      <c r="M49" s="4">
        <f>_xlfn.LET(
_xlpm.CumulativePMICalculation,SUM($I$29:$I49),
_xlpm.IsPrincipalZeroCondition,ROUND($G48,2) = 0,
_xlpm.IsPrincipalRemainingBlankCondition,$G48="",
_xlpm.IsPeriodBlankCondition,ISBLANK($A49),
_xlpm.Calculation,IF(_xlpm.IsPeriodBlankCondition,"",IF(_xlpm.IsPrincipalRemainingBlankCondition,"",IF(_xlpm.IsPrincipalZeroCondition,"",_xlpm.CumulativePMICalculation))),
_xlpm.Calculation
)</f>
        <v>6300</v>
      </c>
      <c r="N49" s="4">
        <f t="shared" si="8"/>
        <v>36136.300892640422</v>
      </c>
      <c r="O49" s="4">
        <f>_xlfn.LET(
_xlpm.CumulativeHousingPaymentsIncludingAdditionalCosts,SUM($J$29:$J49),
_xlpm.PrincipalOwedCalculation,$B$10-$D49,
_xlpm.IsPrincipalLessThenOrEqualToMonthlyPaymentCondition,$G48&lt;=$B$10,
_xlpm.IsPrincipalZeroCondition,ROUND($G48,2) = 0,
_xlpm.IsPrincipalRemainingBlankCondition,$G48="",
_xlpm.IsPeriodBlankCondition,ISBLANK($A49),
_xlpm.Calculation,IF(_xlpm.IsPeriodBlankCondition,"",IF(_xlpm.IsPrincipalRemainingBlankCondition,"",IF(_xlpm.IsPrincipalZeroCondition,"",_xlpm.CumulativeHousingPaymentsIncludingAdditionalCosts))),
_xlpm.Calculation
)</f>
        <v>46636.300892640415</v>
      </c>
    </row>
    <row r="50" spans="1:15" x14ac:dyDescent="0.3">
      <c r="A50">
        <v>22</v>
      </c>
      <c r="B50" s="34">
        <f t="shared" si="0"/>
        <v>44470</v>
      </c>
      <c r="C50" s="4">
        <f t="shared" si="1"/>
        <v>175041.16150862427</v>
      </c>
      <c r="D50" s="4">
        <f t="shared" si="2"/>
        <v>1166.9410767241618</v>
      </c>
      <c r="E50" s="4">
        <f t="shared" si="9"/>
        <v>153.83515625871541</v>
      </c>
      <c r="F50" s="4">
        <v>100</v>
      </c>
      <c r="G50" s="4">
        <f t="shared" si="4"/>
        <v>174787.32635236555</v>
      </c>
      <c r="H50" s="4">
        <f t="shared" si="5"/>
        <v>500</v>
      </c>
      <c r="I50" s="4">
        <f t="shared" si="6"/>
        <v>300</v>
      </c>
      <c r="J50" s="4">
        <f t="shared" si="7"/>
        <v>2220.7762329828774</v>
      </c>
      <c r="K50" s="4">
        <f>_xlfn.LET(
_xlpm.CumulativeInterestCalculation,SUM($D$29:$D50),
_xlpm.IsPrincipalZeroCondition,ROUND($G49,2) = 0,
_xlpm.IsPrincipalRemainingBlankCondition,$G49="",
_xlpm.IsPeriodBlankCondition,ISBLANK($A50),
_xlpm.Calculation,IF(_xlpm.IsPeriodBlankCondition,"",IF(_xlpm.IsPrincipalRemainingBlankCondition,"",IF(_xlpm.IsPrincipalZeroCondition,"",_xlpm.CumulativeInterestCalculation))),
_xlpm.Calculation
)</f>
        <v>26044.40347798881</v>
      </c>
      <c r="L50" s="4">
        <f>_xlfn.LET(
_xlpm.CumulativePrincipalCalculation,SUM($E$29:$F50),
_xlpm.CumulativePrincipalCalculationIfPrincipalLessThenOrEqualToMonthlyPaymentCondition,$L49+$E50,
_xlpm.PrincipalOwedCalculation,$B$10-$D50,
_xlpm.IsPrincipalLessThenOrEqualToMonthlyPaymentCondition,$G49&lt;=$B$10,
_xlpm.IsPrincipalZeroCondition,ROUND($G49,2) = 0,
_xlpm.IsPrincipalRemainingBlankCondition,$G49="",
_xlpm.IsPeriodBlankCondition,ISBLANK($A50),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5212.6736476344904</v>
      </c>
      <c r="M50" s="4">
        <f>_xlfn.LET(
_xlpm.CumulativePMICalculation,SUM($I$29:$I50),
_xlpm.IsPrincipalZeroCondition,ROUND($G49,2) = 0,
_xlpm.IsPrincipalRemainingBlankCondition,$G49="",
_xlpm.IsPeriodBlankCondition,ISBLANK($A50),
_xlpm.Calculation,IF(_xlpm.IsPeriodBlankCondition,"",IF(_xlpm.IsPrincipalRemainingBlankCondition,"",IF(_xlpm.IsPrincipalZeroCondition,"",_xlpm.CumulativePMICalculation))),
_xlpm.Calculation
)</f>
        <v>6600</v>
      </c>
      <c r="N50" s="4">
        <f t="shared" si="8"/>
        <v>37857.077125623298</v>
      </c>
      <c r="O50" s="4">
        <f>_xlfn.LET(
_xlpm.CumulativeHousingPaymentsIncludingAdditionalCosts,SUM($J$29:$J50),
_xlpm.PrincipalOwedCalculation,$B$10-$D50,
_xlpm.IsPrincipalLessThenOrEqualToMonthlyPaymentCondition,$G49&lt;=$B$10,
_xlpm.IsPrincipalZeroCondition,ROUND($G49,2) = 0,
_xlpm.IsPrincipalRemainingBlankCondition,$G49="",
_xlpm.IsPeriodBlankCondition,ISBLANK($A50),
_xlpm.Calculation,IF(_xlpm.IsPeriodBlankCondition,"",IF(_xlpm.IsPrincipalRemainingBlankCondition,"",IF(_xlpm.IsPrincipalZeroCondition,"",_xlpm.CumulativeHousingPaymentsIncludingAdditionalCosts))),
_xlpm.Calculation
)</f>
        <v>48857.077125623291</v>
      </c>
    </row>
    <row r="51" spans="1:15" x14ac:dyDescent="0.3">
      <c r="A51">
        <v>23</v>
      </c>
      <c r="B51" s="34">
        <f t="shared" si="0"/>
        <v>44501</v>
      </c>
      <c r="C51" s="4">
        <f t="shared" si="1"/>
        <v>174787.32635236555</v>
      </c>
      <c r="D51" s="4">
        <f t="shared" si="2"/>
        <v>1165.2488423491038</v>
      </c>
      <c r="E51" s="4">
        <f t="shared" si="9"/>
        <v>155.52739063377339</v>
      </c>
      <c r="F51" s="4">
        <v>100</v>
      </c>
      <c r="G51" s="4">
        <f t="shared" si="4"/>
        <v>174531.79896173178</v>
      </c>
      <c r="H51" s="4">
        <f t="shared" si="5"/>
        <v>500</v>
      </c>
      <c r="I51" s="4">
        <f t="shared" si="6"/>
        <v>300</v>
      </c>
      <c r="J51" s="4">
        <f t="shared" si="7"/>
        <v>2220.7762329828774</v>
      </c>
      <c r="K51" s="4">
        <f>_xlfn.LET(
_xlpm.CumulativeInterestCalculation,SUM($D$29:$D51),
_xlpm.IsPrincipalZeroCondition,ROUND($G50,2) = 0,
_xlpm.IsPrincipalRemainingBlankCondition,$G50="",
_xlpm.IsPeriodBlankCondition,ISBLANK($A51),
_xlpm.Calculation,IF(_xlpm.IsPeriodBlankCondition,"",IF(_xlpm.IsPrincipalRemainingBlankCondition,"",IF(_xlpm.IsPrincipalZeroCondition,"",_xlpm.CumulativeInterestCalculation))),
_xlpm.Calculation
)</f>
        <v>27209.652320337915</v>
      </c>
      <c r="L51" s="4">
        <f>_xlfn.LET(
_xlpm.CumulativePrincipalCalculation,SUM($E$29:$F51),
_xlpm.CumulativePrincipalCalculationIfPrincipalLessThenOrEqualToMonthlyPaymentCondition,$L50+$E51,
_xlpm.PrincipalOwedCalculation,$B$10-$D51,
_xlpm.IsPrincipalLessThenOrEqualToMonthlyPaymentCondition,$G50&lt;=$B$10,
_xlpm.IsPrincipalZeroCondition,ROUND($G50,2) = 0,
_xlpm.IsPrincipalRemainingBlankCondition,$G50="",
_xlpm.IsPeriodBlankCondition,ISBLANK($A51),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5468.2010382682638</v>
      </c>
      <c r="M51" s="4">
        <f>_xlfn.LET(
_xlpm.CumulativePMICalculation,SUM($I$29:$I51),
_xlpm.IsPrincipalZeroCondition,ROUND($G50,2) = 0,
_xlpm.IsPrincipalRemainingBlankCondition,$G50="",
_xlpm.IsPeriodBlankCondition,ISBLANK($A51),
_xlpm.Calculation,IF(_xlpm.IsPeriodBlankCondition,"",IF(_xlpm.IsPrincipalRemainingBlankCondition,"",IF(_xlpm.IsPrincipalZeroCondition,"",_xlpm.CumulativePMICalculation))),
_xlpm.Calculation
)</f>
        <v>6900</v>
      </c>
      <c r="N51" s="4">
        <f t="shared" si="8"/>
        <v>39577.853358606182</v>
      </c>
      <c r="O51" s="4">
        <f>_xlfn.LET(
_xlpm.CumulativeHousingPaymentsIncludingAdditionalCosts,SUM($J$29:$J51),
_xlpm.PrincipalOwedCalculation,$B$10-$D51,
_xlpm.IsPrincipalLessThenOrEqualToMonthlyPaymentCondition,$G50&lt;=$B$10,
_xlpm.IsPrincipalZeroCondition,ROUND($G50,2) = 0,
_xlpm.IsPrincipalRemainingBlankCondition,$G50="",
_xlpm.IsPeriodBlankCondition,ISBLANK($A51),
_xlpm.Calculation,IF(_xlpm.IsPeriodBlankCondition,"",IF(_xlpm.IsPrincipalRemainingBlankCondition,"",IF(_xlpm.IsPrincipalZeroCondition,"",_xlpm.CumulativeHousingPaymentsIncludingAdditionalCosts))),
_xlpm.Calculation
)</f>
        <v>51077.853358606168</v>
      </c>
    </row>
    <row r="52" spans="1:15" x14ac:dyDescent="0.3">
      <c r="A52">
        <v>24</v>
      </c>
      <c r="B52" s="34">
        <f t="shared" si="0"/>
        <v>44531</v>
      </c>
      <c r="C52" s="4">
        <f t="shared" si="1"/>
        <v>174531.79896173178</v>
      </c>
      <c r="D52" s="4">
        <f t="shared" si="2"/>
        <v>1163.5453264115454</v>
      </c>
      <c r="E52" s="4">
        <f t="shared" si="9"/>
        <v>157.23090657133184</v>
      </c>
      <c r="F52" s="4">
        <v>100</v>
      </c>
      <c r="G52" s="4">
        <f t="shared" si="4"/>
        <v>174274.56805516046</v>
      </c>
      <c r="H52" s="4">
        <f t="shared" si="5"/>
        <v>500</v>
      </c>
      <c r="I52" s="4">
        <f t="shared" si="6"/>
        <v>300</v>
      </c>
      <c r="J52" s="4">
        <f t="shared" si="7"/>
        <v>2220.7762329828774</v>
      </c>
      <c r="K52" s="4">
        <f>_xlfn.LET(
_xlpm.CumulativeInterestCalculation,SUM($D$29:$D52),
_xlpm.IsPrincipalZeroCondition,ROUND($G51,2) = 0,
_xlpm.IsPrincipalRemainingBlankCondition,$G51="",
_xlpm.IsPeriodBlankCondition,ISBLANK($A52),
_xlpm.Calculation,IF(_xlpm.IsPeriodBlankCondition,"",IF(_xlpm.IsPrincipalRemainingBlankCondition,"",IF(_xlpm.IsPrincipalZeroCondition,"",_xlpm.CumulativeInterestCalculation))),
_xlpm.Calculation
)</f>
        <v>28373.197646749461</v>
      </c>
      <c r="L52" s="4">
        <f>_xlfn.LET(
_xlpm.CumulativePrincipalCalculation,SUM($E$29:$F52),
_xlpm.CumulativePrincipalCalculationIfPrincipalLessThenOrEqualToMonthlyPaymentCondition,$L51+$E52,
_xlpm.PrincipalOwedCalculation,$B$10-$D52,
_xlpm.IsPrincipalLessThenOrEqualToMonthlyPaymentCondition,$G51&lt;=$B$10,
_xlpm.IsPrincipalZeroCondition,ROUND($G51,2) = 0,
_xlpm.IsPrincipalRemainingBlankCondition,$G51="",
_xlpm.IsPeriodBlankCondition,ISBLANK($A52),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5725.4319448395954</v>
      </c>
      <c r="M52" s="4">
        <f>_xlfn.LET(
_xlpm.CumulativePMICalculation,SUM($I$29:$I52),
_xlpm.IsPrincipalZeroCondition,ROUND($G51,2) = 0,
_xlpm.IsPrincipalRemainingBlankCondition,$G51="",
_xlpm.IsPeriodBlankCondition,ISBLANK($A52),
_xlpm.Calculation,IF(_xlpm.IsPeriodBlankCondition,"",IF(_xlpm.IsPrincipalRemainingBlankCondition,"",IF(_xlpm.IsPrincipalZeroCondition,"",_xlpm.CumulativePMICalculation))),
_xlpm.Calculation
)</f>
        <v>7200</v>
      </c>
      <c r="N52" s="4">
        <f t="shared" si="8"/>
        <v>41298.629591589059</v>
      </c>
      <c r="O52" s="4">
        <f>_xlfn.LET(
_xlpm.CumulativeHousingPaymentsIncludingAdditionalCosts,SUM($J$29:$J52),
_xlpm.PrincipalOwedCalculation,$B$10-$D52,
_xlpm.IsPrincipalLessThenOrEqualToMonthlyPaymentCondition,$G51&lt;=$B$10,
_xlpm.IsPrincipalZeroCondition,ROUND($G51,2) = 0,
_xlpm.IsPrincipalRemainingBlankCondition,$G51="",
_xlpm.IsPeriodBlankCondition,ISBLANK($A52),
_xlpm.Calculation,IF(_xlpm.IsPeriodBlankCondition,"",IF(_xlpm.IsPrincipalRemainingBlankCondition,"",IF(_xlpm.IsPrincipalZeroCondition,"",_xlpm.CumulativeHousingPaymentsIncludingAdditionalCosts))),
_xlpm.Calculation
)</f>
        <v>53298.629591589044</v>
      </c>
    </row>
    <row r="53" spans="1:15" x14ac:dyDescent="0.3">
      <c r="A53">
        <v>25</v>
      </c>
      <c r="B53" s="34">
        <f t="shared" si="0"/>
        <v>44562</v>
      </c>
      <c r="C53" s="4">
        <f t="shared" si="1"/>
        <v>174274.56805516046</v>
      </c>
      <c r="D53" s="4">
        <f t="shared" si="2"/>
        <v>1161.8304537010697</v>
      </c>
      <c r="E53" s="4">
        <f t="shared" si="9"/>
        <v>158.94577928180752</v>
      </c>
      <c r="F53" s="4">
        <v>100</v>
      </c>
      <c r="G53" s="4">
        <f t="shared" si="4"/>
        <v>174015.62227587865</v>
      </c>
      <c r="H53" s="4">
        <f t="shared" si="5"/>
        <v>500</v>
      </c>
      <c r="I53" s="4">
        <f t="shared" si="6"/>
        <v>300</v>
      </c>
      <c r="J53" s="4">
        <f t="shared" si="7"/>
        <v>2220.7762329828774</v>
      </c>
      <c r="K53" s="4">
        <f>_xlfn.LET(
_xlpm.CumulativeInterestCalculation,SUM($D$29:$D53),
_xlpm.IsPrincipalZeroCondition,ROUND($G52,2) = 0,
_xlpm.IsPrincipalRemainingBlankCondition,$G52="",
_xlpm.IsPeriodBlankCondition,ISBLANK($A53),
_xlpm.Calculation,IF(_xlpm.IsPeriodBlankCondition,"",IF(_xlpm.IsPrincipalRemainingBlankCondition,"",IF(_xlpm.IsPrincipalZeroCondition,"",_xlpm.CumulativeInterestCalculation))),
_xlpm.Calculation
)</f>
        <v>29535.02810045053</v>
      </c>
      <c r="L53" s="4">
        <f>_xlfn.LET(
_xlpm.CumulativePrincipalCalculation,SUM($E$29:$F53),
_xlpm.CumulativePrincipalCalculationIfPrincipalLessThenOrEqualToMonthlyPaymentCondition,$L52+$E53,
_xlpm.PrincipalOwedCalculation,$B$10-$D53,
_xlpm.IsPrincipalLessThenOrEqualToMonthlyPaymentCondition,$G52&lt;=$B$10,
_xlpm.IsPrincipalZeroCondition,ROUND($G52,2) = 0,
_xlpm.IsPrincipalRemainingBlankCondition,$G52="",
_xlpm.IsPeriodBlankCondition,ISBLANK($A53),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5984.3777241214029</v>
      </c>
      <c r="M53" s="4">
        <f>_xlfn.LET(
_xlpm.CumulativePMICalculation,SUM($I$29:$I53),
_xlpm.IsPrincipalZeroCondition,ROUND($G52,2) = 0,
_xlpm.IsPrincipalRemainingBlankCondition,$G52="",
_xlpm.IsPeriodBlankCondition,ISBLANK($A53),
_xlpm.Calculation,IF(_xlpm.IsPeriodBlankCondition,"",IF(_xlpm.IsPrincipalRemainingBlankCondition,"",IF(_xlpm.IsPrincipalZeroCondition,"",_xlpm.CumulativePMICalculation))),
_xlpm.Calculation
)</f>
        <v>7500</v>
      </c>
      <c r="N53" s="4">
        <f t="shared" si="8"/>
        <v>43019.405824571935</v>
      </c>
      <c r="O53" s="4">
        <f>_xlfn.LET(
_xlpm.CumulativeHousingPaymentsIncludingAdditionalCosts,SUM($J$29:$J53),
_xlpm.PrincipalOwedCalculation,$B$10-$D53,
_xlpm.IsPrincipalLessThenOrEqualToMonthlyPaymentCondition,$G52&lt;=$B$10,
_xlpm.IsPrincipalZeroCondition,ROUND($G52,2) = 0,
_xlpm.IsPrincipalRemainingBlankCondition,$G52="",
_xlpm.IsPeriodBlankCondition,ISBLANK($A53),
_xlpm.Calculation,IF(_xlpm.IsPeriodBlankCondition,"",IF(_xlpm.IsPrincipalRemainingBlankCondition,"",IF(_xlpm.IsPrincipalZeroCondition,"",_xlpm.CumulativeHousingPaymentsIncludingAdditionalCosts))),
_xlpm.Calculation
)</f>
        <v>55519.405824571921</v>
      </c>
    </row>
    <row r="54" spans="1:15" x14ac:dyDescent="0.3">
      <c r="A54">
        <v>26</v>
      </c>
      <c r="B54" s="34">
        <f t="shared" si="0"/>
        <v>44593</v>
      </c>
      <c r="C54" s="4">
        <f t="shared" si="1"/>
        <v>174015.62227587865</v>
      </c>
      <c r="D54" s="4">
        <f t="shared" si="2"/>
        <v>1160.1041485058577</v>
      </c>
      <c r="E54" s="4">
        <f t="shared" si="9"/>
        <v>160.67208447701955</v>
      </c>
      <c r="F54" s="4">
        <v>100</v>
      </c>
      <c r="G54" s="4">
        <f t="shared" si="4"/>
        <v>173754.95019140161</v>
      </c>
      <c r="H54" s="4">
        <f t="shared" si="5"/>
        <v>500</v>
      </c>
      <c r="I54" s="4">
        <f t="shared" si="6"/>
        <v>300</v>
      </c>
      <c r="J54" s="4">
        <f t="shared" si="7"/>
        <v>2220.7762329828774</v>
      </c>
      <c r="K54" s="4">
        <f>_xlfn.LET(
_xlpm.CumulativeInterestCalculation,SUM($D$29:$D54),
_xlpm.IsPrincipalZeroCondition,ROUND($G53,2) = 0,
_xlpm.IsPrincipalRemainingBlankCondition,$G53="",
_xlpm.IsPeriodBlankCondition,ISBLANK($A54),
_xlpm.Calculation,IF(_xlpm.IsPeriodBlankCondition,"",IF(_xlpm.IsPrincipalRemainingBlankCondition,"",IF(_xlpm.IsPrincipalZeroCondition,"",_xlpm.CumulativeInterestCalculation))),
_xlpm.Calculation
)</f>
        <v>30695.13224895639</v>
      </c>
      <c r="L54" s="4">
        <f>_xlfn.LET(
_xlpm.CumulativePrincipalCalculation,SUM($E$29:$F54),
_xlpm.CumulativePrincipalCalculationIfPrincipalLessThenOrEqualToMonthlyPaymentCondition,$L53+$E54,
_xlpm.PrincipalOwedCalculation,$B$10-$D54,
_xlpm.IsPrincipalLessThenOrEqualToMonthlyPaymentCondition,$G53&lt;=$B$10,
_xlpm.IsPrincipalZeroCondition,ROUND($G53,2) = 0,
_xlpm.IsPrincipalRemainingBlankCondition,$G53="",
_xlpm.IsPeriodBlankCondition,ISBLANK($A54),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6245.0498085984227</v>
      </c>
      <c r="M54" s="4">
        <f>_xlfn.LET(
_xlpm.CumulativePMICalculation,SUM($I$29:$I54),
_xlpm.IsPrincipalZeroCondition,ROUND($G53,2) = 0,
_xlpm.IsPrincipalRemainingBlankCondition,$G53="",
_xlpm.IsPeriodBlankCondition,ISBLANK($A54),
_xlpm.Calculation,IF(_xlpm.IsPeriodBlankCondition,"",IF(_xlpm.IsPrincipalRemainingBlankCondition,"",IF(_xlpm.IsPrincipalZeroCondition,"",_xlpm.CumulativePMICalculation))),
_xlpm.Calculation
)</f>
        <v>7800</v>
      </c>
      <c r="N54" s="4">
        <f t="shared" si="8"/>
        <v>44740.182057554812</v>
      </c>
      <c r="O54" s="4">
        <f>_xlfn.LET(
_xlpm.CumulativeHousingPaymentsIncludingAdditionalCosts,SUM($J$29:$J54),
_xlpm.PrincipalOwedCalculation,$B$10-$D54,
_xlpm.IsPrincipalLessThenOrEqualToMonthlyPaymentCondition,$G53&lt;=$B$10,
_xlpm.IsPrincipalZeroCondition,ROUND($G53,2) = 0,
_xlpm.IsPrincipalRemainingBlankCondition,$G53="",
_xlpm.IsPeriodBlankCondition,ISBLANK($A54),
_xlpm.Calculation,IF(_xlpm.IsPeriodBlankCondition,"",IF(_xlpm.IsPrincipalRemainingBlankCondition,"",IF(_xlpm.IsPrincipalZeroCondition,"",_xlpm.CumulativeHousingPaymentsIncludingAdditionalCosts))),
_xlpm.Calculation
)</f>
        <v>57740.182057554797</v>
      </c>
    </row>
    <row r="55" spans="1:15" x14ac:dyDescent="0.3">
      <c r="A55">
        <v>27</v>
      </c>
      <c r="B55" s="34">
        <f t="shared" si="0"/>
        <v>44621</v>
      </c>
      <c r="C55" s="4">
        <f t="shared" si="1"/>
        <v>173754.95019140161</v>
      </c>
      <c r="D55" s="4">
        <f t="shared" si="2"/>
        <v>1158.3663346093442</v>
      </c>
      <c r="E55" s="4">
        <f t="shared" si="9"/>
        <v>162.409898373533</v>
      </c>
      <c r="F55" s="4">
        <v>100</v>
      </c>
      <c r="G55" s="4">
        <f t="shared" si="4"/>
        <v>173492.54029302808</v>
      </c>
      <c r="H55" s="4">
        <f t="shared" si="5"/>
        <v>500</v>
      </c>
      <c r="I55" s="4">
        <f t="shared" si="6"/>
        <v>300</v>
      </c>
      <c r="J55" s="4">
        <f t="shared" si="7"/>
        <v>2220.7762329828774</v>
      </c>
      <c r="K55" s="4">
        <f>_xlfn.LET(
_xlpm.CumulativeInterestCalculation,SUM($D$29:$D55),
_xlpm.IsPrincipalZeroCondition,ROUND($G54,2) = 0,
_xlpm.IsPrincipalRemainingBlankCondition,$G54="",
_xlpm.IsPeriodBlankCondition,ISBLANK($A55),
_xlpm.Calculation,IF(_xlpm.IsPeriodBlankCondition,"",IF(_xlpm.IsPrincipalRemainingBlankCondition,"",IF(_xlpm.IsPrincipalZeroCondition,"",_xlpm.CumulativeInterestCalculation))),
_xlpm.Calculation
)</f>
        <v>31853.498583565735</v>
      </c>
      <c r="L55" s="4">
        <f>_xlfn.LET(
_xlpm.CumulativePrincipalCalculation,SUM($E$29:$F55),
_xlpm.CumulativePrincipalCalculationIfPrincipalLessThenOrEqualToMonthlyPaymentCondition,$L54+$E55,
_xlpm.PrincipalOwedCalculation,$B$10-$D55,
_xlpm.IsPrincipalLessThenOrEqualToMonthlyPaymentCondition,$G54&lt;=$B$10,
_xlpm.IsPrincipalZeroCondition,ROUND($G54,2) = 0,
_xlpm.IsPrincipalRemainingBlankCondition,$G54="",
_xlpm.IsPeriodBlankCondition,ISBLANK($A55),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6507.4597069719557</v>
      </c>
      <c r="M55" s="4">
        <f>_xlfn.LET(
_xlpm.CumulativePMICalculation,SUM($I$29:$I55),
_xlpm.IsPrincipalZeroCondition,ROUND($G54,2) = 0,
_xlpm.IsPrincipalRemainingBlankCondition,$G54="",
_xlpm.IsPeriodBlankCondition,ISBLANK($A55),
_xlpm.Calculation,IF(_xlpm.IsPeriodBlankCondition,"",IF(_xlpm.IsPrincipalRemainingBlankCondition,"",IF(_xlpm.IsPrincipalZeroCondition,"",_xlpm.CumulativePMICalculation))),
_xlpm.Calculation
)</f>
        <v>8100</v>
      </c>
      <c r="N55" s="4">
        <f t="shared" si="8"/>
        <v>46460.958290537688</v>
      </c>
      <c r="O55" s="4">
        <f>_xlfn.LET(
_xlpm.CumulativeHousingPaymentsIncludingAdditionalCosts,SUM($J$29:$J55),
_xlpm.PrincipalOwedCalculation,$B$10-$D55,
_xlpm.IsPrincipalLessThenOrEqualToMonthlyPaymentCondition,$G54&lt;=$B$10,
_xlpm.IsPrincipalZeroCondition,ROUND($G54,2) = 0,
_xlpm.IsPrincipalRemainingBlankCondition,$G54="",
_xlpm.IsPeriodBlankCondition,ISBLANK($A55),
_xlpm.Calculation,IF(_xlpm.IsPeriodBlankCondition,"",IF(_xlpm.IsPrincipalRemainingBlankCondition,"",IF(_xlpm.IsPrincipalZeroCondition,"",_xlpm.CumulativeHousingPaymentsIncludingAdditionalCosts))),
_xlpm.Calculation
)</f>
        <v>59960.958290537674</v>
      </c>
    </row>
    <row r="56" spans="1:15" x14ac:dyDescent="0.3">
      <c r="A56">
        <v>28</v>
      </c>
      <c r="B56" s="34">
        <f t="shared" si="0"/>
        <v>44652</v>
      </c>
      <c r="C56" s="4">
        <f t="shared" si="1"/>
        <v>173492.54029302808</v>
      </c>
      <c r="D56" s="4">
        <f t="shared" si="2"/>
        <v>1156.616935286854</v>
      </c>
      <c r="E56" s="4">
        <f t="shared" si="9"/>
        <v>164.15929769602326</v>
      </c>
      <c r="F56" s="4">
        <v>100</v>
      </c>
      <c r="G56" s="4">
        <f t="shared" si="4"/>
        <v>173228.38099533206</v>
      </c>
      <c r="H56" s="4">
        <f t="shared" si="5"/>
        <v>500</v>
      </c>
      <c r="I56" s="4">
        <f t="shared" si="6"/>
        <v>300</v>
      </c>
      <c r="J56" s="4">
        <f t="shared" si="7"/>
        <v>2220.7762329828774</v>
      </c>
      <c r="K56" s="4">
        <f>_xlfn.LET(
_xlpm.CumulativeInterestCalculation,SUM($D$29:$D56),
_xlpm.IsPrincipalZeroCondition,ROUND($G55,2) = 0,
_xlpm.IsPrincipalRemainingBlankCondition,$G55="",
_xlpm.IsPeriodBlankCondition,ISBLANK($A56),
_xlpm.Calculation,IF(_xlpm.IsPeriodBlankCondition,"",IF(_xlpm.IsPrincipalRemainingBlankCondition,"",IF(_xlpm.IsPrincipalZeroCondition,"",_xlpm.CumulativeInterestCalculation))),
_xlpm.Calculation
)</f>
        <v>33010.115518852588</v>
      </c>
      <c r="L56" s="4">
        <f>_xlfn.LET(
_xlpm.CumulativePrincipalCalculation,SUM($E$29:$F56),
_xlpm.CumulativePrincipalCalculationIfPrincipalLessThenOrEqualToMonthlyPaymentCondition,$L55+$E56,
_xlpm.PrincipalOwedCalculation,$B$10-$D56,
_xlpm.IsPrincipalLessThenOrEqualToMonthlyPaymentCondition,$G55&lt;=$B$10,
_xlpm.IsPrincipalZeroCondition,ROUND($G55,2) = 0,
_xlpm.IsPrincipalRemainingBlankCondition,$G55="",
_xlpm.IsPeriodBlankCondition,ISBLANK($A56),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6771.6190046679785</v>
      </c>
      <c r="M56" s="4">
        <f>_xlfn.LET(
_xlpm.CumulativePMICalculation,SUM($I$29:$I56),
_xlpm.IsPrincipalZeroCondition,ROUND($G55,2) = 0,
_xlpm.IsPrincipalRemainingBlankCondition,$G55="",
_xlpm.IsPeriodBlankCondition,ISBLANK($A56),
_xlpm.Calculation,IF(_xlpm.IsPeriodBlankCondition,"",IF(_xlpm.IsPrincipalRemainingBlankCondition,"",IF(_xlpm.IsPrincipalZeroCondition,"",_xlpm.CumulativePMICalculation))),
_xlpm.Calculation
)</f>
        <v>8400</v>
      </c>
      <c r="N56" s="4">
        <f t="shared" si="8"/>
        <v>48181.734523520565</v>
      </c>
      <c r="O56" s="4">
        <f>_xlfn.LET(
_xlpm.CumulativeHousingPaymentsIncludingAdditionalCosts,SUM($J$29:$J56),
_xlpm.PrincipalOwedCalculation,$B$10-$D56,
_xlpm.IsPrincipalLessThenOrEqualToMonthlyPaymentCondition,$G55&lt;=$B$10,
_xlpm.IsPrincipalZeroCondition,ROUND($G55,2) = 0,
_xlpm.IsPrincipalRemainingBlankCondition,$G55="",
_xlpm.IsPeriodBlankCondition,ISBLANK($A56),
_xlpm.Calculation,IF(_xlpm.IsPeriodBlankCondition,"",IF(_xlpm.IsPrincipalRemainingBlankCondition,"",IF(_xlpm.IsPrincipalZeroCondition,"",_xlpm.CumulativeHousingPaymentsIncludingAdditionalCosts))),
_xlpm.Calculation
)</f>
        <v>62181.73452352055</v>
      </c>
    </row>
    <row r="57" spans="1:15" x14ac:dyDescent="0.3">
      <c r="A57">
        <v>29</v>
      </c>
      <c r="B57" s="34">
        <f t="shared" si="0"/>
        <v>44682</v>
      </c>
      <c r="C57" s="4">
        <f t="shared" si="1"/>
        <v>173228.38099533206</v>
      </c>
      <c r="D57" s="4">
        <f t="shared" si="2"/>
        <v>1154.8558733022137</v>
      </c>
      <c r="E57" s="4">
        <f t="shared" si="9"/>
        <v>165.92035968066352</v>
      </c>
      <c r="F57" s="4">
        <v>100</v>
      </c>
      <c r="G57" s="4">
        <f t="shared" si="4"/>
        <v>172962.4606356514</v>
      </c>
      <c r="H57" s="4">
        <f t="shared" si="5"/>
        <v>500</v>
      </c>
      <c r="I57" s="4">
        <f t="shared" si="6"/>
        <v>300</v>
      </c>
      <c r="J57" s="4">
        <f t="shared" si="7"/>
        <v>2220.7762329828774</v>
      </c>
      <c r="K57" s="4">
        <f>_xlfn.LET(
_xlpm.CumulativeInterestCalculation,SUM($D$29:$D57),
_xlpm.IsPrincipalZeroCondition,ROUND($G56,2) = 0,
_xlpm.IsPrincipalRemainingBlankCondition,$G56="",
_xlpm.IsPeriodBlankCondition,ISBLANK($A57),
_xlpm.Calculation,IF(_xlpm.IsPeriodBlankCondition,"",IF(_xlpm.IsPrincipalRemainingBlankCondition,"",IF(_xlpm.IsPrincipalZeroCondition,"",_xlpm.CumulativeInterestCalculation))),
_xlpm.Calculation
)</f>
        <v>34164.971392154803</v>
      </c>
      <c r="L57" s="4">
        <f>_xlfn.LET(
_xlpm.CumulativePrincipalCalculation,SUM($E$29:$F57),
_xlpm.CumulativePrincipalCalculationIfPrincipalLessThenOrEqualToMonthlyPaymentCondition,$L56+$E57,
_xlpm.PrincipalOwedCalculation,$B$10-$D57,
_xlpm.IsPrincipalLessThenOrEqualToMonthlyPaymentCondition,$G56&lt;=$B$10,
_xlpm.IsPrincipalZeroCondition,ROUND($G56,2) = 0,
_xlpm.IsPrincipalRemainingBlankCondition,$G56="",
_xlpm.IsPeriodBlankCondition,ISBLANK($A57),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7037.5393643486423</v>
      </c>
      <c r="M57" s="4">
        <f>_xlfn.LET(
_xlpm.CumulativePMICalculation,SUM($I$29:$I57),
_xlpm.IsPrincipalZeroCondition,ROUND($G56,2) = 0,
_xlpm.IsPrincipalRemainingBlankCondition,$G56="",
_xlpm.IsPeriodBlankCondition,ISBLANK($A57),
_xlpm.Calculation,IF(_xlpm.IsPeriodBlankCondition,"",IF(_xlpm.IsPrincipalRemainingBlankCondition,"",IF(_xlpm.IsPrincipalZeroCondition,"",_xlpm.CumulativePMICalculation))),
_xlpm.Calculation
)</f>
        <v>8700</v>
      </c>
      <c r="N57" s="4">
        <f t="shared" si="8"/>
        <v>49902.510756503441</v>
      </c>
      <c r="O57" s="4">
        <f>_xlfn.LET(
_xlpm.CumulativeHousingPaymentsIncludingAdditionalCosts,SUM($J$29:$J57),
_xlpm.PrincipalOwedCalculation,$B$10-$D57,
_xlpm.IsPrincipalLessThenOrEqualToMonthlyPaymentCondition,$G56&lt;=$B$10,
_xlpm.IsPrincipalZeroCondition,ROUND($G56,2) = 0,
_xlpm.IsPrincipalRemainingBlankCondition,$G56="",
_xlpm.IsPeriodBlankCondition,ISBLANK($A57),
_xlpm.Calculation,IF(_xlpm.IsPeriodBlankCondition,"",IF(_xlpm.IsPrincipalRemainingBlankCondition,"",IF(_xlpm.IsPrincipalZeroCondition,"",_xlpm.CumulativeHousingPaymentsIncludingAdditionalCosts))),
_xlpm.Calculation
)</f>
        <v>64402.510756503427</v>
      </c>
    </row>
    <row r="58" spans="1:15" x14ac:dyDescent="0.3">
      <c r="A58">
        <v>30</v>
      </c>
      <c r="B58" s="34">
        <f t="shared" si="0"/>
        <v>44713</v>
      </c>
      <c r="C58" s="4">
        <f t="shared" si="1"/>
        <v>172962.4606356514</v>
      </c>
      <c r="D58" s="4">
        <f t="shared" si="2"/>
        <v>1153.0830709043428</v>
      </c>
      <c r="E58" s="4">
        <f t="shared" si="9"/>
        <v>167.69316207853444</v>
      </c>
      <c r="F58" s="4">
        <v>100</v>
      </c>
      <c r="G58" s="4">
        <f t="shared" si="4"/>
        <v>172694.76747357287</v>
      </c>
      <c r="H58" s="4">
        <f t="shared" si="5"/>
        <v>500</v>
      </c>
      <c r="I58" s="4">
        <f t="shared" si="6"/>
        <v>300</v>
      </c>
      <c r="J58" s="4">
        <f t="shared" si="7"/>
        <v>2220.7762329828774</v>
      </c>
      <c r="K58" s="4">
        <f>_xlfn.LET(
_xlpm.CumulativeInterestCalculation,SUM($D$29:$D58),
_xlpm.IsPrincipalZeroCondition,ROUND($G57,2) = 0,
_xlpm.IsPrincipalRemainingBlankCondition,$G57="",
_xlpm.IsPeriodBlankCondition,ISBLANK($A58),
_xlpm.Calculation,IF(_xlpm.IsPeriodBlankCondition,"",IF(_xlpm.IsPrincipalRemainingBlankCondition,"",IF(_xlpm.IsPrincipalZeroCondition,"",_xlpm.CumulativeInterestCalculation))),
_xlpm.Calculation
)</f>
        <v>35318.054463059147</v>
      </c>
      <c r="L58" s="4">
        <f>_xlfn.LET(
_xlpm.CumulativePrincipalCalculation,SUM($E$29:$F58),
_xlpm.CumulativePrincipalCalculationIfPrincipalLessThenOrEqualToMonthlyPaymentCondition,$L57+$E58,
_xlpm.PrincipalOwedCalculation,$B$10-$D58,
_xlpm.IsPrincipalLessThenOrEqualToMonthlyPaymentCondition,$G57&lt;=$B$10,
_xlpm.IsPrincipalZeroCondition,ROUND($G57,2) = 0,
_xlpm.IsPrincipalRemainingBlankCondition,$G57="",
_xlpm.IsPeriodBlankCondition,ISBLANK($A58),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7305.2325264271767</v>
      </c>
      <c r="M58" s="4">
        <f>_xlfn.LET(
_xlpm.CumulativePMICalculation,SUM($I$29:$I58),
_xlpm.IsPrincipalZeroCondition,ROUND($G57,2) = 0,
_xlpm.IsPrincipalRemainingBlankCondition,$G57="",
_xlpm.IsPeriodBlankCondition,ISBLANK($A58),
_xlpm.Calculation,IF(_xlpm.IsPeriodBlankCondition,"",IF(_xlpm.IsPrincipalRemainingBlankCondition,"",IF(_xlpm.IsPrincipalZeroCondition,"",_xlpm.CumulativePMICalculation))),
_xlpm.Calculation
)</f>
        <v>9000</v>
      </c>
      <c r="N58" s="4">
        <f t="shared" si="8"/>
        <v>51623.286989486325</v>
      </c>
      <c r="O58" s="4">
        <f>_xlfn.LET(
_xlpm.CumulativeHousingPaymentsIncludingAdditionalCosts,SUM($J$29:$J58),
_xlpm.PrincipalOwedCalculation,$B$10-$D58,
_xlpm.IsPrincipalLessThenOrEqualToMonthlyPaymentCondition,$G57&lt;=$B$10,
_xlpm.IsPrincipalZeroCondition,ROUND($G57,2) = 0,
_xlpm.IsPrincipalRemainingBlankCondition,$G57="",
_xlpm.IsPeriodBlankCondition,ISBLANK($A58),
_xlpm.Calculation,IF(_xlpm.IsPeriodBlankCondition,"",IF(_xlpm.IsPrincipalRemainingBlankCondition,"",IF(_xlpm.IsPrincipalZeroCondition,"",_xlpm.CumulativeHousingPaymentsIncludingAdditionalCosts))),
_xlpm.Calculation
)</f>
        <v>66623.286989486311</v>
      </c>
    </row>
    <row r="59" spans="1:15" x14ac:dyDescent="0.3">
      <c r="A59">
        <v>31</v>
      </c>
      <c r="B59" s="34">
        <f t="shared" si="0"/>
        <v>44743</v>
      </c>
      <c r="C59" s="4">
        <f t="shared" si="1"/>
        <v>172694.76747357287</v>
      </c>
      <c r="D59" s="4">
        <f t="shared" si="2"/>
        <v>1151.2984498238193</v>
      </c>
      <c r="E59" s="4">
        <f t="shared" si="9"/>
        <v>169.47778315905794</v>
      </c>
      <c r="F59" s="4">
        <v>100</v>
      </c>
      <c r="G59" s="4">
        <f t="shared" si="4"/>
        <v>172425.2896904138</v>
      </c>
      <c r="H59" s="4">
        <f t="shared" si="5"/>
        <v>500</v>
      </c>
      <c r="I59" s="4">
        <f t="shared" si="6"/>
        <v>300</v>
      </c>
      <c r="J59" s="4">
        <f t="shared" si="7"/>
        <v>2220.7762329828774</v>
      </c>
      <c r="K59" s="4">
        <f>_xlfn.LET(
_xlpm.CumulativeInterestCalculation,SUM($D$29:$D59),
_xlpm.IsPrincipalZeroCondition,ROUND($G58,2) = 0,
_xlpm.IsPrincipalRemainingBlankCondition,$G58="",
_xlpm.IsPeriodBlankCondition,ISBLANK($A59),
_xlpm.Calculation,IF(_xlpm.IsPeriodBlankCondition,"",IF(_xlpm.IsPrincipalRemainingBlankCondition,"",IF(_xlpm.IsPrincipalZeroCondition,"",_xlpm.CumulativeInterestCalculation))),
_xlpm.Calculation
)</f>
        <v>36469.352912882969</v>
      </c>
      <c r="L59" s="4">
        <f>_xlfn.LET(
_xlpm.CumulativePrincipalCalculation,SUM($E$29:$F59),
_xlpm.CumulativePrincipalCalculationIfPrincipalLessThenOrEqualToMonthlyPaymentCondition,$L58+$E59,
_xlpm.PrincipalOwedCalculation,$B$10-$D59,
_xlpm.IsPrincipalLessThenOrEqualToMonthlyPaymentCondition,$G58&lt;=$B$10,
_xlpm.IsPrincipalZeroCondition,ROUND($G58,2) = 0,
_xlpm.IsPrincipalRemainingBlankCondition,$G58="",
_xlpm.IsPeriodBlankCondition,ISBLANK($A59),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7574.7103095862349</v>
      </c>
      <c r="M59" s="4">
        <f>_xlfn.LET(
_xlpm.CumulativePMICalculation,SUM($I$29:$I59),
_xlpm.IsPrincipalZeroCondition,ROUND($G58,2) = 0,
_xlpm.IsPrincipalRemainingBlankCondition,$G58="",
_xlpm.IsPeriodBlankCondition,ISBLANK($A59),
_xlpm.Calculation,IF(_xlpm.IsPeriodBlankCondition,"",IF(_xlpm.IsPrincipalRemainingBlankCondition,"",IF(_xlpm.IsPrincipalZeroCondition,"",_xlpm.CumulativePMICalculation))),
_xlpm.Calculation
)</f>
        <v>9300</v>
      </c>
      <c r="N59" s="4">
        <f t="shared" si="8"/>
        <v>53344.063222469202</v>
      </c>
      <c r="O59" s="4">
        <f>_xlfn.LET(
_xlpm.CumulativeHousingPaymentsIncludingAdditionalCosts,SUM($J$29:$J59),
_xlpm.PrincipalOwedCalculation,$B$10-$D59,
_xlpm.IsPrincipalLessThenOrEqualToMonthlyPaymentCondition,$G58&lt;=$B$10,
_xlpm.IsPrincipalZeroCondition,ROUND($G58,2) = 0,
_xlpm.IsPrincipalRemainingBlankCondition,$G58="",
_xlpm.IsPeriodBlankCondition,ISBLANK($A59),
_xlpm.Calculation,IF(_xlpm.IsPeriodBlankCondition,"",IF(_xlpm.IsPrincipalRemainingBlankCondition,"",IF(_xlpm.IsPrincipalZeroCondition,"",_xlpm.CumulativeHousingPaymentsIncludingAdditionalCosts))),
_xlpm.Calculation
)</f>
        <v>68844.063222469194</v>
      </c>
    </row>
    <row r="60" spans="1:15" x14ac:dyDescent="0.3">
      <c r="A60">
        <v>32</v>
      </c>
      <c r="B60" s="34">
        <f t="shared" si="0"/>
        <v>44774</v>
      </c>
      <c r="C60" s="4">
        <f t="shared" si="1"/>
        <v>172425.2896904138</v>
      </c>
      <c r="D60" s="4">
        <f t="shared" si="2"/>
        <v>1149.5019312694255</v>
      </c>
      <c r="E60" s="4">
        <f t="shared" si="9"/>
        <v>171.27430171345168</v>
      </c>
      <c r="F60" s="4">
        <v>100</v>
      </c>
      <c r="G60" s="4">
        <f t="shared" si="4"/>
        <v>172154.01538870035</v>
      </c>
      <c r="H60" s="4">
        <f t="shared" si="5"/>
        <v>500</v>
      </c>
      <c r="I60" s="4">
        <f t="shared" si="6"/>
        <v>300</v>
      </c>
      <c r="J60" s="4">
        <f t="shared" si="7"/>
        <v>2220.7762329828774</v>
      </c>
      <c r="K60" s="4">
        <f>_xlfn.LET(
_xlpm.CumulativeInterestCalculation,SUM($D$29:$D60),
_xlpm.IsPrincipalZeroCondition,ROUND($G59,2) = 0,
_xlpm.IsPrincipalRemainingBlankCondition,$G59="",
_xlpm.IsPeriodBlankCondition,ISBLANK($A60),
_xlpm.Calculation,IF(_xlpm.IsPeriodBlankCondition,"",IF(_xlpm.IsPrincipalRemainingBlankCondition,"",IF(_xlpm.IsPrincipalZeroCondition,"",_xlpm.CumulativeInterestCalculation))),
_xlpm.Calculation
)</f>
        <v>37618.854844152396</v>
      </c>
      <c r="L60" s="4">
        <f>_xlfn.LET(
_xlpm.CumulativePrincipalCalculation,SUM($E$29:$F60),
_xlpm.CumulativePrincipalCalculationIfPrincipalLessThenOrEqualToMonthlyPaymentCondition,$L59+$E60,
_xlpm.PrincipalOwedCalculation,$B$10-$D60,
_xlpm.IsPrincipalLessThenOrEqualToMonthlyPaymentCondition,$G59&lt;=$B$10,
_xlpm.IsPrincipalZeroCondition,ROUND($G59,2) = 0,
_xlpm.IsPrincipalRemainingBlankCondition,$G59="",
_xlpm.IsPeriodBlankCondition,ISBLANK($A60),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7845.9846112996865</v>
      </c>
      <c r="M60" s="4">
        <f>_xlfn.LET(
_xlpm.CumulativePMICalculation,SUM($I$29:$I60),
_xlpm.IsPrincipalZeroCondition,ROUND($G59,2) = 0,
_xlpm.IsPrincipalRemainingBlankCondition,$G59="",
_xlpm.IsPeriodBlankCondition,ISBLANK($A60),
_xlpm.Calculation,IF(_xlpm.IsPeriodBlankCondition,"",IF(_xlpm.IsPrincipalRemainingBlankCondition,"",IF(_xlpm.IsPrincipalZeroCondition,"",_xlpm.CumulativePMICalculation))),
_xlpm.Calculation
)</f>
        <v>9600</v>
      </c>
      <c r="N60" s="4">
        <f t="shared" si="8"/>
        <v>55064.839455452086</v>
      </c>
      <c r="O60" s="4">
        <f>_xlfn.LET(
_xlpm.CumulativeHousingPaymentsIncludingAdditionalCosts,SUM($J$29:$J60),
_xlpm.PrincipalOwedCalculation,$B$10-$D60,
_xlpm.IsPrincipalLessThenOrEqualToMonthlyPaymentCondition,$G59&lt;=$B$10,
_xlpm.IsPrincipalZeroCondition,ROUND($G59,2) = 0,
_xlpm.IsPrincipalRemainingBlankCondition,$G59="",
_xlpm.IsPeriodBlankCondition,ISBLANK($A60),
_xlpm.Calculation,IF(_xlpm.IsPeriodBlankCondition,"",IF(_xlpm.IsPrincipalRemainingBlankCondition,"",IF(_xlpm.IsPrincipalZeroCondition,"",_xlpm.CumulativeHousingPaymentsIncludingAdditionalCosts))),
_xlpm.Calculation
)</f>
        <v>71064.839455452078</v>
      </c>
    </row>
    <row r="61" spans="1:15" x14ac:dyDescent="0.3">
      <c r="A61">
        <v>33</v>
      </c>
      <c r="B61" s="34">
        <f t="shared" si="0"/>
        <v>44805</v>
      </c>
      <c r="C61" s="4">
        <f t="shared" si="1"/>
        <v>172154.01538870035</v>
      </c>
      <c r="D61" s="4">
        <f t="shared" si="2"/>
        <v>1147.6934359246691</v>
      </c>
      <c r="E61" s="4">
        <f t="shared" si="9"/>
        <v>173.08279705820814</v>
      </c>
      <c r="F61" s="4">
        <v>100</v>
      </c>
      <c r="G61" s="4">
        <f t="shared" si="4"/>
        <v>171880.93259164214</v>
      </c>
      <c r="H61" s="4">
        <f t="shared" si="5"/>
        <v>500</v>
      </c>
      <c r="I61" s="4">
        <f t="shared" si="6"/>
        <v>300</v>
      </c>
      <c r="J61" s="4">
        <f t="shared" si="7"/>
        <v>2220.7762329828774</v>
      </c>
      <c r="K61" s="4">
        <f>_xlfn.LET(
_xlpm.CumulativeInterestCalculation,SUM($D$29:$D61),
_xlpm.IsPrincipalZeroCondition,ROUND($G60,2) = 0,
_xlpm.IsPrincipalRemainingBlankCondition,$G60="",
_xlpm.IsPeriodBlankCondition,ISBLANK($A61),
_xlpm.Calculation,IF(_xlpm.IsPeriodBlankCondition,"",IF(_xlpm.IsPrincipalRemainingBlankCondition,"",IF(_xlpm.IsPrincipalZeroCondition,"",_xlpm.CumulativeInterestCalculation))),
_xlpm.Calculation
)</f>
        <v>38766.548280077062</v>
      </c>
      <c r="L61" s="4">
        <f>_xlfn.LET(
_xlpm.CumulativePrincipalCalculation,SUM($E$29:$F61),
_xlpm.CumulativePrincipalCalculationIfPrincipalLessThenOrEqualToMonthlyPaymentCondition,$L60+$E61,
_xlpm.PrincipalOwedCalculation,$B$10-$D61,
_xlpm.IsPrincipalLessThenOrEqualToMonthlyPaymentCondition,$G60&lt;=$B$10,
_xlpm.IsPrincipalZeroCondition,ROUND($G60,2) = 0,
_xlpm.IsPrincipalRemainingBlankCondition,$G60="",
_xlpm.IsPeriodBlankCondition,ISBLANK($A61),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8119.0674083578942</v>
      </c>
      <c r="M61" s="4">
        <f>_xlfn.LET(
_xlpm.CumulativePMICalculation,SUM($I$29:$I61),
_xlpm.IsPrincipalZeroCondition,ROUND($G60,2) = 0,
_xlpm.IsPrincipalRemainingBlankCondition,$G60="",
_xlpm.IsPeriodBlankCondition,ISBLANK($A61),
_xlpm.Calculation,IF(_xlpm.IsPeriodBlankCondition,"",IF(_xlpm.IsPrincipalRemainingBlankCondition,"",IF(_xlpm.IsPrincipalZeroCondition,"",_xlpm.CumulativePMICalculation))),
_xlpm.Calculation
)</f>
        <v>9900</v>
      </c>
      <c r="N61" s="4">
        <f t="shared" si="8"/>
        <v>56785.615688434955</v>
      </c>
      <c r="O61" s="4">
        <f>_xlfn.LET(
_xlpm.CumulativeHousingPaymentsIncludingAdditionalCosts,SUM($J$29:$J61),
_xlpm.PrincipalOwedCalculation,$B$10-$D61,
_xlpm.IsPrincipalLessThenOrEqualToMonthlyPaymentCondition,$G60&lt;=$B$10,
_xlpm.IsPrincipalZeroCondition,ROUND($G60,2) = 0,
_xlpm.IsPrincipalRemainingBlankCondition,$G60="",
_xlpm.IsPeriodBlankCondition,ISBLANK($A61),
_xlpm.Calculation,IF(_xlpm.IsPeriodBlankCondition,"",IF(_xlpm.IsPrincipalRemainingBlankCondition,"",IF(_xlpm.IsPrincipalZeroCondition,"",_xlpm.CumulativeHousingPaymentsIncludingAdditionalCosts))),
_xlpm.Calculation
)</f>
        <v>73285.615688434962</v>
      </c>
    </row>
    <row r="62" spans="1:15" x14ac:dyDescent="0.3">
      <c r="A62">
        <v>34</v>
      </c>
      <c r="B62" s="34">
        <f t="shared" si="0"/>
        <v>44835</v>
      </c>
      <c r="C62" s="4">
        <f t="shared" si="1"/>
        <v>171880.93259164214</v>
      </c>
      <c r="D62" s="4">
        <f t="shared" si="2"/>
        <v>1145.8728839442811</v>
      </c>
      <c r="E62" s="4">
        <f t="shared" si="9"/>
        <v>174.90334903859616</v>
      </c>
      <c r="F62" s="4">
        <v>100</v>
      </c>
      <c r="G62" s="4">
        <f t="shared" si="4"/>
        <v>171606.02924260354</v>
      </c>
      <c r="H62" s="4">
        <f t="shared" si="5"/>
        <v>500</v>
      </c>
      <c r="I62" s="4">
        <f t="shared" si="6"/>
        <v>300</v>
      </c>
      <c r="J62" s="4">
        <f t="shared" si="7"/>
        <v>2220.7762329828774</v>
      </c>
      <c r="K62" s="4">
        <f>_xlfn.LET(
_xlpm.CumulativeInterestCalculation,SUM($D$29:$D62),
_xlpm.IsPrincipalZeroCondition,ROUND($G61,2) = 0,
_xlpm.IsPrincipalRemainingBlankCondition,$G61="",
_xlpm.IsPeriodBlankCondition,ISBLANK($A62),
_xlpm.Calculation,IF(_xlpm.IsPeriodBlankCondition,"",IF(_xlpm.IsPrincipalRemainingBlankCondition,"",IF(_xlpm.IsPrincipalZeroCondition,"",_xlpm.CumulativeInterestCalculation))),
_xlpm.Calculation
)</f>
        <v>39912.421164021347</v>
      </c>
      <c r="L62" s="4">
        <f>_xlfn.LET(
_xlpm.CumulativePrincipalCalculation,SUM($E$29:$F62),
_xlpm.CumulativePrincipalCalculationIfPrincipalLessThenOrEqualToMonthlyPaymentCondition,$L61+$E62,
_xlpm.PrincipalOwedCalculation,$B$10-$D62,
_xlpm.IsPrincipalLessThenOrEqualToMonthlyPaymentCondition,$G61&lt;=$B$10,
_xlpm.IsPrincipalZeroCondition,ROUND($G61,2) = 0,
_xlpm.IsPrincipalRemainingBlankCondition,$G61="",
_xlpm.IsPeriodBlankCondition,ISBLANK($A62),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8393.9707573964897</v>
      </c>
      <c r="M62" s="4">
        <f>_xlfn.LET(
_xlpm.CumulativePMICalculation,SUM($I$29:$I62),
_xlpm.IsPrincipalZeroCondition,ROUND($G61,2) = 0,
_xlpm.IsPrincipalRemainingBlankCondition,$G61="",
_xlpm.IsPeriodBlankCondition,ISBLANK($A62),
_xlpm.Calculation,IF(_xlpm.IsPeriodBlankCondition,"",IF(_xlpm.IsPrincipalRemainingBlankCondition,"",IF(_xlpm.IsPrincipalZeroCondition,"",_xlpm.CumulativePMICalculation))),
_xlpm.Calculation
)</f>
        <v>10200</v>
      </c>
      <c r="N62" s="4">
        <f t="shared" si="8"/>
        <v>58506.391921417839</v>
      </c>
      <c r="O62" s="4">
        <f>_xlfn.LET(
_xlpm.CumulativeHousingPaymentsIncludingAdditionalCosts,SUM($J$29:$J62),
_xlpm.PrincipalOwedCalculation,$B$10-$D62,
_xlpm.IsPrincipalLessThenOrEqualToMonthlyPaymentCondition,$G61&lt;=$B$10,
_xlpm.IsPrincipalZeroCondition,ROUND($G61,2) = 0,
_xlpm.IsPrincipalRemainingBlankCondition,$G61="",
_xlpm.IsPeriodBlankCondition,ISBLANK($A62),
_xlpm.Calculation,IF(_xlpm.IsPeriodBlankCondition,"",IF(_xlpm.IsPrincipalRemainingBlankCondition,"",IF(_xlpm.IsPrincipalZeroCondition,"",_xlpm.CumulativeHousingPaymentsIncludingAdditionalCosts))),
_xlpm.Calculation
)</f>
        <v>75506.391921417846</v>
      </c>
    </row>
    <row r="63" spans="1:15" x14ac:dyDescent="0.3">
      <c r="A63">
        <v>35</v>
      </c>
      <c r="B63" s="34">
        <f t="shared" si="0"/>
        <v>44866</v>
      </c>
      <c r="C63" s="4">
        <f t="shared" si="1"/>
        <v>171606.02924260354</v>
      </c>
      <c r="D63" s="4">
        <f t="shared" si="2"/>
        <v>1144.0401949506904</v>
      </c>
      <c r="E63" s="4">
        <f t="shared" si="9"/>
        <v>176.7360380321868</v>
      </c>
      <c r="F63" s="4">
        <v>100</v>
      </c>
      <c r="G63" s="4">
        <f t="shared" si="4"/>
        <v>171329.29320457135</v>
      </c>
      <c r="H63" s="4">
        <f t="shared" si="5"/>
        <v>500</v>
      </c>
      <c r="I63" s="4">
        <f t="shared" si="6"/>
        <v>300</v>
      </c>
      <c r="J63" s="4">
        <f t="shared" si="7"/>
        <v>2220.7762329828774</v>
      </c>
      <c r="K63" s="4">
        <f>_xlfn.LET(
_xlpm.CumulativeInterestCalculation,SUM($D$29:$D63),
_xlpm.IsPrincipalZeroCondition,ROUND($G62,2) = 0,
_xlpm.IsPrincipalRemainingBlankCondition,$G62="",
_xlpm.IsPeriodBlankCondition,ISBLANK($A63),
_xlpm.Calculation,IF(_xlpm.IsPeriodBlankCondition,"",IF(_xlpm.IsPrincipalRemainingBlankCondition,"",IF(_xlpm.IsPrincipalZeroCondition,"",_xlpm.CumulativeInterestCalculation))),
_xlpm.Calculation
)</f>
        <v>41056.461358972039</v>
      </c>
      <c r="L63" s="4">
        <f>_xlfn.LET(
_xlpm.CumulativePrincipalCalculation,SUM($E$29:$F63),
_xlpm.CumulativePrincipalCalculationIfPrincipalLessThenOrEqualToMonthlyPaymentCondition,$L62+$E63,
_xlpm.PrincipalOwedCalculation,$B$10-$D63,
_xlpm.IsPrincipalLessThenOrEqualToMonthlyPaymentCondition,$G62&lt;=$B$10,
_xlpm.IsPrincipalZeroCondition,ROUND($G62,2) = 0,
_xlpm.IsPrincipalRemainingBlankCondition,$G62="",
_xlpm.IsPeriodBlankCondition,ISBLANK($A63),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8670.7067954286758</v>
      </c>
      <c r="M63" s="4">
        <f>_xlfn.LET(
_xlpm.CumulativePMICalculation,SUM($I$29:$I63),
_xlpm.IsPrincipalZeroCondition,ROUND($G62,2) = 0,
_xlpm.IsPrincipalRemainingBlankCondition,$G62="",
_xlpm.IsPeriodBlankCondition,ISBLANK($A63),
_xlpm.Calculation,IF(_xlpm.IsPeriodBlankCondition,"",IF(_xlpm.IsPrincipalRemainingBlankCondition,"",IF(_xlpm.IsPrincipalZeroCondition,"",_xlpm.CumulativePMICalculation))),
_xlpm.Calculation
)</f>
        <v>10500</v>
      </c>
      <c r="N63" s="4">
        <f t="shared" si="8"/>
        <v>60227.168154400715</v>
      </c>
      <c r="O63" s="4">
        <f>_xlfn.LET(
_xlpm.CumulativeHousingPaymentsIncludingAdditionalCosts,SUM($J$29:$J63),
_xlpm.PrincipalOwedCalculation,$B$10-$D63,
_xlpm.IsPrincipalLessThenOrEqualToMonthlyPaymentCondition,$G62&lt;=$B$10,
_xlpm.IsPrincipalZeroCondition,ROUND($G62,2) = 0,
_xlpm.IsPrincipalRemainingBlankCondition,$G62="",
_xlpm.IsPeriodBlankCondition,ISBLANK($A63),
_xlpm.Calculation,IF(_xlpm.IsPeriodBlankCondition,"",IF(_xlpm.IsPrincipalRemainingBlankCondition,"",IF(_xlpm.IsPrincipalZeroCondition,"",_xlpm.CumulativeHousingPaymentsIncludingAdditionalCosts))),
_xlpm.Calculation
)</f>
        <v>77727.16815440073</v>
      </c>
    </row>
    <row r="64" spans="1:15" x14ac:dyDescent="0.3">
      <c r="A64">
        <v>36</v>
      </c>
      <c r="B64" s="34">
        <f t="shared" si="0"/>
        <v>44896</v>
      </c>
      <c r="C64" s="4">
        <f t="shared" si="1"/>
        <v>171329.29320457135</v>
      </c>
      <c r="D64" s="4">
        <f t="shared" si="2"/>
        <v>1142.1952880304757</v>
      </c>
      <c r="E64" s="4">
        <f t="shared" si="9"/>
        <v>178.58094495240152</v>
      </c>
      <c r="F64" s="4">
        <v>100</v>
      </c>
      <c r="G64" s="4">
        <f t="shared" si="4"/>
        <v>171050.71225961894</v>
      </c>
      <c r="H64" s="4">
        <f t="shared" si="5"/>
        <v>500</v>
      </c>
      <c r="I64" s="4">
        <f t="shared" si="6"/>
        <v>300</v>
      </c>
      <c r="J64" s="4">
        <f t="shared" si="7"/>
        <v>2220.7762329828774</v>
      </c>
      <c r="K64" s="4">
        <f>_xlfn.LET(
_xlpm.CumulativeInterestCalculation,SUM($D$29:$D64),
_xlpm.IsPrincipalZeroCondition,ROUND($G63,2) = 0,
_xlpm.IsPrincipalRemainingBlankCondition,$G63="",
_xlpm.IsPeriodBlankCondition,ISBLANK($A64),
_xlpm.Calculation,IF(_xlpm.IsPeriodBlankCondition,"",IF(_xlpm.IsPrincipalRemainingBlankCondition,"",IF(_xlpm.IsPrincipalZeroCondition,"",_xlpm.CumulativeInterestCalculation))),
_xlpm.Calculation
)</f>
        <v>42198.656647002514</v>
      </c>
      <c r="L64" s="4">
        <f>_xlfn.LET(
_xlpm.CumulativePrincipalCalculation,SUM($E$29:$F64),
_xlpm.CumulativePrincipalCalculationIfPrincipalLessThenOrEqualToMonthlyPaymentCondition,$L63+$E64,
_xlpm.PrincipalOwedCalculation,$B$10-$D64,
_xlpm.IsPrincipalLessThenOrEqualToMonthlyPaymentCondition,$G63&lt;=$B$10,
_xlpm.IsPrincipalZeroCondition,ROUND($G63,2) = 0,
_xlpm.IsPrincipalRemainingBlankCondition,$G63="",
_xlpm.IsPeriodBlankCondition,ISBLANK($A64),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8949.287740381078</v>
      </c>
      <c r="M64" s="4">
        <f>_xlfn.LET(
_xlpm.CumulativePMICalculation,SUM($I$29:$I64),
_xlpm.IsPrincipalZeroCondition,ROUND($G63,2) = 0,
_xlpm.IsPrincipalRemainingBlankCondition,$G63="",
_xlpm.IsPeriodBlankCondition,ISBLANK($A64),
_xlpm.Calculation,IF(_xlpm.IsPeriodBlankCondition,"",IF(_xlpm.IsPrincipalRemainingBlankCondition,"",IF(_xlpm.IsPrincipalZeroCondition,"",_xlpm.CumulativePMICalculation))),
_xlpm.Calculation
)</f>
        <v>10800</v>
      </c>
      <c r="N64" s="4">
        <f t="shared" si="8"/>
        <v>61947.944387383592</v>
      </c>
      <c r="O64" s="4">
        <f>_xlfn.LET(
_xlpm.CumulativeHousingPaymentsIncludingAdditionalCosts,SUM($J$29:$J64),
_xlpm.PrincipalOwedCalculation,$B$10-$D64,
_xlpm.IsPrincipalLessThenOrEqualToMonthlyPaymentCondition,$G63&lt;=$B$10,
_xlpm.IsPrincipalZeroCondition,ROUND($G63,2) = 0,
_xlpm.IsPrincipalRemainingBlankCondition,$G63="",
_xlpm.IsPeriodBlankCondition,ISBLANK($A64),
_xlpm.Calculation,IF(_xlpm.IsPeriodBlankCondition,"",IF(_xlpm.IsPrincipalRemainingBlankCondition,"",IF(_xlpm.IsPrincipalZeroCondition,"",_xlpm.CumulativeHousingPaymentsIncludingAdditionalCosts))),
_xlpm.Calculation
)</f>
        <v>79947.944387383614</v>
      </c>
    </row>
    <row r="65" spans="1:15" x14ac:dyDescent="0.3">
      <c r="A65">
        <v>37</v>
      </c>
      <c r="B65" s="34">
        <f t="shared" si="0"/>
        <v>44927</v>
      </c>
      <c r="C65" s="4">
        <f t="shared" si="1"/>
        <v>171050.71225961894</v>
      </c>
      <c r="D65" s="4">
        <f t="shared" si="2"/>
        <v>1140.338081730793</v>
      </c>
      <c r="E65" s="4">
        <f t="shared" si="9"/>
        <v>180.43815125208425</v>
      </c>
      <c r="F65" s="4">
        <v>100</v>
      </c>
      <c r="G65" s="4">
        <f t="shared" si="4"/>
        <v>170770.27410836687</v>
      </c>
      <c r="H65" s="4">
        <f t="shared" si="5"/>
        <v>500</v>
      </c>
      <c r="I65" s="4">
        <f t="shared" si="6"/>
        <v>300</v>
      </c>
      <c r="J65" s="4">
        <f t="shared" si="7"/>
        <v>2220.7762329828774</v>
      </c>
      <c r="K65" s="4">
        <f>_xlfn.LET(
_xlpm.CumulativeInterestCalculation,SUM($D$29:$D65),
_xlpm.IsPrincipalZeroCondition,ROUND($G64,2) = 0,
_xlpm.IsPrincipalRemainingBlankCondition,$G64="",
_xlpm.IsPeriodBlankCondition,ISBLANK($A65),
_xlpm.Calculation,IF(_xlpm.IsPeriodBlankCondition,"",IF(_xlpm.IsPrincipalRemainingBlankCondition,"",IF(_xlpm.IsPrincipalZeroCondition,"",_xlpm.CumulativeInterestCalculation))),
_xlpm.Calculation
)</f>
        <v>43338.994728733305</v>
      </c>
      <c r="L65" s="4">
        <f>_xlfn.LET(
_xlpm.CumulativePrincipalCalculation,SUM($E$29:$F65),
_xlpm.CumulativePrincipalCalculationIfPrincipalLessThenOrEqualToMonthlyPaymentCondition,$L64+$E65,
_xlpm.PrincipalOwedCalculation,$B$10-$D65,
_xlpm.IsPrincipalLessThenOrEqualToMonthlyPaymentCondition,$G64&lt;=$B$10,
_xlpm.IsPrincipalZeroCondition,ROUND($G64,2) = 0,
_xlpm.IsPrincipalRemainingBlankCondition,$G64="",
_xlpm.IsPeriodBlankCondition,ISBLANK($A65),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9229.725891633163</v>
      </c>
      <c r="M65" s="4">
        <f>_xlfn.LET(
_xlpm.CumulativePMICalculation,SUM($I$29:$I65),
_xlpm.IsPrincipalZeroCondition,ROUND($G64,2) = 0,
_xlpm.IsPrincipalRemainingBlankCondition,$G64="",
_xlpm.IsPeriodBlankCondition,ISBLANK($A65),
_xlpm.Calculation,IF(_xlpm.IsPeriodBlankCondition,"",IF(_xlpm.IsPrincipalRemainingBlankCondition,"",IF(_xlpm.IsPrincipalZeroCondition,"",_xlpm.CumulativePMICalculation))),
_xlpm.Calculation
)</f>
        <v>11100</v>
      </c>
      <c r="N65" s="4">
        <f t="shared" si="8"/>
        <v>63668.720620366468</v>
      </c>
      <c r="O65" s="4">
        <f>_xlfn.LET(
_xlpm.CumulativeHousingPaymentsIncludingAdditionalCosts,SUM($J$29:$J65),
_xlpm.PrincipalOwedCalculation,$B$10-$D65,
_xlpm.IsPrincipalLessThenOrEqualToMonthlyPaymentCondition,$G64&lt;=$B$10,
_xlpm.IsPrincipalZeroCondition,ROUND($G64,2) = 0,
_xlpm.IsPrincipalRemainingBlankCondition,$G64="",
_xlpm.IsPeriodBlankCondition,ISBLANK($A65),
_xlpm.Calculation,IF(_xlpm.IsPeriodBlankCondition,"",IF(_xlpm.IsPrincipalRemainingBlankCondition,"",IF(_xlpm.IsPrincipalZeroCondition,"",_xlpm.CumulativeHousingPaymentsIncludingAdditionalCosts))),
_xlpm.Calculation
)</f>
        <v>82168.720620366497</v>
      </c>
    </row>
    <row r="66" spans="1:15" x14ac:dyDescent="0.3">
      <c r="A66">
        <v>38</v>
      </c>
      <c r="B66" s="34">
        <f t="shared" si="0"/>
        <v>44958</v>
      </c>
      <c r="C66" s="4">
        <f t="shared" si="1"/>
        <v>170770.27410836687</v>
      </c>
      <c r="D66" s="4">
        <f t="shared" si="2"/>
        <v>1138.4684940557793</v>
      </c>
      <c r="E66" s="4">
        <f t="shared" si="9"/>
        <v>182.30773892709794</v>
      </c>
      <c r="F66" s="4">
        <v>100</v>
      </c>
      <c r="G66" s="4">
        <f t="shared" si="4"/>
        <v>170487.96636943976</v>
      </c>
      <c r="H66" s="4">
        <f t="shared" si="5"/>
        <v>500</v>
      </c>
      <c r="I66" s="4">
        <f t="shared" si="6"/>
        <v>300</v>
      </c>
      <c r="J66" s="4">
        <f t="shared" si="7"/>
        <v>2220.7762329828774</v>
      </c>
      <c r="K66" s="4">
        <f>_xlfn.LET(
_xlpm.CumulativeInterestCalculation,SUM($D$29:$D66),
_xlpm.IsPrincipalZeroCondition,ROUND($G65,2) = 0,
_xlpm.IsPrincipalRemainingBlankCondition,$G65="",
_xlpm.IsPeriodBlankCondition,ISBLANK($A66),
_xlpm.Calculation,IF(_xlpm.IsPeriodBlankCondition,"",IF(_xlpm.IsPrincipalRemainingBlankCondition,"",IF(_xlpm.IsPrincipalZeroCondition,"",_xlpm.CumulativeInterestCalculation))),
_xlpm.Calculation
)</f>
        <v>44477.463222789083</v>
      </c>
      <c r="L66" s="4">
        <f>_xlfn.LET(
_xlpm.CumulativePrincipalCalculation,SUM($E$29:$F66),
_xlpm.CumulativePrincipalCalculationIfPrincipalLessThenOrEqualToMonthlyPaymentCondition,$L65+$E66,
_xlpm.PrincipalOwedCalculation,$B$10-$D66,
_xlpm.IsPrincipalLessThenOrEqualToMonthlyPaymentCondition,$G65&lt;=$B$10,
_xlpm.IsPrincipalZeroCondition,ROUND($G65,2) = 0,
_xlpm.IsPrincipalRemainingBlankCondition,$G65="",
_xlpm.IsPeriodBlankCondition,ISBLANK($A66),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9512.0336305602614</v>
      </c>
      <c r="M66" s="4">
        <f>_xlfn.LET(
_xlpm.CumulativePMICalculation,SUM($I$29:$I66),
_xlpm.IsPrincipalZeroCondition,ROUND($G65,2) = 0,
_xlpm.IsPrincipalRemainingBlankCondition,$G65="",
_xlpm.IsPeriodBlankCondition,ISBLANK($A66),
_xlpm.Calculation,IF(_xlpm.IsPeriodBlankCondition,"",IF(_xlpm.IsPrincipalRemainingBlankCondition,"",IF(_xlpm.IsPrincipalZeroCondition,"",_xlpm.CumulativePMICalculation))),
_xlpm.Calculation
)</f>
        <v>11400</v>
      </c>
      <c r="N66" s="4">
        <f t="shared" si="8"/>
        <v>65389.496853349345</v>
      </c>
      <c r="O66" s="4">
        <f>_xlfn.LET(
_xlpm.CumulativeHousingPaymentsIncludingAdditionalCosts,SUM($J$29:$J66),
_xlpm.PrincipalOwedCalculation,$B$10-$D66,
_xlpm.IsPrincipalLessThenOrEqualToMonthlyPaymentCondition,$G65&lt;=$B$10,
_xlpm.IsPrincipalZeroCondition,ROUND($G65,2) = 0,
_xlpm.IsPrincipalRemainingBlankCondition,$G65="",
_xlpm.IsPeriodBlankCondition,ISBLANK($A66),
_xlpm.Calculation,IF(_xlpm.IsPeriodBlankCondition,"",IF(_xlpm.IsPrincipalRemainingBlankCondition,"",IF(_xlpm.IsPrincipalZeroCondition,"",_xlpm.CumulativeHousingPaymentsIncludingAdditionalCosts))),
_xlpm.Calculation
)</f>
        <v>84389.496853349381</v>
      </c>
    </row>
    <row r="67" spans="1:15" x14ac:dyDescent="0.3">
      <c r="A67">
        <v>39</v>
      </c>
      <c r="B67" s="34">
        <f t="shared" si="0"/>
        <v>44986</v>
      </c>
      <c r="C67" s="4">
        <f t="shared" si="1"/>
        <v>170487.96636943976</v>
      </c>
      <c r="D67" s="4">
        <f t="shared" si="2"/>
        <v>1136.5864424629317</v>
      </c>
      <c r="E67" s="4">
        <f t="shared" si="9"/>
        <v>184.18979051994552</v>
      </c>
      <c r="F67" s="4">
        <v>100</v>
      </c>
      <c r="G67" s="4">
        <f t="shared" si="4"/>
        <v>170203.77657891982</v>
      </c>
      <c r="H67" s="4">
        <f t="shared" si="5"/>
        <v>500</v>
      </c>
      <c r="I67" s="4">
        <f t="shared" si="6"/>
        <v>300</v>
      </c>
      <c r="J67" s="4">
        <f t="shared" si="7"/>
        <v>2220.7762329828774</v>
      </c>
      <c r="K67" s="4">
        <f>_xlfn.LET(
_xlpm.CumulativeInterestCalculation,SUM($D$29:$D67),
_xlpm.IsPrincipalZeroCondition,ROUND($G66,2) = 0,
_xlpm.IsPrincipalRemainingBlankCondition,$G66="",
_xlpm.IsPeriodBlankCondition,ISBLANK($A67),
_xlpm.Calculation,IF(_xlpm.IsPeriodBlankCondition,"",IF(_xlpm.IsPrincipalRemainingBlankCondition,"",IF(_xlpm.IsPrincipalZeroCondition,"",_xlpm.CumulativeInterestCalculation))),
_xlpm.Calculation
)</f>
        <v>45614.049665252016</v>
      </c>
      <c r="L67" s="4">
        <f>_xlfn.LET(
_xlpm.CumulativePrincipalCalculation,SUM($E$29:$F67),
_xlpm.CumulativePrincipalCalculationIfPrincipalLessThenOrEqualToMonthlyPaymentCondition,$L66+$E67,
_xlpm.PrincipalOwedCalculation,$B$10-$D67,
_xlpm.IsPrincipalLessThenOrEqualToMonthlyPaymentCondition,$G66&lt;=$B$10,
_xlpm.IsPrincipalZeroCondition,ROUND($G66,2) = 0,
_xlpm.IsPrincipalRemainingBlankCondition,$G66="",
_xlpm.IsPeriodBlankCondition,ISBLANK($A67),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9796.2234210802071</v>
      </c>
      <c r="M67" s="4">
        <f>_xlfn.LET(
_xlpm.CumulativePMICalculation,SUM($I$29:$I67),
_xlpm.IsPrincipalZeroCondition,ROUND($G66,2) = 0,
_xlpm.IsPrincipalRemainingBlankCondition,$G66="",
_xlpm.IsPeriodBlankCondition,ISBLANK($A67),
_xlpm.Calculation,IF(_xlpm.IsPeriodBlankCondition,"",IF(_xlpm.IsPrincipalRemainingBlankCondition,"",IF(_xlpm.IsPrincipalZeroCondition,"",_xlpm.CumulativePMICalculation))),
_xlpm.Calculation
)</f>
        <v>11700</v>
      </c>
      <c r="N67" s="4">
        <f t="shared" si="8"/>
        <v>67110.273086332221</v>
      </c>
      <c r="O67" s="4">
        <f>_xlfn.LET(
_xlpm.CumulativeHousingPaymentsIncludingAdditionalCosts,SUM($J$29:$J67),
_xlpm.PrincipalOwedCalculation,$B$10-$D67,
_xlpm.IsPrincipalLessThenOrEqualToMonthlyPaymentCondition,$G66&lt;=$B$10,
_xlpm.IsPrincipalZeroCondition,ROUND($G66,2) = 0,
_xlpm.IsPrincipalRemainingBlankCondition,$G66="",
_xlpm.IsPeriodBlankCondition,ISBLANK($A67),
_xlpm.Calculation,IF(_xlpm.IsPeriodBlankCondition,"",IF(_xlpm.IsPrincipalRemainingBlankCondition,"",IF(_xlpm.IsPrincipalZeroCondition,"",_xlpm.CumulativeHousingPaymentsIncludingAdditionalCosts))),
_xlpm.Calculation
)</f>
        <v>86610.273086332265</v>
      </c>
    </row>
    <row r="68" spans="1:15" x14ac:dyDescent="0.3">
      <c r="A68">
        <v>40</v>
      </c>
      <c r="B68" s="34">
        <f t="shared" si="0"/>
        <v>45017</v>
      </c>
      <c r="C68" s="4">
        <f t="shared" si="1"/>
        <v>170203.77657891982</v>
      </c>
      <c r="D68" s="4">
        <f t="shared" si="2"/>
        <v>1134.6918438594655</v>
      </c>
      <c r="E68" s="4">
        <f t="shared" si="9"/>
        <v>186.08438912341171</v>
      </c>
      <c r="F68" s="4">
        <v>100</v>
      </c>
      <c r="G68" s="4">
        <f t="shared" si="4"/>
        <v>169917.69218979639</v>
      </c>
      <c r="H68" s="4">
        <f t="shared" si="5"/>
        <v>500</v>
      </c>
      <c r="I68" s="4">
        <f t="shared" si="6"/>
        <v>300</v>
      </c>
      <c r="J68" s="4">
        <f t="shared" si="7"/>
        <v>2220.7762329828774</v>
      </c>
      <c r="K68" s="4">
        <f>_xlfn.LET(
_xlpm.CumulativeInterestCalculation,SUM($D$29:$D68),
_xlpm.IsPrincipalZeroCondition,ROUND($G67,2) = 0,
_xlpm.IsPrincipalRemainingBlankCondition,$G67="",
_xlpm.IsPeriodBlankCondition,ISBLANK($A68),
_xlpm.Calculation,IF(_xlpm.IsPeriodBlankCondition,"",IF(_xlpm.IsPrincipalRemainingBlankCondition,"",IF(_xlpm.IsPrincipalZeroCondition,"",_xlpm.CumulativeInterestCalculation))),
_xlpm.Calculation
)</f>
        <v>46748.741509111482</v>
      </c>
      <c r="L68" s="4">
        <f>_xlfn.LET(
_xlpm.CumulativePrincipalCalculation,SUM($E$29:$F68),
_xlpm.CumulativePrincipalCalculationIfPrincipalLessThenOrEqualToMonthlyPaymentCondition,$L67+$E68,
_xlpm.PrincipalOwedCalculation,$B$10-$D68,
_xlpm.IsPrincipalLessThenOrEqualToMonthlyPaymentCondition,$G67&lt;=$B$10,
_xlpm.IsPrincipalZeroCondition,ROUND($G67,2) = 0,
_xlpm.IsPrincipalRemainingBlankCondition,$G67="",
_xlpm.IsPeriodBlankCondition,ISBLANK($A68),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10082.30781020362</v>
      </c>
      <c r="M68" s="4">
        <f>_xlfn.LET(
_xlpm.CumulativePMICalculation,SUM($I$29:$I68),
_xlpm.IsPrincipalZeroCondition,ROUND($G67,2) = 0,
_xlpm.IsPrincipalRemainingBlankCondition,$G67="",
_xlpm.IsPeriodBlankCondition,ISBLANK($A68),
_xlpm.Calculation,IF(_xlpm.IsPeriodBlankCondition,"",IF(_xlpm.IsPrincipalRemainingBlankCondition,"",IF(_xlpm.IsPrincipalZeroCondition,"",_xlpm.CumulativePMICalculation))),
_xlpm.Calculation
)</f>
        <v>12000</v>
      </c>
      <c r="N68" s="4">
        <f t="shared" si="8"/>
        <v>68831.049319315105</v>
      </c>
      <c r="O68" s="4">
        <f>_xlfn.LET(
_xlpm.CumulativeHousingPaymentsIncludingAdditionalCosts,SUM($J$29:$J68),
_xlpm.PrincipalOwedCalculation,$B$10-$D68,
_xlpm.IsPrincipalLessThenOrEqualToMonthlyPaymentCondition,$G67&lt;=$B$10,
_xlpm.IsPrincipalZeroCondition,ROUND($G67,2) = 0,
_xlpm.IsPrincipalRemainingBlankCondition,$G67="",
_xlpm.IsPeriodBlankCondition,ISBLANK($A68),
_xlpm.Calculation,IF(_xlpm.IsPeriodBlankCondition,"",IF(_xlpm.IsPrincipalRemainingBlankCondition,"",IF(_xlpm.IsPrincipalZeroCondition,"",_xlpm.CumulativeHousingPaymentsIncludingAdditionalCosts))),
_xlpm.Calculation
)</f>
        <v>88831.049319315149</v>
      </c>
    </row>
    <row r="69" spans="1:15" x14ac:dyDescent="0.3">
      <c r="A69">
        <v>41</v>
      </c>
      <c r="B69" s="34">
        <f t="shared" si="0"/>
        <v>45047</v>
      </c>
      <c r="C69" s="4">
        <f t="shared" si="1"/>
        <v>169917.69218979639</v>
      </c>
      <c r="D69" s="4">
        <f t="shared" si="2"/>
        <v>1132.7846145986427</v>
      </c>
      <c r="E69" s="4">
        <f t="shared" si="9"/>
        <v>187.99161838423447</v>
      </c>
      <c r="F69" s="4">
        <v>100</v>
      </c>
      <c r="G69" s="4">
        <f t="shared" si="4"/>
        <v>169629.70057141216</v>
      </c>
      <c r="H69" s="4">
        <f t="shared" si="5"/>
        <v>500</v>
      </c>
      <c r="I69" s="4">
        <f t="shared" si="6"/>
        <v>300</v>
      </c>
      <c r="J69" s="4">
        <f t="shared" si="7"/>
        <v>2220.7762329828774</v>
      </c>
      <c r="K69" s="4">
        <f>_xlfn.LET(
_xlpm.CumulativeInterestCalculation,SUM($D$29:$D69),
_xlpm.IsPrincipalZeroCondition,ROUND($G68,2) = 0,
_xlpm.IsPrincipalRemainingBlankCondition,$G68="",
_xlpm.IsPeriodBlankCondition,ISBLANK($A69),
_xlpm.Calculation,IF(_xlpm.IsPeriodBlankCondition,"",IF(_xlpm.IsPrincipalRemainingBlankCondition,"",IF(_xlpm.IsPrincipalZeroCondition,"",_xlpm.CumulativeInterestCalculation))),
_xlpm.Calculation
)</f>
        <v>47881.526123710122</v>
      </c>
      <c r="L69" s="4">
        <f>_xlfn.LET(
_xlpm.CumulativePrincipalCalculation,SUM($E$29:$F69),
_xlpm.CumulativePrincipalCalculationIfPrincipalLessThenOrEqualToMonthlyPaymentCondition,$L68+$E69,
_xlpm.PrincipalOwedCalculation,$B$10-$D69,
_xlpm.IsPrincipalLessThenOrEqualToMonthlyPaymentCondition,$G68&lt;=$B$10,
_xlpm.IsPrincipalZeroCondition,ROUND($G68,2) = 0,
_xlpm.IsPrincipalRemainingBlankCondition,$G68="",
_xlpm.IsPeriodBlankCondition,ISBLANK($A69),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10370.299428587854</v>
      </c>
      <c r="M69" s="4">
        <f>_xlfn.LET(
_xlpm.CumulativePMICalculation,SUM($I$29:$I69),
_xlpm.IsPrincipalZeroCondition,ROUND($G68,2) = 0,
_xlpm.IsPrincipalRemainingBlankCondition,$G68="",
_xlpm.IsPeriodBlankCondition,ISBLANK($A69),
_xlpm.Calculation,IF(_xlpm.IsPeriodBlankCondition,"",IF(_xlpm.IsPrincipalRemainingBlankCondition,"",IF(_xlpm.IsPrincipalZeroCondition,"",_xlpm.CumulativePMICalculation))),
_xlpm.Calculation
)</f>
        <v>12300</v>
      </c>
      <c r="N69" s="4">
        <f t="shared" si="8"/>
        <v>70551.825552297974</v>
      </c>
      <c r="O69" s="4">
        <f>_xlfn.LET(
_xlpm.CumulativeHousingPaymentsIncludingAdditionalCosts,SUM($J$29:$J69),
_xlpm.PrincipalOwedCalculation,$B$10-$D69,
_xlpm.IsPrincipalLessThenOrEqualToMonthlyPaymentCondition,$G68&lt;=$B$10,
_xlpm.IsPrincipalZeroCondition,ROUND($G68,2) = 0,
_xlpm.IsPrincipalRemainingBlankCondition,$G68="",
_xlpm.IsPeriodBlankCondition,ISBLANK($A69),
_xlpm.Calculation,IF(_xlpm.IsPeriodBlankCondition,"",IF(_xlpm.IsPrincipalRemainingBlankCondition,"",IF(_xlpm.IsPrincipalZeroCondition,"",_xlpm.CumulativeHousingPaymentsIncludingAdditionalCosts))),
_xlpm.Calculation
)</f>
        <v>91051.825552298033</v>
      </c>
    </row>
    <row r="70" spans="1:15" x14ac:dyDescent="0.3">
      <c r="A70">
        <v>42</v>
      </c>
      <c r="B70" s="34">
        <f t="shared" si="0"/>
        <v>45078</v>
      </c>
      <c r="C70" s="4">
        <f t="shared" si="1"/>
        <v>169629.70057141216</v>
      </c>
      <c r="D70" s="4">
        <f t="shared" si="2"/>
        <v>1130.8646704760811</v>
      </c>
      <c r="E70" s="4">
        <f t="shared" si="9"/>
        <v>189.91156250679614</v>
      </c>
      <c r="F70" s="4">
        <v>100</v>
      </c>
      <c r="G70" s="4">
        <f t="shared" si="4"/>
        <v>169339.78900890535</v>
      </c>
      <c r="H70" s="4">
        <f t="shared" si="5"/>
        <v>500</v>
      </c>
      <c r="I70" s="4">
        <f t="shared" si="6"/>
        <v>300</v>
      </c>
      <c r="J70" s="4">
        <f t="shared" si="7"/>
        <v>2220.7762329828774</v>
      </c>
      <c r="K70" s="4">
        <f>_xlfn.LET(
_xlpm.CumulativeInterestCalculation,SUM($D$29:$D70),
_xlpm.IsPrincipalZeroCondition,ROUND($G69,2) = 0,
_xlpm.IsPrincipalRemainingBlankCondition,$G69="",
_xlpm.IsPeriodBlankCondition,ISBLANK($A70),
_xlpm.Calculation,IF(_xlpm.IsPeriodBlankCondition,"",IF(_xlpm.IsPrincipalRemainingBlankCondition,"",IF(_xlpm.IsPrincipalZeroCondition,"",_xlpm.CumulativeInterestCalculation))),
_xlpm.Calculation
)</f>
        <v>49012.390794186205</v>
      </c>
      <c r="L70" s="4">
        <f>_xlfn.LET(
_xlpm.CumulativePrincipalCalculation,SUM($E$29:$F70),
_xlpm.CumulativePrincipalCalculationIfPrincipalLessThenOrEqualToMonthlyPaymentCondition,$L69+$E70,
_xlpm.PrincipalOwedCalculation,$B$10-$D70,
_xlpm.IsPrincipalLessThenOrEqualToMonthlyPaymentCondition,$G69&lt;=$B$10,
_xlpm.IsPrincipalZeroCondition,ROUND($G69,2) = 0,
_xlpm.IsPrincipalRemainingBlankCondition,$G69="",
_xlpm.IsPeriodBlankCondition,ISBLANK($A70),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10660.210991094649</v>
      </c>
      <c r="M70" s="4">
        <f>_xlfn.LET(
_xlpm.CumulativePMICalculation,SUM($I$29:$I70),
_xlpm.IsPrincipalZeroCondition,ROUND($G69,2) = 0,
_xlpm.IsPrincipalRemainingBlankCondition,$G69="",
_xlpm.IsPeriodBlankCondition,ISBLANK($A70),
_xlpm.Calculation,IF(_xlpm.IsPeriodBlankCondition,"",IF(_xlpm.IsPrincipalRemainingBlankCondition,"",IF(_xlpm.IsPrincipalZeroCondition,"",_xlpm.CumulativePMICalculation))),
_xlpm.Calculation
)</f>
        <v>12600</v>
      </c>
      <c r="N70" s="4">
        <f t="shared" si="8"/>
        <v>72272.601785280858</v>
      </c>
      <c r="O70" s="4">
        <f>_xlfn.LET(
_xlpm.CumulativeHousingPaymentsIncludingAdditionalCosts,SUM($J$29:$J70),
_xlpm.PrincipalOwedCalculation,$B$10-$D70,
_xlpm.IsPrincipalLessThenOrEqualToMonthlyPaymentCondition,$G69&lt;=$B$10,
_xlpm.IsPrincipalZeroCondition,ROUND($G69,2) = 0,
_xlpm.IsPrincipalRemainingBlankCondition,$G69="",
_xlpm.IsPeriodBlankCondition,ISBLANK($A70),
_xlpm.Calculation,IF(_xlpm.IsPeriodBlankCondition,"",IF(_xlpm.IsPrincipalRemainingBlankCondition,"",IF(_xlpm.IsPrincipalZeroCondition,"",_xlpm.CumulativeHousingPaymentsIncludingAdditionalCosts))),
_xlpm.Calculation
)</f>
        <v>93272.601785280916</v>
      </c>
    </row>
    <row r="71" spans="1:15" x14ac:dyDescent="0.3">
      <c r="A71">
        <v>43</v>
      </c>
      <c r="B71" s="34">
        <f t="shared" si="0"/>
        <v>45108</v>
      </c>
      <c r="C71" s="4">
        <f t="shared" si="1"/>
        <v>169339.78900890535</v>
      </c>
      <c r="D71" s="4">
        <f t="shared" si="2"/>
        <v>1128.9319267260357</v>
      </c>
      <c r="E71" s="4">
        <f t="shared" si="9"/>
        <v>191.84430625684149</v>
      </c>
      <c r="F71" s="4">
        <v>100</v>
      </c>
      <c r="G71" s="4">
        <f t="shared" si="4"/>
        <v>169047.9447026485</v>
      </c>
      <c r="H71" s="4">
        <f t="shared" si="5"/>
        <v>500</v>
      </c>
      <c r="I71" s="4">
        <f t="shared" si="6"/>
        <v>300</v>
      </c>
      <c r="J71" s="4">
        <f t="shared" si="7"/>
        <v>2220.7762329828774</v>
      </c>
      <c r="K71" s="4">
        <f>_xlfn.LET(
_xlpm.CumulativeInterestCalculation,SUM($D$29:$D71),
_xlpm.IsPrincipalZeroCondition,ROUND($G70,2) = 0,
_xlpm.IsPrincipalRemainingBlankCondition,$G70="",
_xlpm.IsPeriodBlankCondition,ISBLANK($A71),
_xlpm.Calculation,IF(_xlpm.IsPeriodBlankCondition,"",IF(_xlpm.IsPrincipalRemainingBlankCondition,"",IF(_xlpm.IsPrincipalZeroCondition,"",_xlpm.CumulativeInterestCalculation))),
_xlpm.Calculation
)</f>
        <v>50141.322720912241</v>
      </c>
      <c r="L71" s="4">
        <f>_xlfn.LET(
_xlpm.CumulativePrincipalCalculation,SUM($E$29:$F71),
_xlpm.CumulativePrincipalCalculationIfPrincipalLessThenOrEqualToMonthlyPaymentCondition,$L70+$E71,
_xlpm.PrincipalOwedCalculation,$B$10-$D71,
_xlpm.IsPrincipalLessThenOrEqualToMonthlyPaymentCondition,$G70&lt;=$B$10,
_xlpm.IsPrincipalZeroCondition,ROUND($G70,2) = 0,
_xlpm.IsPrincipalRemainingBlankCondition,$G70="",
_xlpm.IsPeriodBlankCondition,ISBLANK($A71),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10952.055297351491</v>
      </c>
      <c r="M71" s="4">
        <f>_xlfn.LET(
_xlpm.CumulativePMICalculation,SUM($I$29:$I71),
_xlpm.IsPrincipalZeroCondition,ROUND($G70,2) = 0,
_xlpm.IsPrincipalRemainingBlankCondition,$G70="",
_xlpm.IsPeriodBlankCondition,ISBLANK($A71),
_xlpm.Calculation,IF(_xlpm.IsPeriodBlankCondition,"",IF(_xlpm.IsPrincipalRemainingBlankCondition,"",IF(_xlpm.IsPrincipalZeroCondition,"",_xlpm.CumulativePMICalculation))),
_xlpm.Calculation
)</f>
        <v>12900</v>
      </c>
      <c r="N71" s="4">
        <f t="shared" si="8"/>
        <v>73993.378018263727</v>
      </c>
      <c r="O71" s="4">
        <f>_xlfn.LET(
_xlpm.CumulativeHousingPaymentsIncludingAdditionalCosts,SUM($J$29:$J71),
_xlpm.PrincipalOwedCalculation,$B$10-$D71,
_xlpm.IsPrincipalLessThenOrEqualToMonthlyPaymentCondition,$G70&lt;=$B$10,
_xlpm.IsPrincipalZeroCondition,ROUND($G70,2) = 0,
_xlpm.IsPrincipalRemainingBlankCondition,$G70="",
_xlpm.IsPeriodBlankCondition,ISBLANK($A71),
_xlpm.Calculation,IF(_xlpm.IsPeriodBlankCondition,"",IF(_xlpm.IsPrincipalRemainingBlankCondition,"",IF(_xlpm.IsPrincipalZeroCondition,"",_xlpm.CumulativeHousingPaymentsIncludingAdditionalCosts))),
_xlpm.Calculation
)</f>
        <v>95493.3780182638</v>
      </c>
    </row>
    <row r="72" spans="1:15" x14ac:dyDescent="0.3">
      <c r="A72">
        <v>44</v>
      </c>
      <c r="B72" s="34">
        <f t="shared" si="0"/>
        <v>45139</v>
      </c>
      <c r="C72" s="4">
        <f t="shared" si="1"/>
        <v>169047.9447026485</v>
      </c>
      <c r="D72" s="4">
        <f t="shared" si="2"/>
        <v>1126.9862980176567</v>
      </c>
      <c r="E72" s="4">
        <f t="shared" si="9"/>
        <v>193.78993496522048</v>
      </c>
      <c r="F72" s="4">
        <v>100</v>
      </c>
      <c r="G72" s="4">
        <f t="shared" si="4"/>
        <v>168754.15476768327</v>
      </c>
      <c r="H72" s="4">
        <f t="shared" si="5"/>
        <v>500</v>
      </c>
      <c r="I72" s="4">
        <f t="shared" si="6"/>
        <v>300</v>
      </c>
      <c r="J72" s="4">
        <f t="shared" si="7"/>
        <v>2220.7762329828774</v>
      </c>
      <c r="K72" s="4">
        <f>_xlfn.LET(
_xlpm.CumulativeInterestCalculation,SUM($D$29:$D72),
_xlpm.IsPrincipalZeroCondition,ROUND($G71,2) = 0,
_xlpm.IsPrincipalRemainingBlankCondition,$G71="",
_xlpm.IsPeriodBlankCondition,ISBLANK($A72),
_xlpm.Calculation,IF(_xlpm.IsPeriodBlankCondition,"",IF(_xlpm.IsPrincipalRemainingBlankCondition,"",IF(_xlpm.IsPrincipalZeroCondition,"",_xlpm.CumulativeInterestCalculation))),
_xlpm.Calculation
)</f>
        <v>51268.309018929896</v>
      </c>
      <c r="L72" s="4">
        <f>_xlfn.LET(
_xlpm.CumulativePrincipalCalculation,SUM($E$29:$F72),
_xlpm.CumulativePrincipalCalculationIfPrincipalLessThenOrEqualToMonthlyPaymentCondition,$L71+$E72,
_xlpm.PrincipalOwedCalculation,$B$10-$D72,
_xlpm.IsPrincipalLessThenOrEqualToMonthlyPaymentCondition,$G71&lt;=$B$10,
_xlpm.IsPrincipalZeroCondition,ROUND($G71,2) = 0,
_xlpm.IsPrincipalRemainingBlankCondition,$G71="",
_xlpm.IsPeriodBlankCondition,ISBLANK($A72),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11245.845232316711</v>
      </c>
      <c r="M72" s="4">
        <f>_xlfn.LET(
_xlpm.CumulativePMICalculation,SUM($I$29:$I72),
_xlpm.IsPrincipalZeroCondition,ROUND($G71,2) = 0,
_xlpm.IsPrincipalRemainingBlankCondition,$G71="",
_xlpm.IsPeriodBlankCondition,ISBLANK($A72),
_xlpm.Calculation,IF(_xlpm.IsPeriodBlankCondition,"",IF(_xlpm.IsPrincipalRemainingBlankCondition,"",IF(_xlpm.IsPrincipalZeroCondition,"",_xlpm.CumulativePMICalculation))),
_xlpm.Calculation
)</f>
        <v>13200</v>
      </c>
      <c r="N72" s="4">
        <f t="shared" si="8"/>
        <v>75714.154251246611</v>
      </c>
      <c r="O72" s="4">
        <f>_xlfn.LET(
_xlpm.CumulativeHousingPaymentsIncludingAdditionalCosts,SUM($J$29:$J72),
_xlpm.PrincipalOwedCalculation,$B$10-$D72,
_xlpm.IsPrincipalLessThenOrEqualToMonthlyPaymentCondition,$G71&lt;=$B$10,
_xlpm.IsPrincipalZeroCondition,ROUND($G71,2) = 0,
_xlpm.IsPrincipalRemainingBlankCondition,$G71="",
_xlpm.IsPeriodBlankCondition,ISBLANK($A72),
_xlpm.Calculation,IF(_xlpm.IsPeriodBlankCondition,"",IF(_xlpm.IsPrincipalRemainingBlankCondition,"",IF(_xlpm.IsPrincipalZeroCondition,"",_xlpm.CumulativeHousingPaymentsIncludingAdditionalCosts))),
_xlpm.Calculation
)</f>
        <v>97714.154251246684</v>
      </c>
    </row>
    <row r="73" spans="1:15" x14ac:dyDescent="0.3">
      <c r="A73">
        <v>45</v>
      </c>
      <c r="B73" s="34">
        <f t="shared" si="0"/>
        <v>45170</v>
      </c>
      <c r="C73" s="4">
        <f t="shared" si="1"/>
        <v>168754.15476768327</v>
      </c>
      <c r="D73" s="4">
        <f t="shared" si="2"/>
        <v>1125.0276984512218</v>
      </c>
      <c r="E73" s="4">
        <f t="shared" si="9"/>
        <v>195.74853453165542</v>
      </c>
      <c r="F73" s="4">
        <v>100</v>
      </c>
      <c r="G73" s="4">
        <f t="shared" si="4"/>
        <v>168458.40623315162</v>
      </c>
      <c r="H73" s="4">
        <f t="shared" si="5"/>
        <v>500</v>
      </c>
      <c r="I73" s="4">
        <f t="shared" si="6"/>
        <v>300</v>
      </c>
      <c r="J73" s="4">
        <f t="shared" si="7"/>
        <v>2220.7762329828774</v>
      </c>
      <c r="K73" s="4">
        <f>_xlfn.LET(
_xlpm.CumulativeInterestCalculation,SUM($D$29:$D73),
_xlpm.IsPrincipalZeroCondition,ROUND($G72,2) = 0,
_xlpm.IsPrincipalRemainingBlankCondition,$G72="",
_xlpm.IsPeriodBlankCondition,ISBLANK($A73),
_xlpm.Calculation,IF(_xlpm.IsPeriodBlankCondition,"",IF(_xlpm.IsPrincipalRemainingBlankCondition,"",IF(_xlpm.IsPrincipalZeroCondition,"",_xlpm.CumulativeInterestCalculation))),
_xlpm.Calculation
)</f>
        <v>52393.33671738112</v>
      </c>
      <c r="L73" s="4">
        <f>_xlfn.LET(
_xlpm.CumulativePrincipalCalculation,SUM($E$29:$F73),
_xlpm.CumulativePrincipalCalculationIfPrincipalLessThenOrEqualToMonthlyPaymentCondition,$L72+$E73,
_xlpm.PrincipalOwedCalculation,$B$10-$D73,
_xlpm.IsPrincipalLessThenOrEqualToMonthlyPaymentCondition,$G72&lt;=$B$10,
_xlpm.IsPrincipalZeroCondition,ROUND($G72,2) = 0,
_xlpm.IsPrincipalRemainingBlankCondition,$G72="",
_xlpm.IsPeriodBlankCondition,ISBLANK($A73),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11541.593766848368</v>
      </c>
      <c r="M73" s="4">
        <f>_xlfn.LET(
_xlpm.CumulativePMICalculation,SUM($I$29:$I73),
_xlpm.IsPrincipalZeroCondition,ROUND($G72,2) = 0,
_xlpm.IsPrincipalRemainingBlankCondition,$G72="",
_xlpm.IsPeriodBlankCondition,ISBLANK($A73),
_xlpm.Calculation,IF(_xlpm.IsPeriodBlankCondition,"",IF(_xlpm.IsPrincipalRemainingBlankCondition,"",IF(_xlpm.IsPrincipalZeroCondition,"",_xlpm.CumulativePMICalculation))),
_xlpm.Calculation
)</f>
        <v>13500</v>
      </c>
      <c r="N73" s="4">
        <f t="shared" si="8"/>
        <v>77434.930484229495</v>
      </c>
      <c r="O73" s="4">
        <f>_xlfn.LET(
_xlpm.CumulativeHousingPaymentsIncludingAdditionalCosts,SUM($J$29:$J73),
_xlpm.PrincipalOwedCalculation,$B$10-$D73,
_xlpm.IsPrincipalLessThenOrEqualToMonthlyPaymentCondition,$G72&lt;=$B$10,
_xlpm.IsPrincipalZeroCondition,ROUND($G72,2) = 0,
_xlpm.IsPrincipalRemainingBlankCondition,$G72="",
_xlpm.IsPeriodBlankCondition,ISBLANK($A73),
_xlpm.Calculation,IF(_xlpm.IsPeriodBlankCondition,"",IF(_xlpm.IsPrincipalRemainingBlankCondition,"",IF(_xlpm.IsPrincipalZeroCondition,"",_xlpm.CumulativeHousingPaymentsIncludingAdditionalCosts))),
_xlpm.Calculation
)</f>
        <v>99934.930484229568</v>
      </c>
    </row>
    <row r="74" spans="1:15" x14ac:dyDescent="0.3">
      <c r="A74">
        <v>46</v>
      </c>
      <c r="B74" s="34">
        <f t="shared" si="0"/>
        <v>45200</v>
      </c>
      <c r="C74" s="4">
        <f t="shared" si="1"/>
        <v>168458.40623315162</v>
      </c>
      <c r="D74" s="4">
        <f t="shared" si="2"/>
        <v>1123.0560415543441</v>
      </c>
      <c r="E74" s="4">
        <f t="shared" si="9"/>
        <v>197.7201914285331</v>
      </c>
      <c r="F74" s="4">
        <v>100</v>
      </c>
      <c r="G74" s="4">
        <f t="shared" si="4"/>
        <v>168160.68604172309</v>
      </c>
      <c r="H74" s="4">
        <f t="shared" si="5"/>
        <v>500</v>
      </c>
      <c r="I74" s="4">
        <f t="shared" si="6"/>
        <v>300</v>
      </c>
      <c r="J74" s="4">
        <f t="shared" si="7"/>
        <v>2220.7762329828774</v>
      </c>
      <c r="K74" s="4">
        <f>_xlfn.LET(
_xlpm.CumulativeInterestCalculation,SUM($D$29:$D74),
_xlpm.IsPrincipalZeroCondition,ROUND($G73,2) = 0,
_xlpm.IsPrincipalRemainingBlankCondition,$G73="",
_xlpm.IsPeriodBlankCondition,ISBLANK($A74),
_xlpm.Calculation,IF(_xlpm.IsPeriodBlankCondition,"",IF(_xlpm.IsPrincipalRemainingBlankCondition,"",IF(_xlpm.IsPrincipalZeroCondition,"",_xlpm.CumulativeInterestCalculation))),
_xlpm.Calculation
)</f>
        <v>53516.392758935464</v>
      </c>
      <c r="L74" s="4">
        <f>_xlfn.LET(
_xlpm.CumulativePrincipalCalculation,SUM($E$29:$F74),
_xlpm.CumulativePrincipalCalculationIfPrincipalLessThenOrEqualToMonthlyPaymentCondition,$L73+$E74,
_xlpm.PrincipalOwedCalculation,$B$10-$D74,
_xlpm.IsPrincipalLessThenOrEqualToMonthlyPaymentCondition,$G73&lt;=$B$10,
_xlpm.IsPrincipalZeroCondition,ROUND($G73,2) = 0,
_xlpm.IsPrincipalRemainingBlankCondition,$G73="",
_xlpm.IsPeriodBlankCondition,ISBLANK($A74),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11839.3139582769</v>
      </c>
      <c r="M74" s="4">
        <f>_xlfn.LET(
_xlpm.CumulativePMICalculation,SUM($I$29:$I74),
_xlpm.IsPrincipalZeroCondition,ROUND($G73,2) = 0,
_xlpm.IsPrincipalRemainingBlankCondition,$G73="",
_xlpm.IsPeriodBlankCondition,ISBLANK($A74),
_xlpm.Calculation,IF(_xlpm.IsPeriodBlankCondition,"",IF(_xlpm.IsPrincipalRemainingBlankCondition,"",IF(_xlpm.IsPrincipalZeroCondition,"",_xlpm.CumulativePMICalculation))),
_xlpm.Calculation
)</f>
        <v>13800</v>
      </c>
      <c r="N74" s="4">
        <f t="shared" si="8"/>
        <v>79155.706717212364</v>
      </c>
      <c r="O74" s="4">
        <f>_xlfn.LET(
_xlpm.CumulativeHousingPaymentsIncludingAdditionalCosts,SUM($J$29:$J74),
_xlpm.PrincipalOwedCalculation,$B$10-$D74,
_xlpm.IsPrincipalLessThenOrEqualToMonthlyPaymentCondition,$G73&lt;=$B$10,
_xlpm.IsPrincipalZeroCondition,ROUND($G73,2) = 0,
_xlpm.IsPrincipalRemainingBlankCondition,$G73="",
_xlpm.IsPeriodBlankCondition,ISBLANK($A74),
_xlpm.Calculation,IF(_xlpm.IsPeriodBlankCondition,"",IF(_xlpm.IsPrincipalRemainingBlankCondition,"",IF(_xlpm.IsPrincipalZeroCondition,"",_xlpm.CumulativeHousingPaymentsIncludingAdditionalCosts))),
_xlpm.Calculation
)</f>
        <v>102155.70671721245</v>
      </c>
    </row>
    <row r="75" spans="1:15" x14ac:dyDescent="0.3">
      <c r="A75">
        <v>47</v>
      </c>
      <c r="B75" s="34">
        <f t="shared" si="0"/>
        <v>45231</v>
      </c>
      <c r="C75" s="4">
        <f t="shared" si="1"/>
        <v>168160.68604172309</v>
      </c>
      <c r="D75" s="4">
        <f t="shared" si="2"/>
        <v>1121.0712402781539</v>
      </c>
      <c r="E75" s="4">
        <f t="shared" si="9"/>
        <v>199.70499270472328</v>
      </c>
      <c r="F75" s="4">
        <v>100</v>
      </c>
      <c r="G75" s="4">
        <f t="shared" si="4"/>
        <v>167860.98104901836</v>
      </c>
      <c r="H75" s="4">
        <f t="shared" si="5"/>
        <v>500</v>
      </c>
      <c r="I75" s="4">
        <f t="shared" si="6"/>
        <v>300</v>
      </c>
      <c r="J75" s="4">
        <f t="shared" si="7"/>
        <v>2220.7762329828774</v>
      </c>
      <c r="K75" s="4">
        <f>_xlfn.LET(
_xlpm.CumulativeInterestCalculation,SUM($D$29:$D75),
_xlpm.IsPrincipalZeroCondition,ROUND($G74,2) = 0,
_xlpm.IsPrincipalRemainingBlankCondition,$G74="",
_xlpm.IsPeriodBlankCondition,ISBLANK($A75),
_xlpm.Calculation,IF(_xlpm.IsPeriodBlankCondition,"",IF(_xlpm.IsPrincipalRemainingBlankCondition,"",IF(_xlpm.IsPrincipalZeroCondition,"",_xlpm.CumulativeInterestCalculation))),
_xlpm.Calculation
)</f>
        <v>54637.463999213622</v>
      </c>
      <c r="L75" s="4">
        <f>_xlfn.LET(
_xlpm.CumulativePrincipalCalculation,SUM($E$29:$F75),
_xlpm.CumulativePrincipalCalculationIfPrincipalLessThenOrEqualToMonthlyPaymentCondition,$L74+$E75,
_xlpm.PrincipalOwedCalculation,$B$10-$D75,
_xlpm.IsPrincipalLessThenOrEqualToMonthlyPaymentCondition,$G74&lt;=$B$10,
_xlpm.IsPrincipalZeroCondition,ROUND($G74,2) = 0,
_xlpm.IsPrincipalRemainingBlankCondition,$G74="",
_xlpm.IsPeriodBlankCondition,ISBLANK($A75),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12139.018950981623</v>
      </c>
      <c r="M75" s="4">
        <f>_xlfn.LET(
_xlpm.CumulativePMICalculation,SUM($I$29:$I75),
_xlpm.IsPrincipalZeroCondition,ROUND($G74,2) = 0,
_xlpm.IsPrincipalRemainingBlankCondition,$G74="",
_xlpm.IsPeriodBlankCondition,ISBLANK($A75),
_xlpm.Calculation,IF(_xlpm.IsPeriodBlankCondition,"",IF(_xlpm.IsPrincipalRemainingBlankCondition,"",IF(_xlpm.IsPrincipalZeroCondition,"",_xlpm.CumulativePMICalculation))),
_xlpm.Calculation
)</f>
        <v>14100</v>
      </c>
      <c r="N75" s="4">
        <f t="shared" si="8"/>
        <v>80876.482950195248</v>
      </c>
      <c r="O75" s="4">
        <f>_xlfn.LET(
_xlpm.CumulativeHousingPaymentsIncludingAdditionalCosts,SUM($J$29:$J75),
_xlpm.PrincipalOwedCalculation,$B$10-$D75,
_xlpm.IsPrincipalLessThenOrEqualToMonthlyPaymentCondition,$G74&lt;=$B$10,
_xlpm.IsPrincipalZeroCondition,ROUND($G74,2) = 0,
_xlpm.IsPrincipalRemainingBlankCondition,$G74="",
_xlpm.IsPeriodBlankCondition,ISBLANK($A75),
_xlpm.Calculation,IF(_xlpm.IsPeriodBlankCondition,"",IF(_xlpm.IsPrincipalRemainingBlankCondition,"",IF(_xlpm.IsPrincipalZeroCondition,"",_xlpm.CumulativeHousingPaymentsIncludingAdditionalCosts))),
_xlpm.Calculation
)</f>
        <v>104376.48295019534</v>
      </c>
    </row>
    <row r="76" spans="1:15" x14ac:dyDescent="0.3">
      <c r="A76">
        <v>48</v>
      </c>
      <c r="B76" s="34">
        <f t="shared" si="0"/>
        <v>45261</v>
      </c>
      <c r="C76" s="4">
        <f t="shared" si="1"/>
        <v>167860.98104901836</v>
      </c>
      <c r="D76" s="4">
        <f t="shared" si="2"/>
        <v>1119.0732069934559</v>
      </c>
      <c r="E76" s="4">
        <f t="shared" si="9"/>
        <v>201.70302598942135</v>
      </c>
      <c r="F76" s="4">
        <v>100</v>
      </c>
      <c r="G76" s="4">
        <f t="shared" si="4"/>
        <v>167559.27802302895</v>
      </c>
      <c r="H76" s="4">
        <f t="shared" si="5"/>
        <v>500</v>
      </c>
      <c r="I76" s="4">
        <f t="shared" si="6"/>
        <v>300</v>
      </c>
      <c r="J76" s="4">
        <f t="shared" si="7"/>
        <v>2220.7762329828774</v>
      </c>
      <c r="K76" s="4">
        <f>_xlfn.LET(
_xlpm.CumulativeInterestCalculation,SUM($D$29:$D76),
_xlpm.IsPrincipalZeroCondition,ROUND($G75,2) = 0,
_xlpm.IsPrincipalRemainingBlankCondition,$G75="",
_xlpm.IsPeriodBlankCondition,ISBLANK($A76),
_xlpm.Calculation,IF(_xlpm.IsPeriodBlankCondition,"",IF(_xlpm.IsPrincipalRemainingBlankCondition,"",IF(_xlpm.IsPrincipalZeroCondition,"",_xlpm.CumulativeInterestCalculation))),
_xlpm.Calculation
)</f>
        <v>55756.537206207075</v>
      </c>
      <c r="L76" s="4">
        <f>_xlfn.LET(
_xlpm.CumulativePrincipalCalculation,SUM($E$29:$F76),
_xlpm.CumulativePrincipalCalculationIfPrincipalLessThenOrEqualToMonthlyPaymentCondition,$L75+$E76,
_xlpm.PrincipalOwedCalculation,$B$10-$D76,
_xlpm.IsPrincipalLessThenOrEqualToMonthlyPaymentCondition,$G75&lt;=$B$10,
_xlpm.IsPrincipalZeroCondition,ROUND($G75,2) = 0,
_xlpm.IsPrincipalRemainingBlankCondition,$G75="",
_xlpm.IsPeriodBlankCondition,ISBLANK($A76),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12440.721976971045</v>
      </c>
      <c r="M76" s="4">
        <f>_xlfn.LET(
_xlpm.CumulativePMICalculation,SUM($I$29:$I76),
_xlpm.IsPrincipalZeroCondition,ROUND($G75,2) = 0,
_xlpm.IsPrincipalRemainingBlankCondition,$G75="",
_xlpm.IsPeriodBlankCondition,ISBLANK($A76),
_xlpm.Calculation,IF(_xlpm.IsPeriodBlankCondition,"",IF(_xlpm.IsPrincipalRemainingBlankCondition,"",IF(_xlpm.IsPrincipalZeroCondition,"",_xlpm.CumulativePMICalculation))),
_xlpm.Calculation
)</f>
        <v>14400</v>
      </c>
      <c r="N76" s="4">
        <f t="shared" si="8"/>
        <v>82597.259183178117</v>
      </c>
      <c r="O76" s="4">
        <f>_xlfn.LET(
_xlpm.CumulativeHousingPaymentsIncludingAdditionalCosts,SUM($J$29:$J76),
_xlpm.PrincipalOwedCalculation,$B$10-$D76,
_xlpm.IsPrincipalLessThenOrEqualToMonthlyPaymentCondition,$G75&lt;=$B$10,
_xlpm.IsPrincipalZeroCondition,ROUND($G75,2) = 0,
_xlpm.IsPrincipalRemainingBlankCondition,$G75="",
_xlpm.IsPeriodBlankCondition,ISBLANK($A76),
_xlpm.Calculation,IF(_xlpm.IsPeriodBlankCondition,"",IF(_xlpm.IsPrincipalRemainingBlankCondition,"",IF(_xlpm.IsPrincipalZeroCondition,"",_xlpm.CumulativeHousingPaymentsIncludingAdditionalCosts))),
_xlpm.Calculation
)</f>
        <v>106597.25918317822</v>
      </c>
    </row>
    <row r="77" spans="1:15" x14ac:dyDescent="0.3">
      <c r="A77">
        <v>49</v>
      </c>
      <c r="B77" s="34">
        <f t="shared" si="0"/>
        <v>45292</v>
      </c>
      <c r="C77" s="4">
        <f t="shared" si="1"/>
        <v>167559.27802302895</v>
      </c>
      <c r="D77" s="4">
        <f t="shared" si="2"/>
        <v>1117.0618534868597</v>
      </c>
      <c r="E77" s="4">
        <f t="shared" si="9"/>
        <v>203.7143794960175</v>
      </c>
      <c r="F77" s="4">
        <v>100</v>
      </c>
      <c r="G77" s="4">
        <f t="shared" si="4"/>
        <v>167255.56364353292</v>
      </c>
      <c r="H77" s="4">
        <f t="shared" si="5"/>
        <v>500</v>
      </c>
      <c r="I77" s="4">
        <f t="shared" si="6"/>
        <v>300</v>
      </c>
      <c r="J77" s="4">
        <f t="shared" si="7"/>
        <v>2220.7762329828774</v>
      </c>
      <c r="K77" s="4">
        <f>_xlfn.LET(
_xlpm.CumulativeInterestCalculation,SUM($D$29:$D77),
_xlpm.IsPrincipalZeroCondition,ROUND($G76,2) = 0,
_xlpm.IsPrincipalRemainingBlankCondition,$G76="",
_xlpm.IsPeriodBlankCondition,ISBLANK($A77),
_xlpm.Calculation,IF(_xlpm.IsPeriodBlankCondition,"",IF(_xlpm.IsPrincipalRemainingBlankCondition,"",IF(_xlpm.IsPrincipalZeroCondition,"",_xlpm.CumulativeInterestCalculation))),
_xlpm.Calculation
)</f>
        <v>56873.599059693937</v>
      </c>
      <c r="L77" s="4">
        <f>_xlfn.LET(
_xlpm.CumulativePrincipalCalculation,SUM($E$29:$F77),
_xlpm.CumulativePrincipalCalculationIfPrincipalLessThenOrEqualToMonthlyPaymentCondition,$L76+$E77,
_xlpm.PrincipalOwedCalculation,$B$10-$D77,
_xlpm.IsPrincipalLessThenOrEqualToMonthlyPaymentCondition,$G76&lt;=$B$10,
_xlpm.IsPrincipalZeroCondition,ROUND($G76,2) = 0,
_xlpm.IsPrincipalRemainingBlankCondition,$G76="",
_xlpm.IsPeriodBlankCondition,ISBLANK($A77),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12744.436356467062</v>
      </c>
      <c r="M77" s="4">
        <f>_xlfn.LET(
_xlpm.CumulativePMICalculation,SUM($I$29:$I77),
_xlpm.IsPrincipalZeroCondition,ROUND($G76,2) = 0,
_xlpm.IsPrincipalRemainingBlankCondition,$G76="",
_xlpm.IsPeriodBlankCondition,ISBLANK($A77),
_xlpm.Calculation,IF(_xlpm.IsPeriodBlankCondition,"",IF(_xlpm.IsPrincipalRemainingBlankCondition,"",IF(_xlpm.IsPrincipalZeroCondition,"",_xlpm.CumulativePMICalculation))),
_xlpm.Calculation
)</f>
        <v>14700</v>
      </c>
      <c r="N77" s="4">
        <f t="shared" si="8"/>
        <v>84318.035416161001</v>
      </c>
      <c r="O77" s="4">
        <f>_xlfn.LET(
_xlpm.CumulativeHousingPaymentsIncludingAdditionalCosts,SUM($J$29:$J77),
_xlpm.PrincipalOwedCalculation,$B$10-$D77,
_xlpm.IsPrincipalLessThenOrEqualToMonthlyPaymentCondition,$G76&lt;=$B$10,
_xlpm.IsPrincipalZeroCondition,ROUND($G76,2) = 0,
_xlpm.IsPrincipalRemainingBlankCondition,$G76="",
_xlpm.IsPeriodBlankCondition,ISBLANK($A77),
_xlpm.Calculation,IF(_xlpm.IsPeriodBlankCondition,"",IF(_xlpm.IsPrincipalRemainingBlankCondition,"",IF(_xlpm.IsPrincipalZeroCondition,"",_xlpm.CumulativeHousingPaymentsIncludingAdditionalCosts))),
_xlpm.Calculation
)</f>
        <v>108818.0354161611</v>
      </c>
    </row>
    <row r="78" spans="1:15" x14ac:dyDescent="0.3">
      <c r="A78">
        <v>50</v>
      </c>
      <c r="B78" s="34">
        <f t="shared" si="0"/>
        <v>45323</v>
      </c>
      <c r="C78" s="4">
        <f t="shared" si="1"/>
        <v>167255.56364353292</v>
      </c>
      <c r="D78" s="4">
        <f t="shared" si="2"/>
        <v>1115.0370909568862</v>
      </c>
      <c r="E78" s="4">
        <f t="shared" si="9"/>
        <v>205.73914202599099</v>
      </c>
      <c r="F78" s="4">
        <v>100</v>
      </c>
      <c r="G78" s="4">
        <f t="shared" si="4"/>
        <v>166949.82450150693</v>
      </c>
      <c r="H78" s="4">
        <f t="shared" si="5"/>
        <v>500</v>
      </c>
      <c r="I78" s="4">
        <f t="shared" si="6"/>
        <v>300</v>
      </c>
      <c r="J78" s="4">
        <f t="shared" si="7"/>
        <v>2220.7762329828774</v>
      </c>
      <c r="K78" s="4">
        <f>_xlfn.LET(
_xlpm.CumulativeInterestCalculation,SUM($D$29:$D78),
_xlpm.IsPrincipalZeroCondition,ROUND($G77,2) = 0,
_xlpm.IsPrincipalRemainingBlankCondition,$G77="",
_xlpm.IsPeriodBlankCondition,ISBLANK($A78),
_xlpm.Calculation,IF(_xlpm.IsPeriodBlankCondition,"",IF(_xlpm.IsPrincipalRemainingBlankCondition,"",IF(_xlpm.IsPrincipalZeroCondition,"",_xlpm.CumulativeInterestCalculation))),
_xlpm.Calculation
)</f>
        <v>57988.636150650826</v>
      </c>
      <c r="L78" s="4">
        <f>_xlfn.LET(
_xlpm.CumulativePrincipalCalculation,SUM($E$29:$F78),
_xlpm.CumulativePrincipalCalculationIfPrincipalLessThenOrEqualToMonthlyPaymentCondition,$L77+$E78,
_xlpm.PrincipalOwedCalculation,$B$10-$D78,
_xlpm.IsPrincipalLessThenOrEqualToMonthlyPaymentCondition,$G77&lt;=$B$10,
_xlpm.IsPrincipalZeroCondition,ROUND($G77,2) = 0,
_xlpm.IsPrincipalRemainingBlankCondition,$G77="",
_xlpm.IsPeriodBlankCondition,ISBLANK($A78),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13050.175498493052</v>
      </c>
      <c r="M78" s="4">
        <f>_xlfn.LET(
_xlpm.CumulativePMICalculation,SUM($I$29:$I78),
_xlpm.IsPrincipalZeroCondition,ROUND($G77,2) = 0,
_xlpm.IsPrincipalRemainingBlankCondition,$G77="",
_xlpm.IsPeriodBlankCondition,ISBLANK($A78),
_xlpm.Calculation,IF(_xlpm.IsPeriodBlankCondition,"",IF(_xlpm.IsPrincipalRemainingBlankCondition,"",IF(_xlpm.IsPrincipalZeroCondition,"",_xlpm.CumulativePMICalculation))),
_xlpm.Calculation
)</f>
        <v>15000</v>
      </c>
      <c r="N78" s="4">
        <f t="shared" si="8"/>
        <v>86038.81164914387</v>
      </c>
      <c r="O78" s="4">
        <f>_xlfn.LET(
_xlpm.CumulativeHousingPaymentsIncludingAdditionalCosts,SUM($J$29:$J78),
_xlpm.PrincipalOwedCalculation,$B$10-$D78,
_xlpm.IsPrincipalLessThenOrEqualToMonthlyPaymentCondition,$G77&lt;=$B$10,
_xlpm.IsPrincipalZeroCondition,ROUND($G77,2) = 0,
_xlpm.IsPrincipalRemainingBlankCondition,$G77="",
_xlpm.IsPeriodBlankCondition,ISBLANK($A78),
_xlpm.Calculation,IF(_xlpm.IsPeriodBlankCondition,"",IF(_xlpm.IsPrincipalRemainingBlankCondition,"",IF(_xlpm.IsPrincipalZeroCondition,"",_xlpm.CumulativeHousingPaymentsIncludingAdditionalCosts))),
_xlpm.Calculation
)</f>
        <v>111038.81164914399</v>
      </c>
    </row>
    <row r="79" spans="1:15" x14ac:dyDescent="0.3">
      <c r="A79">
        <v>51</v>
      </c>
      <c r="B79" s="34">
        <f t="shared" si="0"/>
        <v>45352</v>
      </c>
      <c r="C79" s="4">
        <f t="shared" si="1"/>
        <v>166949.82450150693</v>
      </c>
      <c r="D79" s="4">
        <f t="shared" si="2"/>
        <v>1112.9988300100463</v>
      </c>
      <c r="E79" s="4">
        <f t="shared" si="9"/>
        <v>207.77740297283094</v>
      </c>
      <c r="F79" s="4">
        <v>100</v>
      </c>
      <c r="G79" s="4">
        <f t="shared" si="4"/>
        <v>166642.04709853409</v>
      </c>
      <c r="H79" s="4">
        <f t="shared" si="5"/>
        <v>500</v>
      </c>
      <c r="I79" s="4">
        <f t="shared" si="6"/>
        <v>300</v>
      </c>
      <c r="J79" s="4">
        <f t="shared" si="7"/>
        <v>2220.7762329828774</v>
      </c>
      <c r="K79" s="4">
        <f>_xlfn.LET(
_xlpm.CumulativeInterestCalculation,SUM($D$29:$D79),
_xlpm.IsPrincipalZeroCondition,ROUND($G78,2) = 0,
_xlpm.IsPrincipalRemainingBlankCondition,$G78="",
_xlpm.IsPeriodBlankCondition,ISBLANK($A79),
_xlpm.Calculation,IF(_xlpm.IsPeriodBlankCondition,"",IF(_xlpm.IsPrincipalRemainingBlankCondition,"",IF(_xlpm.IsPrincipalZeroCondition,"",_xlpm.CumulativeInterestCalculation))),
_xlpm.Calculation
)</f>
        <v>59101.63498066087</v>
      </c>
      <c r="L79" s="4">
        <f>_xlfn.LET(
_xlpm.CumulativePrincipalCalculation,SUM($E$29:$F79),
_xlpm.CumulativePrincipalCalculationIfPrincipalLessThenOrEqualToMonthlyPaymentCondition,$L78+$E79,
_xlpm.PrincipalOwedCalculation,$B$10-$D79,
_xlpm.IsPrincipalLessThenOrEqualToMonthlyPaymentCondition,$G78&lt;=$B$10,
_xlpm.IsPrincipalZeroCondition,ROUND($G78,2) = 0,
_xlpm.IsPrincipalRemainingBlankCondition,$G78="",
_xlpm.IsPeriodBlankCondition,ISBLANK($A79),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13357.952901465884</v>
      </c>
      <c r="M79" s="4">
        <f>_xlfn.LET(
_xlpm.CumulativePMICalculation,SUM($I$29:$I79),
_xlpm.IsPrincipalZeroCondition,ROUND($G78,2) = 0,
_xlpm.IsPrincipalRemainingBlankCondition,$G78="",
_xlpm.IsPeriodBlankCondition,ISBLANK($A79),
_xlpm.Calculation,IF(_xlpm.IsPeriodBlankCondition,"",IF(_xlpm.IsPrincipalRemainingBlankCondition,"",IF(_xlpm.IsPrincipalZeroCondition,"",_xlpm.CumulativePMICalculation))),
_xlpm.Calculation
)</f>
        <v>15300</v>
      </c>
      <c r="N79" s="4">
        <f t="shared" si="8"/>
        <v>87759.587882126754</v>
      </c>
      <c r="O79" s="4">
        <f>_xlfn.LET(
_xlpm.CumulativeHousingPaymentsIncludingAdditionalCosts,SUM($J$29:$J79),
_xlpm.PrincipalOwedCalculation,$B$10-$D79,
_xlpm.IsPrincipalLessThenOrEqualToMonthlyPaymentCondition,$G78&lt;=$B$10,
_xlpm.IsPrincipalZeroCondition,ROUND($G78,2) = 0,
_xlpm.IsPrincipalRemainingBlankCondition,$G78="",
_xlpm.IsPeriodBlankCondition,ISBLANK($A79),
_xlpm.Calculation,IF(_xlpm.IsPeriodBlankCondition,"",IF(_xlpm.IsPrincipalRemainingBlankCondition,"",IF(_xlpm.IsPrincipalZeroCondition,"",_xlpm.CumulativeHousingPaymentsIncludingAdditionalCosts))),
_xlpm.Calculation
)</f>
        <v>113259.58788212687</v>
      </c>
    </row>
    <row r="80" spans="1:15" x14ac:dyDescent="0.3">
      <c r="A80">
        <v>52</v>
      </c>
      <c r="B80" s="34">
        <f t="shared" si="0"/>
        <v>45383</v>
      </c>
      <c r="C80" s="4">
        <f t="shared" si="1"/>
        <v>166642.04709853409</v>
      </c>
      <c r="D80" s="4">
        <f t="shared" si="2"/>
        <v>1110.9469806568941</v>
      </c>
      <c r="E80" s="4">
        <f t="shared" si="9"/>
        <v>209.82925232598313</v>
      </c>
      <c r="F80" s="4">
        <v>100</v>
      </c>
      <c r="G80" s="4">
        <f t="shared" si="4"/>
        <v>166332.21784620811</v>
      </c>
      <c r="H80" s="4">
        <f t="shared" si="5"/>
        <v>500</v>
      </c>
      <c r="I80" s="4">
        <f t="shared" si="6"/>
        <v>300</v>
      </c>
      <c r="J80" s="4">
        <f t="shared" si="7"/>
        <v>2220.7762329828774</v>
      </c>
      <c r="K80" s="4">
        <f>_xlfn.LET(
_xlpm.CumulativeInterestCalculation,SUM($D$29:$D80),
_xlpm.IsPrincipalZeroCondition,ROUND($G79,2) = 0,
_xlpm.IsPrincipalRemainingBlankCondition,$G79="",
_xlpm.IsPeriodBlankCondition,ISBLANK($A80),
_xlpm.Calculation,IF(_xlpm.IsPeriodBlankCondition,"",IF(_xlpm.IsPrincipalRemainingBlankCondition,"",IF(_xlpm.IsPrincipalZeroCondition,"",_xlpm.CumulativeInterestCalculation))),
_xlpm.Calculation
)</f>
        <v>60212.581961317766</v>
      </c>
      <c r="L80" s="4">
        <f>_xlfn.LET(
_xlpm.CumulativePrincipalCalculation,SUM($E$29:$F80),
_xlpm.CumulativePrincipalCalculationIfPrincipalLessThenOrEqualToMonthlyPaymentCondition,$L79+$E80,
_xlpm.PrincipalOwedCalculation,$B$10-$D80,
_xlpm.IsPrincipalLessThenOrEqualToMonthlyPaymentCondition,$G79&lt;=$B$10,
_xlpm.IsPrincipalZeroCondition,ROUND($G79,2) = 0,
_xlpm.IsPrincipalRemainingBlankCondition,$G79="",
_xlpm.IsPeriodBlankCondition,ISBLANK($A80),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13667.782153791866</v>
      </c>
      <c r="M80" s="4">
        <f>_xlfn.LET(
_xlpm.CumulativePMICalculation,SUM($I$29:$I80),
_xlpm.IsPrincipalZeroCondition,ROUND($G79,2) = 0,
_xlpm.IsPrincipalRemainingBlankCondition,$G79="",
_xlpm.IsPeriodBlankCondition,ISBLANK($A80),
_xlpm.Calculation,IF(_xlpm.IsPeriodBlankCondition,"",IF(_xlpm.IsPrincipalRemainingBlankCondition,"",IF(_xlpm.IsPrincipalZeroCondition,"",_xlpm.CumulativePMICalculation))),
_xlpm.Calculation
)</f>
        <v>15600</v>
      </c>
      <c r="N80" s="4">
        <f t="shared" si="8"/>
        <v>89480.364115109638</v>
      </c>
      <c r="O80" s="4">
        <f>_xlfn.LET(
_xlpm.CumulativeHousingPaymentsIncludingAdditionalCosts,SUM($J$29:$J80),
_xlpm.PrincipalOwedCalculation,$B$10-$D80,
_xlpm.IsPrincipalLessThenOrEqualToMonthlyPaymentCondition,$G79&lt;=$B$10,
_xlpm.IsPrincipalZeroCondition,ROUND($G79,2) = 0,
_xlpm.IsPrincipalRemainingBlankCondition,$G79="",
_xlpm.IsPeriodBlankCondition,ISBLANK($A80),
_xlpm.Calculation,IF(_xlpm.IsPeriodBlankCondition,"",IF(_xlpm.IsPrincipalRemainingBlankCondition,"",IF(_xlpm.IsPrincipalZeroCondition,"",_xlpm.CumulativeHousingPaymentsIncludingAdditionalCosts))),
_xlpm.Calculation
)</f>
        <v>115480.36411510975</v>
      </c>
    </row>
    <row r="81" spans="1:15" x14ac:dyDescent="0.3">
      <c r="A81">
        <v>53</v>
      </c>
      <c r="B81" s="34">
        <f t="shared" si="0"/>
        <v>45413</v>
      </c>
      <c r="C81" s="4">
        <f t="shared" si="1"/>
        <v>166332.21784620811</v>
      </c>
      <c r="D81" s="4">
        <f t="shared" si="2"/>
        <v>1108.8814523080541</v>
      </c>
      <c r="E81" s="4">
        <f t="shared" si="9"/>
        <v>211.8947806748231</v>
      </c>
      <c r="F81" s="4">
        <v>100</v>
      </c>
      <c r="G81" s="4">
        <f t="shared" si="4"/>
        <v>166020.32306553327</v>
      </c>
      <c r="H81" s="4">
        <f t="shared" si="5"/>
        <v>500</v>
      </c>
      <c r="I81" s="4">
        <f t="shared" si="6"/>
        <v>300</v>
      </c>
      <c r="J81" s="4">
        <f t="shared" si="7"/>
        <v>2220.7762329828774</v>
      </c>
      <c r="K81" s="4">
        <f>_xlfn.LET(
_xlpm.CumulativeInterestCalculation,SUM($D$29:$D81),
_xlpm.IsPrincipalZeroCondition,ROUND($G80,2) = 0,
_xlpm.IsPrincipalRemainingBlankCondition,$G80="",
_xlpm.IsPeriodBlankCondition,ISBLANK($A81),
_xlpm.Calculation,IF(_xlpm.IsPeriodBlankCondition,"",IF(_xlpm.IsPrincipalRemainingBlankCondition,"",IF(_xlpm.IsPrincipalZeroCondition,"",_xlpm.CumulativeInterestCalculation))),
_xlpm.Calculation
)</f>
        <v>61321.463413625817</v>
      </c>
      <c r="L81" s="4">
        <f>_xlfn.LET(
_xlpm.CumulativePrincipalCalculation,SUM($E$29:$F81),
_xlpm.CumulativePrincipalCalculationIfPrincipalLessThenOrEqualToMonthlyPaymentCondition,$L80+$E81,
_xlpm.PrincipalOwedCalculation,$B$10-$D81,
_xlpm.IsPrincipalLessThenOrEqualToMonthlyPaymentCondition,$G80&lt;=$B$10,
_xlpm.IsPrincipalZeroCondition,ROUND($G80,2) = 0,
_xlpm.IsPrincipalRemainingBlankCondition,$G80="",
_xlpm.IsPeriodBlankCondition,ISBLANK($A81),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13979.67693446669</v>
      </c>
      <c r="M81" s="4">
        <f>_xlfn.LET(
_xlpm.CumulativePMICalculation,SUM($I$29:$I81),
_xlpm.IsPrincipalZeroCondition,ROUND($G80,2) = 0,
_xlpm.IsPrincipalRemainingBlankCondition,$G80="",
_xlpm.IsPeriodBlankCondition,ISBLANK($A81),
_xlpm.Calculation,IF(_xlpm.IsPeriodBlankCondition,"",IF(_xlpm.IsPrincipalRemainingBlankCondition,"",IF(_xlpm.IsPrincipalZeroCondition,"",_xlpm.CumulativePMICalculation))),
_xlpm.Calculation
)</f>
        <v>15900</v>
      </c>
      <c r="N81" s="4">
        <f t="shared" si="8"/>
        <v>91201.140348092507</v>
      </c>
      <c r="O81" s="4">
        <f>_xlfn.LET(
_xlpm.CumulativeHousingPaymentsIncludingAdditionalCosts,SUM($J$29:$J81),
_xlpm.PrincipalOwedCalculation,$B$10-$D81,
_xlpm.IsPrincipalLessThenOrEqualToMonthlyPaymentCondition,$G80&lt;=$B$10,
_xlpm.IsPrincipalZeroCondition,ROUND($G80,2) = 0,
_xlpm.IsPrincipalRemainingBlankCondition,$G80="",
_xlpm.IsPeriodBlankCondition,ISBLANK($A81),
_xlpm.Calculation,IF(_xlpm.IsPeriodBlankCondition,"",IF(_xlpm.IsPrincipalRemainingBlankCondition,"",IF(_xlpm.IsPrincipalZeroCondition,"",_xlpm.CumulativeHousingPaymentsIncludingAdditionalCosts))),
_xlpm.Calculation
)</f>
        <v>117701.14034809264</v>
      </c>
    </row>
    <row r="82" spans="1:15" x14ac:dyDescent="0.3">
      <c r="A82">
        <v>54</v>
      </c>
      <c r="B82" s="34">
        <f t="shared" si="0"/>
        <v>45444</v>
      </c>
      <c r="C82" s="4">
        <f t="shared" si="1"/>
        <v>166020.32306553327</v>
      </c>
      <c r="D82" s="4">
        <f t="shared" si="2"/>
        <v>1106.8021537702218</v>
      </c>
      <c r="E82" s="4">
        <f t="shared" si="9"/>
        <v>213.9740792126554</v>
      </c>
      <c r="F82" s="4">
        <v>100</v>
      </c>
      <c r="G82" s="4">
        <f t="shared" si="4"/>
        <v>165706.34898632061</v>
      </c>
      <c r="H82" s="4">
        <f t="shared" si="5"/>
        <v>500</v>
      </c>
      <c r="I82" s="4">
        <f t="shared" si="6"/>
        <v>300</v>
      </c>
      <c r="J82" s="4">
        <f t="shared" si="7"/>
        <v>2220.7762329828774</v>
      </c>
      <c r="K82" s="4">
        <f>_xlfn.LET(
_xlpm.CumulativeInterestCalculation,SUM($D$29:$D82),
_xlpm.IsPrincipalZeroCondition,ROUND($G81,2) = 0,
_xlpm.IsPrincipalRemainingBlankCondition,$G81="",
_xlpm.IsPeriodBlankCondition,ISBLANK($A82),
_xlpm.Calculation,IF(_xlpm.IsPeriodBlankCondition,"",IF(_xlpm.IsPrincipalRemainingBlankCondition,"",IF(_xlpm.IsPrincipalZeroCondition,"",_xlpm.CumulativeInterestCalculation))),
_xlpm.Calculation
)</f>
        <v>62428.26556739604</v>
      </c>
      <c r="L82" s="4">
        <f>_xlfn.LET(
_xlpm.CumulativePrincipalCalculation,SUM($E$29:$F82),
_xlpm.CumulativePrincipalCalculationIfPrincipalLessThenOrEqualToMonthlyPaymentCondition,$L81+$E82,
_xlpm.PrincipalOwedCalculation,$B$10-$D82,
_xlpm.IsPrincipalLessThenOrEqualToMonthlyPaymentCondition,$G81&lt;=$B$10,
_xlpm.IsPrincipalZeroCondition,ROUND($G81,2) = 0,
_xlpm.IsPrincipalRemainingBlankCondition,$G81="",
_xlpm.IsPeriodBlankCondition,ISBLANK($A82),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14293.651013679346</v>
      </c>
      <c r="M82" s="4">
        <f>_xlfn.LET(
_xlpm.CumulativePMICalculation,SUM($I$29:$I82),
_xlpm.IsPrincipalZeroCondition,ROUND($G81,2) = 0,
_xlpm.IsPrincipalRemainingBlankCondition,$G81="",
_xlpm.IsPeriodBlankCondition,ISBLANK($A82),
_xlpm.Calculation,IF(_xlpm.IsPeriodBlankCondition,"",IF(_xlpm.IsPrincipalRemainingBlankCondition,"",IF(_xlpm.IsPrincipalZeroCondition,"",_xlpm.CumulativePMICalculation))),
_xlpm.Calculation
)</f>
        <v>16200</v>
      </c>
      <c r="N82" s="4">
        <f t="shared" si="8"/>
        <v>92921.916581075391</v>
      </c>
      <c r="O82" s="4">
        <f>_xlfn.LET(
_xlpm.CumulativeHousingPaymentsIncludingAdditionalCosts,SUM($J$29:$J82),
_xlpm.PrincipalOwedCalculation,$B$10-$D82,
_xlpm.IsPrincipalLessThenOrEqualToMonthlyPaymentCondition,$G81&lt;=$B$10,
_xlpm.IsPrincipalZeroCondition,ROUND($G81,2) = 0,
_xlpm.IsPrincipalRemainingBlankCondition,$G81="",
_xlpm.IsPeriodBlankCondition,ISBLANK($A82),
_xlpm.Calculation,IF(_xlpm.IsPeriodBlankCondition,"",IF(_xlpm.IsPrincipalRemainingBlankCondition,"",IF(_xlpm.IsPrincipalZeroCondition,"",_xlpm.CumulativeHousingPaymentsIncludingAdditionalCosts))),
_xlpm.Calculation
)</f>
        <v>119921.91658107552</v>
      </c>
    </row>
    <row r="83" spans="1:15" x14ac:dyDescent="0.3">
      <c r="A83">
        <v>55</v>
      </c>
      <c r="B83" s="34">
        <f t="shared" si="0"/>
        <v>45474</v>
      </c>
      <c r="C83" s="4">
        <f t="shared" si="1"/>
        <v>165706.34898632061</v>
      </c>
      <c r="D83" s="4">
        <f t="shared" si="2"/>
        <v>1104.7089932421375</v>
      </c>
      <c r="E83" s="4">
        <f t="shared" si="9"/>
        <v>216.06723974073975</v>
      </c>
      <c r="F83" s="4">
        <v>100</v>
      </c>
      <c r="G83" s="4">
        <f t="shared" si="4"/>
        <v>165390.28174657986</v>
      </c>
      <c r="H83" s="4">
        <f t="shared" si="5"/>
        <v>500</v>
      </c>
      <c r="I83" s="4">
        <f t="shared" si="6"/>
        <v>300</v>
      </c>
      <c r="J83" s="4">
        <f t="shared" si="7"/>
        <v>2220.7762329828774</v>
      </c>
      <c r="K83" s="4">
        <f>_xlfn.LET(
_xlpm.CumulativeInterestCalculation,SUM($D$29:$D83),
_xlpm.IsPrincipalZeroCondition,ROUND($G82,2) = 0,
_xlpm.IsPrincipalRemainingBlankCondition,$G82="",
_xlpm.IsPeriodBlankCondition,ISBLANK($A83),
_xlpm.Calculation,IF(_xlpm.IsPeriodBlankCondition,"",IF(_xlpm.IsPrincipalRemainingBlankCondition,"",IF(_xlpm.IsPrincipalZeroCondition,"",_xlpm.CumulativeInterestCalculation))),
_xlpm.Calculation
)</f>
        <v>63532.974560638177</v>
      </c>
      <c r="L83" s="4">
        <f>_xlfn.LET(
_xlpm.CumulativePrincipalCalculation,SUM($E$29:$F83),
_xlpm.CumulativePrincipalCalculationIfPrincipalLessThenOrEqualToMonthlyPaymentCondition,$L82+$E83,
_xlpm.PrincipalOwedCalculation,$B$10-$D83,
_xlpm.IsPrincipalLessThenOrEqualToMonthlyPaymentCondition,$G82&lt;=$B$10,
_xlpm.IsPrincipalZeroCondition,ROUND($G82,2) = 0,
_xlpm.IsPrincipalRemainingBlankCondition,$G82="",
_xlpm.IsPeriodBlankCondition,ISBLANK($A83),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14609.718253420086</v>
      </c>
      <c r="M83" s="4">
        <f>_xlfn.LET(
_xlpm.CumulativePMICalculation,SUM($I$29:$I83),
_xlpm.IsPrincipalZeroCondition,ROUND($G82,2) = 0,
_xlpm.IsPrincipalRemainingBlankCondition,$G82="",
_xlpm.IsPeriodBlankCondition,ISBLANK($A83),
_xlpm.Calculation,IF(_xlpm.IsPeriodBlankCondition,"",IF(_xlpm.IsPrincipalRemainingBlankCondition,"",IF(_xlpm.IsPrincipalZeroCondition,"",_xlpm.CumulativePMICalculation))),
_xlpm.Calculation
)</f>
        <v>16500</v>
      </c>
      <c r="N83" s="4">
        <f t="shared" si="8"/>
        <v>94642.69281405826</v>
      </c>
      <c r="O83" s="4">
        <f>_xlfn.LET(
_xlpm.CumulativeHousingPaymentsIncludingAdditionalCosts,SUM($J$29:$J83),
_xlpm.PrincipalOwedCalculation,$B$10-$D83,
_xlpm.IsPrincipalLessThenOrEqualToMonthlyPaymentCondition,$G82&lt;=$B$10,
_xlpm.IsPrincipalZeroCondition,ROUND($G82,2) = 0,
_xlpm.IsPrincipalRemainingBlankCondition,$G82="",
_xlpm.IsPeriodBlankCondition,ISBLANK($A83),
_xlpm.Calculation,IF(_xlpm.IsPeriodBlankCondition,"",IF(_xlpm.IsPrincipalRemainingBlankCondition,"",IF(_xlpm.IsPrincipalZeroCondition,"",_xlpm.CumulativeHousingPaymentsIncludingAdditionalCosts))),
_xlpm.Calculation
)</f>
        <v>122142.69281405841</v>
      </c>
    </row>
    <row r="84" spans="1:15" x14ac:dyDescent="0.3">
      <c r="A84">
        <v>56</v>
      </c>
      <c r="B84" s="34">
        <f t="shared" si="0"/>
        <v>45505</v>
      </c>
      <c r="C84" s="4">
        <f t="shared" si="1"/>
        <v>165390.28174657986</v>
      </c>
      <c r="D84" s="4">
        <f t="shared" si="2"/>
        <v>1102.6018783105324</v>
      </c>
      <c r="E84" s="4">
        <f t="shared" si="9"/>
        <v>218.17435467234486</v>
      </c>
      <c r="F84" s="4">
        <v>100</v>
      </c>
      <c r="G84" s="4">
        <f t="shared" si="4"/>
        <v>165072.10739190751</v>
      </c>
      <c r="H84" s="4">
        <f t="shared" si="5"/>
        <v>500</v>
      </c>
      <c r="I84" s="4">
        <f t="shared" si="6"/>
        <v>300</v>
      </c>
      <c r="J84" s="4">
        <f t="shared" si="7"/>
        <v>2220.7762329828774</v>
      </c>
      <c r="K84" s="4">
        <f>_xlfn.LET(
_xlpm.CumulativeInterestCalculation,SUM($D$29:$D84),
_xlpm.IsPrincipalZeroCondition,ROUND($G83,2) = 0,
_xlpm.IsPrincipalRemainingBlankCondition,$G83="",
_xlpm.IsPeriodBlankCondition,ISBLANK($A84),
_xlpm.Calculation,IF(_xlpm.IsPeriodBlankCondition,"",IF(_xlpm.IsPrincipalRemainingBlankCondition,"",IF(_xlpm.IsPrincipalZeroCondition,"",_xlpm.CumulativeInterestCalculation))),
_xlpm.Calculation
)</f>
        <v>64635.576438948709</v>
      </c>
      <c r="L84" s="4">
        <f>_xlfn.LET(
_xlpm.CumulativePrincipalCalculation,SUM($E$29:$F84),
_xlpm.CumulativePrincipalCalculationIfPrincipalLessThenOrEqualToMonthlyPaymentCondition,$L83+$E84,
_xlpm.PrincipalOwedCalculation,$B$10-$D84,
_xlpm.IsPrincipalLessThenOrEqualToMonthlyPaymentCondition,$G83&lt;=$B$10,
_xlpm.IsPrincipalZeroCondition,ROUND($G83,2) = 0,
_xlpm.IsPrincipalRemainingBlankCondition,$G83="",
_xlpm.IsPeriodBlankCondition,ISBLANK($A84),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14927.89260809243</v>
      </c>
      <c r="M84" s="4">
        <f>_xlfn.LET(
_xlpm.CumulativePMICalculation,SUM($I$29:$I84),
_xlpm.IsPrincipalZeroCondition,ROUND($G83,2) = 0,
_xlpm.IsPrincipalRemainingBlankCondition,$G83="",
_xlpm.IsPeriodBlankCondition,ISBLANK($A84),
_xlpm.Calculation,IF(_xlpm.IsPeriodBlankCondition,"",IF(_xlpm.IsPrincipalRemainingBlankCondition,"",IF(_xlpm.IsPrincipalZeroCondition,"",_xlpm.CumulativePMICalculation))),
_xlpm.Calculation
)</f>
        <v>16800</v>
      </c>
      <c r="N84" s="4">
        <f t="shared" si="8"/>
        <v>96363.469047041144</v>
      </c>
      <c r="O84" s="4">
        <f>_xlfn.LET(
_xlpm.CumulativeHousingPaymentsIncludingAdditionalCosts,SUM($J$29:$J84),
_xlpm.PrincipalOwedCalculation,$B$10-$D84,
_xlpm.IsPrincipalLessThenOrEqualToMonthlyPaymentCondition,$G83&lt;=$B$10,
_xlpm.IsPrincipalZeroCondition,ROUND($G83,2) = 0,
_xlpm.IsPrincipalRemainingBlankCondition,$G83="",
_xlpm.IsPeriodBlankCondition,ISBLANK($A84),
_xlpm.Calculation,IF(_xlpm.IsPeriodBlankCondition,"",IF(_xlpm.IsPrincipalRemainingBlankCondition,"",IF(_xlpm.IsPrincipalZeroCondition,"",_xlpm.CumulativeHousingPaymentsIncludingAdditionalCosts))),
_xlpm.Calculation
)</f>
        <v>124363.46904704129</v>
      </c>
    </row>
    <row r="85" spans="1:15" x14ac:dyDescent="0.3">
      <c r="A85">
        <v>57</v>
      </c>
      <c r="B85" s="34">
        <f t="shared" si="0"/>
        <v>45536</v>
      </c>
      <c r="C85" s="4">
        <f t="shared" si="1"/>
        <v>165072.10739190751</v>
      </c>
      <c r="D85" s="4">
        <f t="shared" si="2"/>
        <v>1100.4807159460502</v>
      </c>
      <c r="E85" s="4">
        <f t="shared" si="9"/>
        <v>220.29551703682705</v>
      </c>
      <c r="F85" s="4">
        <v>100</v>
      </c>
      <c r="G85" s="4">
        <f t="shared" si="4"/>
        <v>164751.81187487068</v>
      </c>
      <c r="H85" s="4">
        <f t="shared" si="5"/>
        <v>500</v>
      </c>
      <c r="I85" s="4">
        <f t="shared" si="6"/>
        <v>300</v>
      </c>
      <c r="J85" s="4">
        <f t="shared" si="7"/>
        <v>2220.7762329828774</v>
      </c>
      <c r="K85" s="4">
        <f>_xlfn.LET(
_xlpm.CumulativeInterestCalculation,SUM($D$29:$D85),
_xlpm.IsPrincipalZeroCondition,ROUND($G84,2) = 0,
_xlpm.IsPrincipalRemainingBlankCondition,$G84="",
_xlpm.IsPeriodBlankCondition,ISBLANK($A85),
_xlpm.Calculation,IF(_xlpm.IsPeriodBlankCondition,"",IF(_xlpm.IsPrincipalRemainingBlankCondition,"",IF(_xlpm.IsPrincipalZeroCondition,"",_xlpm.CumulativeInterestCalculation))),
_xlpm.Calculation
)</f>
        <v>65736.057154894763</v>
      </c>
      <c r="L85" s="4">
        <f>_xlfn.LET(
_xlpm.CumulativePrincipalCalculation,SUM($E$29:$F85),
_xlpm.CumulativePrincipalCalculationIfPrincipalLessThenOrEqualToMonthlyPaymentCondition,$L84+$E85,
_xlpm.PrincipalOwedCalculation,$B$10-$D85,
_xlpm.IsPrincipalLessThenOrEqualToMonthlyPaymentCondition,$G84&lt;=$B$10,
_xlpm.IsPrincipalZeroCondition,ROUND($G84,2) = 0,
_xlpm.IsPrincipalRemainingBlankCondition,$G84="",
_xlpm.IsPeriodBlankCondition,ISBLANK($A85),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15248.188125129258</v>
      </c>
      <c r="M85" s="4">
        <f>_xlfn.LET(
_xlpm.CumulativePMICalculation,SUM($I$29:$I85),
_xlpm.IsPrincipalZeroCondition,ROUND($G84,2) = 0,
_xlpm.IsPrincipalRemainingBlankCondition,$G84="",
_xlpm.IsPeriodBlankCondition,ISBLANK($A85),
_xlpm.Calculation,IF(_xlpm.IsPeriodBlankCondition,"",IF(_xlpm.IsPrincipalRemainingBlankCondition,"",IF(_xlpm.IsPrincipalZeroCondition,"",_xlpm.CumulativePMICalculation))),
_xlpm.Calculation
)</f>
        <v>17100</v>
      </c>
      <c r="N85" s="4">
        <f t="shared" si="8"/>
        <v>98084.245280024013</v>
      </c>
      <c r="O85" s="4">
        <f>_xlfn.LET(
_xlpm.CumulativeHousingPaymentsIncludingAdditionalCosts,SUM($J$29:$J85),
_xlpm.PrincipalOwedCalculation,$B$10-$D85,
_xlpm.IsPrincipalLessThenOrEqualToMonthlyPaymentCondition,$G84&lt;=$B$10,
_xlpm.IsPrincipalZeroCondition,ROUND($G84,2) = 0,
_xlpm.IsPrincipalRemainingBlankCondition,$G84="",
_xlpm.IsPeriodBlankCondition,ISBLANK($A85),
_xlpm.Calculation,IF(_xlpm.IsPeriodBlankCondition,"",IF(_xlpm.IsPrincipalRemainingBlankCondition,"",IF(_xlpm.IsPrincipalZeroCondition,"",_xlpm.CumulativeHousingPaymentsIncludingAdditionalCosts))),
_xlpm.Calculation
)</f>
        <v>126584.24528002417</v>
      </c>
    </row>
    <row r="86" spans="1:15" x14ac:dyDescent="0.3">
      <c r="A86">
        <v>58</v>
      </c>
      <c r="B86" s="34">
        <f t="shared" si="0"/>
        <v>45566</v>
      </c>
      <c r="C86" s="4">
        <f t="shared" si="1"/>
        <v>164751.81187487068</v>
      </c>
      <c r="D86" s="4">
        <f t="shared" si="2"/>
        <v>1098.3454124991379</v>
      </c>
      <c r="E86" s="4">
        <f t="shared" si="9"/>
        <v>222.43082048373935</v>
      </c>
      <c r="F86" s="4">
        <v>100</v>
      </c>
      <c r="G86" s="4">
        <f t="shared" si="4"/>
        <v>164429.38105438693</v>
      </c>
      <c r="H86" s="4">
        <f t="shared" si="5"/>
        <v>500</v>
      </c>
      <c r="I86" s="4">
        <f t="shared" si="6"/>
        <v>300</v>
      </c>
      <c r="J86" s="4">
        <f t="shared" si="7"/>
        <v>2220.7762329828774</v>
      </c>
      <c r="K86" s="4">
        <f>_xlfn.LET(
_xlpm.CumulativeInterestCalculation,SUM($D$29:$D86),
_xlpm.IsPrincipalZeroCondition,ROUND($G85,2) = 0,
_xlpm.IsPrincipalRemainingBlankCondition,$G85="",
_xlpm.IsPeriodBlankCondition,ISBLANK($A86),
_xlpm.Calculation,IF(_xlpm.IsPeriodBlankCondition,"",IF(_xlpm.IsPrincipalRemainingBlankCondition,"",IF(_xlpm.IsPrincipalZeroCondition,"",_xlpm.CumulativeInterestCalculation))),
_xlpm.Calculation
)</f>
        <v>66834.402567393903</v>
      </c>
      <c r="L86" s="4">
        <f>_xlfn.LET(
_xlpm.CumulativePrincipalCalculation,SUM($E$29:$F86),
_xlpm.CumulativePrincipalCalculationIfPrincipalLessThenOrEqualToMonthlyPaymentCondition,$L85+$E86,
_xlpm.PrincipalOwedCalculation,$B$10-$D86,
_xlpm.IsPrincipalLessThenOrEqualToMonthlyPaymentCondition,$G85&lt;=$B$10,
_xlpm.IsPrincipalZeroCondition,ROUND($G85,2) = 0,
_xlpm.IsPrincipalRemainingBlankCondition,$G85="",
_xlpm.IsPeriodBlankCondition,ISBLANK($A86),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15570.618945612998</v>
      </c>
      <c r="M86" s="4">
        <f>_xlfn.LET(
_xlpm.CumulativePMICalculation,SUM($I$29:$I86),
_xlpm.IsPrincipalZeroCondition,ROUND($G85,2) = 0,
_xlpm.IsPrincipalRemainingBlankCondition,$G85="",
_xlpm.IsPeriodBlankCondition,ISBLANK($A86),
_xlpm.Calculation,IF(_xlpm.IsPeriodBlankCondition,"",IF(_xlpm.IsPrincipalRemainingBlankCondition,"",IF(_xlpm.IsPrincipalZeroCondition,"",_xlpm.CumulativePMICalculation))),
_xlpm.Calculation
)</f>
        <v>17400</v>
      </c>
      <c r="N86" s="4">
        <f t="shared" si="8"/>
        <v>99805.021513006897</v>
      </c>
      <c r="O86" s="4">
        <f>_xlfn.LET(
_xlpm.CumulativeHousingPaymentsIncludingAdditionalCosts,SUM($J$29:$J86),
_xlpm.PrincipalOwedCalculation,$B$10-$D86,
_xlpm.IsPrincipalLessThenOrEqualToMonthlyPaymentCondition,$G85&lt;=$B$10,
_xlpm.IsPrincipalZeroCondition,ROUND($G85,2) = 0,
_xlpm.IsPrincipalRemainingBlankCondition,$G85="",
_xlpm.IsPeriodBlankCondition,ISBLANK($A86),
_xlpm.Calculation,IF(_xlpm.IsPeriodBlankCondition,"",IF(_xlpm.IsPrincipalRemainingBlankCondition,"",IF(_xlpm.IsPrincipalZeroCondition,"",_xlpm.CumulativeHousingPaymentsIncludingAdditionalCosts))),
_xlpm.Calculation
)</f>
        <v>128805.02151300706</v>
      </c>
    </row>
    <row r="87" spans="1:15" x14ac:dyDescent="0.3">
      <c r="A87">
        <v>59</v>
      </c>
      <c r="B87" s="34">
        <f t="shared" si="0"/>
        <v>45597</v>
      </c>
      <c r="C87" s="4">
        <f t="shared" si="1"/>
        <v>164429.38105438693</v>
      </c>
      <c r="D87" s="4">
        <f t="shared" si="2"/>
        <v>1096.195873695913</v>
      </c>
      <c r="E87" s="4">
        <f t="shared" si="9"/>
        <v>224.58035928696427</v>
      </c>
      <c r="F87" s="4">
        <v>100</v>
      </c>
      <c r="G87" s="4">
        <f t="shared" si="4"/>
        <v>164104.80069509996</v>
      </c>
      <c r="H87" s="4">
        <f t="shared" si="5"/>
        <v>500</v>
      </c>
      <c r="I87" s="4">
        <f t="shared" si="6"/>
        <v>300</v>
      </c>
      <c r="J87" s="4">
        <f t="shared" si="7"/>
        <v>2220.7762329828774</v>
      </c>
      <c r="K87" s="4">
        <f>_xlfn.LET(
_xlpm.CumulativeInterestCalculation,SUM($D$29:$D87),
_xlpm.IsPrincipalZeroCondition,ROUND($G86,2) = 0,
_xlpm.IsPrincipalRemainingBlankCondition,$G86="",
_xlpm.IsPeriodBlankCondition,ISBLANK($A87),
_xlpm.Calculation,IF(_xlpm.IsPeriodBlankCondition,"",IF(_xlpm.IsPrincipalRemainingBlankCondition,"",IF(_xlpm.IsPrincipalZeroCondition,"",_xlpm.CumulativeInterestCalculation))),
_xlpm.Calculation
)</f>
        <v>67930.598441089809</v>
      </c>
      <c r="L87" s="4">
        <f>_xlfn.LET(
_xlpm.CumulativePrincipalCalculation,SUM($E$29:$F87),
_xlpm.CumulativePrincipalCalculationIfPrincipalLessThenOrEqualToMonthlyPaymentCondition,$L86+$E87,
_xlpm.PrincipalOwedCalculation,$B$10-$D87,
_xlpm.IsPrincipalLessThenOrEqualToMonthlyPaymentCondition,$G86&lt;=$B$10,
_xlpm.IsPrincipalZeroCondition,ROUND($G86,2) = 0,
_xlpm.IsPrincipalRemainingBlankCondition,$G86="",
_xlpm.IsPeriodBlankCondition,ISBLANK($A87),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15895.199304899961</v>
      </c>
      <c r="M87" s="4">
        <f>_xlfn.LET(
_xlpm.CumulativePMICalculation,SUM($I$29:$I87),
_xlpm.IsPrincipalZeroCondition,ROUND($G86,2) = 0,
_xlpm.IsPrincipalRemainingBlankCondition,$G86="",
_xlpm.IsPeriodBlankCondition,ISBLANK($A87),
_xlpm.Calculation,IF(_xlpm.IsPeriodBlankCondition,"",IF(_xlpm.IsPrincipalRemainingBlankCondition,"",IF(_xlpm.IsPrincipalZeroCondition,"",_xlpm.CumulativePMICalculation))),
_xlpm.Calculation
)</f>
        <v>17700</v>
      </c>
      <c r="N87" s="4">
        <f t="shared" si="8"/>
        <v>101525.79774598977</v>
      </c>
      <c r="O87" s="4">
        <f>_xlfn.LET(
_xlpm.CumulativeHousingPaymentsIncludingAdditionalCosts,SUM($J$29:$J87),
_xlpm.PrincipalOwedCalculation,$B$10-$D87,
_xlpm.IsPrincipalLessThenOrEqualToMonthlyPaymentCondition,$G86&lt;=$B$10,
_xlpm.IsPrincipalZeroCondition,ROUND($G86,2) = 0,
_xlpm.IsPrincipalRemainingBlankCondition,$G86="",
_xlpm.IsPeriodBlankCondition,ISBLANK($A87),
_xlpm.Calculation,IF(_xlpm.IsPeriodBlankCondition,"",IF(_xlpm.IsPrincipalRemainingBlankCondition,"",IF(_xlpm.IsPrincipalZeroCondition,"",_xlpm.CumulativeHousingPaymentsIncludingAdditionalCosts))),
_xlpm.Calculation
)</f>
        <v>131025.79774598994</v>
      </c>
    </row>
    <row r="88" spans="1:15" x14ac:dyDescent="0.3">
      <c r="A88">
        <v>60</v>
      </c>
      <c r="B88" s="34">
        <f t="shared" si="0"/>
        <v>45627</v>
      </c>
      <c r="C88" s="4">
        <f t="shared" si="1"/>
        <v>164104.80069509996</v>
      </c>
      <c r="D88" s="4">
        <f t="shared" si="2"/>
        <v>1094.0320046339998</v>
      </c>
      <c r="E88" s="4">
        <f t="shared" si="9"/>
        <v>226.74422834887741</v>
      </c>
      <c r="F88" s="4">
        <v>100</v>
      </c>
      <c r="G88" s="4">
        <f t="shared" si="4"/>
        <v>163778.05646675109</v>
      </c>
      <c r="H88" s="4">
        <f t="shared" si="5"/>
        <v>500</v>
      </c>
      <c r="I88" s="4">
        <f t="shared" si="6"/>
        <v>300</v>
      </c>
      <c r="J88" s="4">
        <f t="shared" si="7"/>
        <v>2220.7762329828774</v>
      </c>
      <c r="K88" s="4">
        <f>_xlfn.LET(
_xlpm.CumulativeInterestCalculation,SUM($D$29:$D88),
_xlpm.IsPrincipalZeroCondition,ROUND($G87,2) = 0,
_xlpm.IsPrincipalRemainingBlankCondition,$G87="",
_xlpm.IsPeriodBlankCondition,ISBLANK($A88),
_xlpm.Calculation,IF(_xlpm.IsPeriodBlankCondition,"",IF(_xlpm.IsPrincipalRemainingBlankCondition,"",IF(_xlpm.IsPrincipalZeroCondition,"",_xlpm.CumulativeInterestCalculation))),
_xlpm.Calculation
)</f>
        <v>69024.630445723815</v>
      </c>
      <c r="L88" s="4">
        <f>_xlfn.LET(
_xlpm.CumulativePrincipalCalculation,SUM($E$29:$F88),
_xlpm.CumulativePrincipalCalculationIfPrincipalLessThenOrEqualToMonthlyPaymentCondition,$L87+$E88,
_xlpm.PrincipalOwedCalculation,$B$10-$D88,
_xlpm.IsPrincipalLessThenOrEqualToMonthlyPaymentCondition,$G87&lt;=$B$10,
_xlpm.IsPrincipalZeroCondition,ROUND($G87,2) = 0,
_xlpm.IsPrincipalRemainingBlankCondition,$G87="",
_xlpm.IsPeriodBlankCondition,ISBLANK($A88),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16221.943533248839</v>
      </c>
      <c r="M88" s="4">
        <f>_xlfn.LET(
_xlpm.CumulativePMICalculation,SUM($I$29:$I88),
_xlpm.IsPrincipalZeroCondition,ROUND($G87,2) = 0,
_xlpm.IsPrincipalRemainingBlankCondition,$G87="",
_xlpm.IsPeriodBlankCondition,ISBLANK($A88),
_xlpm.Calculation,IF(_xlpm.IsPeriodBlankCondition,"",IF(_xlpm.IsPrincipalRemainingBlankCondition,"",IF(_xlpm.IsPrincipalZeroCondition,"",_xlpm.CumulativePMICalculation))),
_xlpm.Calculation
)</f>
        <v>18000</v>
      </c>
      <c r="N88" s="4">
        <f t="shared" si="8"/>
        <v>103246.57397897265</v>
      </c>
      <c r="O88" s="4">
        <f>_xlfn.LET(
_xlpm.CumulativeHousingPaymentsIncludingAdditionalCosts,SUM($J$29:$J88),
_xlpm.PrincipalOwedCalculation,$B$10-$D88,
_xlpm.IsPrincipalLessThenOrEqualToMonthlyPaymentCondition,$G87&lt;=$B$10,
_xlpm.IsPrincipalZeroCondition,ROUND($G87,2) = 0,
_xlpm.IsPrincipalRemainingBlankCondition,$G87="",
_xlpm.IsPeriodBlankCondition,ISBLANK($A88),
_xlpm.Calculation,IF(_xlpm.IsPeriodBlankCondition,"",IF(_xlpm.IsPrincipalRemainingBlankCondition,"",IF(_xlpm.IsPrincipalZeroCondition,"",_xlpm.CumulativeHousingPaymentsIncludingAdditionalCosts))),
_xlpm.Calculation
)</f>
        <v>133246.57397897282</v>
      </c>
    </row>
    <row r="89" spans="1:15" x14ac:dyDescent="0.3">
      <c r="A89">
        <v>61</v>
      </c>
      <c r="B89" s="34">
        <f t="shared" si="0"/>
        <v>45658</v>
      </c>
      <c r="C89" s="4">
        <f t="shared" si="1"/>
        <v>163778.05646675109</v>
      </c>
      <c r="D89" s="4">
        <f t="shared" si="2"/>
        <v>1091.8537097783408</v>
      </c>
      <c r="E89" s="4">
        <f t="shared" si="9"/>
        <v>228.92252320453645</v>
      </c>
      <c r="F89" s="4">
        <v>100</v>
      </c>
      <c r="G89" s="4">
        <f t="shared" si="4"/>
        <v>163449.13394354656</v>
      </c>
      <c r="H89" s="4">
        <f t="shared" si="5"/>
        <v>500</v>
      </c>
      <c r="I89" s="4">
        <f t="shared" si="6"/>
        <v>300</v>
      </c>
      <c r="J89" s="4">
        <f t="shared" si="7"/>
        <v>2220.7762329828774</v>
      </c>
      <c r="K89" s="4">
        <f>_xlfn.LET(
_xlpm.CumulativeInterestCalculation,SUM($D$29:$D89),
_xlpm.IsPrincipalZeroCondition,ROUND($G88,2) = 0,
_xlpm.IsPrincipalRemainingBlankCondition,$G88="",
_xlpm.IsPeriodBlankCondition,ISBLANK($A89),
_xlpm.Calculation,IF(_xlpm.IsPeriodBlankCondition,"",IF(_xlpm.IsPrincipalRemainingBlankCondition,"",IF(_xlpm.IsPrincipalZeroCondition,"",_xlpm.CumulativeInterestCalculation))),
_xlpm.Calculation
)</f>
        <v>70116.484155502156</v>
      </c>
      <c r="L89" s="4">
        <f>_xlfn.LET(
_xlpm.CumulativePrincipalCalculation,SUM($E$29:$F89),
_xlpm.CumulativePrincipalCalculationIfPrincipalLessThenOrEqualToMonthlyPaymentCondition,$L88+$E89,
_xlpm.PrincipalOwedCalculation,$B$10-$D89,
_xlpm.IsPrincipalLessThenOrEqualToMonthlyPaymentCondition,$G88&lt;=$B$10,
_xlpm.IsPrincipalZeroCondition,ROUND($G88,2) = 0,
_xlpm.IsPrincipalRemainingBlankCondition,$G88="",
_xlpm.IsPeriodBlankCondition,ISBLANK($A89),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16550.866056453375</v>
      </c>
      <c r="M89" s="4">
        <f>_xlfn.LET(
_xlpm.CumulativePMICalculation,SUM($I$29:$I89),
_xlpm.IsPrincipalZeroCondition,ROUND($G88,2) = 0,
_xlpm.IsPrincipalRemainingBlankCondition,$G88="",
_xlpm.IsPeriodBlankCondition,ISBLANK($A89),
_xlpm.Calculation,IF(_xlpm.IsPeriodBlankCondition,"",IF(_xlpm.IsPrincipalRemainingBlankCondition,"",IF(_xlpm.IsPrincipalZeroCondition,"",_xlpm.CumulativePMICalculation))),
_xlpm.Calculation
)</f>
        <v>18300</v>
      </c>
      <c r="N89" s="4">
        <f t="shared" si="8"/>
        <v>104967.35021195553</v>
      </c>
      <c r="O89" s="4">
        <f>_xlfn.LET(
_xlpm.CumulativeHousingPaymentsIncludingAdditionalCosts,SUM($J$29:$J89),
_xlpm.PrincipalOwedCalculation,$B$10-$D89,
_xlpm.IsPrincipalLessThenOrEqualToMonthlyPaymentCondition,$G88&lt;=$B$10,
_xlpm.IsPrincipalZeroCondition,ROUND($G88,2) = 0,
_xlpm.IsPrincipalRemainingBlankCondition,$G88="",
_xlpm.IsPeriodBlankCondition,ISBLANK($A89),
_xlpm.Calculation,IF(_xlpm.IsPeriodBlankCondition,"",IF(_xlpm.IsPrincipalRemainingBlankCondition,"",IF(_xlpm.IsPrincipalZeroCondition,"",_xlpm.CumulativeHousingPaymentsIncludingAdditionalCosts))),
_xlpm.Calculation
)</f>
        <v>135467.35021195569</v>
      </c>
    </row>
    <row r="90" spans="1:15" x14ac:dyDescent="0.3">
      <c r="A90">
        <v>62</v>
      </c>
      <c r="B90" s="34">
        <f t="shared" si="0"/>
        <v>45689</v>
      </c>
      <c r="C90" s="4">
        <f t="shared" si="1"/>
        <v>163449.13394354656</v>
      </c>
      <c r="D90" s="4">
        <f t="shared" si="2"/>
        <v>1089.6608929569772</v>
      </c>
      <c r="E90" s="4">
        <f t="shared" si="9"/>
        <v>231.11534002589997</v>
      </c>
      <c r="F90" s="4">
        <v>100</v>
      </c>
      <c r="G90" s="4">
        <f t="shared" si="4"/>
        <v>163118.01860352067</v>
      </c>
      <c r="H90" s="4">
        <f t="shared" si="5"/>
        <v>500</v>
      </c>
      <c r="I90" s="4">
        <f t="shared" si="6"/>
        <v>300</v>
      </c>
      <c r="J90" s="4">
        <f t="shared" si="7"/>
        <v>2220.7762329828774</v>
      </c>
      <c r="K90" s="4">
        <f>_xlfn.LET(
_xlpm.CumulativeInterestCalculation,SUM($D$29:$D90),
_xlpm.IsPrincipalZeroCondition,ROUND($G89,2) = 0,
_xlpm.IsPrincipalRemainingBlankCondition,$G89="",
_xlpm.IsPeriodBlankCondition,ISBLANK($A90),
_xlpm.Calculation,IF(_xlpm.IsPeriodBlankCondition,"",IF(_xlpm.IsPrincipalRemainingBlankCondition,"",IF(_xlpm.IsPrincipalZeroCondition,"",_xlpm.CumulativeInterestCalculation))),
_xlpm.Calculation
)</f>
        <v>71206.145048459133</v>
      </c>
      <c r="L90" s="4">
        <f>_xlfn.LET(
_xlpm.CumulativePrincipalCalculation,SUM($E$29:$F90),
_xlpm.CumulativePrincipalCalculationIfPrincipalLessThenOrEqualToMonthlyPaymentCondition,$L89+$E90,
_xlpm.PrincipalOwedCalculation,$B$10-$D90,
_xlpm.IsPrincipalLessThenOrEqualToMonthlyPaymentCondition,$G89&lt;=$B$10,
_xlpm.IsPrincipalZeroCondition,ROUND($G89,2) = 0,
_xlpm.IsPrincipalRemainingBlankCondition,$G89="",
_xlpm.IsPeriodBlankCondition,ISBLANK($A90),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16881.981396479274</v>
      </c>
      <c r="M90" s="4">
        <f>_xlfn.LET(
_xlpm.CumulativePMICalculation,SUM($I$29:$I90),
_xlpm.IsPrincipalZeroCondition,ROUND($G89,2) = 0,
_xlpm.IsPrincipalRemainingBlankCondition,$G89="",
_xlpm.IsPeriodBlankCondition,ISBLANK($A90),
_xlpm.Calculation,IF(_xlpm.IsPeriodBlankCondition,"",IF(_xlpm.IsPrincipalRemainingBlankCondition,"",IF(_xlpm.IsPrincipalZeroCondition,"",_xlpm.CumulativePMICalculation))),
_xlpm.Calculation
)</f>
        <v>18600</v>
      </c>
      <c r="N90" s="4">
        <f t="shared" si="8"/>
        <v>106688.1264449384</v>
      </c>
      <c r="O90" s="4">
        <f>_xlfn.LET(
_xlpm.CumulativeHousingPaymentsIncludingAdditionalCosts,SUM($J$29:$J90),
_xlpm.PrincipalOwedCalculation,$B$10-$D90,
_xlpm.IsPrincipalLessThenOrEqualToMonthlyPaymentCondition,$G89&lt;=$B$10,
_xlpm.IsPrincipalZeroCondition,ROUND($G89,2) = 0,
_xlpm.IsPrincipalRemainingBlankCondition,$G89="",
_xlpm.IsPeriodBlankCondition,ISBLANK($A90),
_xlpm.Calculation,IF(_xlpm.IsPeriodBlankCondition,"",IF(_xlpm.IsPrincipalRemainingBlankCondition,"",IF(_xlpm.IsPrincipalZeroCondition,"",_xlpm.CumulativeHousingPaymentsIncludingAdditionalCosts))),
_xlpm.Calculation
)</f>
        <v>137688.12644493856</v>
      </c>
    </row>
    <row r="91" spans="1:15" x14ac:dyDescent="0.3">
      <c r="A91">
        <v>63</v>
      </c>
      <c r="B91" s="34">
        <f t="shared" si="0"/>
        <v>45717</v>
      </c>
      <c r="C91" s="4">
        <f t="shared" si="1"/>
        <v>163118.01860352067</v>
      </c>
      <c r="D91" s="4">
        <f t="shared" si="2"/>
        <v>1087.4534573568046</v>
      </c>
      <c r="E91" s="4">
        <f t="shared" si="9"/>
        <v>233.3227756260726</v>
      </c>
      <c r="F91" s="4">
        <v>100</v>
      </c>
      <c r="G91" s="4">
        <f t="shared" si="4"/>
        <v>162784.69582789461</v>
      </c>
      <c r="H91" s="4">
        <f t="shared" si="5"/>
        <v>500</v>
      </c>
      <c r="I91" s="4">
        <f t="shared" si="6"/>
        <v>300</v>
      </c>
      <c r="J91" s="4">
        <f t="shared" si="7"/>
        <v>2220.7762329828774</v>
      </c>
      <c r="K91" s="4">
        <f>_xlfn.LET(
_xlpm.CumulativeInterestCalculation,SUM($D$29:$D91),
_xlpm.IsPrincipalZeroCondition,ROUND($G90,2) = 0,
_xlpm.IsPrincipalRemainingBlankCondition,$G90="",
_xlpm.IsPeriodBlankCondition,ISBLANK($A91),
_xlpm.Calculation,IF(_xlpm.IsPeriodBlankCondition,"",IF(_xlpm.IsPrincipalRemainingBlankCondition,"",IF(_xlpm.IsPrincipalZeroCondition,"",_xlpm.CumulativeInterestCalculation))),
_xlpm.Calculation
)</f>
        <v>72293.598505815942</v>
      </c>
      <c r="L91" s="4">
        <f>_xlfn.LET(
_xlpm.CumulativePrincipalCalculation,SUM($E$29:$F91),
_xlpm.CumulativePrincipalCalculationIfPrincipalLessThenOrEqualToMonthlyPaymentCondition,$L90+$E91,
_xlpm.PrincipalOwedCalculation,$B$10-$D91,
_xlpm.IsPrincipalLessThenOrEqualToMonthlyPaymentCondition,$G90&lt;=$B$10,
_xlpm.IsPrincipalZeroCondition,ROUND($G90,2) = 0,
_xlpm.IsPrincipalRemainingBlankCondition,$G90="",
_xlpm.IsPeriodBlankCondition,ISBLANK($A91),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17215.304172105345</v>
      </c>
      <c r="M91" s="4">
        <f>_xlfn.LET(
_xlpm.CumulativePMICalculation,SUM($I$29:$I91),
_xlpm.IsPrincipalZeroCondition,ROUND($G90,2) = 0,
_xlpm.IsPrincipalRemainingBlankCondition,$G90="",
_xlpm.IsPeriodBlankCondition,ISBLANK($A91),
_xlpm.Calculation,IF(_xlpm.IsPeriodBlankCondition,"",IF(_xlpm.IsPrincipalRemainingBlankCondition,"",IF(_xlpm.IsPrincipalZeroCondition,"",_xlpm.CumulativePMICalculation))),
_xlpm.Calculation
)</f>
        <v>18900</v>
      </c>
      <c r="N91" s="4">
        <f t="shared" si="8"/>
        <v>108408.90267792129</v>
      </c>
      <c r="O91" s="4">
        <f>_xlfn.LET(
_xlpm.CumulativeHousingPaymentsIncludingAdditionalCosts,SUM($J$29:$J91),
_xlpm.PrincipalOwedCalculation,$B$10-$D91,
_xlpm.IsPrincipalLessThenOrEqualToMonthlyPaymentCondition,$G90&lt;=$B$10,
_xlpm.IsPrincipalZeroCondition,ROUND($G90,2) = 0,
_xlpm.IsPrincipalRemainingBlankCondition,$G90="",
_xlpm.IsPeriodBlankCondition,ISBLANK($A91),
_xlpm.Calculation,IF(_xlpm.IsPeriodBlankCondition,"",IF(_xlpm.IsPrincipalRemainingBlankCondition,"",IF(_xlpm.IsPrincipalZeroCondition,"",_xlpm.CumulativeHousingPaymentsIncludingAdditionalCosts))),
_xlpm.Calculation
)</f>
        <v>139908.90267792143</v>
      </c>
    </row>
    <row r="92" spans="1:15" x14ac:dyDescent="0.3">
      <c r="A92">
        <v>64</v>
      </c>
      <c r="B92" s="34">
        <f t="shared" si="0"/>
        <v>45748</v>
      </c>
      <c r="C92" s="4">
        <f t="shared" si="1"/>
        <v>162784.69582789461</v>
      </c>
      <c r="D92" s="4">
        <f t="shared" si="2"/>
        <v>1085.2313055192974</v>
      </c>
      <c r="E92" s="4">
        <f t="shared" si="9"/>
        <v>235.54492746357982</v>
      </c>
      <c r="F92" s="4">
        <v>100</v>
      </c>
      <c r="G92" s="4">
        <f t="shared" si="4"/>
        <v>162449.15090043104</v>
      </c>
      <c r="H92" s="4">
        <f t="shared" si="5"/>
        <v>500</v>
      </c>
      <c r="I92" s="4">
        <f t="shared" si="6"/>
        <v>300</v>
      </c>
      <c r="J92" s="4">
        <f t="shared" si="7"/>
        <v>2220.7762329828774</v>
      </c>
      <c r="K92" s="4">
        <f>_xlfn.LET(
_xlpm.CumulativeInterestCalculation,SUM($D$29:$D92),
_xlpm.IsPrincipalZeroCondition,ROUND($G91,2) = 0,
_xlpm.IsPrincipalRemainingBlankCondition,$G91="",
_xlpm.IsPeriodBlankCondition,ISBLANK($A92),
_xlpm.Calculation,IF(_xlpm.IsPeriodBlankCondition,"",IF(_xlpm.IsPrincipalRemainingBlankCondition,"",IF(_xlpm.IsPrincipalZeroCondition,"",_xlpm.CumulativeInterestCalculation))),
_xlpm.Calculation
)</f>
        <v>73378.829811335236</v>
      </c>
      <c r="L92" s="4">
        <f>_xlfn.LET(
_xlpm.CumulativePrincipalCalculation,SUM($E$29:$F92),
_xlpm.CumulativePrincipalCalculationIfPrincipalLessThenOrEqualToMonthlyPaymentCondition,$L91+$E92,
_xlpm.PrincipalOwedCalculation,$B$10-$D92,
_xlpm.IsPrincipalLessThenOrEqualToMonthlyPaymentCondition,$G91&lt;=$B$10,
_xlpm.IsPrincipalZeroCondition,ROUND($G91,2) = 0,
_xlpm.IsPrincipalRemainingBlankCondition,$G91="",
_xlpm.IsPeriodBlankCondition,ISBLANK($A92),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17550.849099568924</v>
      </c>
      <c r="M92" s="4">
        <f>_xlfn.LET(
_xlpm.CumulativePMICalculation,SUM($I$29:$I92),
_xlpm.IsPrincipalZeroCondition,ROUND($G91,2) = 0,
_xlpm.IsPrincipalRemainingBlankCondition,$G91="",
_xlpm.IsPeriodBlankCondition,ISBLANK($A92),
_xlpm.Calculation,IF(_xlpm.IsPeriodBlankCondition,"",IF(_xlpm.IsPrincipalRemainingBlankCondition,"",IF(_xlpm.IsPrincipalZeroCondition,"",_xlpm.CumulativePMICalculation))),
_xlpm.Calculation
)</f>
        <v>19200</v>
      </c>
      <c r="N92" s="4">
        <f t="shared" si="8"/>
        <v>110129.67891090416</v>
      </c>
      <c r="O92" s="4">
        <f>_xlfn.LET(
_xlpm.CumulativeHousingPaymentsIncludingAdditionalCosts,SUM($J$29:$J92),
_xlpm.PrincipalOwedCalculation,$B$10-$D92,
_xlpm.IsPrincipalLessThenOrEqualToMonthlyPaymentCondition,$G91&lt;=$B$10,
_xlpm.IsPrincipalZeroCondition,ROUND($G91,2) = 0,
_xlpm.IsPrincipalRemainingBlankCondition,$G91="",
_xlpm.IsPeriodBlankCondition,ISBLANK($A92),
_xlpm.Calculation,IF(_xlpm.IsPeriodBlankCondition,"",IF(_xlpm.IsPrincipalRemainingBlankCondition,"",IF(_xlpm.IsPrincipalZeroCondition,"",_xlpm.CumulativeHousingPaymentsIncludingAdditionalCosts))),
_xlpm.Calculation
)</f>
        <v>142129.6789109043</v>
      </c>
    </row>
    <row r="93" spans="1:15" x14ac:dyDescent="0.3">
      <c r="A93">
        <v>65</v>
      </c>
      <c r="B93" s="34">
        <f t="shared" si="0"/>
        <v>45778</v>
      </c>
      <c r="C93" s="4">
        <f t="shared" si="1"/>
        <v>162449.15090043104</v>
      </c>
      <c r="D93" s="4">
        <f t="shared" si="2"/>
        <v>1082.9943393362071</v>
      </c>
      <c r="E93" s="4">
        <f t="shared" si="9"/>
        <v>237.78189364667014</v>
      </c>
      <c r="F93" s="4">
        <v>100</v>
      </c>
      <c r="G93" s="4">
        <f t="shared" si="4"/>
        <v>162111.36900678437</v>
      </c>
      <c r="H93" s="4">
        <f t="shared" si="5"/>
        <v>500</v>
      </c>
      <c r="I93" s="4">
        <f t="shared" si="6"/>
        <v>300</v>
      </c>
      <c r="J93" s="4">
        <f t="shared" si="7"/>
        <v>2220.7762329828774</v>
      </c>
      <c r="K93" s="4">
        <f>_xlfn.LET(
_xlpm.CumulativeInterestCalculation,SUM($D$29:$D93),
_xlpm.IsPrincipalZeroCondition,ROUND($G92,2) = 0,
_xlpm.IsPrincipalRemainingBlankCondition,$G92="",
_xlpm.IsPeriodBlankCondition,ISBLANK($A93),
_xlpm.Calculation,IF(_xlpm.IsPeriodBlankCondition,"",IF(_xlpm.IsPrincipalRemainingBlankCondition,"",IF(_xlpm.IsPrincipalZeroCondition,"",_xlpm.CumulativeInterestCalculation))),
_xlpm.Calculation
)</f>
        <v>74461.82415067144</v>
      </c>
      <c r="L93" s="4">
        <f>_xlfn.LET(
_xlpm.CumulativePrincipalCalculation,SUM($E$29:$F93),
_xlpm.CumulativePrincipalCalculationIfPrincipalLessThenOrEqualToMonthlyPaymentCondition,$L92+$E93,
_xlpm.PrincipalOwedCalculation,$B$10-$D93,
_xlpm.IsPrincipalLessThenOrEqualToMonthlyPaymentCondition,$G92&lt;=$B$10,
_xlpm.IsPrincipalZeroCondition,ROUND($G92,2) = 0,
_xlpm.IsPrincipalRemainingBlankCondition,$G92="",
_xlpm.IsPeriodBlankCondition,ISBLANK($A93),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17888.630993215593</v>
      </c>
      <c r="M93" s="4">
        <f>_xlfn.LET(
_xlpm.CumulativePMICalculation,SUM($I$29:$I93),
_xlpm.IsPrincipalZeroCondition,ROUND($G92,2) = 0,
_xlpm.IsPrincipalRemainingBlankCondition,$G92="",
_xlpm.IsPeriodBlankCondition,ISBLANK($A93),
_xlpm.Calculation,IF(_xlpm.IsPeriodBlankCondition,"",IF(_xlpm.IsPrincipalRemainingBlankCondition,"",IF(_xlpm.IsPrincipalZeroCondition,"",_xlpm.CumulativePMICalculation))),
_xlpm.Calculation
)</f>
        <v>19500</v>
      </c>
      <c r="N93" s="4">
        <f t="shared" si="8"/>
        <v>111850.45514388703</v>
      </c>
      <c r="O93" s="4">
        <f>_xlfn.LET(
_xlpm.CumulativeHousingPaymentsIncludingAdditionalCosts,SUM($J$29:$J93),
_xlpm.PrincipalOwedCalculation,$B$10-$D93,
_xlpm.IsPrincipalLessThenOrEqualToMonthlyPaymentCondition,$G92&lt;=$B$10,
_xlpm.IsPrincipalZeroCondition,ROUND($G92,2) = 0,
_xlpm.IsPrincipalRemainingBlankCondition,$G92="",
_xlpm.IsPeriodBlankCondition,ISBLANK($A93),
_xlpm.Calculation,IF(_xlpm.IsPeriodBlankCondition,"",IF(_xlpm.IsPrincipalRemainingBlankCondition,"",IF(_xlpm.IsPrincipalZeroCondition,"",_xlpm.CumulativeHousingPaymentsIncludingAdditionalCosts))),
_xlpm.Calculation
)</f>
        <v>144350.45514388717</v>
      </c>
    </row>
    <row r="94" spans="1:15" x14ac:dyDescent="0.3">
      <c r="A94">
        <v>66</v>
      </c>
      <c r="B94" s="34">
        <f t="shared" ref="B94:B157" si="10">IF(ISBLANK($A94),"",EDATE($B93,1))</f>
        <v>45809</v>
      </c>
      <c r="C94" s="4">
        <f t="shared" ref="C94:C157" si="11">_xlfn.LET(
_xlpm.StartingPrincipalBalance,$G93,
_xlpm.IsPrincipalRemainingZeroCondition,ROUND($G93,2)=0,
_xlpm.IsPrincipalRemainingBlankCondition,$G93="",
_xlpm.IsPeriodBlankCondition,ISBLANK($A94),
_xlpm.Calculation,IF(_xlpm.IsPeriodBlankCondition,"",IF(_xlpm.IsPrincipalRemainingBlankCondition,"",IF(_xlpm.IsPrincipalRemainingZeroCondition,"",_xlpm.StartingPrincipalBalance))),
_xlpm.Calculation
)</f>
        <v>162111.36900678437</v>
      </c>
      <c r="D94" s="4">
        <f t="shared" ref="D94:D157" si="12">_xlfn.LET(
_xlpm.InterestCalculation,$G93*$B$9,
_xlpm.IsPrincipalRemainingZeroCondition,ROUND($G93,2)=0,
_xlpm.IsPrincipalRemainingBlankCondition,$G93="",
_xlpm.IsPeriodBlankCondition,ISBLANK($A94),
_xlpm.Calculation,IF(_xlpm.IsPeriodBlankCondition,"",IF(_xlpm.IsPrincipalRemainingBlankCondition,"",IF(_xlpm.IsPrincipalRemainingZeroCondition,"",_xlpm.InterestCalculation))),
_xlpm.Calculation
)</f>
        <v>1080.7424600452291</v>
      </c>
      <c r="E94" s="4">
        <f t="shared" si="9"/>
        <v>240.03377293764811</v>
      </c>
      <c r="F94" s="4">
        <v>100</v>
      </c>
      <c r="G94" s="4">
        <f t="shared" ref="G94:G157" si="13">_xlfn.LET(
_xlpm.StartingBalanceGreaterThanPrincipalOwedPlusPrepaymentCondition,$C94&gt;=$E94+$F94,
_xlpm.IsPrincpalOwedPlusPrepaymentLessThanOrEqualToPrincipalRemainingCondition,ROUND($E94+$F94,2)&lt;=ROUND($G93,2),
_xlpm.IsCurrentPrincapalOwedAmtGreaterThanPrevPrincipalOwedCondition,$E93&gt;$G93,
_xlpm.IsPrincipalZeroCondition,ROUND($G93,2) = 0,
_xlpm.IsPrincipalRemainingBlankCondition,$G93="",
_xlpm.IsPeriodBlankCondition,ISBLANK($A94),
_xlpm.Calculation,IF(_xlpm.IsPeriodBlankCondition,"",IF(_xlpm.IsPrincipalRemainingBlankCondition,"",IF(_xlpm.IsPrincipalZeroCondition,"",IF(_xlpm.StartingBalanceGreaterThanPrincipalOwedPlusPrepaymentCondition,$C94-$E94-$F94,0)))),
_xlpm.Calculation
)</f>
        <v>161771.33523384671</v>
      </c>
      <c r="H94" s="4">
        <f t="shared" ref="H94:H157" si="14">_xlfn.LET(
_xlpm.PrincpalRemainingCalculation,$B$13,
_xlpm.IsPrincipalZeroCondition,ROUND($G93,2) = 0,
_xlpm.IsPrincipalRemainingBlankCondition,$G93="",
_xlpm.IsPeriodBlankCondition,ISBLANK($A94),
_xlpm.Calculation,IF(_xlpm.IsPeriodBlankCondition,"",IF(_xlpm.IsPrincipalRemainingBlankCondition,"",IF(_xlpm.IsPrincipalZeroCondition,"",_xlpm.PrincpalRemainingCalculation))),
_xlpm.Calculation
)</f>
        <v>500</v>
      </c>
      <c r="I94" s="4">
        <f t="shared" ref="I94:I157" si="15">_xlfn.LET(
_xlpm.IsPrincipalRemainingLessThanOrEqualToPMICutoffAmtCondition,$G93&lt;=$B$2*(1-$B$15),
_xlpm.PMIMonthlyPayment,$B$19,
_xlpm.IsPrincipalZeroCondition,ROUND($G93,2) = 0,
_xlpm.IsPrincipalRemainingBlankCondition,$G93="",
_xlpm.IsPeriodBlankCondition,ISBLANK($A94),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J94" s="4">
        <f t="shared" ref="J94:J157" si="16">_xlfn.LET(
_xlpm.PrePaymentActuallyPaid,IF($C94&gt;=$E94+$F94,$F94,$C94-$E94),
_xlpm.IfPMIOwedIsBlank,IF($I94 = "",0,$I94),
_xlpm.TotalMonthlyPaymentCalculation,$D94+$E94+$H94+_xlpm.IfPMIOwedIsBlank+_xlpm.PrePaymentActuallyPaid,
_xlpm.IsPrincipalZeroCondition,ROUND($G93,2) = 0,
_xlpm.IsPrincipalRemainingBlankCondition,$G93="",
_xlpm.IsPeriodBlankCondition,ISBLANK($A94),
_xlpm.Calculation,IF(_xlpm.IsPeriodBlankCondition,"",IF(_xlpm.IsPrincipalRemainingBlankCondition,"",IF(_xlpm.IsPrincipalZeroCondition,"",_xlpm.TotalMonthlyPaymentCalculation))),
_xlpm.Calculation
)</f>
        <v>2220.7762329828774</v>
      </c>
      <c r="K94" s="4">
        <f>_xlfn.LET(
_xlpm.CumulativeInterestCalculation,SUM($D$29:$D94),
_xlpm.IsPrincipalZeroCondition,ROUND($G93,2) = 0,
_xlpm.IsPrincipalRemainingBlankCondition,$G93="",
_xlpm.IsPeriodBlankCondition,ISBLANK($A94),
_xlpm.Calculation,IF(_xlpm.IsPeriodBlankCondition,"",IF(_xlpm.IsPrincipalRemainingBlankCondition,"",IF(_xlpm.IsPrincipalZeroCondition,"",_xlpm.CumulativeInterestCalculation))),
_xlpm.Calculation
)</f>
        <v>75542.566610716676</v>
      </c>
      <c r="L94" s="4">
        <f>_xlfn.LET(
_xlpm.CumulativePrincipalCalculation,SUM($E$29:$F94),
_xlpm.CumulativePrincipalCalculationIfPrincipalLessThenOrEqualToMonthlyPaymentCondition,$L93+$E94,
_xlpm.PrincipalOwedCalculation,$B$10-$D94,
_xlpm.IsPrincipalLessThenOrEqualToMonthlyPaymentCondition,$G93&lt;=$B$10,
_xlpm.IsPrincipalZeroCondition,ROUND($G93,2) = 0,
_xlpm.IsPrincipalRemainingBlankCondition,$G93="",
_xlpm.IsPeriodBlankCondition,ISBLANK($A94),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18228.664766153241</v>
      </c>
      <c r="M94" s="4">
        <f>_xlfn.LET(
_xlpm.CumulativePMICalculation,SUM($I$29:$I94),
_xlpm.IsPrincipalZeroCondition,ROUND($G93,2) = 0,
_xlpm.IsPrincipalRemainingBlankCondition,$G93="",
_xlpm.IsPeriodBlankCondition,ISBLANK($A94),
_xlpm.Calculation,IF(_xlpm.IsPeriodBlankCondition,"",IF(_xlpm.IsPrincipalRemainingBlankCondition,"",IF(_xlpm.IsPrincipalZeroCondition,"",_xlpm.CumulativePMICalculation))),
_xlpm.Calculation
)</f>
        <v>19800</v>
      </c>
      <c r="N94" s="4">
        <f t="shared" ref="N94:N157" si="17">_xlfn.LET(
_xlpm.CumulativeHousingPayments,$K94+$L94+$M94,
_xlpm.PrincipalOwedCalculation,$B$10-$D94,
_xlpm.IsPrincipalLessThenOrEqualToMonthlyPaymentCondition,$G93&lt;=$B$10,
_xlpm.IsPrincipalZeroCondition,ROUND($G93,2) = 0,
_xlpm.IsPrincipalRemainingBlankCondition,$G93="",
_xlpm.IsPeriodBlankCondition,ISBLANK($A94),
_xlpm.Calculation,IF(_xlpm.IsPeriodBlankCondition,"",IF(_xlpm.IsPrincipalRemainingBlankCondition,"",IF(_xlpm.IsPrincipalZeroCondition,"",_xlpm.CumulativeHousingPayments))),
_xlpm.Calculation
)</f>
        <v>113571.23137686992</v>
      </c>
      <c r="O94" s="4">
        <f>_xlfn.LET(
_xlpm.CumulativeHousingPaymentsIncludingAdditionalCosts,SUM($J$29:$J94),
_xlpm.PrincipalOwedCalculation,$B$10-$D94,
_xlpm.IsPrincipalLessThenOrEqualToMonthlyPaymentCondition,$G93&lt;=$B$10,
_xlpm.IsPrincipalZeroCondition,ROUND($G93,2) = 0,
_xlpm.IsPrincipalRemainingBlankCondition,$G93="",
_xlpm.IsPeriodBlankCondition,ISBLANK($A94),
_xlpm.Calculation,IF(_xlpm.IsPeriodBlankCondition,"",IF(_xlpm.IsPrincipalRemainingBlankCondition,"",IF(_xlpm.IsPrincipalZeroCondition,"",_xlpm.CumulativeHousingPaymentsIncludingAdditionalCosts))),
_xlpm.Calculation
)</f>
        <v>146571.23137687004</v>
      </c>
    </row>
    <row r="95" spans="1:15" x14ac:dyDescent="0.3">
      <c r="A95">
        <v>67</v>
      </c>
      <c r="B95" s="34">
        <f t="shared" si="10"/>
        <v>45839</v>
      </c>
      <c r="C95" s="4">
        <f t="shared" si="11"/>
        <v>161771.33523384671</v>
      </c>
      <c r="D95" s="4">
        <f t="shared" si="12"/>
        <v>1078.4755682256448</v>
      </c>
      <c r="E95" s="4">
        <f t="shared" si="9"/>
        <v>242.30066475723243</v>
      </c>
      <c r="F95" s="4">
        <v>100</v>
      </c>
      <c r="G95" s="4">
        <f t="shared" si="13"/>
        <v>161429.03456908948</v>
      </c>
      <c r="H95" s="4">
        <f t="shared" si="14"/>
        <v>500</v>
      </c>
      <c r="I95" s="4">
        <f t="shared" si="15"/>
        <v>300</v>
      </c>
      <c r="J95" s="4">
        <f t="shared" si="16"/>
        <v>2220.7762329828774</v>
      </c>
      <c r="K95" s="4">
        <f>_xlfn.LET(
_xlpm.CumulativeInterestCalculation,SUM($D$29:$D95),
_xlpm.IsPrincipalZeroCondition,ROUND($G94,2) = 0,
_xlpm.IsPrincipalRemainingBlankCondition,$G94="",
_xlpm.IsPeriodBlankCondition,ISBLANK($A95),
_xlpm.Calculation,IF(_xlpm.IsPeriodBlankCondition,"",IF(_xlpm.IsPrincipalRemainingBlankCondition,"",IF(_xlpm.IsPrincipalZeroCondition,"",_xlpm.CumulativeInterestCalculation))),
_xlpm.Calculation
)</f>
        <v>76621.042178942327</v>
      </c>
      <c r="L95" s="4">
        <f>_xlfn.LET(
_xlpm.CumulativePrincipalCalculation,SUM($E$29:$F95),
_xlpm.CumulativePrincipalCalculationIfPrincipalLessThenOrEqualToMonthlyPaymentCondition,$L94+$E95,
_xlpm.PrincipalOwedCalculation,$B$10-$D95,
_xlpm.IsPrincipalLessThenOrEqualToMonthlyPaymentCondition,$G94&lt;=$B$10,
_xlpm.IsPrincipalZeroCondition,ROUND($G94,2) = 0,
_xlpm.IsPrincipalRemainingBlankCondition,$G94="",
_xlpm.IsPeriodBlankCondition,ISBLANK($A95),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18570.965430910474</v>
      </c>
      <c r="M95" s="4">
        <f>_xlfn.LET(
_xlpm.CumulativePMICalculation,SUM($I$29:$I95),
_xlpm.IsPrincipalZeroCondition,ROUND($G94,2) = 0,
_xlpm.IsPrincipalRemainingBlankCondition,$G94="",
_xlpm.IsPeriodBlankCondition,ISBLANK($A95),
_xlpm.Calculation,IF(_xlpm.IsPeriodBlankCondition,"",IF(_xlpm.IsPrincipalRemainingBlankCondition,"",IF(_xlpm.IsPrincipalZeroCondition,"",_xlpm.CumulativePMICalculation))),
_xlpm.Calculation
)</f>
        <v>20100</v>
      </c>
      <c r="N95" s="4">
        <f t="shared" si="17"/>
        <v>115292.00760985279</v>
      </c>
      <c r="O95" s="4">
        <f>_xlfn.LET(
_xlpm.CumulativeHousingPaymentsIncludingAdditionalCosts,SUM($J$29:$J95),
_xlpm.PrincipalOwedCalculation,$B$10-$D95,
_xlpm.IsPrincipalLessThenOrEqualToMonthlyPaymentCondition,$G94&lt;=$B$10,
_xlpm.IsPrincipalZeroCondition,ROUND($G94,2) = 0,
_xlpm.IsPrincipalRemainingBlankCondition,$G94="",
_xlpm.IsPeriodBlankCondition,ISBLANK($A95),
_xlpm.Calculation,IF(_xlpm.IsPeriodBlankCondition,"",IF(_xlpm.IsPrincipalRemainingBlankCondition,"",IF(_xlpm.IsPrincipalZeroCondition,"",_xlpm.CumulativeHousingPaymentsIncludingAdditionalCosts))),
_xlpm.Calculation
)</f>
        <v>148792.00760985291</v>
      </c>
    </row>
    <row r="96" spans="1:15" x14ac:dyDescent="0.3">
      <c r="A96">
        <v>68</v>
      </c>
      <c r="B96" s="34">
        <f t="shared" si="10"/>
        <v>45870</v>
      </c>
      <c r="C96" s="4">
        <f t="shared" si="11"/>
        <v>161429.03456908948</v>
      </c>
      <c r="D96" s="4">
        <f t="shared" si="12"/>
        <v>1076.1935637939298</v>
      </c>
      <c r="E96" s="4">
        <f t="shared" si="9"/>
        <v>244.58266918894742</v>
      </c>
      <c r="F96" s="4">
        <v>100</v>
      </c>
      <c r="G96" s="4">
        <f t="shared" si="13"/>
        <v>161084.45189990054</v>
      </c>
      <c r="H96" s="4">
        <f t="shared" si="14"/>
        <v>500</v>
      </c>
      <c r="I96" s="4">
        <f t="shared" si="15"/>
        <v>300</v>
      </c>
      <c r="J96" s="4">
        <f t="shared" si="16"/>
        <v>2220.7762329828774</v>
      </c>
      <c r="K96" s="4">
        <f>_xlfn.LET(
_xlpm.CumulativeInterestCalculation,SUM($D$29:$D96),
_xlpm.IsPrincipalZeroCondition,ROUND($G95,2) = 0,
_xlpm.IsPrincipalRemainingBlankCondition,$G95="",
_xlpm.IsPeriodBlankCondition,ISBLANK($A96),
_xlpm.Calculation,IF(_xlpm.IsPeriodBlankCondition,"",IF(_xlpm.IsPrincipalRemainingBlankCondition,"",IF(_xlpm.IsPrincipalZeroCondition,"",_xlpm.CumulativeInterestCalculation))),
_xlpm.Calculation
)</f>
        <v>77697.235742736259</v>
      </c>
      <c r="L96" s="4">
        <f>_xlfn.LET(
_xlpm.CumulativePrincipalCalculation,SUM($E$29:$F96),
_xlpm.CumulativePrincipalCalculationIfPrincipalLessThenOrEqualToMonthlyPaymentCondition,$L95+$E96,
_xlpm.PrincipalOwedCalculation,$B$10-$D96,
_xlpm.IsPrincipalLessThenOrEqualToMonthlyPaymentCondition,$G95&lt;=$B$10,
_xlpm.IsPrincipalZeroCondition,ROUND($G95,2) = 0,
_xlpm.IsPrincipalRemainingBlankCondition,$G95="",
_xlpm.IsPeriodBlankCondition,ISBLANK($A96),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18915.548100099422</v>
      </c>
      <c r="M96" s="4">
        <f>_xlfn.LET(
_xlpm.CumulativePMICalculation,SUM($I$29:$I96),
_xlpm.IsPrincipalZeroCondition,ROUND($G95,2) = 0,
_xlpm.IsPrincipalRemainingBlankCondition,$G95="",
_xlpm.IsPeriodBlankCondition,ISBLANK($A96),
_xlpm.Calculation,IF(_xlpm.IsPeriodBlankCondition,"",IF(_xlpm.IsPrincipalRemainingBlankCondition,"",IF(_xlpm.IsPrincipalZeroCondition,"",_xlpm.CumulativePMICalculation))),
_xlpm.Calculation
)</f>
        <v>20400</v>
      </c>
      <c r="N96" s="4">
        <f t="shared" si="17"/>
        <v>117012.78384283568</v>
      </c>
      <c r="O96" s="4">
        <f>_xlfn.LET(
_xlpm.CumulativeHousingPaymentsIncludingAdditionalCosts,SUM($J$29:$J96),
_xlpm.PrincipalOwedCalculation,$B$10-$D96,
_xlpm.IsPrincipalLessThenOrEqualToMonthlyPaymentCondition,$G95&lt;=$B$10,
_xlpm.IsPrincipalZeroCondition,ROUND($G95,2) = 0,
_xlpm.IsPrincipalRemainingBlankCondition,$G95="",
_xlpm.IsPeriodBlankCondition,ISBLANK($A96),
_xlpm.Calculation,IF(_xlpm.IsPeriodBlankCondition,"",IF(_xlpm.IsPrincipalRemainingBlankCondition,"",IF(_xlpm.IsPrincipalZeroCondition,"",_xlpm.CumulativeHousingPaymentsIncludingAdditionalCosts))),
_xlpm.Calculation
)</f>
        <v>151012.78384283578</v>
      </c>
    </row>
    <row r="97" spans="1:15" x14ac:dyDescent="0.3">
      <c r="A97">
        <v>69</v>
      </c>
      <c r="B97" s="34">
        <f t="shared" si="10"/>
        <v>45901</v>
      </c>
      <c r="C97" s="4">
        <f t="shared" si="11"/>
        <v>161084.45189990054</v>
      </c>
      <c r="D97" s="4">
        <f t="shared" si="12"/>
        <v>1073.896345999337</v>
      </c>
      <c r="E97" s="4">
        <f t="shared" si="9"/>
        <v>246.87988698354025</v>
      </c>
      <c r="F97" s="4">
        <v>100</v>
      </c>
      <c r="G97" s="4">
        <f t="shared" si="13"/>
        <v>160737.57201291699</v>
      </c>
      <c r="H97" s="4">
        <f t="shared" si="14"/>
        <v>500</v>
      </c>
      <c r="I97" s="4">
        <f t="shared" si="15"/>
        <v>300</v>
      </c>
      <c r="J97" s="4">
        <f t="shared" si="16"/>
        <v>2220.7762329828774</v>
      </c>
      <c r="K97" s="4">
        <f>_xlfn.LET(
_xlpm.CumulativeInterestCalculation,SUM($D$29:$D97),
_xlpm.IsPrincipalZeroCondition,ROUND($G96,2) = 0,
_xlpm.IsPrincipalRemainingBlankCondition,$G96="",
_xlpm.IsPeriodBlankCondition,ISBLANK($A97),
_xlpm.Calculation,IF(_xlpm.IsPeriodBlankCondition,"",IF(_xlpm.IsPrincipalRemainingBlankCondition,"",IF(_xlpm.IsPrincipalZeroCondition,"",_xlpm.CumulativeInterestCalculation))),
_xlpm.Calculation
)</f>
        <v>78771.132088735598</v>
      </c>
      <c r="L97" s="4">
        <f>_xlfn.LET(
_xlpm.CumulativePrincipalCalculation,SUM($E$29:$F97),
_xlpm.CumulativePrincipalCalculationIfPrincipalLessThenOrEqualToMonthlyPaymentCondition,$L96+$E97,
_xlpm.PrincipalOwedCalculation,$B$10-$D97,
_xlpm.IsPrincipalLessThenOrEqualToMonthlyPaymentCondition,$G96&lt;=$B$10,
_xlpm.IsPrincipalZeroCondition,ROUND($G96,2) = 0,
_xlpm.IsPrincipalRemainingBlankCondition,$G96="",
_xlpm.IsPeriodBlankCondition,ISBLANK($A97),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19262.427987082963</v>
      </c>
      <c r="M97" s="4">
        <f>_xlfn.LET(
_xlpm.CumulativePMICalculation,SUM($I$29:$I97),
_xlpm.IsPrincipalZeroCondition,ROUND($G96,2) = 0,
_xlpm.IsPrincipalRemainingBlankCondition,$G96="",
_xlpm.IsPeriodBlankCondition,ISBLANK($A97),
_xlpm.Calculation,IF(_xlpm.IsPeriodBlankCondition,"",IF(_xlpm.IsPrincipalRemainingBlankCondition,"",IF(_xlpm.IsPrincipalZeroCondition,"",_xlpm.CumulativePMICalculation))),
_xlpm.Calculation
)</f>
        <v>20700</v>
      </c>
      <c r="N97" s="4">
        <f t="shared" si="17"/>
        <v>118733.56007581856</v>
      </c>
      <c r="O97" s="4">
        <f>_xlfn.LET(
_xlpm.CumulativeHousingPaymentsIncludingAdditionalCosts,SUM($J$29:$J97),
_xlpm.PrincipalOwedCalculation,$B$10-$D97,
_xlpm.IsPrincipalLessThenOrEqualToMonthlyPaymentCondition,$G96&lt;=$B$10,
_xlpm.IsPrincipalZeroCondition,ROUND($G96,2) = 0,
_xlpm.IsPrincipalRemainingBlankCondition,$G96="",
_xlpm.IsPeriodBlankCondition,ISBLANK($A97),
_xlpm.Calculation,IF(_xlpm.IsPeriodBlankCondition,"",IF(_xlpm.IsPrincipalRemainingBlankCondition,"",IF(_xlpm.IsPrincipalZeroCondition,"",_xlpm.CumulativeHousingPaymentsIncludingAdditionalCosts))),
_xlpm.Calculation
)</f>
        <v>153233.56007581865</v>
      </c>
    </row>
    <row r="98" spans="1:15" x14ac:dyDescent="0.3">
      <c r="A98">
        <v>70</v>
      </c>
      <c r="B98" s="34">
        <f t="shared" si="10"/>
        <v>45931</v>
      </c>
      <c r="C98" s="4">
        <f t="shared" si="11"/>
        <v>160737.57201291699</v>
      </c>
      <c r="D98" s="4">
        <f t="shared" si="12"/>
        <v>1071.5838134194466</v>
      </c>
      <c r="E98" s="4">
        <f t="shared" si="9"/>
        <v>249.19241956343058</v>
      </c>
      <c r="F98" s="4">
        <v>100</v>
      </c>
      <c r="G98" s="4">
        <f t="shared" si="13"/>
        <v>160388.37959335357</v>
      </c>
      <c r="H98" s="4">
        <f t="shared" si="14"/>
        <v>500</v>
      </c>
      <c r="I98" s="4">
        <f t="shared" si="15"/>
        <v>300</v>
      </c>
      <c r="J98" s="4">
        <f t="shared" si="16"/>
        <v>2220.7762329828774</v>
      </c>
      <c r="K98" s="4">
        <f>_xlfn.LET(
_xlpm.CumulativeInterestCalculation,SUM($D$29:$D98),
_xlpm.IsPrincipalZeroCondition,ROUND($G97,2) = 0,
_xlpm.IsPrincipalRemainingBlankCondition,$G97="",
_xlpm.IsPeriodBlankCondition,ISBLANK($A98),
_xlpm.Calculation,IF(_xlpm.IsPeriodBlankCondition,"",IF(_xlpm.IsPrincipalRemainingBlankCondition,"",IF(_xlpm.IsPrincipalZeroCondition,"",_xlpm.CumulativeInterestCalculation))),
_xlpm.Calculation
)</f>
        <v>79842.715902155047</v>
      </c>
      <c r="L98" s="4">
        <f>_xlfn.LET(
_xlpm.CumulativePrincipalCalculation,SUM($E$29:$F98),
_xlpm.CumulativePrincipalCalculationIfPrincipalLessThenOrEqualToMonthlyPaymentCondition,$L97+$E98,
_xlpm.PrincipalOwedCalculation,$B$10-$D98,
_xlpm.IsPrincipalLessThenOrEqualToMonthlyPaymentCondition,$G97&lt;=$B$10,
_xlpm.IsPrincipalZeroCondition,ROUND($G97,2) = 0,
_xlpm.IsPrincipalRemainingBlankCondition,$G97="",
_xlpm.IsPeriodBlankCondition,ISBLANK($A98),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19611.620406646394</v>
      </c>
      <c r="M98" s="4">
        <f>_xlfn.LET(
_xlpm.CumulativePMICalculation,SUM($I$29:$I98),
_xlpm.IsPrincipalZeroCondition,ROUND($G97,2) = 0,
_xlpm.IsPrincipalRemainingBlankCondition,$G97="",
_xlpm.IsPeriodBlankCondition,ISBLANK($A98),
_xlpm.Calculation,IF(_xlpm.IsPeriodBlankCondition,"",IF(_xlpm.IsPrincipalRemainingBlankCondition,"",IF(_xlpm.IsPrincipalZeroCondition,"",_xlpm.CumulativePMICalculation))),
_xlpm.Calculation
)</f>
        <v>21000</v>
      </c>
      <c r="N98" s="4">
        <f t="shared" si="17"/>
        <v>120454.33630880144</v>
      </c>
      <c r="O98" s="4">
        <f>_xlfn.LET(
_xlpm.CumulativeHousingPaymentsIncludingAdditionalCosts,SUM($J$29:$J98),
_xlpm.PrincipalOwedCalculation,$B$10-$D98,
_xlpm.IsPrincipalLessThenOrEqualToMonthlyPaymentCondition,$G97&lt;=$B$10,
_xlpm.IsPrincipalZeroCondition,ROUND($G97,2) = 0,
_xlpm.IsPrincipalRemainingBlankCondition,$G97="",
_xlpm.IsPeriodBlankCondition,ISBLANK($A98),
_xlpm.Calculation,IF(_xlpm.IsPeriodBlankCondition,"",IF(_xlpm.IsPrincipalRemainingBlankCondition,"",IF(_xlpm.IsPrincipalZeroCondition,"",_xlpm.CumulativeHousingPaymentsIncludingAdditionalCosts))),
_xlpm.Calculation
)</f>
        <v>155454.33630880152</v>
      </c>
    </row>
    <row r="99" spans="1:15" x14ac:dyDescent="0.3">
      <c r="A99">
        <v>71</v>
      </c>
      <c r="B99" s="34">
        <f t="shared" si="10"/>
        <v>45962</v>
      </c>
      <c r="C99" s="4">
        <f t="shared" si="11"/>
        <v>160388.37959335357</v>
      </c>
      <c r="D99" s="4">
        <f t="shared" si="12"/>
        <v>1069.2558639556905</v>
      </c>
      <c r="E99" s="4">
        <f t="shared" si="9"/>
        <v>251.52036902718669</v>
      </c>
      <c r="F99" s="4">
        <v>100</v>
      </c>
      <c r="G99" s="4">
        <f t="shared" si="13"/>
        <v>160036.85922432638</v>
      </c>
      <c r="H99" s="4">
        <f t="shared" si="14"/>
        <v>500</v>
      </c>
      <c r="I99" s="4">
        <f t="shared" si="15"/>
        <v>300</v>
      </c>
      <c r="J99" s="4">
        <f t="shared" si="16"/>
        <v>2220.7762329828774</v>
      </c>
      <c r="K99" s="4">
        <f>_xlfn.LET(
_xlpm.CumulativeInterestCalculation,SUM($D$29:$D99),
_xlpm.IsPrincipalZeroCondition,ROUND($G98,2) = 0,
_xlpm.IsPrincipalRemainingBlankCondition,$G98="",
_xlpm.IsPeriodBlankCondition,ISBLANK($A99),
_xlpm.Calculation,IF(_xlpm.IsPeriodBlankCondition,"",IF(_xlpm.IsPrincipalRemainingBlankCondition,"",IF(_xlpm.IsPrincipalZeroCondition,"",_xlpm.CumulativeInterestCalculation))),
_xlpm.Calculation
)</f>
        <v>80911.971766110742</v>
      </c>
      <c r="L99" s="4">
        <f>_xlfn.LET(
_xlpm.CumulativePrincipalCalculation,SUM($E$29:$F99),
_xlpm.CumulativePrincipalCalculationIfPrincipalLessThenOrEqualToMonthlyPaymentCondition,$L98+$E99,
_xlpm.PrincipalOwedCalculation,$B$10-$D99,
_xlpm.IsPrincipalLessThenOrEqualToMonthlyPaymentCondition,$G98&lt;=$B$10,
_xlpm.IsPrincipalZeroCondition,ROUND($G98,2) = 0,
_xlpm.IsPrincipalRemainingBlankCondition,$G98="",
_xlpm.IsPeriodBlankCondition,ISBLANK($A99),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19963.140775673583</v>
      </c>
      <c r="M99" s="4">
        <f>_xlfn.LET(
_xlpm.CumulativePMICalculation,SUM($I$29:$I99),
_xlpm.IsPrincipalZeroCondition,ROUND($G98,2) = 0,
_xlpm.IsPrincipalRemainingBlankCondition,$G98="",
_xlpm.IsPeriodBlankCondition,ISBLANK($A99),
_xlpm.Calculation,IF(_xlpm.IsPeriodBlankCondition,"",IF(_xlpm.IsPrincipalRemainingBlankCondition,"",IF(_xlpm.IsPrincipalZeroCondition,"",_xlpm.CumulativePMICalculation))),
_xlpm.Calculation
)</f>
        <v>21300</v>
      </c>
      <c r="N99" s="4">
        <f t="shared" si="17"/>
        <v>122175.11254178433</v>
      </c>
      <c r="O99" s="4">
        <f>_xlfn.LET(
_xlpm.CumulativeHousingPaymentsIncludingAdditionalCosts,SUM($J$29:$J99),
_xlpm.PrincipalOwedCalculation,$B$10-$D99,
_xlpm.IsPrincipalLessThenOrEqualToMonthlyPaymentCondition,$G98&lt;=$B$10,
_xlpm.IsPrincipalZeroCondition,ROUND($G98,2) = 0,
_xlpm.IsPrincipalRemainingBlankCondition,$G98="",
_xlpm.IsPeriodBlankCondition,ISBLANK($A99),
_xlpm.Calculation,IF(_xlpm.IsPeriodBlankCondition,"",IF(_xlpm.IsPrincipalRemainingBlankCondition,"",IF(_xlpm.IsPrincipalZeroCondition,"",_xlpm.CumulativeHousingPaymentsIncludingAdditionalCosts))),
_xlpm.Calculation
)</f>
        <v>157675.11254178439</v>
      </c>
    </row>
    <row r="100" spans="1:15" x14ac:dyDescent="0.3">
      <c r="A100">
        <v>72</v>
      </c>
      <c r="B100" s="34">
        <f t="shared" si="10"/>
        <v>45992</v>
      </c>
      <c r="C100" s="4">
        <f t="shared" si="11"/>
        <v>160036.85922432638</v>
      </c>
      <c r="D100" s="4">
        <f t="shared" si="12"/>
        <v>1066.9123948288427</v>
      </c>
      <c r="E100" s="4">
        <f t="shared" si="9"/>
        <v>253.86383815403451</v>
      </c>
      <c r="F100" s="4">
        <v>100</v>
      </c>
      <c r="G100" s="4">
        <f t="shared" si="13"/>
        <v>159682.99538617235</v>
      </c>
      <c r="H100" s="4">
        <f t="shared" si="14"/>
        <v>500</v>
      </c>
      <c r="I100" s="4">
        <f t="shared" si="15"/>
        <v>300</v>
      </c>
      <c r="J100" s="4">
        <f t="shared" si="16"/>
        <v>2220.7762329828774</v>
      </c>
      <c r="K100" s="4">
        <f>_xlfn.LET(
_xlpm.CumulativeInterestCalculation,SUM($D$29:$D100),
_xlpm.IsPrincipalZeroCondition,ROUND($G99,2) = 0,
_xlpm.IsPrincipalRemainingBlankCondition,$G99="",
_xlpm.IsPeriodBlankCondition,ISBLANK($A100),
_xlpm.Calculation,IF(_xlpm.IsPeriodBlankCondition,"",IF(_xlpm.IsPrincipalRemainingBlankCondition,"",IF(_xlpm.IsPrincipalZeroCondition,"",_xlpm.CumulativeInterestCalculation))),
_xlpm.Calculation
)</f>
        <v>81978.884160939589</v>
      </c>
      <c r="L100" s="4">
        <f>_xlfn.LET(
_xlpm.CumulativePrincipalCalculation,SUM($E$29:$F100),
_xlpm.CumulativePrincipalCalculationIfPrincipalLessThenOrEqualToMonthlyPaymentCondition,$L99+$E100,
_xlpm.PrincipalOwedCalculation,$B$10-$D100,
_xlpm.IsPrincipalLessThenOrEqualToMonthlyPaymentCondition,$G99&lt;=$B$10,
_xlpm.IsPrincipalZeroCondition,ROUND($G99,2) = 0,
_xlpm.IsPrincipalRemainingBlankCondition,$G99="",
_xlpm.IsPeriodBlankCondition,ISBLANK($A100),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20317.004613827616</v>
      </c>
      <c r="M100" s="4">
        <f>_xlfn.LET(
_xlpm.CumulativePMICalculation,SUM($I$29:$I100),
_xlpm.IsPrincipalZeroCondition,ROUND($G99,2) = 0,
_xlpm.IsPrincipalRemainingBlankCondition,$G99="",
_xlpm.IsPeriodBlankCondition,ISBLANK($A100),
_xlpm.Calculation,IF(_xlpm.IsPeriodBlankCondition,"",IF(_xlpm.IsPrincipalRemainingBlankCondition,"",IF(_xlpm.IsPrincipalZeroCondition,"",_xlpm.CumulativePMICalculation))),
_xlpm.Calculation
)</f>
        <v>21600</v>
      </c>
      <c r="N100" s="4">
        <f t="shared" si="17"/>
        <v>123895.8887747672</v>
      </c>
      <c r="O100" s="4">
        <f>_xlfn.LET(
_xlpm.CumulativeHousingPaymentsIncludingAdditionalCosts,SUM($J$29:$J100),
_xlpm.PrincipalOwedCalculation,$B$10-$D100,
_xlpm.IsPrincipalLessThenOrEqualToMonthlyPaymentCondition,$G99&lt;=$B$10,
_xlpm.IsPrincipalZeroCondition,ROUND($G99,2) = 0,
_xlpm.IsPrincipalRemainingBlankCondition,$G99="",
_xlpm.IsPeriodBlankCondition,ISBLANK($A100),
_xlpm.Calculation,IF(_xlpm.IsPeriodBlankCondition,"",IF(_xlpm.IsPrincipalRemainingBlankCondition,"",IF(_xlpm.IsPrincipalZeroCondition,"",_xlpm.CumulativeHousingPaymentsIncludingAdditionalCosts))),
_xlpm.Calculation
)</f>
        <v>159895.88877476726</v>
      </c>
    </row>
    <row r="101" spans="1:15" x14ac:dyDescent="0.3">
      <c r="A101">
        <v>73</v>
      </c>
      <c r="B101" s="34">
        <f t="shared" si="10"/>
        <v>46023</v>
      </c>
      <c r="C101" s="4">
        <f t="shared" si="11"/>
        <v>159682.99538617235</v>
      </c>
      <c r="D101" s="4">
        <f t="shared" si="12"/>
        <v>1064.5533025744824</v>
      </c>
      <c r="E101" s="4">
        <f t="shared" si="9"/>
        <v>256.22293040839486</v>
      </c>
      <c r="F101" s="4">
        <v>100</v>
      </c>
      <c r="G101" s="4">
        <f t="shared" si="13"/>
        <v>159326.77245576394</v>
      </c>
      <c r="H101" s="4">
        <f t="shared" si="14"/>
        <v>500</v>
      </c>
      <c r="I101" s="4" t="str">
        <f t="shared" si="15"/>
        <v/>
      </c>
      <c r="J101" s="4">
        <f t="shared" si="16"/>
        <v>1920.7762329828772</v>
      </c>
      <c r="K101" s="4">
        <f>_xlfn.LET(
_xlpm.CumulativeInterestCalculation,SUM($D$29:$D101),
_xlpm.IsPrincipalZeroCondition,ROUND($G100,2) = 0,
_xlpm.IsPrincipalRemainingBlankCondition,$G100="",
_xlpm.IsPeriodBlankCondition,ISBLANK($A101),
_xlpm.Calculation,IF(_xlpm.IsPeriodBlankCondition,"",IF(_xlpm.IsPrincipalRemainingBlankCondition,"",IF(_xlpm.IsPrincipalZeroCondition,"",_xlpm.CumulativeInterestCalculation))),
_xlpm.Calculation
)</f>
        <v>83043.43746351407</v>
      </c>
      <c r="L101" s="4">
        <f>_xlfn.LET(
_xlpm.CumulativePrincipalCalculation,SUM($E$29:$F101),
_xlpm.CumulativePrincipalCalculationIfPrincipalLessThenOrEqualToMonthlyPaymentCondition,$L100+$E101,
_xlpm.PrincipalOwedCalculation,$B$10-$D101,
_xlpm.IsPrincipalLessThenOrEqualToMonthlyPaymentCondition,$G100&lt;=$B$10,
_xlpm.IsPrincipalZeroCondition,ROUND($G100,2) = 0,
_xlpm.IsPrincipalRemainingBlankCondition,$G100="",
_xlpm.IsPeriodBlankCondition,ISBLANK($A101),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20673.227544236011</v>
      </c>
      <c r="M101" s="4">
        <f>_xlfn.LET(
_xlpm.CumulativePMICalculation,SUM($I$29:$I101),
_xlpm.IsPrincipalZeroCondition,ROUND($G100,2) = 0,
_xlpm.IsPrincipalRemainingBlankCondition,$G100="",
_xlpm.IsPeriodBlankCondition,ISBLANK($A101),
_xlpm.Calculation,IF(_xlpm.IsPeriodBlankCondition,"",IF(_xlpm.IsPrincipalRemainingBlankCondition,"",IF(_xlpm.IsPrincipalZeroCondition,"",_xlpm.CumulativePMICalculation))),
_xlpm.Calculation
)</f>
        <v>21600</v>
      </c>
      <c r="N101" s="4">
        <f t="shared" si="17"/>
        <v>125316.66500775008</v>
      </c>
      <c r="O101" s="4">
        <f>_xlfn.LET(
_xlpm.CumulativeHousingPaymentsIncludingAdditionalCosts,SUM($J$29:$J101),
_xlpm.PrincipalOwedCalculation,$B$10-$D101,
_xlpm.IsPrincipalLessThenOrEqualToMonthlyPaymentCondition,$G100&lt;=$B$10,
_xlpm.IsPrincipalZeroCondition,ROUND($G100,2) = 0,
_xlpm.IsPrincipalRemainingBlankCondition,$G100="",
_xlpm.IsPeriodBlankCondition,ISBLANK($A101),
_xlpm.Calculation,IF(_xlpm.IsPeriodBlankCondition,"",IF(_xlpm.IsPrincipalRemainingBlankCondition,"",IF(_xlpm.IsPrincipalZeroCondition,"",_xlpm.CumulativeHousingPaymentsIncludingAdditionalCosts))),
_xlpm.Calculation
)</f>
        <v>161816.66500775013</v>
      </c>
    </row>
    <row r="102" spans="1:15" x14ac:dyDescent="0.3">
      <c r="A102">
        <v>74</v>
      </c>
      <c r="B102" s="34">
        <f t="shared" si="10"/>
        <v>46054</v>
      </c>
      <c r="C102" s="4">
        <f t="shared" si="11"/>
        <v>159326.77245576394</v>
      </c>
      <c r="D102" s="4">
        <f t="shared" si="12"/>
        <v>1062.1784830384263</v>
      </c>
      <c r="E102" s="4">
        <f t="shared" si="9"/>
        <v>258.59774994445092</v>
      </c>
      <c r="F102" s="4">
        <v>100</v>
      </c>
      <c r="G102" s="4">
        <f t="shared" si="13"/>
        <v>158968.17470581949</v>
      </c>
      <c r="H102" s="4">
        <f t="shared" si="14"/>
        <v>500</v>
      </c>
      <c r="I102" s="4" t="str">
        <f t="shared" si="15"/>
        <v/>
      </c>
      <c r="J102" s="4">
        <f t="shared" si="16"/>
        <v>1920.7762329828772</v>
      </c>
      <c r="K102" s="4">
        <f>_xlfn.LET(
_xlpm.CumulativeInterestCalculation,SUM($D$29:$D102),
_xlpm.IsPrincipalZeroCondition,ROUND($G101,2) = 0,
_xlpm.IsPrincipalRemainingBlankCondition,$G101="",
_xlpm.IsPeriodBlankCondition,ISBLANK($A102),
_xlpm.Calculation,IF(_xlpm.IsPeriodBlankCondition,"",IF(_xlpm.IsPrincipalRemainingBlankCondition,"",IF(_xlpm.IsPrincipalZeroCondition,"",_xlpm.CumulativeInterestCalculation))),
_xlpm.Calculation
)</f>
        <v>84105.615946552498</v>
      </c>
      <c r="L102" s="4">
        <f>_xlfn.LET(
_xlpm.CumulativePrincipalCalculation,SUM($E$29:$F102),
_xlpm.CumulativePrincipalCalculationIfPrincipalLessThenOrEqualToMonthlyPaymentCondition,$L101+$E102,
_xlpm.PrincipalOwedCalculation,$B$10-$D102,
_xlpm.IsPrincipalLessThenOrEqualToMonthlyPaymentCondition,$G101&lt;=$B$10,
_xlpm.IsPrincipalZeroCondition,ROUND($G101,2) = 0,
_xlpm.IsPrincipalRemainingBlankCondition,$G101="",
_xlpm.IsPeriodBlankCondition,ISBLANK($A102),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21031.825294180464</v>
      </c>
      <c r="M102" s="4">
        <f>_xlfn.LET(
_xlpm.CumulativePMICalculation,SUM($I$29:$I102),
_xlpm.IsPrincipalZeroCondition,ROUND($G101,2) = 0,
_xlpm.IsPrincipalRemainingBlankCondition,$G101="",
_xlpm.IsPeriodBlankCondition,ISBLANK($A102),
_xlpm.Calculation,IF(_xlpm.IsPeriodBlankCondition,"",IF(_xlpm.IsPrincipalRemainingBlankCondition,"",IF(_xlpm.IsPrincipalZeroCondition,"",_xlpm.CumulativePMICalculation))),
_xlpm.Calculation
)</f>
        <v>21600</v>
      </c>
      <c r="N102" s="4">
        <f t="shared" si="17"/>
        <v>126737.44124073297</v>
      </c>
      <c r="O102" s="4">
        <f>_xlfn.LET(
_xlpm.CumulativeHousingPaymentsIncludingAdditionalCosts,SUM($J$29:$J102),
_xlpm.PrincipalOwedCalculation,$B$10-$D102,
_xlpm.IsPrincipalLessThenOrEqualToMonthlyPaymentCondition,$G101&lt;=$B$10,
_xlpm.IsPrincipalZeroCondition,ROUND($G101,2) = 0,
_xlpm.IsPrincipalRemainingBlankCondition,$G101="",
_xlpm.IsPeriodBlankCondition,ISBLANK($A102),
_xlpm.Calculation,IF(_xlpm.IsPeriodBlankCondition,"",IF(_xlpm.IsPrincipalRemainingBlankCondition,"",IF(_xlpm.IsPrincipalZeroCondition,"",_xlpm.CumulativeHousingPaymentsIncludingAdditionalCosts))),
_xlpm.Calculation
)</f>
        <v>163737.44124073299</v>
      </c>
    </row>
    <row r="103" spans="1:15" x14ac:dyDescent="0.3">
      <c r="A103">
        <v>75</v>
      </c>
      <c r="B103" s="34">
        <f t="shared" si="10"/>
        <v>46082</v>
      </c>
      <c r="C103" s="4">
        <f t="shared" si="11"/>
        <v>158968.17470581949</v>
      </c>
      <c r="D103" s="4">
        <f t="shared" si="12"/>
        <v>1059.7878313721301</v>
      </c>
      <c r="E103" s="4">
        <f t="shared" si="9"/>
        <v>260.98840161074713</v>
      </c>
      <c r="F103" s="4">
        <v>100</v>
      </c>
      <c r="G103" s="4">
        <f t="shared" si="13"/>
        <v>158607.18630420874</v>
      </c>
      <c r="H103" s="4">
        <f t="shared" si="14"/>
        <v>500</v>
      </c>
      <c r="I103" s="4" t="str">
        <f t="shared" si="15"/>
        <v/>
      </c>
      <c r="J103" s="4">
        <f t="shared" si="16"/>
        <v>1920.7762329828772</v>
      </c>
      <c r="K103" s="4">
        <f>_xlfn.LET(
_xlpm.CumulativeInterestCalculation,SUM($D$29:$D103),
_xlpm.IsPrincipalZeroCondition,ROUND($G102,2) = 0,
_xlpm.IsPrincipalRemainingBlankCondition,$G102="",
_xlpm.IsPeriodBlankCondition,ISBLANK($A103),
_xlpm.Calculation,IF(_xlpm.IsPeriodBlankCondition,"",IF(_xlpm.IsPrincipalRemainingBlankCondition,"",IF(_xlpm.IsPrincipalZeroCondition,"",_xlpm.CumulativeInterestCalculation))),
_xlpm.Calculation
)</f>
        <v>85165.403777924628</v>
      </c>
      <c r="L103" s="4">
        <f>_xlfn.LET(
_xlpm.CumulativePrincipalCalculation,SUM($E$29:$F103),
_xlpm.CumulativePrincipalCalculationIfPrincipalLessThenOrEqualToMonthlyPaymentCondition,$L102+$E103,
_xlpm.PrincipalOwedCalculation,$B$10-$D103,
_xlpm.IsPrincipalLessThenOrEqualToMonthlyPaymentCondition,$G102&lt;=$B$10,
_xlpm.IsPrincipalZeroCondition,ROUND($G102,2) = 0,
_xlpm.IsPrincipalRemainingBlankCondition,$G102="",
_xlpm.IsPeriodBlankCondition,ISBLANK($A103),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21392.81369579121</v>
      </c>
      <c r="M103" s="4">
        <f>_xlfn.LET(
_xlpm.CumulativePMICalculation,SUM($I$29:$I103),
_xlpm.IsPrincipalZeroCondition,ROUND($G102,2) = 0,
_xlpm.IsPrincipalRemainingBlankCondition,$G102="",
_xlpm.IsPeriodBlankCondition,ISBLANK($A103),
_xlpm.Calculation,IF(_xlpm.IsPeriodBlankCondition,"",IF(_xlpm.IsPrincipalRemainingBlankCondition,"",IF(_xlpm.IsPrincipalZeroCondition,"",_xlpm.CumulativePMICalculation))),
_xlpm.Calculation
)</f>
        <v>21600</v>
      </c>
      <c r="N103" s="4">
        <f t="shared" si="17"/>
        <v>128158.21747371583</v>
      </c>
      <c r="O103" s="4">
        <f>_xlfn.LET(
_xlpm.CumulativeHousingPaymentsIncludingAdditionalCosts,SUM($J$29:$J103),
_xlpm.PrincipalOwedCalculation,$B$10-$D103,
_xlpm.IsPrincipalLessThenOrEqualToMonthlyPaymentCondition,$G102&lt;=$B$10,
_xlpm.IsPrincipalZeroCondition,ROUND($G102,2) = 0,
_xlpm.IsPrincipalRemainingBlankCondition,$G102="",
_xlpm.IsPeriodBlankCondition,ISBLANK($A103),
_xlpm.Calculation,IF(_xlpm.IsPeriodBlankCondition,"",IF(_xlpm.IsPrincipalRemainingBlankCondition,"",IF(_xlpm.IsPrincipalZeroCondition,"",_xlpm.CumulativeHousingPaymentsIncludingAdditionalCosts))),
_xlpm.Calculation
)</f>
        <v>165658.21747371586</v>
      </c>
    </row>
    <row r="104" spans="1:15" x14ac:dyDescent="0.3">
      <c r="A104">
        <v>76</v>
      </c>
      <c r="B104" s="34">
        <f t="shared" si="10"/>
        <v>46113</v>
      </c>
      <c r="C104" s="4">
        <f t="shared" si="11"/>
        <v>158607.18630420874</v>
      </c>
      <c r="D104" s="4">
        <f t="shared" si="12"/>
        <v>1057.3812420280583</v>
      </c>
      <c r="E104" s="4">
        <f t="shared" ref="E104:E167" si="18">_xlfn.LET(
_xlpm.PrincipalOwedCalculation,$B$10-$D104,
_xlpm.IsPrincipalLessThenOrEqualToMonthlyPaymentCondition,$G103&lt;=$B$10,
_xlpm.IsPrincipalZeroCondition,ROUND($G103,2) = 0,
_xlpm.IsPrincipalRemainingBlankCondition,$G103="",
_xlpm.IsPeriodBlankCondition,ISBLANK($A104),
_xlpm.Calculation,IF(_xlpm.IsPeriodBlankCondition,"",IF(_xlpm.IsPrincipalRemainingBlankCondition,"",IF(_xlpm.IsPrincipalZeroCondition,"",IF(_xlpm.IsPrincipalLessThenOrEqualToMonthlyPaymentCondition,$G103,_xlpm.PrincipalOwedCalculation)))),
_xlpm.Calculation
)</f>
        <v>263.39499095481892</v>
      </c>
      <c r="F104" s="4">
        <v>100</v>
      </c>
      <c r="G104" s="4">
        <f t="shared" si="13"/>
        <v>158243.79131325393</v>
      </c>
      <c r="H104" s="4">
        <f t="shared" si="14"/>
        <v>500</v>
      </c>
      <c r="I104" s="4" t="str">
        <f t="shared" si="15"/>
        <v/>
      </c>
      <c r="J104" s="4">
        <f t="shared" si="16"/>
        <v>1920.7762329828772</v>
      </c>
      <c r="K104" s="4">
        <f>_xlfn.LET(
_xlpm.CumulativeInterestCalculation,SUM($D$29:$D104),
_xlpm.IsPrincipalZeroCondition,ROUND($G103,2) = 0,
_xlpm.IsPrincipalRemainingBlankCondition,$G103="",
_xlpm.IsPeriodBlankCondition,ISBLANK($A104),
_xlpm.Calculation,IF(_xlpm.IsPeriodBlankCondition,"",IF(_xlpm.IsPrincipalRemainingBlankCondition,"",IF(_xlpm.IsPrincipalZeroCondition,"",_xlpm.CumulativeInterestCalculation))),
_xlpm.Calculation
)</f>
        <v>86222.785019952687</v>
      </c>
      <c r="L104" s="4">
        <f>_xlfn.LET(
_xlpm.CumulativePrincipalCalculation,SUM($E$29:$F104),
_xlpm.CumulativePrincipalCalculationIfPrincipalLessThenOrEqualToMonthlyPaymentCondition,$L103+$E104,
_xlpm.PrincipalOwedCalculation,$B$10-$D104,
_xlpm.IsPrincipalLessThenOrEqualToMonthlyPaymentCondition,$G103&lt;=$B$10,
_xlpm.IsPrincipalZeroCondition,ROUND($G103,2) = 0,
_xlpm.IsPrincipalRemainingBlankCondition,$G103="",
_xlpm.IsPeriodBlankCondition,ISBLANK($A104),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21756.208686746028</v>
      </c>
      <c r="M104" s="4">
        <f>_xlfn.LET(
_xlpm.CumulativePMICalculation,SUM($I$29:$I104),
_xlpm.IsPrincipalZeroCondition,ROUND($G103,2) = 0,
_xlpm.IsPrincipalRemainingBlankCondition,$G103="",
_xlpm.IsPeriodBlankCondition,ISBLANK($A104),
_xlpm.Calculation,IF(_xlpm.IsPeriodBlankCondition,"",IF(_xlpm.IsPrincipalRemainingBlankCondition,"",IF(_xlpm.IsPrincipalZeroCondition,"",_xlpm.CumulativePMICalculation))),
_xlpm.Calculation
)</f>
        <v>21600</v>
      </c>
      <c r="N104" s="4">
        <f t="shared" si="17"/>
        <v>129578.99370669872</v>
      </c>
      <c r="O104" s="4">
        <f>_xlfn.LET(
_xlpm.CumulativeHousingPaymentsIncludingAdditionalCosts,SUM($J$29:$J104),
_xlpm.PrincipalOwedCalculation,$B$10-$D104,
_xlpm.IsPrincipalLessThenOrEqualToMonthlyPaymentCondition,$G103&lt;=$B$10,
_xlpm.IsPrincipalZeroCondition,ROUND($G103,2) = 0,
_xlpm.IsPrincipalRemainingBlankCondition,$G103="",
_xlpm.IsPeriodBlankCondition,ISBLANK($A104),
_xlpm.Calculation,IF(_xlpm.IsPeriodBlankCondition,"",IF(_xlpm.IsPrincipalRemainingBlankCondition,"",IF(_xlpm.IsPrincipalZeroCondition,"",_xlpm.CumulativeHousingPaymentsIncludingAdditionalCosts))),
_xlpm.Calculation
)</f>
        <v>167578.99370669873</v>
      </c>
    </row>
    <row r="105" spans="1:15" x14ac:dyDescent="0.3">
      <c r="A105">
        <v>77</v>
      </c>
      <c r="B105" s="34">
        <f t="shared" si="10"/>
        <v>46143</v>
      </c>
      <c r="C105" s="4">
        <f t="shared" si="11"/>
        <v>158243.79131325393</v>
      </c>
      <c r="D105" s="4">
        <f t="shared" si="12"/>
        <v>1054.9586087550263</v>
      </c>
      <c r="E105" s="4">
        <f t="shared" si="18"/>
        <v>265.81762422785096</v>
      </c>
      <c r="F105" s="4">
        <v>100</v>
      </c>
      <c r="G105" s="4">
        <f t="shared" si="13"/>
        <v>157877.97368902608</v>
      </c>
      <c r="H105" s="4">
        <f t="shared" si="14"/>
        <v>500</v>
      </c>
      <c r="I105" s="4" t="str">
        <f t="shared" si="15"/>
        <v/>
      </c>
      <c r="J105" s="4">
        <f t="shared" si="16"/>
        <v>1920.7762329828772</v>
      </c>
      <c r="K105" s="4">
        <f>_xlfn.LET(
_xlpm.CumulativeInterestCalculation,SUM($D$29:$D105),
_xlpm.IsPrincipalZeroCondition,ROUND($G104,2) = 0,
_xlpm.IsPrincipalRemainingBlankCondition,$G104="",
_xlpm.IsPeriodBlankCondition,ISBLANK($A105),
_xlpm.Calculation,IF(_xlpm.IsPeriodBlankCondition,"",IF(_xlpm.IsPrincipalRemainingBlankCondition,"",IF(_xlpm.IsPrincipalZeroCondition,"",_xlpm.CumulativeInterestCalculation))),
_xlpm.Calculation
)</f>
        <v>87277.743628707714</v>
      </c>
      <c r="L105" s="4">
        <f>_xlfn.LET(
_xlpm.CumulativePrincipalCalculation,SUM($E$29:$F105),
_xlpm.CumulativePrincipalCalculationIfPrincipalLessThenOrEqualToMonthlyPaymentCondition,$L104+$E105,
_xlpm.PrincipalOwedCalculation,$B$10-$D105,
_xlpm.IsPrincipalLessThenOrEqualToMonthlyPaymentCondition,$G104&lt;=$B$10,
_xlpm.IsPrincipalZeroCondition,ROUND($G104,2) = 0,
_xlpm.IsPrincipalRemainingBlankCondition,$G104="",
_xlpm.IsPeriodBlankCondition,ISBLANK($A105),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22122.026310973877</v>
      </c>
      <c r="M105" s="4">
        <f>_xlfn.LET(
_xlpm.CumulativePMICalculation,SUM($I$29:$I105),
_xlpm.IsPrincipalZeroCondition,ROUND($G104,2) = 0,
_xlpm.IsPrincipalRemainingBlankCondition,$G104="",
_xlpm.IsPeriodBlankCondition,ISBLANK($A105),
_xlpm.Calculation,IF(_xlpm.IsPeriodBlankCondition,"",IF(_xlpm.IsPrincipalRemainingBlankCondition,"",IF(_xlpm.IsPrincipalZeroCondition,"",_xlpm.CumulativePMICalculation))),
_xlpm.Calculation
)</f>
        <v>21600</v>
      </c>
      <c r="N105" s="4">
        <f t="shared" si="17"/>
        <v>130999.76993968159</v>
      </c>
      <c r="O105" s="4">
        <f>_xlfn.LET(
_xlpm.CumulativeHousingPaymentsIncludingAdditionalCosts,SUM($J$29:$J105),
_xlpm.PrincipalOwedCalculation,$B$10-$D105,
_xlpm.IsPrincipalLessThenOrEqualToMonthlyPaymentCondition,$G104&lt;=$B$10,
_xlpm.IsPrincipalZeroCondition,ROUND($G104,2) = 0,
_xlpm.IsPrincipalRemainingBlankCondition,$G104="",
_xlpm.IsPeriodBlankCondition,ISBLANK($A105),
_xlpm.Calculation,IF(_xlpm.IsPeriodBlankCondition,"",IF(_xlpm.IsPrincipalRemainingBlankCondition,"",IF(_xlpm.IsPrincipalZeroCondition,"",_xlpm.CumulativeHousingPaymentsIncludingAdditionalCosts))),
_xlpm.Calculation
)</f>
        <v>169499.7699396816</v>
      </c>
    </row>
    <row r="106" spans="1:15" x14ac:dyDescent="0.3">
      <c r="A106">
        <v>78</v>
      </c>
      <c r="B106" s="34">
        <f t="shared" si="10"/>
        <v>46174</v>
      </c>
      <c r="C106" s="4">
        <f t="shared" si="11"/>
        <v>157877.97368902608</v>
      </c>
      <c r="D106" s="4">
        <f t="shared" si="12"/>
        <v>1052.5198245935073</v>
      </c>
      <c r="E106" s="4">
        <f t="shared" si="18"/>
        <v>268.25640838936988</v>
      </c>
      <c r="F106" s="4">
        <v>100</v>
      </c>
      <c r="G106" s="4">
        <f t="shared" si="13"/>
        <v>157509.71728063672</v>
      </c>
      <c r="H106" s="4">
        <f t="shared" si="14"/>
        <v>500</v>
      </c>
      <c r="I106" s="4" t="str">
        <f t="shared" si="15"/>
        <v/>
      </c>
      <c r="J106" s="4">
        <f t="shared" si="16"/>
        <v>1920.7762329828772</v>
      </c>
      <c r="K106" s="4">
        <f>_xlfn.LET(
_xlpm.CumulativeInterestCalculation,SUM($D$29:$D106),
_xlpm.IsPrincipalZeroCondition,ROUND($G105,2) = 0,
_xlpm.IsPrincipalRemainingBlankCondition,$G105="",
_xlpm.IsPeriodBlankCondition,ISBLANK($A106),
_xlpm.Calculation,IF(_xlpm.IsPeriodBlankCondition,"",IF(_xlpm.IsPrincipalRemainingBlankCondition,"",IF(_xlpm.IsPrincipalZeroCondition,"",_xlpm.CumulativeInterestCalculation))),
_xlpm.Calculation
)</f>
        <v>88330.263453301217</v>
      </c>
      <c r="L106" s="4">
        <f>_xlfn.LET(
_xlpm.CumulativePrincipalCalculation,SUM($E$29:$F106),
_xlpm.CumulativePrincipalCalculationIfPrincipalLessThenOrEqualToMonthlyPaymentCondition,$L105+$E106,
_xlpm.PrincipalOwedCalculation,$B$10-$D106,
_xlpm.IsPrincipalLessThenOrEqualToMonthlyPaymentCondition,$G105&lt;=$B$10,
_xlpm.IsPrincipalZeroCondition,ROUND($G105,2) = 0,
_xlpm.IsPrincipalRemainingBlankCondition,$G105="",
_xlpm.IsPeriodBlankCondition,ISBLANK($A106),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22490.282719363247</v>
      </c>
      <c r="M106" s="4">
        <f>_xlfn.LET(
_xlpm.CumulativePMICalculation,SUM($I$29:$I106),
_xlpm.IsPrincipalZeroCondition,ROUND($G105,2) = 0,
_xlpm.IsPrincipalRemainingBlankCondition,$G105="",
_xlpm.IsPeriodBlankCondition,ISBLANK($A106),
_xlpm.Calculation,IF(_xlpm.IsPeriodBlankCondition,"",IF(_xlpm.IsPrincipalRemainingBlankCondition,"",IF(_xlpm.IsPrincipalZeroCondition,"",_xlpm.CumulativePMICalculation))),
_xlpm.Calculation
)</f>
        <v>21600</v>
      </c>
      <c r="N106" s="4">
        <f t="shared" si="17"/>
        <v>132420.54617266447</v>
      </c>
      <c r="O106" s="4">
        <f>_xlfn.LET(
_xlpm.CumulativeHousingPaymentsIncludingAdditionalCosts,SUM($J$29:$J106),
_xlpm.PrincipalOwedCalculation,$B$10-$D106,
_xlpm.IsPrincipalLessThenOrEqualToMonthlyPaymentCondition,$G105&lt;=$B$10,
_xlpm.IsPrincipalZeroCondition,ROUND($G105,2) = 0,
_xlpm.IsPrincipalRemainingBlankCondition,$G105="",
_xlpm.IsPeriodBlankCondition,ISBLANK($A106),
_xlpm.Calculation,IF(_xlpm.IsPeriodBlankCondition,"",IF(_xlpm.IsPrincipalRemainingBlankCondition,"",IF(_xlpm.IsPrincipalZeroCondition,"",_xlpm.CumulativeHousingPaymentsIncludingAdditionalCosts))),
_xlpm.Calculation
)</f>
        <v>171420.54617266447</v>
      </c>
    </row>
    <row r="107" spans="1:15" x14ac:dyDescent="0.3">
      <c r="A107">
        <v>79</v>
      </c>
      <c r="B107" s="34">
        <f t="shared" si="10"/>
        <v>46204</v>
      </c>
      <c r="C107" s="4">
        <f t="shared" si="11"/>
        <v>157509.71728063672</v>
      </c>
      <c r="D107" s="4">
        <f t="shared" si="12"/>
        <v>1050.0647818709115</v>
      </c>
      <c r="E107" s="4">
        <f t="shared" si="18"/>
        <v>270.71145111196574</v>
      </c>
      <c r="F107" s="4">
        <v>100</v>
      </c>
      <c r="G107" s="4">
        <f t="shared" si="13"/>
        <v>157139.00582952474</v>
      </c>
      <c r="H107" s="4">
        <f t="shared" si="14"/>
        <v>500</v>
      </c>
      <c r="I107" s="4" t="str">
        <f t="shared" si="15"/>
        <v/>
      </c>
      <c r="J107" s="4">
        <f t="shared" si="16"/>
        <v>1920.7762329828772</v>
      </c>
      <c r="K107" s="4">
        <f>_xlfn.LET(
_xlpm.CumulativeInterestCalculation,SUM($D$29:$D107),
_xlpm.IsPrincipalZeroCondition,ROUND($G106,2) = 0,
_xlpm.IsPrincipalRemainingBlankCondition,$G106="",
_xlpm.IsPeriodBlankCondition,ISBLANK($A107),
_xlpm.Calculation,IF(_xlpm.IsPeriodBlankCondition,"",IF(_xlpm.IsPrincipalRemainingBlankCondition,"",IF(_xlpm.IsPrincipalZeroCondition,"",_xlpm.CumulativeInterestCalculation))),
_xlpm.Calculation
)</f>
        <v>89380.328235172128</v>
      </c>
      <c r="L107" s="4">
        <f>_xlfn.LET(
_xlpm.CumulativePrincipalCalculation,SUM($E$29:$F107),
_xlpm.CumulativePrincipalCalculationIfPrincipalLessThenOrEqualToMonthlyPaymentCondition,$L106+$E107,
_xlpm.PrincipalOwedCalculation,$B$10-$D107,
_xlpm.IsPrincipalLessThenOrEqualToMonthlyPaymentCondition,$G106&lt;=$B$10,
_xlpm.IsPrincipalZeroCondition,ROUND($G106,2) = 0,
_xlpm.IsPrincipalRemainingBlankCondition,$G106="",
_xlpm.IsPeriodBlankCondition,ISBLANK($A107),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22860.994170475213</v>
      </c>
      <c r="M107" s="4">
        <f>_xlfn.LET(
_xlpm.CumulativePMICalculation,SUM($I$29:$I107),
_xlpm.IsPrincipalZeroCondition,ROUND($G106,2) = 0,
_xlpm.IsPrincipalRemainingBlankCondition,$G106="",
_xlpm.IsPeriodBlankCondition,ISBLANK($A107),
_xlpm.Calculation,IF(_xlpm.IsPeriodBlankCondition,"",IF(_xlpm.IsPrincipalRemainingBlankCondition,"",IF(_xlpm.IsPrincipalZeroCondition,"",_xlpm.CumulativePMICalculation))),
_xlpm.Calculation
)</f>
        <v>21600</v>
      </c>
      <c r="N107" s="4">
        <f t="shared" si="17"/>
        <v>133841.32240564734</v>
      </c>
      <c r="O107" s="4">
        <f>_xlfn.LET(
_xlpm.CumulativeHousingPaymentsIncludingAdditionalCosts,SUM($J$29:$J107),
_xlpm.PrincipalOwedCalculation,$B$10-$D107,
_xlpm.IsPrincipalLessThenOrEqualToMonthlyPaymentCondition,$G106&lt;=$B$10,
_xlpm.IsPrincipalZeroCondition,ROUND($G106,2) = 0,
_xlpm.IsPrincipalRemainingBlankCondition,$G106="",
_xlpm.IsPeriodBlankCondition,ISBLANK($A107),
_xlpm.Calculation,IF(_xlpm.IsPeriodBlankCondition,"",IF(_xlpm.IsPrincipalRemainingBlankCondition,"",IF(_xlpm.IsPrincipalZeroCondition,"",_xlpm.CumulativeHousingPaymentsIncludingAdditionalCosts))),
_xlpm.Calculation
)</f>
        <v>173341.32240564734</v>
      </c>
    </row>
    <row r="108" spans="1:15" x14ac:dyDescent="0.3">
      <c r="A108">
        <v>80</v>
      </c>
      <c r="B108" s="34">
        <f t="shared" si="10"/>
        <v>46235</v>
      </c>
      <c r="C108" s="4">
        <f t="shared" si="11"/>
        <v>157139.00582952474</v>
      </c>
      <c r="D108" s="4">
        <f t="shared" si="12"/>
        <v>1047.5933721968318</v>
      </c>
      <c r="E108" s="4">
        <f t="shared" si="18"/>
        <v>273.18286078604547</v>
      </c>
      <c r="F108" s="4">
        <v>100</v>
      </c>
      <c r="G108" s="4">
        <f t="shared" si="13"/>
        <v>156765.82296873871</v>
      </c>
      <c r="H108" s="4">
        <f t="shared" si="14"/>
        <v>500</v>
      </c>
      <c r="I108" s="4" t="str">
        <f t="shared" si="15"/>
        <v/>
      </c>
      <c r="J108" s="4">
        <f t="shared" si="16"/>
        <v>1920.7762329828772</v>
      </c>
      <c r="K108" s="4">
        <f>_xlfn.LET(
_xlpm.CumulativeInterestCalculation,SUM($D$29:$D108),
_xlpm.IsPrincipalZeroCondition,ROUND($G107,2) = 0,
_xlpm.IsPrincipalRemainingBlankCondition,$G107="",
_xlpm.IsPeriodBlankCondition,ISBLANK($A108),
_xlpm.Calculation,IF(_xlpm.IsPeriodBlankCondition,"",IF(_xlpm.IsPrincipalRemainingBlankCondition,"",IF(_xlpm.IsPrincipalZeroCondition,"",_xlpm.CumulativeInterestCalculation))),
_xlpm.Calculation
)</f>
        <v>90427.92160736896</v>
      </c>
      <c r="L108" s="4">
        <f>_xlfn.LET(
_xlpm.CumulativePrincipalCalculation,SUM($E$29:$F108),
_xlpm.CumulativePrincipalCalculationIfPrincipalLessThenOrEqualToMonthlyPaymentCondition,$L107+$E108,
_xlpm.PrincipalOwedCalculation,$B$10-$D108,
_xlpm.IsPrincipalLessThenOrEqualToMonthlyPaymentCondition,$G107&lt;=$B$10,
_xlpm.IsPrincipalZeroCondition,ROUND($G107,2) = 0,
_xlpm.IsPrincipalRemainingBlankCondition,$G107="",
_xlpm.IsPeriodBlankCondition,ISBLANK($A108),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23234.177031261257</v>
      </c>
      <c r="M108" s="4">
        <f>_xlfn.LET(
_xlpm.CumulativePMICalculation,SUM($I$29:$I108),
_xlpm.IsPrincipalZeroCondition,ROUND($G107,2) = 0,
_xlpm.IsPrincipalRemainingBlankCondition,$G107="",
_xlpm.IsPeriodBlankCondition,ISBLANK($A108),
_xlpm.Calculation,IF(_xlpm.IsPeriodBlankCondition,"",IF(_xlpm.IsPrincipalRemainingBlankCondition,"",IF(_xlpm.IsPrincipalZeroCondition,"",_xlpm.CumulativePMICalculation))),
_xlpm.Calculation
)</f>
        <v>21600</v>
      </c>
      <c r="N108" s="4">
        <f t="shared" si="17"/>
        <v>135262.09863863021</v>
      </c>
      <c r="O108" s="4">
        <f>_xlfn.LET(
_xlpm.CumulativeHousingPaymentsIncludingAdditionalCosts,SUM($J$29:$J108),
_xlpm.PrincipalOwedCalculation,$B$10-$D108,
_xlpm.IsPrincipalLessThenOrEqualToMonthlyPaymentCondition,$G107&lt;=$B$10,
_xlpm.IsPrincipalZeroCondition,ROUND($G107,2) = 0,
_xlpm.IsPrincipalRemainingBlankCondition,$G107="",
_xlpm.IsPeriodBlankCondition,ISBLANK($A108),
_xlpm.Calculation,IF(_xlpm.IsPeriodBlankCondition,"",IF(_xlpm.IsPrincipalRemainingBlankCondition,"",IF(_xlpm.IsPrincipalZeroCondition,"",_xlpm.CumulativeHousingPaymentsIncludingAdditionalCosts))),
_xlpm.Calculation
)</f>
        <v>175262.09863863021</v>
      </c>
    </row>
    <row r="109" spans="1:15" x14ac:dyDescent="0.3">
      <c r="A109">
        <v>81</v>
      </c>
      <c r="B109" s="34">
        <f t="shared" si="10"/>
        <v>46266</v>
      </c>
      <c r="C109" s="4">
        <f t="shared" si="11"/>
        <v>156765.82296873871</v>
      </c>
      <c r="D109" s="4">
        <f t="shared" si="12"/>
        <v>1045.1054864582582</v>
      </c>
      <c r="E109" s="4">
        <f t="shared" si="18"/>
        <v>275.67074652461906</v>
      </c>
      <c r="F109" s="4">
        <v>100</v>
      </c>
      <c r="G109" s="4">
        <f t="shared" si="13"/>
        <v>156390.15222221409</v>
      </c>
      <c r="H109" s="4">
        <f t="shared" si="14"/>
        <v>500</v>
      </c>
      <c r="I109" s="4" t="str">
        <f t="shared" si="15"/>
        <v/>
      </c>
      <c r="J109" s="4">
        <f t="shared" si="16"/>
        <v>1920.7762329828772</v>
      </c>
      <c r="K109" s="4">
        <f>_xlfn.LET(
_xlpm.CumulativeInterestCalculation,SUM($D$29:$D109),
_xlpm.IsPrincipalZeroCondition,ROUND($G108,2) = 0,
_xlpm.IsPrincipalRemainingBlankCondition,$G108="",
_xlpm.IsPeriodBlankCondition,ISBLANK($A109),
_xlpm.Calculation,IF(_xlpm.IsPeriodBlankCondition,"",IF(_xlpm.IsPrincipalRemainingBlankCondition,"",IF(_xlpm.IsPrincipalZeroCondition,"",_xlpm.CumulativeInterestCalculation))),
_xlpm.Calculation
)</f>
        <v>91473.027093827215</v>
      </c>
      <c r="L109" s="4">
        <f>_xlfn.LET(
_xlpm.CumulativePrincipalCalculation,SUM($E$29:$F109),
_xlpm.CumulativePrincipalCalculationIfPrincipalLessThenOrEqualToMonthlyPaymentCondition,$L108+$E109,
_xlpm.PrincipalOwedCalculation,$B$10-$D109,
_xlpm.IsPrincipalLessThenOrEqualToMonthlyPaymentCondition,$G108&lt;=$B$10,
_xlpm.IsPrincipalZeroCondition,ROUND($G108,2) = 0,
_xlpm.IsPrincipalRemainingBlankCondition,$G108="",
_xlpm.IsPeriodBlankCondition,ISBLANK($A109),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23609.847777785875</v>
      </c>
      <c r="M109" s="4">
        <f>_xlfn.LET(
_xlpm.CumulativePMICalculation,SUM($I$29:$I109),
_xlpm.IsPrincipalZeroCondition,ROUND($G108,2) = 0,
_xlpm.IsPrincipalRemainingBlankCondition,$G108="",
_xlpm.IsPeriodBlankCondition,ISBLANK($A109),
_xlpm.Calculation,IF(_xlpm.IsPeriodBlankCondition,"",IF(_xlpm.IsPrincipalRemainingBlankCondition,"",IF(_xlpm.IsPrincipalZeroCondition,"",_xlpm.CumulativePMICalculation))),
_xlpm.Calculation
)</f>
        <v>21600</v>
      </c>
      <c r="N109" s="4">
        <f t="shared" si="17"/>
        <v>136682.87487161311</v>
      </c>
      <c r="O109" s="4">
        <f>_xlfn.LET(
_xlpm.CumulativeHousingPaymentsIncludingAdditionalCosts,SUM($J$29:$J109),
_xlpm.PrincipalOwedCalculation,$B$10-$D109,
_xlpm.IsPrincipalLessThenOrEqualToMonthlyPaymentCondition,$G108&lt;=$B$10,
_xlpm.IsPrincipalZeroCondition,ROUND($G108,2) = 0,
_xlpm.IsPrincipalRemainingBlankCondition,$G108="",
_xlpm.IsPeriodBlankCondition,ISBLANK($A109),
_xlpm.Calculation,IF(_xlpm.IsPeriodBlankCondition,"",IF(_xlpm.IsPrincipalRemainingBlankCondition,"",IF(_xlpm.IsPrincipalZeroCondition,"",_xlpm.CumulativeHousingPaymentsIncludingAdditionalCosts))),
_xlpm.Calculation
)</f>
        <v>177182.87487161308</v>
      </c>
    </row>
    <row r="110" spans="1:15" x14ac:dyDescent="0.3">
      <c r="A110">
        <v>82</v>
      </c>
      <c r="B110" s="34">
        <f t="shared" si="10"/>
        <v>46296</v>
      </c>
      <c r="C110" s="4">
        <f t="shared" si="11"/>
        <v>156390.15222221409</v>
      </c>
      <c r="D110" s="4">
        <f t="shared" si="12"/>
        <v>1042.6010148147607</v>
      </c>
      <c r="E110" s="4">
        <f t="shared" si="18"/>
        <v>278.17521816811654</v>
      </c>
      <c r="F110" s="4">
        <v>100</v>
      </c>
      <c r="G110" s="4">
        <f t="shared" si="13"/>
        <v>156011.97700404597</v>
      </c>
      <c r="H110" s="4">
        <f t="shared" si="14"/>
        <v>500</v>
      </c>
      <c r="I110" s="4" t="str">
        <f t="shared" si="15"/>
        <v/>
      </c>
      <c r="J110" s="4">
        <f t="shared" si="16"/>
        <v>1920.7762329828772</v>
      </c>
      <c r="K110" s="4">
        <f>_xlfn.LET(
_xlpm.CumulativeInterestCalculation,SUM($D$29:$D110),
_xlpm.IsPrincipalZeroCondition,ROUND($G109,2) = 0,
_xlpm.IsPrincipalRemainingBlankCondition,$G109="",
_xlpm.IsPeriodBlankCondition,ISBLANK($A110),
_xlpm.Calculation,IF(_xlpm.IsPeriodBlankCondition,"",IF(_xlpm.IsPrincipalRemainingBlankCondition,"",IF(_xlpm.IsPrincipalZeroCondition,"",_xlpm.CumulativeInterestCalculation))),
_xlpm.Calculation
)</f>
        <v>92515.628108641977</v>
      </c>
      <c r="L110" s="4">
        <f>_xlfn.LET(
_xlpm.CumulativePrincipalCalculation,SUM($E$29:$F110),
_xlpm.CumulativePrincipalCalculationIfPrincipalLessThenOrEqualToMonthlyPaymentCondition,$L109+$E110,
_xlpm.PrincipalOwedCalculation,$B$10-$D110,
_xlpm.IsPrincipalLessThenOrEqualToMonthlyPaymentCondition,$G109&lt;=$B$10,
_xlpm.IsPrincipalZeroCondition,ROUND($G109,2) = 0,
_xlpm.IsPrincipalRemainingBlankCondition,$G109="",
_xlpm.IsPeriodBlankCondition,ISBLANK($A110),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23988.02299595399</v>
      </c>
      <c r="M110" s="4">
        <f>_xlfn.LET(
_xlpm.CumulativePMICalculation,SUM($I$29:$I110),
_xlpm.IsPrincipalZeroCondition,ROUND($G109,2) = 0,
_xlpm.IsPrincipalRemainingBlankCondition,$G109="",
_xlpm.IsPeriodBlankCondition,ISBLANK($A110),
_xlpm.Calculation,IF(_xlpm.IsPeriodBlankCondition,"",IF(_xlpm.IsPrincipalRemainingBlankCondition,"",IF(_xlpm.IsPrincipalZeroCondition,"",_xlpm.CumulativePMICalculation))),
_xlpm.Calculation
)</f>
        <v>21600</v>
      </c>
      <c r="N110" s="4">
        <f t="shared" si="17"/>
        <v>138103.65110459598</v>
      </c>
      <c r="O110" s="4">
        <f>_xlfn.LET(
_xlpm.CumulativeHousingPaymentsIncludingAdditionalCosts,SUM($J$29:$J110),
_xlpm.PrincipalOwedCalculation,$B$10-$D110,
_xlpm.IsPrincipalLessThenOrEqualToMonthlyPaymentCondition,$G109&lt;=$B$10,
_xlpm.IsPrincipalZeroCondition,ROUND($G109,2) = 0,
_xlpm.IsPrincipalRemainingBlankCondition,$G109="",
_xlpm.IsPeriodBlankCondition,ISBLANK($A110),
_xlpm.Calculation,IF(_xlpm.IsPeriodBlankCondition,"",IF(_xlpm.IsPrincipalRemainingBlankCondition,"",IF(_xlpm.IsPrincipalZeroCondition,"",_xlpm.CumulativeHousingPaymentsIncludingAdditionalCosts))),
_xlpm.Calculation
)</f>
        <v>179103.65110459595</v>
      </c>
    </row>
    <row r="111" spans="1:15" x14ac:dyDescent="0.3">
      <c r="A111">
        <v>83</v>
      </c>
      <c r="B111" s="34">
        <f t="shared" si="10"/>
        <v>46327</v>
      </c>
      <c r="C111" s="4">
        <f t="shared" si="11"/>
        <v>156011.97700404597</v>
      </c>
      <c r="D111" s="4">
        <f t="shared" si="12"/>
        <v>1040.0798466936399</v>
      </c>
      <c r="E111" s="4">
        <f t="shared" si="18"/>
        <v>280.69638628923735</v>
      </c>
      <c r="F111" s="4">
        <v>100</v>
      </c>
      <c r="G111" s="4">
        <f t="shared" si="13"/>
        <v>155631.28061775674</v>
      </c>
      <c r="H111" s="4">
        <f t="shared" si="14"/>
        <v>500</v>
      </c>
      <c r="I111" s="4" t="str">
        <f t="shared" si="15"/>
        <v/>
      </c>
      <c r="J111" s="4">
        <f t="shared" si="16"/>
        <v>1920.7762329828772</v>
      </c>
      <c r="K111" s="4">
        <f>_xlfn.LET(
_xlpm.CumulativeInterestCalculation,SUM($D$29:$D111),
_xlpm.IsPrincipalZeroCondition,ROUND($G110,2) = 0,
_xlpm.IsPrincipalRemainingBlankCondition,$G110="",
_xlpm.IsPeriodBlankCondition,ISBLANK($A111),
_xlpm.Calculation,IF(_xlpm.IsPeriodBlankCondition,"",IF(_xlpm.IsPrincipalRemainingBlankCondition,"",IF(_xlpm.IsPrincipalZeroCondition,"",_xlpm.CumulativeInterestCalculation))),
_xlpm.Calculation
)</f>
        <v>93555.707955335616</v>
      </c>
      <c r="L111" s="4">
        <f>_xlfn.LET(
_xlpm.CumulativePrincipalCalculation,SUM($E$29:$F111),
_xlpm.CumulativePrincipalCalculationIfPrincipalLessThenOrEqualToMonthlyPaymentCondition,$L110+$E111,
_xlpm.PrincipalOwedCalculation,$B$10-$D111,
_xlpm.IsPrincipalLessThenOrEqualToMonthlyPaymentCondition,$G110&lt;=$B$10,
_xlpm.IsPrincipalZeroCondition,ROUND($G110,2) = 0,
_xlpm.IsPrincipalRemainingBlankCondition,$G110="",
_xlpm.IsPeriodBlankCondition,ISBLANK($A111),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24368.719382243227</v>
      </c>
      <c r="M111" s="4">
        <f>_xlfn.LET(
_xlpm.CumulativePMICalculation,SUM($I$29:$I111),
_xlpm.IsPrincipalZeroCondition,ROUND($G110,2) = 0,
_xlpm.IsPrincipalRemainingBlankCondition,$G110="",
_xlpm.IsPeriodBlankCondition,ISBLANK($A111),
_xlpm.Calculation,IF(_xlpm.IsPeriodBlankCondition,"",IF(_xlpm.IsPrincipalRemainingBlankCondition,"",IF(_xlpm.IsPrincipalZeroCondition,"",_xlpm.CumulativePMICalculation))),
_xlpm.Calculation
)</f>
        <v>21600</v>
      </c>
      <c r="N111" s="4">
        <f t="shared" si="17"/>
        <v>139524.42733757885</v>
      </c>
      <c r="O111" s="4">
        <f>_xlfn.LET(
_xlpm.CumulativeHousingPaymentsIncludingAdditionalCosts,SUM($J$29:$J111),
_xlpm.PrincipalOwedCalculation,$B$10-$D111,
_xlpm.IsPrincipalLessThenOrEqualToMonthlyPaymentCondition,$G110&lt;=$B$10,
_xlpm.IsPrincipalZeroCondition,ROUND($G110,2) = 0,
_xlpm.IsPrincipalRemainingBlankCondition,$G110="",
_xlpm.IsPeriodBlankCondition,ISBLANK($A111),
_xlpm.Calculation,IF(_xlpm.IsPeriodBlankCondition,"",IF(_xlpm.IsPrincipalRemainingBlankCondition,"",IF(_xlpm.IsPrincipalZeroCondition,"",_xlpm.CumulativeHousingPaymentsIncludingAdditionalCosts))),
_xlpm.Calculation
)</f>
        <v>181024.42733757882</v>
      </c>
    </row>
    <row r="112" spans="1:15" x14ac:dyDescent="0.3">
      <c r="A112">
        <v>84</v>
      </c>
      <c r="B112" s="34">
        <f t="shared" si="10"/>
        <v>46357</v>
      </c>
      <c r="C112" s="4">
        <f t="shared" si="11"/>
        <v>155631.28061775674</v>
      </c>
      <c r="D112" s="4">
        <f t="shared" si="12"/>
        <v>1037.5418707850449</v>
      </c>
      <c r="E112" s="4">
        <f t="shared" si="18"/>
        <v>283.2343621978323</v>
      </c>
      <c r="F112" s="4">
        <v>100</v>
      </c>
      <c r="G112" s="4">
        <f t="shared" si="13"/>
        <v>155248.0462555589</v>
      </c>
      <c r="H112" s="4">
        <f t="shared" si="14"/>
        <v>500</v>
      </c>
      <c r="I112" s="4" t="str">
        <f t="shared" si="15"/>
        <v/>
      </c>
      <c r="J112" s="4">
        <f t="shared" si="16"/>
        <v>1920.7762329828772</v>
      </c>
      <c r="K112" s="4">
        <f>_xlfn.LET(
_xlpm.CumulativeInterestCalculation,SUM($D$29:$D112),
_xlpm.IsPrincipalZeroCondition,ROUND($G111,2) = 0,
_xlpm.IsPrincipalRemainingBlankCondition,$G111="",
_xlpm.IsPeriodBlankCondition,ISBLANK($A112),
_xlpm.Calculation,IF(_xlpm.IsPeriodBlankCondition,"",IF(_xlpm.IsPrincipalRemainingBlankCondition,"",IF(_xlpm.IsPrincipalZeroCondition,"",_xlpm.CumulativeInterestCalculation))),
_xlpm.Calculation
)</f>
        <v>94593.249826120664</v>
      </c>
      <c r="L112" s="4">
        <f>_xlfn.LET(
_xlpm.CumulativePrincipalCalculation,SUM($E$29:$F112),
_xlpm.CumulativePrincipalCalculationIfPrincipalLessThenOrEqualToMonthlyPaymentCondition,$L111+$E112,
_xlpm.PrincipalOwedCalculation,$B$10-$D112,
_xlpm.IsPrincipalLessThenOrEqualToMonthlyPaymentCondition,$G111&lt;=$B$10,
_xlpm.IsPrincipalZeroCondition,ROUND($G111,2) = 0,
_xlpm.IsPrincipalRemainingBlankCondition,$G111="",
_xlpm.IsPeriodBlankCondition,ISBLANK($A112),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24751.95374444106</v>
      </c>
      <c r="M112" s="4">
        <f>_xlfn.LET(
_xlpm.CumulativePMICalculation,SUM($I$29:$I112),
_xlpm.IsPrincipalZeroCondition,ROUND($G111,2) = 0,
_xlpm.IsPrincipalRemainingBlankCondition,$G111="",
_xlpm.IsPeriodBlankCondition,ISBLANK($A112),
_xlpm.Calculation,IF(_xlpm.IsPeriodBlankCondition,"",IF(_xlpm.IsPrincipalRemainingBlankCondition,"",IF(_xlpm.IsPrincipalZeroCondition,"",_xlpm.CumulativePMICalculation))),
_xlpm.Calculation
)</f>
        <v>21600</v>
      </c>
      <c r="N112" s="4">
        <f t="shared" si="17"/>
        <v>140945.20357056172</v>
      </c>
      <c r="O112" s="4">
        <f>_xlfn.LET(
_xlpm.CumulativeHousingPaymentsIncludingAdditionalCosts,SUM($J$29:$J112),
_xlpm.PrincipalOwedCalculation,$B$10-$D112,
_xlpm.IsPrincipalLessThenOrEqualToMonthlyPaymentCondition,$G111&lt;=$B$10,
_xlpm.IsPrincipalZeroCondition,ROUND($G111,2) = 0,
_xlpm.IsPrincipalRemainingBlankCondition,$G111="",
_xlpm.IsPeriodBlankCondition,ISBLANK($A112),
_xlpm.Calculation,IF(_xlpm.IsPeriodBlankCondition,"",IF(_xlpm.IsPrincipalRemainingBlankCondition,"",IF(_xlpm.IsPrincipalZeroCondition,"",_xlpm.CumulativeHousingPaymentsIncludingAdditionalCosts))),
_xlpm.Calculation
)</f>
        <v>182945.20357056169</v>
      </c>
    </row>
    <row r="113" spans="1:15" x14ac:dyDescent="0.3">
      <c r="A113">
        <v>85</v>
      </c>
      <c r="B113" s="34">
        <f t="shared" si="10"/>
        <v>46388</v>
      </c>
      <c r="C113" s="4">
        <f t="shared" si="11"/>
        <v>155248.0462555589</v>
      </c>
      <c r="D113" s="4">
        <f t="shared" si="12"/>
        <v>1034.9869750370594</v>
      </c>
      <c r="E113" s="4">
        <f t="shared" si="18"/>
        <v>285.78925794581778</v>
      </c>
      <c r="F113" s="4">
        <v>100</v>
      </c>
      <c r="G113" s="4">
        <f t="shared" si="13"/>
        <v>154862.25699761309</v>
      </c>
      <c r="H113" s="4">
        <f t="shared" si="14"/>
        <v>500</v>
      </c>
      <c r="I113" s="4" t="str">
        <f t="shared" si="15"/>
        <v/>
      </c>
      <c r="J113" s="4">
        <f t="shared" si="16"/>
        <v>1920.7762329828772</v>
      </c>
      <c r="K113" s="4">
        <f>_xlfn.LET(
_xlpm.CumulativeInterestCalculation,SUM($D$29:$D113),
_xlpm.IsPrincipalZeroCondition,ROUND($G112,2) = 0,
_xlpm.IsPrincipalRemainingBlankCondition,$G112="",
_xlpm.IsPeriodBlankCondition,ISBLANK($A113),
_xlpm.Calculation,IF(_xlpm.IsPeriodBlankCondition,"",IF(_xlpm.IsPrincipalRemainingBlankCondition,"",IF(_xlpm.IsPrincipalZeroCondition,"",_xlpm.CumulativeInterestCalculation))),
_xlpm.Calculation
)</f>
        <v>95628.23680115772</v>
      </c>
      <c r="L113" s="4">
        <f>_xlfn.LET(
_xlpm.CumulativePrincipalCalculation,SUM($E$29:$F113),
_xlpm.CumulativePrincipalCalculationIfPrincipalLessThenOrEqualToMonthlyPaymentCondition,$L112+$E113,
_xlpm.PrincipalOwedCalculation,$B$10-$D113,
_xlpm.IsPrincipalLessThenOrEqualToMonthlyPaymentCondition,$G112&lt;=$B$10,
_xlpm.IsPrincipalZeroCondition,ROUND($G112,2) = 0,
_xlpm.IsPrincipalRemainingBlankCondition,$G112="",
_xlpm.IsPeriodBlankCondition,ISBLANK($A113),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25137.743002386876</v>
      </c>
      <c r="M113" s="4">
        <f>_xlfn.LET(
_xlpm.CumulativePMICalculation,SUM($I$29:$I113),
_xlpm.IsPrincipalZeroCondition,ROUND($G112,2) = 0,
_xlpm.IsPrincipalRemainingBlankCondition,$G112="",
_xlpm.IsPeriodBlankCondition,ISBLANK($A113),
_xlpm.Calculation,IF(_xlpm.IsPeriodBlankCondition,"",IF(_xlpm.IsPrincipalRemainingBlankCondition,"",IF(_xlpm.IsPrincipalZeroCondition,"",_xlpm.CumulativePMICalculation))),
_xlpm.Calculation
)</f>
        <v>21600</v>
      </c>
      <c r="N113" s="4">
        <f t="shared" si="17"/>
        <v>142365.97980354459</v>
      </c>
      <c r="O113" s="4">
        <f>_xlfn.LET(
_xlpm.CumulativeHousingPaymentsIncludingAdditionalCosts,SUM($J$29:$J113),
_xlpm.PrincipalOwedCalculation,$B$10-$D113,
_xlpm.IsPrincipalLessThenOrEqualToMonthlyPaymentCondition,$G112&lt;=$B$10,
_xlpm.IsPrincipalZeroCondition,ROUND($G112,2) = 0,
_xlpm.IsPrincipalRemainingBlankCondition,$G112="",
_xlpm.IsPeriodBlankCondition,ISBLANK($A113),
_xlpm.Calculation,IF(_xlpm.IsPeriodBlankCondition,"",IF(_xlpm.IsPrincipalRemainingBlankCondition,"",IF(_xlpm.IsPrincipalZeroCondition,"",_xlpm.CumulativeHousingPaymentsIncludingAdditionalCosts))),
_xlpm.Calculation
)</f>
        <v>184865.97980354456</v>
      </c>
    </row>
    <row r="114" spans="1:15" x14ac:dyDescent="0.3">
      <c r="A114">
        <v>86</v>
      </c>
      <c r="B114" s="34">
        <f t="shared" si="10"/>
        <v>46419</v>
      </c>
      <c r="C114" s="4">
        <f t="shared" si="11"/>
        <v>154862.25699761309</v>
      </c>
      <c r="D114" s="4">
        <f t="shared" si="12"/>
        <v>1032.415046650754</v>
      </c>
      <c r="E114" s="4">
        <f t="shared" si="18"/>
        <v>288.36118633212322</v>
      </c>
      <c r="F114" s="4">
        <v>100</v>
      </c>
      <c r="G114" s="4">
        <f t="shared" si="13"/>
        <v>154473.89581128096</v>
      </c>
      <c r="H114" s="4">
        <f t="shared" si="14"/>
        <v>500</v>
      </c>
      <c r="I114" s="4" t="str">
        <f t="shared" si="15"/>
        <v/>
      </c>
      <c r="J114" s="4">
        <f t="shared" si="16"/>
        <v>1920.7762329828772</v>
      </c>
      <c r="K114" s="4">
        <f>_xlfn.LET(
_xlpm.CumulativeInterestCalculation,SUM($D$29:$D114),
_xlpm.IsPrincipalZeroCondition,ROUND($G113,2) = 0,
_xlpm.IsPrincipalRemainingBlankCondition,$G113="",
_xlpm.IsPeriodBlankCondition,ISBLANK($A114),
_xlpm.Calculation,IF(_xlpm.IsPeriodBlankCondition,"",IF(_xlpm.IsPrincipalRemainingBlankCondition,"",IF(_xlpm.IsPrincipalZeroCondition,"",_xlpm.CumulativeInterestCalculation))),
_xlpm.Calculation
)</f>
        <v>96660.651847808476</v>
      </c>
      <c r="L114" s="4">
        <f>_xlfn.LET(
_xlpm.CumulativePrincipalCalculation,SUM($E$29:$F114),
_xlpm.CumulativePrincipalCalculationIfPrincipalLessThenOrEqualToMonthlyPaymentCondition,$L113+$E114,
_xlpm.PrincipalOwedCalculation,$B$10-$D114,
_xlpm.IsPrincipalLessThenOrEqualToMonthlyPaymentCondition,$G113&lt;=$B$10,
_xlpm.IsPrincipalZeroCondition,ROUND($G113,2) = 0,
_xlpm.IsPrincipalRemainingBlankCondition,$G113="",
_xlpm.IsPeriodBlankCondition,ISBLANK($A114),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25526.104188719</v>
      </c>
      <c r="M114" s="4">
        <f>_xlfn.LET(
_xlpm.CumulativePMICalculation,SUM($I$29:$I114),
_xlpm.IsPrincipalZeroCondition,ROUND($G113,2) = 0,
_xlpm.IsPrincipalRemainingBlankCondition,$G113="",
_xlpm.IsPeriodBlankCondition,ISBLANK($A114),
_xlpm.Calculation,IF(_xlpm.IsPeriodBlankCondition,"",IF(_xlpm.IsPrincipalRemainingBlankCondition,"",IF(_xlpm.IsPrincipalZeroCondition,"",_xlpm.CumulativePMICalculation))),
_xlpm.Calculation
)</f>
        <v>21600</v>
      </c>
      <c r="N114" s="4">
        <f t="shared" si="17"/>
        <v>143786.75603652748</v>
      </c>
      <c r="O114" s="4">
        <f>_xlfn.LET(
_xlpm.CumulativeHousingPaymentsIncludingAdditionalCosts,SUM($J$29:$J114),
_xlpm.PrincipalOwedCalculation,$B$10-$D114,
_xlpm.IsPrincipalLessThenOrEqualToMonthlyPaymentCondition,$G113&lt;=$B$10,
_xlpm.IsPrincipalZeroCondition,ROUND($G113,2) = 0,
_xlpm.IsPrincipalRemainingBlankCondition,$G113="",
_xlpm.IsPeriodBlankCondition,ISBLANK($A114),
_xlpm.Calculation,IF(_xlpm.IsPeriodBlankCondition,"",IF(_xlpm.IsPrincipalRemainingBlankCondition,"",IF(_xlpm.IsPrincipalZeroCondition,"",_xlpm.CumulativeHousingPaymentsIncludingAdditionalCosts))),
_xlpm.Calculation
)</f>
        <v>186786.75603652743</v>
      </c>
    </row>
    <row r="115" spans="1:15" x14ac:dyDescent="0.3">
      <c r="A115">
        <v>87</v>
      </c>
      <c r="B115" s="34">
        <f t="shared" si="10"/>
        <v>46447</v>
      </c>
      <c r="C115" s="4">
        <f t="shared" si="11"/>
        <v>154473.89581128096</v>
      </c>
      <c r="D115" s="4">
        <f t="shared" si="12"/>
        <v>1029.8259720752064</v>
      </c>
      <c r="E115" s="4">
        <f t="shared" si="18"/>
        <v>290.95026090767078</v>
      </c>
      <c r="F115" s="4">
        <v>100</v>
      </c>
      <c r="G115" s="4">
        <f t="shared" si="13"/>
        <v>154082.94555037329</v>
      </c>
      <c r="H115" s="4">
        <f t="shared" si="14"/>
        <v>500</v>
      </c>
      <c r="I115" s="4" t="str">
        <f t="shared" si="15"/>
        <v/>
      </c>
      <c r="J115" s="4">
        <f t="shared" si="16"/>
        <v>1920.7762329828772</v>
      </c>
      <c r="K115" s="4">
        <f>_xlfn.LET(
_xlpm.CumulativeInterestCalculation,SUM($D$29:$D115),
_xlpm.IsPrincipalZeroCondition,ROUND($G114,2) = 0,
_xlpm.IsPrincipalRemainingBlankCondition,$G114="",
_xlpm.IsPeriodBlankCondition,ISBLANK($A115),
_xlpm.Calculation,IF(_xlpm.IsPeriodBlankCondition,"",IF(_xlpm.IsPrincipalRemainingBlankCondition,"",IF(_xlpm.IsPrincipalZeroCondition,"",_xlpm.CumulativeInterestCalculation))),
_xlpm.Calculation
)</f>
        <v>97690.477819883687</v>
      </c>
      <c r="L115" s="4">
        <f>_xlfn.LET(
_xlpm.CumulativePrincipalCalculation,SUM($E$29:$F115),
_xlpm.CumulativePrincipalCalculationIfPrincipalLessThenOrEqualToMonthlyPaymentCondition,$L114+$E115,
_xlpm.PrincipalOwedCalculation,$B$10-$D115,
_xlpm.IsPrincipalLessThenOrEqualToMonthlyPaymentCondition,$G114&lt;=$B$10,
_xlpm.IsPrincipalZeroCondition,ROUND($G114,2) = 0,
_xlpm.IsPrincipalRemainingBlankCondition,$G114="",
_xlpm.IsPeriodBlankCondition,ISBLANK($A115),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25917.05444962667</v>
      </c>
      <c r="M115" s="4">
        <f>_xlfn.LET(
_xlpm.CumulativePMICalculation,SUM($I$29:$I115),
_xlpm.IsPrincipalZeroCondition,ROUND($G114,2) = 0,
_xlpm.IsPrincipalRemainingBlankCondition,$G114="",
_xlpm.IsPeriodBlankCondition,ISBLANK($A115),
_xlpm.Calculation,IF(_xlpm.IsPeriodBlankCondition,"",IF(_xlpm.IsPrincipalRemainingBlankCondition,"",IF(_xlpm.IsPrincipalZeroCondition,"",_xlpm.CumulativePMICalculation))),
_xlpm.Calculation
)</f>
        <v>21600</v>
      </c>
      <c r="N115" s="4">
        <f t="shared" si="17"/>
        <v>145207.53226951035</v>
      </c>
      <c r="O115" s="4">
        <f>_xlfn.LET(
_xlpm.CumulativeHousingPaymentsIncludingAdditionalCosts,SUM($J$29:$J115),
_xlpm.PrincipalOwedCalculation,$B$10-$D115,
_xlpm.IsPrincipalLessThenOrEqualToMonthlyPaymentCondition,$G114&lt;=$B$10,
_xlpm.IsPrincipalZeroCondition,ROUND($G114,2) = 0,
_xlpm.IsPrincipalRemainingBlankCondition,$G114="",
_xlpm.IsPeriodBlankCondition,ISBLANK($A115),
_xlpm.Calculation,IF(_xlpm.IsPeriodBlankCondition,"",IF(_xlpm.IsPrincipalRemainingBlankCondition,"",IF(_xlpm.IsPrincipalZeroCondition,"",_xlpm.CumulativeHousingPaymentsIncludingAdditionalCosts))),
_xlpm.Calculation
)</f>
        <v>188707.5322695103</v>
      </c>
    </row>
    <row r="116" spans="1:15" x14ac:dyDescent="0.3">
      <c r="A116">
        <v>88</v>
      </c>
      <c r="B116" s="34">
        <f t="shared" si="10"/>
        <v>46478</v>
      </c>
      <c r="C116" s="4">
        <f t="shared" si="11"/>
        <v>154082.94555037329</v>
      </c>
      <c r="D116" s="4">
        <f t="shared" si="12"/>
        <v>1027.2196370024888</v>
      </c>
      <c r="E116" s="4">
        <f t="shared" si="18"/>
        <v>293.55659598038847</v>
      </c>
      <c r="F116" s="4">
        <v>100</v>
      </c>
      <c r="G116" s="4">
        <f t="shared" si="13"/>
        <v>153689.3889543929</v>
      </c>
      <c r="H116" s="4">
        <f t="shared" si="14"/>
        <v>500</v>
      </c>
      <c r="I116" s="4" t="str">
        <f t="shared" si="15"/>
        <v/>
      </c>
      <c r="J116" s="4">
        <f t="shared" si="16"/>
        <v>1920.7762329828772</v>
      </c>
      <c r="K116" s="4">
        <f>_xlfn.LET(
_xlpm.CumulativeInterestCalculation,SUM($D$29:$D116),
_xlpm.IsPrincipalZeroCondition,ROUND($G115,2) = 0,
_xlpm.IsPrincipalRemainingBlankCondition,$G115="",
_xlpm.IsPeriodBlankCondition,ISBLANK($A116),
_xlpm.Calculation,IF(_xlpm.IsPeriodBlankCondition,"",IF(_xlpm.IsPrincipalRemainingBlankCondition,"",IF(_xlpm.IsPrincipalZeroCondition,"",_xlpm.CumulativeInterestCalculation))),
_xlpm.Calculation
)</f>
        <v>98717.697456886177</v>
      </c>
      <c r="L116" s="4">
        <f>_xlfn.LET(
_xlpm.CumulativePrincipalCalculation,SUM($E$29:$F116),
_xlpm.CumulativePrincipalCalculationIfPrincipalLessThenOrEqualToMonthlyPaymentCondition,$L115+$E116,
_xlpm.PrincipalOwedCalculation,$B$10-$D116,
_xlpm.IsPrincipalLessThenOrEqualToMonthlyPaymentCondition,$G115&lt;=$B$10,
_xlpm.IsPrincipalZeroCondition,ROUND($G115,2) = 0,
_xlpm.IsPrincipalRemainingBlankCondition,$G115="",
_xlpm.IsPeriodBlankCondition,ISBLANK($A116),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26310.61104560706</v>
      </c>
      <c r="M116" s="4">
        <f>_xlfn.LET(
_xlpm.CumulativePMICalculation,SUM($I$29:$I116),
_xlpm.IsPrincipalZeroCondition,ROUND($G115,2) = 0,
_xlpm.IsPrincipalRemainingBlankCondition,$G115="",
_xlpm.IsPeriodBlankCondition,ISBLANK($A116),
_xlpm.Calculation,IF(_xlpm.IsPeriodBlankCondition,"",IF(_xlpm.IsPrincipalRemainingBlankCondition,"",IF(_xlpm.IsPrincipalZeroCondition,"",_xlpm.CumulativePMICalculation))),
_xlpm.Calculation
)</f>
        <v>21600</v>
      </c>
      <c r="N116" s="4">
        <f t="shared" si="17"/>
        <v>146628.30850249325</v>
      </c>
      <c r="O116" s="4">
        <f>_xlfn.LET(
_xlpm.CumulativeHousingPaymentsIncludingAdditionalCosts,SUM($J$29:$J116),
_xlpm.PrincipalOwedCalculation,$B$10-$D116,
_xlpm.IsPrincipalLessThenOrEqualToMonthlyPaymentCondition,$G115&lt;=$B$10,
_xlpm.IsPrincipalZeroCondition,ROUND($G115,2) = 0,
_xlpm.IsPrincipalRemainingBlankCondition,$G115="",
_xlpm.IsPeriodBlankCondition,ISBLANK($A116),
_xlpm.Calculation,IF(_xlpm.IsPeriodBlankCondition,"",IF(_xlpm.IsPrincipalRemainingBlankCondition,"",IF(_xlpm.IsPrincipalZeroCondition,"",_xlpm.CumulativeHousingPaymentsIncludingAdditionalCosts))),
_xlpm.Calculation
)</f>
        <v>190628.30850249316</v>
      </c>
    </row>
    <row r="117" spans="1:15" x14ac:dyDescent="0.3">
      <c r="A117">
        <v>89</v>
      </c>
      <c r="B117" s="34">
        <f t="shared" si="10"/>
        <v>46508</v>
      </c>
      <c r="C117" s="4">
        <f t="shared" si="11"/>
        <v>153689.3889543929</v>
      </c>
      <c r="D117" s="4">
        <f t="shared" si="12"/>
        <v>1024.5959263626194</v>
      </c>
      <c r="E117" s="4">
        <f t="shared" si="18"/>
        <v>296.18030662025785</v>
      </c>
      <c r="F117" s="4">
        <v>100</v>
      </c>
      <c r="G117" s="4">
        <f t="shared" si="13"/>
        <v>153293.20864777264</v>
      </c>
      <c r="H117" s="4">
        <f t="shared" si="14"/>
        <v>500</v>
      </c>
      <c r="I117" s="4" t="str">
        <f t="shared" si="15"/>
        <v/>
      </c>
      <c r="J117" s="4">
        <f t="shared" si="16"/>
        <v>1920.7762329828772</v>
      </c>
      <c r="K117" s="4">
        <f>_xlfn.LET(
_xlpm.CumulativeInterestCalculation,SUM($D$29:$D117),
_xlpm.IsPrincipalZeroCondition,ROUND($G116,2) = 0,
_xlpm.IsPrincipalRemainingBlankCondition,$G116="",
_xlpm.IsPeriodBlankCondition,ISBLANK($A117),
_xlpm.Calculation,IF(_xlpm.IsPeriodBlankCondition,"",IF(_xlpm.IsPrincipalRemainingBlankCondition,"",IF(_xlpm.IsPrincipalZeroCondition,"",_xlpm.CumulativeInterestCalculation))),
_xlpm.Calculation
)</f>
        <v>99742.293383248791</v>
      </c>
      <c r="L117" s="4">
        <f>_xlfn.LET(
_xlpm.CumulativePrincipalCalculation,SUM($E$29:$F117),
_xlpm.CumulativePrincipalCalculationIfPrincipalLessThenOrEqualToMonthlyPaymentCondition,$L116+$E117,
_xlpm.PrincipalOwedCalculation,$B$10-$D117,
_xlpm.IsPrincipalLessThenOrEqualToMonthlyPaymentCondition,$G116&lt;=$B$10,
_xlpm.IsPrincipalZeroCondition,ROUND($G116,2) = 0,
_xlpm.IsPrincipalRemainingBlankCondition,$G116="",
_xlpm.IsPeriodBlankCondition,ISBLANK($A117),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26706.791352227319</v>
      </c>
      <c r="M117" s="4">
        <f>_xlfn.LET(
_xlpm.CumulativePMICalculation,SUM($I$29:$I117),
_xlpm.IsPrincipalZeroCondition,ROUND($G116,2) = 0,
_xlpm.IsPrincipalRemainingBlankCondition,$G116="",
_xlpm.IsPeriodBlankCondition,ISBLANK($A117),
_xlpm.Calculation,IF(_xlpm.IsPeriodBlankCondition,"",IF(_xlpm.IsPrincipalRemainingBlankCondition,"",IF(_xlpm.IsPrincipalZeroCondition,"",_xlpm.CumulativePMICalculation))),
_xlpm.Calculation
)</f>
        <v>21600</v>
      </c>
      <c r="N117" s="4">
        <f t="shared" si="17"/>
        <v>148049.08473547612</v>
      </c>
      <c r="O117" s="4">
        <f>_xlfn.LET(
_xlpm.CumulativeHousingPaymentsIncludingAdditionalCosts,SUM($J$29:$J117),
_xlpm.PrincipalOwedCalculation,$B$10-$D117,
_xlpm.IsPrincipalLessThenOrEqualToMonthlyPaymentCondition,$G116&lt;=$B$10,
_xlpm.IsPrincipalZeroCondition,ROUND($G116,2) = 0,
_xlpm.IsPrincipalRemainingBlankCondition,$G116="",
_xlpm.IsPeriodBlankCondition,ISBLANK($A117),
_xlpm.Calculation,IF(_xlpm.IsPeriodBlankCondition,"",IF(_xlpm.IsPrincipalRemainingBlankCondition,"",IF(_xlpm.IsPrincipalZeroCondition,"",_xlpm.CumulativeHousingPaymentsIncludingAdditionalCosts))),
_xlpm.Calculation
)</f>
        <v>192549.08473547603</v>
      </c>
    </row>
    <row r="118" spans="1:15" x14ac:dyDescent="0.3">
      <c r="A118">
        <v>90</v>
      </c>
      <c r="B118" s="34">
        <f t="shared" si="10"/>
        <v>46539</v>
      </c>
      <c r="C118" s="4">
        <f t="shared" si="11"/>
        <v>153293.20864777264</v>
      </c>
      <c r="D118" s="4">
        <f t="shared" si="12"/>
        <v>1021.9547243184843</v>
      </c>
      <c r="E118" s="4">
        <f t="shared" si="18"/>
        <v>298.82150866439292</v>
      </c>
      <c r="F118" s="4">
        <v>100</v>
      </c>
      <c r="G118" s="4">
        <f t="shared" si="13"/>
        <v>152894.38713910824</v>
      </c>
      <c r="H118" s="4">
        <f t="shared" si="14"/>
        <v>500</v>
      </c>
      <c r="I118" s="4" t="str">
        <f t="shared" si="15"/>
        <v/>
      </c>
      <c r="J118" s="4">
        <f t="shared" si="16"/>
        <v>1920.7762329828772</v>
      </c>
      <c r="K118" s="4">
        <f>_xlfn.LET(
_xlpm.CumulativeInterestCalculation,SUM($D$29:$D118),
_xlpm.IsPrincipalZeroCondition,ROUND($G117,2) = 0,
_xlpm.IsPrincipalRemainingBlankCondition,$G117="",
_xlpm.IsPeriodBlankCondition,ISBLANK($A118),
_xlpm.Calculation,IF(_xlpm.IsPeriodBlankCondition,"",IF(_xlpm.IsPrincipalRemainingBlankCondition,"",IF(_xlpm.IsPrincipalZeroCondition,"",_xlpm.CumulativeInterestCalculation))),
_xlpm.Calculation
)</f>
        <v>100764.24810756727</v>
      </c>
      <c r="L118" s="4">
        <f>_xlfn.LET(
_xlpm.CumulativePrincipalCalculation,SUM($E$29:$F118),
_xlpm.CumulativePrincipalCalculationIfPrincipalLessThenOrEqualToMonthlyPaymentCondition,$L117+$E118,
_xlpm.PrincipalOwedCalculation,$B$10-$D118,
_xlpm.IsPrincipalLessThenOrEqualToMonthlyPaymentCondition,$G117&lt;=$B$10,
_xlpm.IsPrincipalZeroCondition,ROUND($G117,2) = 0,
_xlpm.IsPrincipalRemainingBlankCondition,$G117="",
_xlpm.IsPeriodBlankCondition,ISBLANK($A118),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27105.612860891713</v>
      </c>
      <c r="M118" s="4">
        <f>_xlfn.LET(
_xlpm.CumulativePMICalculation,SUM($I$29:$I118),
_xlpm.IsPrincipalZeroCondition,ROUND($G117,2) = 0,
_xlpm.IsPrincipalRemainingBlankCondition,$G117="",
_xlpm.IsPeriodBlankCondition,ISBLANK($A118),
_xlpm.Calculation,IF(_xlpm.IsPeriodBlankCondition,"",IF(_xlpm.IsPrincipalRemainingBlankCondition,"",IF(_xlpm.IsPrincipalZeroCondition,"",_xlpm.CumulativePMICalculation))),
_xlpm.Calculation
)</f>
        <v>21600</v>
      </c>
      <c r="N118" s="4">
        <f t="shared" si="17"/>
        <v>149469.86096845899</v>
      </c>
      <c r="O118" s="4">
        <f>_xlfn.LET(
_xlpm.CumulativeHousingPaymentsIncludingAdditionalCosts,SUM($J$29:$J118),
_xlpm.PrincipalOwedCalculation,$B$10-$D118,
_xlpm.IsPrincipalLessThenOrEqualToMonthlyPaymentCondition,$G117&lt;=$B$10,
_xlpm.IsPrincipalZeroCondition,ROUND($G117,2) = 0,
_xlpm.IsPrincipalRemainingBlankCondition,$G117="",
_xlpm.IsPeriodBlankCondition,ISBLANK($A118),
_xlpm.Calculation,IF(_xlpm.IsPeriodBlankCondition,"",IF(_xlpm.IsPrincipalRemainingBlankCondition,"",IF(_xlpm.IsPrincipalZeroCondition,"",_xlpm.CumulativeHousingPaymentsIncludingAdditionalCosts))),
_xlpm.Calculation
)</f>
        <v>194469.8609684589</v>
      </c>
    </row>
    <row r="119" spans="1:15" x14ac:dyDescent="0.3">
      <c r="A119">
        <v>91</v>
      </c>
      <c r="B119" s="34">
        <f t="shared" si="10"/>
        <v>46569</v>
      </c>
      <c r="C119" s="4">
        <f t="shared" si="11"/>
        <v>152894.38713910824</v>
      </c>
      <c r="D119" s="4">
        <f t="shared" si="12"/>
        <v>1019.2959142607216</v>
      </c>
      <c r="E119" s="4">
        <f t="shared" si="18"/>
        <v>301.48031872215563</v>
      </c>
      <c r="F119" s="4">
        <v>100</v>
      </c>
      <c r="G119" s="4">
        <f t="shared" si="13"/>
        <v>152492.90682038607</v>
      </c>
      <c r="H119" s="4">
        <f t="shared" si="14"/>
        <v>500</v>
      </c>
      <c r="I119" s="4" t="str">
        <f t="shared" si="15"/>
        <v/>
      </c>
      <c r="J119" s="4">
        <f t="shared" si="16"/>
        <v>1920.7762329828772</v>
      </c>
      <c r="K119" s="4">
        <f>_xlfn.LET(
_xlpm.CumulativeInterestCalculation,SUM($D$29:$D119),
_xlpm.IsPrincipalZeroCondition,ROUND($G118,2) = 0,
_xlpm.IsPrincipalRemainingBlankCondition,$G118="",
_xlpm.IsPeriodBlankCondition,ISBLANK($A119),
_xlpm.Calculation,IF(_xlpm.IsPeriodBlankCondition,"",IF(_xlpm.IsPrincipalRemainingBlankCondition,"",IF(_xlpm.IsPrincipalZeroCondition,"",_xlpm.CumulativeInterestCalculation))),
_xlpm.Calculation
)</f>
        <v>101783.544021828</v>
      </c>
      <c r="L119" s="4">
        <f>_xlfn.LET(
_xlpm.CumulativePrincipalCalculation,SUM($E$29:$F119),
_xlpm.CumulativePrincipalCalculationIfPrincipalLessThenOrEqualToMonthlyPaymentCondition,$L118+$E119,
_xlpm.PrincipalOwedCalculation,$B$10-$D119,
_xlpm.IsPrincipalLessThenOrEqualToMonthlyPaymentCondition,$G118&lt;=$B$10,
_xlpm.IsPrincipalZeroCondition,ROUND($G118,2) = 0,
_xlpm.IsPrincipalRemainingBlankCondition,$G118="",
_xlpm.IsPeriodBlankCondition,ISBLANK($A119),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27507.093179613868</v>
      </c>
      <c r="M119" s="4">
        <f>_xlfn.LET(
_xlpm.CumulativePMICalculation,SUM($I$29:$I119),
_xlpm.IsPrincipalZeroCondition,ROUND($G118,2) = 0,
_xlpm.IsPrincipalRemainingBlankCondition,$G118="",
_xlpm.IsPeriodBlankCondition,ISBLANK($A119),
_xlpm.Calculation,IF(_xlpm.IsPeriodBlankCondition,"",IF(_xlpm.IsPrincipalRemainingBlankCondition,"",IF(_xlpm.IsPrincipalZeroCondition,"",_xlpm.CumulativePMICalculation))),
_xlpm.Calculation
)</f>
        <v>21600</v>
      </c>
      <c r="N119" s="4">
        <f t="shared" si="17"/>
        <v>150890.63720144186</v>
      </c>
      <c r="O119" s="4">
        <f>_xlfn.LET(
_xlpm.CumulativeHousingPaymentsIncludingAdditionalCosts,SUM($J$29:$J119),
_xlpm.PrincipalOwedCalculation,$B$10-$D119,
_xlpm.IsPrincipalLessThenOrEqualToMonthlyPaymentCondition,$G118&lt;=$B$10,
_xlpm.IsPrincipalZeroCondition,ROUND($G118,2) = 0,
_xlpm.IsPrincipalRemainingBlankCondition,$G118="",
_xlpm.IsPeriodBlankCondition,ISBLANK($A119),
_xlpm.Calculation,IF(_xlpm.IsPeriodBlankCondition,"",IF(_xlpm.IsPrincipalRemainingBlankCondition,"",IF(_xlpm.IsPrincipalZeroCondition,"",_xlpm.CumulativeHousingPaymentsIncludingAdditionalCosts))),
_xlpm.Calculation
)</f>
        <v>196390.63720144177</v>
      </c>
    </row>
    <row r="120" spans="1:15" x14ac:dyDescent="0.3">
      <c r="A120">
        <v>92</v>
      </c>
      <c r="B120" s="34">
        <f t="shared" si="10"/>
        <v>46600</v>
      </c>
      <c r="C120" s="4">
        <f t="shared" si="11"/>
        <v>152492.90682038607</v>
      </c>
      <c r="D120" s="4">
        <f t="shared" si="12"/>
        <v>1016.6193788025738</v>
      </c>
      <c r="E120" s="4">
        <f t="shared" si="18"/>
        <v>304.15685418030341</v>
      </c>
      <c r="F120" s="4">
        <v>100</v>
      </c>
      <c r="G120" s="4">
        <f t="shared" si="13"/>
        <v>152088.74996620577</v>
      </c>
      <c r="H120" s="4">
        <f t="shared" si="14"/>
        <v>500</v>
      </c>
      <c r="I120" s="4" t="str">
        <f t="shared" si="15"/>
        <v/>
      </c>
      <c r="J120" s="4">
        <f t="shared" si="16"/>
        <v>1920.7762329828772</v>
      </c>
      <c r="K120" s="4">
        <f>_xlfn.LET(
_xlpm.CumulativeInterestCalculation,SUM($D$29:$D120),
_xlpm.IsPrincipalZeroCondition,ROUND($G119,2) = 0,
_xlpm.IsPrincipalRemainingBlankCondition,$G119="",
_xlpm.IsPeriodBlankCondition,ISBLANK($A120),
_xlpm.Calculation,IF(_xlpm.IsPeriodBlankCondition,"",IF(_xlpm.IsPrincipalRemainingBlankCondition,"",IF(_xlpm.IsPrincipalZeroCondition,"",_xlpm.CumulativeInterestCalculation))),
_xlpm.Calculation
)</f>
        <v>102800.16340063057</v>
      </c>
      <c r="L120" s="4">
        <f>_xlfn.LET(
_xlpm.CumulativePrincipalCalculation,SUM($E$29:$F120),
_xlpm.CumulativePrincipalCalculationIfPrincipalLessThenOrEqualToMonthlyPaymentCondition,$L119+$E120,
_xlpm.PrincipalOwedCalculation,$B$10-$D120,
_xlpm.IsPrincipalLessThenOrEqualToMonthlyPaymentCondition,$G119&lt;=$B$10,
_xlpm.IsPrincipalZeroCondition,ROUND($G119,2) = 0,
_xlpm.IsPrincipalRemainingBlankCondition,$G119="",
_xlpm.IsPeriodBlankCondition,ISBLANK($A120),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27911.250033794171</v>
      </c>
      <c r="M120" s="4">
        <f>_xlfn.LET(
_xlpm.CumulativePMICalculation,SUM($I$29:$I120),
_xlpm.IsPrincipalZeroCondition,ROUND($G119,2) = 0,
_xlpm.IsPrincipalRemainingBlankCondition,$G119="",
_xlpm.IsPeriodBlankCondition,ISBLANK($A120),
_xlpm.Calculation,IF(_xlpm.IsPeriodBlankCondition,"",IF(_xlpm.IsPrincipalRemainingBlankCondition,"",IF(_xlpm.IsPrincipalZeroCondition,"",_xlpm.CumulativePMICalculation))),
_xlpm.Calculation
)</f>
        <v>21600</v>
      </c>
      <c r="N120" s="4">
        <f t="shared" si="17"/>
        <v>152311.41343442473</v>
      </c>
      <c r="O120" s="4">
        <f>_xlfn.LET(
_xlpm.CumulativeHousingPaymentsIncludingAdditionalCosts,SUM($J$29:$J120),
_xlpm.PrincipalOwedCalculation,$B$10-$D120,
_xlpm.IsPrincipalLessThenOrEqualToMonthlyPaymentCondition,$G119&lt;=$B$10,
_xlpm.IsPrincipalZeroCondition,ROUND($G119,2) = 0,
_xlpm.IsPrincipalRemainingBlankCondition,$G119="",
_xlpm.IsPeriodBlankCondition,ISBLANK($A120),
_xlpm.Calculation,IF(_xlpm.IsPeriodBlankCondition,"",IF(_xlpm.IsPrincipalRemainingBlankCondition,"",IF(_xlpm.IsPrincipalZeroCondition,"",_xlpm.CumulativeHousingPaymentsIncludingAdditionalCosts))),
_xlpm.Calculation
)</f>
        <v>198311.41343442464</v>
      </c>
    </row>
    <row r="121" spans="1:15" x14ac:dyDescent="0.3">
      <c r="A121">
        <v>93</v>
      </c>
      <c r="B121" s="34">
        <f t="shared" si="10"/>
        <v>46631</v>
      </c>
      <c r="C121" s="4">
        <f t="shared" si="11"/>
        <v>152088.74996620577</v>
      </c>
      <c r="D121" s="4">
        <f t="shared" si="12"/>
        <v>1013.9249997747052</v>
      </c>
      <c r="E121" s="4">
        <f t="shared" si="18"/>
        <v>306.85123320817206</v>
      </c>
      <c r="F121" s="4">
        <v>100</v>
      </c>
      <c r="G121" s="4">
        <f t="shared" si="13"/>
        <v>151681.89873299759</v>
      </c>
      <c r="H121" s="4">
        <f t="shared" si="14"/>
        <v>500</v>
      </c>
      <c r="I121" s="4" t="str">
        <f t="shared" si="15"/>
        <v/>
      </c>
      <c r="J121" s="4">
        <f t="shared" si="16"/>
        <v>1920.7762329828772</v>
      </c>
      <c r="K121" s="4">
        <f>_xlfn.LET(
_xlpm.CumulativeInterestCalculation,SUM($D$29:$D121),
_xlpm.IsPrincipalZeroCondition,ROUND($G120,2) = 0,
_xlpm.IsPrincipalRemainingBlankCondition,$G120="",
_xlpm.IsPeriodBlankCondition,ISBLANK($A121),
_xlpm.Calculation,IF(_xlpm.IsPeriodBlankCondition,"",IF(_xlpm.IsPrincipalRemainingBlankCondition,"",IF(_xlpm.IsPrincipalZeroCondition,"",_xlpm.CumulativeInterestCalculation))),
_xlpm.Calculation
)</f>
        <v>103814.08840040528</v>
      </c>
      <c r="L121" s="4">
        <f>_xlfn.LET(
_xlpm.CumulativePrincipalCalculation,SUM($E$29:$F121),
_xlpm.CumulativePrincipalCalculationIfPrincipalLessThenOrEqualToMonthlyPaymentCondition,$L120+$E121,
_xlpm.PrincipalOwedCalculation,$B$10-$D121,
_xlpm.IsPrincipalLessThenOrEqualToMonthlyPaymentCondition,$G120&lt;=$B$10,
_xlpm.IsPrincipalZeroCondition,ROUND($G120,2) = 0,
_xlpm.IsPrincipalRemainingBlankCondition,$G120="",
_xlpm.IsPeriodBlankCondition,ISBLANK($A121),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28318.101267002345</v>
      </c>
      <c r="M121" s="4">
        <f>_xlfn.LET(
_xlpm.CumulativePMICalculation,SUM($I$29:$I121),
_xlpm.IsPrincipalZeroCondition,ROUND($G120,2) = 0,
_xlpm.IsPrincipalRemainingBlankCondition,$G120="",
_xlpm.IsPeriodBlankCondition,ISBLANK($A121),
_xlpm.Calculation,IF(_xlpm.IsPeriodBlankCondition,"",IF(_xlpm.IsPrincipalRemainingBlankCondition,"",IF(_xlpm.IsPrincipalZeroCondition,"",_xlpm.CumulativePMICalculation))),
_xlpm.Calculation
)</f>
        <v>21600</v>
      </c>
      <c r="N121" s="4">
        <f t="shared" si="17"/>
        <v>153732.18966740763</v>
      </c>
      <c r="O121" s="4">
        <f>_xlfn.LET(
_xlpm.CumulativeHousingPaymentsIncludingAdditionalCosts,SUM($J$29:$J121),
_xlpm.PrincipalOwedCalculation,$B$10-$D121,
_xlpm.IsPrincipalLessThenOrEqualToMonthlyPaymentCondition,$G120&lt;=$B$10,
_xlpm.IsPrincipalZeroCondition,ROUND($G120,2) = 0,
_xlpm.IsPrincipalRemainingBlankCondition,$G120="",
_xlpm.IsPeriodBlankCondition,ISBLANK($A121),
_xlpm.Calculation,IF(_xlpm.IsPeriodBlankCondition,"",IF(_xlpm.IsPrincipalRemainingBlankCondition,"",IF(_xlpm.IsPrincipalZeroCondition,"",_xlpm.CumulativeHousingPaymentsIncludingAdditionalCosts))),
_xlpm.Calculation
)</f>
        <v>200232.18966740751</v>
      </c>
    </row>
    <row r="122" spans="1:15" x14ac:dyDescent="0.3">
      <c r="A122">
        <v>94</v>
      </c>
      <c r="B122" s="34">
        <f t="shared" si="10"/>
        <v>46661</v>
      </c>
      <c r="C122" s="4">
        <f t="shared" si="11"/>
        <v>151681.89873299759</v>
      </c>
      <c r="D122" s="4">
        <f t="shared" si="12"/>
        <v>1011.2126582199841</v>
      </c>
      <c r="E122" s="4">
        <f t="shared" si="18"/>
        <v>309.56357476289315</v>
      </c>
      <c r="F122" s="4">
        <v>100</v>
      </c>
      <c r="G122" s="4">
        <f t="shared" si="13"/>
        <v>151272.33515823469</v>
      </c>
      <c r="H122" s="4">
        <f t="shared" si="14"/>
        <v>500</v>
      </c>
      <c r="I122" s="4" t="str">
        <f t="shared" si="15"/>
        <v/>
      </c>
      <c r="J122" s="4">
        <f t="shared" si="16"/>
        <v>1920.7762329828772</v>
      </c>
      <c r="K122" s="4">
        <f>_xlfn.LET(
_xlpm.CumulativeInterestCalculation,SUM($D$29:$D122),
_xlpm.IsPrincipalZeroCondition,ROUND($G121,2) = 0,
_xlpm.IsPrincipalRemainingBlankCondition,$G121="",
_xlpm.IsPeriodBlankCondition,ISBLANK($A122),
_xlpm.Calculation,IF(_xlpm.IsPeriodBlankCondition,"",IF(_xlpm.IsPrincipalRemainingBlankCondition,"",IF(_xlpm.IsPrincipalZeroCondition,"",_xlpm.CumulativeInterestCalculation))),
_xlpm.Calculation
)</f>
        <v>104825.30105862526</v>
      </c>
      <c r="L122" s="4">
        <f>_xlfn.LET(
_xlpm.CumulativePrincipalCalculation,SUM($E$29:$F122),
_xlpm.CumulativePrincipalCalculationIfPrincipalLessThenOrEqualToMonthlyPaymentCondition,$L121+$E122,
_xlpm.PrincipalOwedCalculation,$B$10-$D122,
_xlpm.IsPrincipalLessThenOrEqualToMonthlyPaymentCondition,$G121&lt;=$B$10,
_xlpm.IsPrincipalZeroCondition,ROUND($G121,2) = 0,
_xlpm.IsPrincipalRemainingBlankCondition,$G121="",
_xlpm.IsPeriodBlankCondition,ISBLANK($A122),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28727.66484176524</v>
      </c>
      <c r="M122" s="4">
        <f>_xlfn.LET(
_xlpm.CumulativePMICalculation,SUM($I$29:$I122),
_xlpm.IsPrincipalZeroCondition,ROUND($G121,2) = 0,
_xlpm.IsPrincipalRemainingBlankCondition,$G121="",
_xlpm.IsPeriodBlankCondition,ISBLANK($A122),
_xlpm.Calculation,IF(_xlpm.IsPeriodBlankCondition,"",IF(_xlpm.IsPrincipalRemainingBlankCondition,"",IF(_xlpm.IsPrincipalZeroCondition,"",_xlpm.CumulativePMICalculation))),
_xlpm.Calculation
)</f>
        <v>21600</v>
      </c>
      <c r="N122" s="4">
        <f t="shared" si="17"/>
        <v>155152.9659003905</v>
      </c>
      <c r="O122" s="4">
        <f>_xlfn.LET(
_xlpm.CumulativeHousingPaymentsIncludingAdditionalCosts,SUM($J$29:$J122),
_xlpm.PrincipalOwedCalculation,$B$10-$D122,
_xlpm.IsPrincipalLessThenOrEqualToMonthlyPaymentCondition,$G121&lt;=$B$10,
_xlpm.IsPrincipalZeroCondition,ROUND($G121,2) = 0,
_xlpm.IsPrincipalRemainingBlankCondition,$G121="",
_xlpm.IsPeriodBlankCondition,ISBLANK($A122),
_xlpm.Calculation,IF(_xlpm.IsPeriodBlankCondition,"",IF(_xlpm.IsPrincipalRemainingBlankCondition,"",IF(_xlpm.IsPrincipalZeroCondition,"",_xlpm.CumulativeHousingPaymentsIncludingAdditionalCosts))),
_xlpm.Calculation
)</f>
        <v>202152.96590039038</v>
      </c>
    </row>
    <row r="123" spans="1:15" x14ac:dyDescent="0.3">
      <c r="A123">
        <v>95</v>
      </c>
      <c r="B123" s="34">
        <f t="shared" si="10"/>
        <v>46692</v>
      </c>
      <c r="C123" s="4">
        <f t="shared" si="11"/>
        <v>151272.33515823469</v>
      </c>
      <c r="D123" s="4">
        <f t="shared" si="12"/>
        <v>1008.4822343882314</v>
      </c>
      <c r="E123" s="4">
        <f t="shared" si="18"/>
        <v>312.29399859464581</v>
      </c>
      <c r="F123" s="4">
        <v>100</v>
      </c>
      <c r="G123" s="4">
        <f t="shared" si="13"/>
        <v>150860.04115964004</v>
      </c>
      <c r="H123" s="4">
        <f t="shared" si="14"/>
        <v>500</v>
      </c>
      <c r="I123" s="4" t="str">
        <f t="shared" si="15"/>
        <v/>
      </c>
      <c r="J123" s="4">
        <f t="shared" si="16"/>
        <v>1920.7762329828772</v>
      </c>
      <c r="K123" s="4">
        <f>_xlfn.LET(
_xlpm.CumulativeInterestCalculation,SUM($D$29:$D123),
_xlpm.IsPrincipalZeroCondition,ROUND($G122,2) = 0,
_xlpm.IsPrincipalRemainingBlankCondition,$G122="",
_xlpm.IsPeriodBlankCondition,ISBLANK($A123),
_xlpm.Calculation,IF(_xlpm.IsPeriodBlankCondition,"",IF(_xlpm.IsPrincipalRemainingBlankCondition,"",IF(_xlpm.IsPrincipalZeroCondition,"",_xlpm.CumulativeInterestCalculation))),
_xlpm.Calculation
)</f>
        <v>105833.78329301349</v>
      </c>
      <c r="L123" s="4">
        <f>_xlfn.LET(
_xlpm.CumulativePrincipalCalculation,SUM($E$29:$F123),
_xlpm.CumulativePrincipalCalculationIfPrincipalLessThenOrEqualToMonthlyPaymentCondition,$L122+$E123,
_xlpm.PrincipalOwedCalculation,$B$10-$D123,
_xlpm.IsPrincipalLessThenOrEqualToMonthlyPaymentCondition,$G122&lt;=$B$10,
_xlpm.IsPrincipalZeroCondition,ROUND($G122,2) = 0,
_xlpm.IsPrincipalRemainingBlankCondition,$G122="",
_xlpm.IsPeriodBlankCondition,ISBLANK($A123),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29139.958840359886</v>
      </c>
      <c r="M123" s="4">
        <f>_xlfn.LET(
_xlpm.CumulativePMICalculation,SUM($I$29:$I123),
_xlpm.IsPrincipalZeroCondition,ROUND($G122,2) = 0,
_xlpm.IsPrincipalRemainingBlankCondition,$G122="",
_xlpm.IsPeriodBlankCondition,ISBLANK($A123),
_xlpm.Calculation,IF(_xlpm.IsPeriodBlankCondition,"",IF(_xlpm.IsPrincipalRemainingBlankCondition,"",IF(_xlpm.IsPrincipalZeroCondition,"",_xlpm.CumulativePMICalculation))),
_xlpm.Calculation
)</f>
        <v>21600</v>
      </c>
      <c r="N123" s="4">
        <f t="shared" si="17"/>
        <v>156573.74213337337</v>
      </c>
      <c r="O123" s="4">
        <f>_xlfn.LET(
_xlpm.CumulativeHousingPaymentsIncludingAdditionalCosts,SUM($J$29:$J123),
_xlpm.PrincipalOwedCalculation,$B$10-$D123,
_xlpm.IsPrincipalLessThenOrEqualToMonthlyPaymentCondition,$G122&lt;=$B$10,
_xlpm.IsPrincipalZeroCondition,ROUND($G122,2) = 0,
_xlpm.IsPrincipalRemainingBlankCondition,$G122="",
_xlpm.IsPeriodBlankCondition,ISBLANK($A123),
_xlpm.Calculation,IF(_xlpm.IsPeriodBlankCondition,"",IF(_xlpm.IsPrincipalRemainingBlankCondition,"",IF(_xlpm.IsPrincipalZeroCondition,"",_xlpm.CumulativeHousingPaymentsIncludingAdditionalCosts))),
_xlpm.Calculation
)</f>
        <v>204073.74213337325</v>
      </c>
    </row>
    <row r="124" spans="1:15" x14ac:dyDescent="0.3">
      <c r="A124">
        <v>96</v>
      </c>
      <c r="B124" s="34">
        <f t="shared" si="10"/>
        <v>46722</v>
      </c>
      <c r="C124" s="4">
        <f t="shared" si="11"/>
        <v>150860.04115964004</v>
      </c>
      <c r="D124" s="4">
        <f t="shared" si="12"/>
        <v>1005.7336077309336</v>
      </c>
      <c r="E124" s="4">
        <f t="shared" si="18"/>
        <v>315.0426252519436</v>
      </c>
      <c r="F124" s="4">
        <v>100</v>
      </c>
      <c r="G124" s="4">
        <f t="shared" si="13"/>
        <v>150444.99853438808</v>
      </c>
      <c r="H124" s="4">
        <f t="shared" si="14"/>
        <v>500</v>
      </c>
      <c r="I124" s="4" t="str">
        <f t="shared" si="15"/>
        <v/>
      </c>
      <c r="J124" s="4">
        <f t="shared" si="16"/>
        <v>1920.7762329828772</v>
      </c>
      <c r="K124" s="4">
        <f>_xlfn.LET(
_xlpm.CumulativeInterestCalculation,SUM($D$29:$D124),
_xlpm.IsPrincipalZeroCondition,ROUND($G123,2) = 0,
_xlpm.IsPrincipalRemainingBlankCondition,$G123="",
_xlpm.IsPeriodBlankCondition,ISBLANK($A124),
_xlpm.Calculation,IF(_xlpm.IsPeriodBlankCondition,"",IF(_xlpm.IsPrincipalRemainingBlankCondition,"",IF(_xlpm.IsPrincipalZeroCondition,"",_xlpm.CumulativeInterestCalculation))),
_xlpm.Calculation
)</f>
        <v>106839.51690074442</v>
      </c>
      <c r="L124" s="4">
        <f>_xlfn.LET(
_xlpm.CumulativePrincipalCalculation,SUM($E$29:$F124),
_xlpm.CumulativePrincipalCalculationIfPrincipalLessThenOrEqualToMonthlyPaymentCondition,$L123+$E124,
_xlpm.PrincipalOwedCalculation,$B$10-$D124,
_xlpm.IsPrincipalLessThenOrEqualToMonthlyPaymentCondition,$G123&lt;=$B$10,
_xlpm.IsPrincipalZeroCondition,ROUND($G123,2) = 0,
_xlpm.IsPrincipalRemainingBlankCondition,$G123="",
_xlpm.IsPeriodBlankCondition,ISBLANK($A124),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29555.001465611829</v>
      </c>
      <c r="M124" s="4">
        <f>_xlfn.LET(
_xlpm.CumulativePMICalculation,SUM($I$29:$I124),
_xlpm.IsPrincipalZeroCondition,ROUND($G123,2) = 0,
_xlpm.IsPrincipalRemainingBlankCondition,$G123="",
_xlpm.IsPeriodBlankCondition,ISBLANK($A124),
_xlpm.Calculation,IF(_xlpm.IsPeriodBlankCondition,"",IF(_xlpm.IsPrincipalRemainingBlankCondition,"",IF(_xlpm.IsPrincipalZeroCondition,"",_xlpm.CumulativePMICalculation))),
_xlpm.Calculation
)</f>
        <v>21600</v>
      </c>
      <c r="N124" s="4">
        <f t="shared" si="17"/>
        <v>157994.51836635626</v>
      </c>
      <c r="O124" s="4">
        <f>_xlfn.LET(
_xlpm.CumulativeHousingPaymentsIncludingAdditionalCosts,SUM($J$29:$J124),
_xlpm.PrincipalOwedCalculation,$B$10-$D124,
_xlpm.IsPrincipalLessThenOrEqualToMonthlyPaymentCondition,$G123&lt;=$B$10,
_xlpm.IsPrincipalZeroCondition,ROUND($G123,2) = 0,
_xlpm.IsPrincipalRemainingBlankCondition,$G123="",
_xlpm.IsPeriodBlankCondition,ISBLANK($A124),
_xlpm.Calculation,IF(_xlpm.IsPeriodBlankCondition,"",IF(_xlpm.IsPrincipalRemainingBlankCondition,"",IF(_xlpm.IsPrincipalZeroCondition,"",_xlpm.CumulativeHousingPaymentsIncludingAdditionalCosts))),
_xlpm.Calculation
)</f>
        <v>205994.51836635612</v>
      </c>
    </row>
    <row r="125" spans="1:15" x14ac:dyDescent="0.3">
      <c r="A125">
        <v>97</v>
      </c>
      <c r="B125" s="34">
        <f t="shared" si="10"/>
        <v>46753</v>
      </c>
      <c r="C125" s="4">
        <f t="shared" si="11"/>
        <v>150444.99853438808</v>
      </c>
      <c r="D125" s="4">
        <f t="shared" si="12"/>
        <v>1002.9666568959207</v>
      </c>
      <c r="E125" s="4">
        <f t="shared" si="18"/>
        <v>317.80957608695655</v>
      </c>
      <c r="F125" s="4">
        <v>100</v>
      </c>
      <c r="G125" s="4">
        <f t="shared" si="13"/>
        <v>150027.18895830112</v>
      </c>
      <c r="H125" s="4">
        <f t="shared" si="14"/>
        <v>500</v>
      </c>
      <c r="I125" s="4" t="str">
        <f t="shared" si="15"/>
        <v/>
      </c>
      <c r="J125" s="4">
        <f t="shared" si="16"/>
        <v>1920.7762329828772</v>
      </c>
      <c r="K125" s="4">
        <f>_xlfn.LET(
_xlpm.CumulativeInterestCalculation,SUM($D$29:$D125),
_xlpm.IsPrincipalZeroCondition,ROUND($G124,2) = 0,
_xlpm.IsPrincipalRemainingBlankCondition,$G124="",
_xlpm.IsPeriodBlankCondition,ISBLANK($A125),
_xlpm.Calculation,IF(_xlpm.IsPeriodBlankCondition,"",IF(_xlpm.IsPrincipalRemainingBlankCondition,"",IF(_xlpm.IsPrincipalZeroCondition,"",_xlpm.CumulativeInterestCalculation))),
_xlpm.Calculation
)</f>
        <v>107842.48355764034</v>
      </c>
      <c r="L125" s="4">
        <f>_xlfn.LET(
_xlpm.CumulativePrincipalCalculation,SUM($E$29:$F125),
_xlpm.CumulativePrincipalCalculationIfPrincipalLessThenOrEqualToMonthlyPaymentCondition,$L124+$E125,
_xlpm.PrincipalOwedCalculation,$B$10-$D125,
_xlpm.IsPrincipalLessThenOrEqualToMonthlyPaymentCondition,$G124&lt;=$B$10,
_xlpm.IsPrincipalZeroCondition,ROUND($G124,2) = 0,
_xlpm.IsPrincipalRemainingBlankCondition,$G124="",
_xlpm.IsPeriodBlankCondition,ISBLANK($A125),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29972.811041698787</v>
      </c>
      <c r="M125" s="4">
        <f>_xlfn.LET(
_xlpm.CumulativePMICalculation,SUM($I$29:$I125),
_xlpm.IsPrincipalZeroCondition,ROUND($G124,2) = 0,
_xlpm.IsPrincipalRemainingBlankCondition,$G124="",
_xlpm.IsPeriodBlankCondition,ISBLANK($A125),
_xlpm.Calculation,IF(_xlpm.IsPeriodBlankCondition,"",IF(_xlpm.IsPrincipalRemainingBlankCondition,"",IF(_xlpm.IsPrincipalZeroCondition,"",_xlpm.CumulativePMICalculation))),
_xlpm.Calculation
)</f>
        <v>21600</v>
      </c>
      <c r="N125" s="4">
        <f t="shared" si="17"/>
        <v>159415.29459933913</v>
      </c>
      <c r="O125" s="4">
        <f>_xlfn.LET(
_xlpm.CumulativeHousingPaymentsIncludingAdditionalCosts,SUM($J$29:$J125),
_xlpm.PrincipalOwedCalculation,$B$10-$D125,
_xlpm.IsPrincipalLessThenOrEqualToMonthlyPaymentCondition,$G124&lt;=$B$10,
_xlpm.IsPrincipalZeroCondition,ROUND($G124,2) = 0,
_xlpm.IsPrincipalRemainingBlankCondition,$G124="",
_xlpm.IsPeriodBlankCondition,ISBLANK($A125),
_xlpm.Calculation,IF(_xlpm.IsPeriodBlankCondition,"",IF(_xlpm.IsPrincipalRemainingBlankCondition,"",IF(_xlpm.IsPrincipalZeroCondition,"",_xlpm.CumulativeHousingPaymentsIncludingAdditionalCosts))),
_xlpm.Calculation
)</f>
        <v>207915.29459933899</v>
      </c>
    </row>
    <row r="126" spans="1:15" x14ac:dyDescent="0.3">
      <c r="A126">
        <v>98</v>
      </c>
      <c r="B126" s="34">
        <f t="shared" si="10"/>
        <v>46784</v>
      </c>
      <c r="C126" s="4">
        <f t="shared" si="11"/>
        <v>150027.18895830112</v>
      </c>
      <c r="D126" s="4">
        <f t="shared" si="12"/>
        <v>1000.1812597220076</v>
      </c>
      <c r="E126" s="4">
        <f t="shared" si="18"/>
        <v>320.59497326086966</v>
      </c>
      <c r="F126" s="4">
        <v>100</v>
      </c>
      <c r="G126" s="4">
        <f t="shared" si="13"/>
        <v>149606.59398504026</v>
      </c>
      <c r="H126" s="4">
        <f t="shared" si="14"/>
        <v>500</v>
      </c>
      <c r="I126" s="4" t="str">
        <f t="shared" si="15"/>
        <v/>
      </c>
      <c r="J126" s="4">
        <f t="shared" si="16"/>
        <v>1920.7762329828772</v>
      </c>
      <c r="K126" s="4">
        <f>_xlfn.LET(
_xlpm.CumulativeInterestCalculation,SUM($D$29:$D126),
_xlpm.IsPrincipalZeroCondition,ROUND($G125,2) = 0,
_xlpm.IsPrincipalRemainingBlankCondition,$G125="",
_xlpm.IsPeriodBlankCondition,ISBLANK($A126),
_xlpm.Calculation,IF(_xlpm.IsPeriodBlankCondition,"",IF(_xlpm.IsPrincipalRemainingBlankCondition,"",IF(_xlpm.IsPrincipalZeroCondition,"",_xlpm.CumulativeInterestCalculation))),
_xlpm.Calculation
)</f>
        <v>108842.66481736235</v>
      </c>
      <c r="L126" s="4">
        <f>_xlfn.LET(
_xlpm.CumulativePrincipalCalculation,SUM($E$29:$F126),
_xlpm.CumulativePrincipalCalculationIfPrincipalLessThenOrEqualToMonthlyPaymentCondition,$L125+$E126,
_xlpm.PrincipalOwedCalculation,$B$10-$D126,
_xlpm.IsPrincipalLessThenOrEqualToMonthlyPaymentCondition,$G125&lt;=$B$10,
_xlpm.IsPrincipalZeroCondition,ROUND($G125,2) = 0,
_xlpm.IsPrincipalRemainingBlankCondition,$G125="",
_xlpm.IsPeriodBlankCondition,ISBLANK($A126),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30393.406014959655</v>
      </c>
      <c r="M126" s="4">
        <f>_xlfn.LET(
_xlpm.CumulativePMICalculation,SUM($I$29:$I126),
_xlpm.IsPrincipalZeroCondition,ROUND($G125,2) = 0,
_xlpm.IsPrincipalRemainingBlankCondition,$G125="",
_xlpm.IsPeriodBlankCondition,ISBLANK($A126),
_xlpm.Calculation,IF(_xlpm.IsPeriodBlankCondition,"",IF(_xlpm.IsPrincipalRemainingBlankCondition,"",IF(_xlpm.IsPrincipalZeroCondition,"",_xlpm.CumulativePMICalculation))),
_xlpm.Calculation
)</f>
        <v>21600</v>
      </c>
      <c r="N126" s="4">
        <f t="shared" si="17"/>
        <v>160836.070832322</v>
      </c>
      <c r="O126" s="4">
        <f>_xlfn.LET(
_xlpm.CumulativeHousingPaymentsIncludingAdditionalCosts,SUM($J$29:$J126),
_xlpm.PrincipalOwedCalculation,$B$10-$D126,
_xlpm.IsPrincipalLessThenOrEqualToMonthlyPaymentCondition,$G125&lt;=$B$10,
_xlpm.IsPrincipalZeroCondition,ROUND($G125,2) = 0,
_xlpm.IsPrincipalRemainingBlankCondition,$G125="",
_xlpm.IsPeriodBlankCondition,ISBLANK($A126),
_xlpm.Calculation,IF(_xlpm.IsPeriodBlankCondition,"",IF(_xlpm.IsPrincipalRemainingBlankCondition,"",IF(_xlpm.IsPrincipalZeroCondition,"",_xlpm.CumulativeHousingPaymentsIncludingAdditionalCosts))),
_xlpm.Calculation
)</f>
        <v>209836.07083232186</v>
      </c>
    </row>
    <row r="127" spans="1:15" x14ac:dyDescent="0.3">
      <c r="A127">
        <v>99</v>
      </c>
      <c r="B127" s="34">
        <f t="shared" si="10"/>
        <v>46813</v>
      </c>
      <c r="C127" s="4">
        <f t="shared" si="11"/>
        <v>149606.59398504026</v>
      </c>
      <c r="D127" s="4">
        <f t="shared" si="12"/>
        <v>997.37729323360179</v>
      </c>
      <c r="E127" s="4">
        <f t="shared" si="18"/>
        <v>323.39893974927543</v>
      </c>
      <c r="F127" s="4">
        <v>100</v>
      </c>
      <c r="G127" s="4">
        <f t="shared" si="13"/>
        <v>149183.19504529098</v>
      </c>
      <c r="H127" s="4">
        <f t="shared" si="14"/>
        <v>500</v>
      </c>
      <c r="I127" s="4" t="str">
        <f t="shared" si="15"/>
        <v/>
      </c>
      <c r="J127" s="4">
        <f t="shared" si="16"/>
        <v>1920.7762329828772</v>
      </c>
      <c r="K127" s="4">
        <f>_xlfn.LET(
_xlpm.CumulativeInterestCalculation,SUM($D$29:$D127),
_xlpm.IsPrincipalZeroCondition,ROUND($G126,2) = 0,
_xlpm.IsPrincipalRemainingBlankCondition,$G126="",
_xlpm.IsPeriodBlankCondition,ISBLANK($A127),
_xlpm.Calculation,IF(_xlpm.IsPeriodBlankCondition,"",IF(_xlpm.IsPrincipalRemainingBlankCondition,"",IF(_xlpm.IsPrincipalZeroCondition,"",_xlpm.CumulativeInterestCalculation))),
_xlpm.Calculation
)</f>
        <v>109840.04211059595</v>
      </c>
      <c r="L127" s="4">
        <f>_xlfn.LET(
_xlpm.CumulativePrincipalCalculation,SUM($E$29:$F127),
_xlpm.CumulativePrincipalCalculationIfPrincipalLessThenOrEqualToMonthlyPaymentCondition,$L126+$E127,
_xlpm.PrincipalOwedCalculation,$B$10-$D127,
_xlpm.IsPrincipalLessThenOrEqualToMonthlyPaymentCondition,$G126&lt;=$B$10,
_xlpm.IsPrincipalZeroCondition,ROUND($G126,2) = 0,
_xlpm.IsPrincipalRemainingBlankCondition,$G126="",
_xlpm.IsPeriodBlankCondition,ISBLANK($A127),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30816.804954708932</v>
      </c>
      <c r="M127" s="4">
        <f>_xlfn.LET(
_xlpm.CumulativePMICalculation,SUM($I$29:$I127),
_xlpm.IsPrincipalZeroCondition,ROUND($G126,2) = 0,
_xlpm.IsPrincipalRemainingBlankCondition,$G126="",
_xlpm.IsPeriodBlankCondition,ISBLANK($A127),
_xlpm.Calculation,IF(_xlpm.IsPeriodBlankCondition,"",IF(_xlpm.IsPrincipalRemainingBlankCondition,"",IF(_xlpm.IsPrincipalZeroCondition,"",_xlpm.CumulativePMICalculation))),
_xlpm.Calculation
)</f>
        <v>21600</v>
      </c>
      <c r="N127" s="4">
        <f t="shared" si="17"/>
        <v>162256.84706530487</v>
      </c>
      <c r="O127" s="4">
        <f>_xlfn.LET(
_xlpm.CumulativeHousingPaymentsIncludingAdditionalCosts,SUM($J$29:$J127),
_xlpm.PrincipalOwedCalculation,$B$10-$D127,
_xlpm.IsPrincipalLessThenOrEqualToMonthlyPaymentCondition,$G126&lt;=$B$10,
_xlpm.IsPrincipalZeroCondition,ROUND($G126,2) = 0,
_xlpm.IsPrincipalRemainingBlankCondition,$G126="",
_xlpm.IsPeriodBlankCondition,ISBLANK($A127),
_xlpm.Calculation,IF(_xlpm.IsPeriodBlankCondition,"",IF(_xlpm.IsPrincipalRemainingBlankCondition,"",IF(_xlpm.IsPrincipalZeroCondition,"",_xlpm.CumulativeHousingPaymentsIncludingAdditionalCosts))),
_xlpm.Calculation
)</f>
        <v>211756.84706530473</v>
      </c>
    </row>
    <row r="128" spans="1:15" x14ac:dyDescent="0.3">
      <c r="A128">
        <v>100</v>
      </c>
      <c r="B128" s="34">
        <f t="shared" si="10"/>
        <v>46844</v>
      </c>
      <c r="C128" s="4">
        <f t="shared" si="11"/>
        <v>149183.19504529098</v>
      </c>
      <c r="D128" s="4">
        <f t="shared" si="12"/>
        <v>994.55463363527326</v>
      </c>
      <c r="E128" s="4">
        <f t="shared" si="18"/>
        <v>326.22159934760396</v>
      </c>
      <c r="F128" s="4">
        <v>100</v>
      </c>
      <c r="G128" s="4">
        <f t="shared" si="13"/>
        <v>148756.97344594338</v>
      </c>
      <c r="H128" s="4">
        <f t="shared" si="14"/>
        <v>500</v>
      </c>
      <c r="I128" s="4" t="str">
        <f t="shared" si="15"/>
        <v/>
      </c>
      <c r="J128" s="4">
        <f t="shared" si="16"/>
        <v>1920.7762329828772</v>
      </c>
      <c r="K128" s="4">
        <f>_xlfn.LET(
_xlpm.CumulativeInterestCalculation,SUM($D$29:$D128),
_xlpm.IsPrincipalZeroCondition,ROUND($G127,2) = 0,
_xlpm.IsPrincipalRemainingBlankCondition,$G127="",
_xlpm.IsPeriodBlankCondition,ISBLANK($A128),
_xlpm.Calculation,IF(_xlpm.IsPeriodBlankCondition,"",IF(_xlpm.IsPrincipalRemainingBlankCondition,"",IF(_xlpm.IsPrincipalZeroCondition,"",_xlpm.CumulativeInterestCalculation))),
_xlpm.Calculation
)</f>
        <v>110834.59674423122</v>
      </c>
      <c r="L128" s="4">
        <f>_xlfn.LET(
_xlpm.CumulativePrincipalCalculation,SUM($E$29:$F128),
_xlpm.CumulativePrincipalCalculationIfPrincipalLessThenOrEqualToMonthlyPaymentCondition,$L127+$E128,
_xlpm.PrincipalOwedCalculation,$B$10-$D128,
_xlpm.IsPrincipalLessThenOrEqualToMonthlyPaymentCondition,$G127&lt;=$B$10,
_xlpm.IsPrincipalZeroCondition,ROUND($G127,2) = 0,
_xlpm.IsPrincipalRemainingBlankCondition,$G127="",
_xlpm.IsPeriodBlankCondition,ISBLANK($A128),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31243.026554056538</v>
      </c>
      <c r="M128" s="4">
        <f>_xlfn.LET(
_xlpm.CumulativePMICalculation,SUM($I$29:$I128),
_xlpm.IsPrincipalZeroCondition,ROUND($G127,2) = 0,
_xlpm.IsPrincipalRemainingBlankCondition,$G127="",
_xlpm.IsPeriodBlankCondition,ISBLANK($A128),
_xlpm.Calculation,IF(_xlpm.IsPeriodBlankCondition,"",IF(_xlpm.IsPrincipalRemainingBlankCondition,"",IF(_xlpm.IsPrincipalZeroCondition,"",_xlpm.CumulativePMICalculation))),
_xlpm.Calculation
)</f>
        <v>21600</v>
      </c>
      <c r="N128" s="4">
        <f t="shared" si="17"/>
        <v>163677.62329828777</v>
      </c>
      <c r="O128" s="4">
        <f>_xlfn.LET(
_xlpm.CumulativeHousingPaymentsIncludingAdditionalCosts,SUM($J$29:$J128),
_xlpm.PrincipalOwedCalculation,$B$10-$D128,
_xlpm.IsPrincipalLessThenOrEqualToMonthlyPaymentCondition,$G127&lt;=$B$10,
_xlpm.IsPrincipalZeroCondition,ROUND($G127,2) = 0,
_xlpm.IsPrincipalRemainingBlankCondition,$G127="",
_xlpm.IsPeriodBlankCondition,ISBLANK($A128),
_xlpm.Calculation,IF(_xlpm.IsPeriodBlankCondition,"",IF(_xlpm.IsPrincipalRemainingBlankCondition,"",IF(_xlpm.IsPrincipalZeroCondition,"",_xlpm.CumulativeHousingPaymentsIncludingAdditionalCosts))),
_xlpm.Calculation
)</f>
        <v>213677.6232982876</v>
      </c>
    </row>
    <row r="129" spans="1:15" x14ac:dyDescent="0.3">
      <c r="A129">
        <v>101</v>
      </c>
      <c r="B129" s="34">
        <f t="shared" si="10"/>
        <v>46874</v>
      </c>
      <c r="C129" s="4">
        <f t="shared" si="11"/>
        <v>148756.97344594338</v>
      </c>
      <c r="D129" s="4">
        <f t="shared" si="12"/>
        <v>991.71315630628931</v>
      </c>
      <c r="E129" s="4">
        <f t="shared" si="18"/>
        <v>329.06307667658791</v>
      </c>
      <c r="F129" s="4">
        <v>100</v>
      </c>
      <c r="G129" s="4">
        <f t="shared" si="13"/>
        <v>148327.91036926678</v>
      </c>
      <c r="H129" s="4">
        <f t="shared" si="14"/>
        <v>500</v>
      </c>
      <c r="I129" s="4" t="str">
        <f t="shared" si="15"/>
        <v/>
      </c>
      <c r="J129" s="4">
        <f t="shared" si="16"/>
        <v>1920.7762329828772</v>
      </c>
      <c r="K129" s="4">
        <f>_xlfn.LET(
_xlpm.CumulativeInterestCalculation,SUM($D$29:$D129),
_xlpm.IsPrincipalZeroCondition,ROUND($G128,2) = 0,
_xlpm.IsPrincipalRemainingBlankCondition,$G128="",
_xlpm.IsPeriodBlankCondition,ISBLANK($A129),
_xlpm.Calculation,IF(_xlpm.IsPeriodBlankCondition,"",IF(_xlpm.IsPrincipalRemainingBlankCondition,"",IF(_xlpm.IsPrincipalZeroCondition,"",_xlpm.CumulativeInterestCalculation))),
_xlpm.Calculation
)</f>
        <v>111826.30990053751</v>
      </c>
      <c r="L129" s="4">
        <f>_xlfn.LET(
_xlpm.CumulativePrincipalCalculation,SUM($E$29:$F129),
_xlpm.CumulativePrincipalCalculationIfPrincipalLessThenOrEqualToMonthlyPaymentCondition,$L128+$E129,
_xlpm.PrincipalOwedCalculation,$B$10-$D129,
_xlpm.IsPrincipalLessThenOrEqualToMonthlyPaymentCondition,$G128&lt;=$B$10,
_xlpm.IsPrincipalZeroCondition,ROUND($G128,2) = 0,
_xlpm.IsPrincipalRemainingBlankCondition,$G128="",
_xlpm.IsPeriodBlankCondition,ISBLANK($A129),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31672.089630733124</v>
      </c>
      <c r="M129" s="4">
        <f>_xlfn.LET(
_xlpm.CumulativePMICalculation,SUM($I$29:$I129),
_xlpm.IsPrincipalZeroCondition,ROUND($G128,2) = 0,
_xlpm.IsPrincipalRemainingBlankCondition,$G128="",
_xlpm.IsPeriodBlankCondition,ISBLANK($A129),
_xlpm.Calculation,IF(_xlpm.IsPeriodBlankCondition,"",IF(_xlpm.IsPrincipalRemainingBlankCondition,"",IF(_xlpm.IsPrincipalZeroCondition,"",_xlpm.CumulativePMICalculation))),
_xlpm.Calculation
)</f>
        <v>21600</v>
      </c>
      <c r="N129" s="4">
        <f t="shared" si="17"/>
        <v>165098.39953127064</v>
      </c>
      <c r="O129" s="4">
        <f>_xlfn.LET(
_xlpm.CumulativeHousingPaymentsIncludingAdditionalCosts,SUM($J$29:$J129),
_xlpm.PrincipalOwedCalculation,$B$10-$D129,
_xlpm.IsPrincipalLessThenOrEqualToMonthlyPaymentCondition,$G128&lt;=$B$10,
_xlpm.IsPrincipalZeroCondition,ROUND($G128,2) = 0,
_xlpm.IsPrincipalRemainingBlankCondition,$G128="",
_xlpm.IsPeriodBlankCondition,ISBLANK($A129),
_xlpm.Calculation,IF(_xlpm.IsPeriodBlankCondition,"",IF(_xlpm.IsPrincipalRemainingBlankCondition,"",IF(_xlpm.IsPrincipalZeroCondition,"",_xlpm.CumulativeHousingPaymentsIncludingAdditionalCosts))),
_xlpm.Calculation
)</f>
        <v>215598.39953127046</v>
      </c>
    </row>
    <row r="130" spans="1:15" x14ac:dyDescent="0.3">
      <c r="A130">
        <v>102</v>
      </c>
      <c r="B130" s="34">
        <f t="shared" si="10"/>
        <v>46905</v>
      </c>
      <c r="C130" s="4">
        <f t="shared" si="11"/>
        <v>148327.91036926678</v>
      </c>
      <c r="D130" s="4">
        <f t="shared" si="12"/>
        <v>988.85273579511193</v>
      </c>
      <c r="E130" s="4">
        <f t="shared" si="18"/>
        <v>331.92349718776529</v>
      </c>
      <c r="F130" s="4">
        <v>100</v>
      </c>
      <c r="G130" s="4">
        <f t="shared" si="13"/>
        <v>147895.98687207903</v>
      </c>
      <c r="H130" s="4">
        <f t="shared" si="14"/>
        <v>500</v>
      </c>
      <c r="I130" s="4" t="str">
        <f t="shared" si="15"/>
        <v/>
      </c>
      <c r="J130" s="4">
        <f t="shared" si="16"/>
        <v>1920.7762329828772</v>
      </c>
      <c r="K130" s="4">
        <f>_xlfn.LET(
_xlpm.CumulativeInterestCalculation,SUM($D$29:$D130),
_xlpm.IsPrincipalZeroCondition,ROUND($G129,2) = 0,
_xlpm.IsPrincipalRemainingBlankCondition,$G129="",
_xlpm.IsPeriodBlankCondition,ISBLANK($A130),
_xlpm.Calculation,IF(_xlpm.IsPeriodBlankCondition,"",IF(_xlpm.IsPrincipalRemainingBlankCondition,"",IF(_xlpm.IsPrincipalZeroCondition,"",_xlpm.CumulativeInterestCalculation))),
_xlpm.Calculation
)</f>
        <v>112815.16263633262</v>
      </c>
      <c r="L130" s="4">
        <f>_xlfn.LET(
_xlpm.CumulativePrincipalCalculation,SUM($E$29:$F130),
_xlpm.CumulativePrincipalCalculationIfPrincipalLessThenOrEqualToMonthlyPaymentCondition,$L129+$E130,
_xlpm.PrincipalOwedCalculation,$B$10-$D130,
_xlpm.IsPrincipalLessThenOrEqualToMonthlyPaymentCondition,$G129&lt;=$B$10,
_xlpm.IsPrincipalZeroCondition,ROUND($G129,2) = 0,
_xlpm.IsPrincipalRemainingBlankCondition,$G129="",
_xlpm.IsPeriodBlankCondition,ISBLANK($A130),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32104.013127920891</v>
      </c>
      <c r="M130" s="4">
        <f>_xlfn.LET(
_xlpm.CumulativePMICalculation,SUM($I$29:$I130),
_xlpm.IsPrincipalZeroCondition,ROUND($G129,2) = 0,
_xlpm.IsPrincipalRemainingBlankCondition,$G129="",
_xlpm.IsPeriodBlankCondition,ISBLANK($A130),
_xlpm.Calculation,IF(_xlpm.IsPeriodBlankCondition,"",IF(_xlpm.IsPrincipalRemainingBlankCondition,"",IF(_xlpm.IsPrincipalZeroCondition,"",_xlpm.CumulativePMICalculation))),
_xlpm.Calculation
)</f>
        <v>21600</v>
      </c>
      <c r="N130" s="4">
        <f t="shared" si="17"/>
        <v>166519.17576425351</v>
      </c>
      <c r="O130" s="4">
        <f>_xlfn.LET(
_xlpm.CumulativeHousingPaymentsIncludingAdditionalCosts,SUM($J$29:$J130),
_xlpm.PrincipalOwedCalculation,$B$10-$D130,
_xlpm.IsPrincipalLessThenOrEqualToMonthlyPaymentCondition,$G129&lt;=$B$10,
_xlpm.IsPrincipalZeroCondition,ROUND($G129,2) = 0,
_xlpm.IsPrincipalRemainingBlankCondition,$G129="",
_xlpm.IsPeriodBlankCondition,ISBLANK($A130),
_xlpm.Calculation,IF(_xlpm.IsPeriodBlankCondition,"",IF(_xlpm.IsPrincipalRemainingBlankCondition,"",IF(_xlpm.IsPrincipalZeroCondition,"",_xlpm.CumulativeHousingPaymentsIncludingAdditionalCosts))),
_xlpm.Calculation
)</f>
        <v>217519.17576425333</v>
      </c>
    </row>
    <row r="131" spans="1:15" x14ac:dyDescent="0.3">
      <c r="A131">
        <v>103</v>
      </c>
      <c r="B131" s="34">
        <f t="shared" si="10"/>
        <v>46935</v>
      </c>
      <c r="C131" s="4">
        <f t="shared" si="11"/>
        <v>147895.98687207903</v>
      </c>
      <c r="D131" s="4">
        <f t="shared" si="12"/>
        <v>985.97324581386022</v>
      </c>
      <c r="E131" s="4">
        <f t="shared" si="18"/>
        <v>334.802987169017</v>
      </c>
      <c r="F131" s="4">
        <v>100</v>
      </c>
      <c r="G131" s="4">
        <f t="shared" si="13"/>
        <v>147461.18388491002</v>
      </c>
      <c r="H131" s="4">
        <f t="shared" si="14"/>
        <v>500</v>
      </c>
      <c r="I131" s="4" t="str">
        <f t="shared" si="15"/>
        <v/>
      </c>
      <c r="J131" s="4">
        <f t="shared" si="16"/>
        <v>1920.7762329828772</v>
      </c>
      <c r="K131" s="4">
        <f>_xlfn.LET(
_xlpm.CumulativeInterestCalculation,SUM($D$29:$D131),
_xlpm.IsPrincipalZeroCondition,ROUND($G130,2) = 0,
_xlpm.IsPrincipalRemainingBlankCondition,$G130="",
_xlpm.IsPeriodBlankCondition,ISBLANK($A131),
_xlpm.Calculation,IF(_xlpm.IsPeriodBlankCondition,"",IF(_xlpm.IsPrincipalRemainingBlankCondition,"",IF(_xlpm.IsPrincipalZeroCondition,"",_xlpm.CumulativeInterestCalculation))),
_xlpm.Calculation
)</f>
        <v>113801.13588214648</v>
      </c>
      <c r="L131" s="4">
        <f>_xlfn.LET(
_xlpm.CumulativePrincipalCalculation,SUM($E$29:$F131),
_xlpm.CumulativePrincipalCalculationIfPrincipalLessThenOrEqualToMonthlyPaymentCondition,$L130+$E131,
_xlpm.PrincipalOwedCalculation,$B$10-$D131,
_xlpm.IsPrincipalLessThenOrEqualToMonthlyPaymentCondition,$G130&lt;=$B$10,
_xlpm.IsPrincipalZeroCondition,ROUND($G130,2) = 0,
_xlpm.IsPrincipalRemainingBlankCondition,$G130="",
_xlpm.IsPeriodBlankCondition,ISBLANK($A131),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32538.816115089907</v>
      </c>
      <c r="M131" s="4">
        <f>_xlfn.LET(
_xlpm.CumulativePMICalculation,SUM($I$29:$I131),
_xlpm.IsPrincipalZeroCondition,ROUND($G130,2) = 0,
_xlpm.IsPrincipalRemainingBlankCondition,$G130="",
_xlpm.IsPeriodBlankCondition,ISBLANK($A131),
_xlpm.Calculation,IF(_xlpm.IsPeriodBlankCondition,"",IF(_xlpm.IsPrincipalRemainingBlankCondition,"",IF(_xlpm.IsPrincipalZeroCondition,"",_xlpm.CumulativePMICalculation))),
_xlpm.Calculation
)</f>
        <v>21600</v>
      </c>
      <c r="N131" s="4">
        <f t="shared" si="17"/>
        <v>167939.95199723638</v>
      </c>
      <c r="O131" s="4">
        <f>_xlfn.LET(
_xlpm.CumulativeHousingPaymentsIncludingAdditionalCosts,SUM($J$29:$J131),
_xlpm.PrincipalOwedCalculation,$B$10-$D131,
_xlpm.IsPrincipalLessThenOrEqualToMonthlyPaymentCondition,$G130&lt;=$B$10,
_xlpm.IsPrincipalZeroCondition,ROUND($G130,2) = 0,
_xlpm.IsPrincipalRemainingBlankCondition,$G130="",
_xlpm.IsPeriodBlankCondition,ISBLANK($A131),
_xlpm.Calculation,IF(_xlpm.IsPeriodBlankCondition,"",IF(_xlpm.IsPrincipalRemainingBlankCondition,"",IF(_xlpm.IsPrincipalZeroCondition,"",_xlpm.CumulativeHousingPaymentsIncludingAdditionalCosts))),
_xlpm.Calculation
)</f>
        <v>219439.9519972362</v>
      </c>
    </row>
    <row r="132" spans="1:15" x14ac:dyDescent="0.3">
      <c r="A132">
        <v>104</v>
      </c>
      <c r="B132" s="34">
        <f t="shared" si="10"/>
        <v>46966</v>
      </c>
      <c r="C132" s="4">
        <f t="shared" si="11"/>
        <v>147461.18388491002</v>
      </c>
      <c r="D132" s="4">
        <f t="shared" si="12"/>
        <v>983.07455923273346</v>
      </c>
      <c r="E132" s="4">
        <f t="shared" si="18"/>
        <v>337.70167375014375</v>
      </c>
      <c r="F132" s="4">
        <v>100</v>
      </c>
      <c r="G132" s="4">
        <f t="shared" si="13"/>
        <v>147023.48221115986</v>
      </c>
      <c r="H132" s="4">
        <f t="shared" si="14"/>
        <v>500</v>
      </c>
      <c r="I132" s="4" t="str">
        <f t="shared" si="15"/>
        <v/>
      </c>
      <c r="J132" s="4">
        <f t="shared" si="16"/>
        <v>1920.7762329828772</v>
      </c>
      <c r="K132" s="4">
        <f>_xlfn.LET(
_xlpm.CumulativeInterestCalculation,SUM($D$29:$D132),
_xlpm.IsPrincipalZeroCondition,ROUND($G131,2) = 0,
_xlpm.IsPrincipalRemainingBlankCondition,$G131="",
_xlpm.IsPeriodBlankCondition,ISBLANK($A132),
_xlpm.Calculation,IF(_xlpm.IsPeriodBlankCondition,"",IF(_xlpm.IsPrincipalRemainingBlankCondition,"",IF(_xlpm.IsPrincipalZeroCondition,"",_xlpm.CumulativeInterestCalculation))),
_xlpm.Calculation
)</f>
        <v>114784.21044137921</v>
      </c>
      <c r="L132" s="4">
        <f>_xlfn.LET(
_xlpm.CumulativePrincipalCalculation,SUM($E$29:$F132),
_xlpm.CumulativePrincipalCalculationIfPrincipalLessThenOrEqualToMonthlyPaymentCondition,$L131+$E132,
_xlpm.PrincipalOwedCalculation,$B$10-$D132,
_xlpm.IsPrincipalLessThenOrEqualToMonthlyPaymentCondition,$G131&lt;=$B$10,
_xlpm.IsPrincipalZeroCondition,ROUND($G131,2) = 0,
_xlpm.IsPrincipalRemainingBlankCondition,$G131="",
_xlpm.IsPeriodBlankCondition,ISBLANK($A132),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32976.51778884005</v>
      </c>
      <c r="M132" s="4">
        <f>_xlfn.LET(
_xlpm.CumulativePMICalculation,SUM($I$29:$I132),
_xlpm.IsPrincipalZeroCondition,ROUND($G131,2) = 0,
_xlpm.IsPrincipalRemainingBlankCondition,$G131="",
_xlpm.IsPeriodBlankCondition,ISBLANK($A132),
_xlpm.Calculation,IF(_xlpm.IsPeriodBlankCondition,"",IF(_xlpm.IsPrincipalRemainingBlankCondition,"",IF(_xlpm.IsPrincipalZeroCondition,"",_xlpm.CumulativePMICalculation))),
_xlpm.Calculation
)</f>
        <v>21600</v>
      </c>
      <c r="N132" s="4">
        <f t="shared" si="17"/>
        <v>169360.72823021928</v>
      </c>
      <c r="O132" s="4">
        <f>_xlfn.LET(
_xlpm.CumulativeHousingPaymentsIncludingAdditionalCosts,SUM($J$29:$J132),
_xlpm.PrincipalOwedCalculation,$B$10-$D132,
_xlpm.IsPrincipalLessThenOrEqualToMonthlyPaymentCondition,$G131&lt;=$B$10,
_xlpm.IsPrincipalZeroCondition,ROUND($G131,2) = 0,
_xlpm.IsPrincipalRemainingBlankCondition,$G131="",
_xlpm.IsPeriodBlankCondition,ISBLANK($A132),
_xlpm.Calculation,IF(_xlpm.IsPeriodBlankCondition,"",IF(_xlpm.IsPrincipalRemainingBlankCondition,"",IF(_xlpm.IsPrincipalZeroCondition,"",_xlpm.CumulativeHousingPaymentsIncludingAdditionalCosts))),
_xlpm.Calculation
)</f>
        <v>221360.72823021907</v>
      </c>
    </row>
    <row r="133" spans="1:15" x14ac:dyDescent="0.3">
      <c r="A133">
        <v>105</v>
      </c>
      <c r="B133" s="34">
        <f t="shared" si="10"/>
        <v>46997</v>
      </c>
      <c r="C133" s="4">
        <f t="shared" si="11"/>
        <v>147023.48221115986</v>
      </c>
      <c r="D133" s="4">
        <f t="shared" si="12"/>
        <v>980.1565480743991</v>
      </c>
      <c r="E133" s="4">
        <f t="shared" si="18"/>
        <v>340.61968490847812</v>
      </c>
      <c r="F133" s="4">
        <v>100</v>
      </c>
      <c r="G133" s="4">
        <f t="shared" si="13"/>
        <v>146582.86252625138</v>
      </c>
      <c r="H133" s="4">
        <f t="shared" si="14"/>
        <v>500</v>
      </c>
      <c r="I133" s="4" t="str">
        <f t="shared" si="15"/>
        <v/>
      </c>
      <c r="J133" s="4">
        <f t="shared" si="16"/>
        <v>1920.7762329828772</v>
      </c>
      <c r="K133" s="4">
        <f>_xlfn.LET(
_xlpm.CumulativeInterestCalculation,SUM($D$29:$D133),
_xlpm.IsPrincipalZeroCondition,ROUND($G132,2) = 0,
_xlpm.IsPrincipalRemainingBlankCondition,$G132="",
_xlpm.IsPeriodBlankCondition,ISBLANK($A133),
_xlpm.Calculation,IF(_xlpm.IsPeriodBlankCondition,"",IF(_xlpm.IsPrincipalRemainingBlankCondition,"",IF(_xlpm.IsPrincipalZeroCondition,"",_xlpm.CumulativeInterestCalculation))),
_xlpm.Calculation
)</f>
        <v>115764.36698945361</v>
      </c>
      <c r="L133" s="4">
        <f>_xlfn.LET(
_xlpm.CumulativePrincipalCalculation,SUM($E$29:$F133),
_xlpm.CumulativePrincipalCalculationIfPrincipalLessThenOrEqualToMonthlyPaymentCondition,$L132+$E133,
_xlpm.PrincipalOwedCalculation,$B$10-$D133,
_xlpm.IsPrincipalLessThenOrEqualToMonthlyPaymentCondition,$G132&lt;=$B$10,
_xlpm.IsPrincipalZeroCondition,ROUND($G132,2) = 0,
_xlpm.IsPrincipalRemainingBlankCondition,$G132="",
_xlpm.IsPeriodBlankCondition,ISBLANK($A133),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33417.137473748531</v>
      </c>
      <c r="M133" s="4">
        <f>_xlfn.LET(
_xlpm.CumulativePMICalculation,SUM($I$29:$I133),
_xlpm.IsPrincipalZeroCondition,ROUND($G132,2) = 0,
_xlpm.IsPrincipalRemainingBlankCondition,$G132="",
_xlpm.IsPeriodBlankCondition,ISBLANK($A133),
_xlpm.Calculation,IF(_xlpm.IsPeriodBlankCondition,"",IF(_xlpm.IsPrincipalRemainingBlankCondition,"",IF(_xlpm.IsPrincipalZeroCondition,"",_xlpm.CumulativePMICalculation))),
_xlpm.Calculation
)</f>
        <v>21600</v>
      </c>
      <c r="N133" s="4">
        <f t="shared" si="17"/>
        <v>170781.50446320215</v>
      </c>
      <c r="O133" s="4">
        <f>_xlfn.LET(
_xlpm.CumulativeHousingPaymentsIncludingAdditionalCosts,SUM($J$29:$J133),
_xlpm.PrincipalOwedCalculation,$B$10-$D133,
_xlpm.IsPrincipalLessThenOrEqualToMonthlyPaymentCondition,$G132&lt;=$B$10,
_xlpm.IsPrincipalZeroCondition,ROUND($G132,2) = 0,
_xlpm.IsPrincipalRemainingBlankCondition,$G132="",
_xlpm.IsPeriodBlankCondition,ISBLANK($A133),
_xlpm.Calculation,IF(_xlpm.IsPeriodBlankCondition,"",IF(_xlpm.IsPrincipalRemainingBlankCondition,"",IF(_xlpm.IsPrincipalZeroCondition,"",_xlpm.CumulativeHousingPaymentsIncludingAdditionalCosts))),
_xlpm.Calculation
)</f>
        <v>223281.50446320194</v>
      </c>
    </row>
    <row r="134" spans="1:15" x14ac:dyDescent="0.3">
      <c r="A134">
        <v>106</v>
      </c>
      <c r="B134" s="34">
        <f t="shared" si="10"/>
        <v>47027</v>
      </c>
      <c r="C134" s="4">
        <f t="shared" si="11"/>
        <v>146582.86252625138</v>
      </c>
      <c r="D134" s="4">
        <f t="shared" si="12"/>
        <v>977.21908350834258</v>
      </c>
      <c r="E134" s="4">
        <f t="shared" si="18"/>
        <v>343.55714947453464</v>
      </c>
      <c r="F134" s="4">
        <v>100</v>
      </c>
      <c r="G134" s="4">
        <f t="shared" si="13"/>
        <v>146139.30537677684</v>
      </c>
      <c r="H134" s="4">
        <f t="shared" si="14"/>
        <v>500</v>
      </c>
      <c r="I134" s="4" t="str">
        <f t="shared" si="15"/>
        <v/>
      </c>
      <c r="J134" s="4">
        <f t="shared" si="16"/>
        <v>1920.7762329828772</v>
      </c>
      <c r="K134" s="4">
        <f>_xlfn.LET(
_xlpm.CumulativeInterestCalculation,SUM($D$29:$D134),
_xlpm.IsPrincipalZeroCondition,ROUND($G133,2) = 0,
_xlpm.IsPrincipalRemainingBlankCondition,$G133="",
_xlpm.IsPeriodBlankCondition,ISBLANK($A134),
_xlpm.Calculation,IF(_xlpm.IsPeriodBlankCondition,"",IF(_xlpm.IsPrincipalRemainingBlankCondition,"",IF(_xlpm.IsPrincipalZeroCondition,"",_xlpm.CumulativeInterestCalculation))),
_xlpm.Calculation
)</f>
        <v>116741.58607296196</v>
      </c>
      <c r="L134" s="4">
        <f>_xlfn.LET(
_xlpm.CumulativePrincipalCalculation,SUM($E$29:$F134),
_xlpm.CumulativePrincipalCalculationIfPrincipalLessThenOrEqualToMonthlyPaymentCondition,$L133+$E134,
_xlpm.PrincipalOwedCalculation,$B$10-$D134,
_xlpm.IsPrincipalLessThenOrEqualToMonthlyPaymentCondition,$G133&lt;=$B$10,
_xlpm.IsPrincipalZeroCondition,ROUND($G133,2) = 0,
_xlpm.IsPrincipalRemainingBlankCondition,$G133="",
_xlpm.IsPeriodBlankCondition,ISBLANK($A134),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33860.694623223069</v>
      </c>
      <c r="M134" s="4">
        <f>_xlfn.LET(
_xlpm.CumulativePMICalculation,SUM($I$29:$I134),
_xlpm.IsPrincipalZeroCondition,ROUND($G133,2) = 0,
_xlpm.IsPrincipalRemainingBlankCondition,$G133="",
_xlpm.IsPeriodBlankCondition,ISBLANK($A134),
_xlpm.Calculation,IF(_xlpm.IsPeriodBlankCondition,"",IF(_xlpm.IsPrincipalRemainingBlankCondition,"",IF(_xlpm.IsPrincipalZeroCondition,"",_xlpm.CumulativePMICalculation))),
_xlpm.Calculation
)</f>
        <v>21600</v>
      </c>
      <c r="N134" s="4">
        <f t="shared" si="17"/>
        <v>172202.28069618501</v>
      </c>
      <c r="O134" s="4">
        <f>_xlfn.LET(
_xlpm.CumulativeHousingPaymentsIncludingAdditionalCosts,SUM($J$29:$J134),
_xlpm.PrincipalOwedCalculation,$B$10-$D134,
_xlpm.IsPrincipalLessThenOrEqualToMonthlyPaymentCondition,$G133&lt;=$B$10,
_xlpm.IsPrincipalZeroCondition,ROUND($G133,2) = 0,
_xlpm.IsPrincipalRemainingBlankCondition,$G133="",
_xlpm.IsPeriodBlankCondition,ISBLANK($A134),
_xlpm.Calculation,IF(_xlpm.IsPeriodBlankCondition,"",IF(_xlpm.IsPrincipalRemainingBlankCondition,"",IF(_xlpm.IsPrincipalZeroCondition,"",_xlpm.CumulativeHousingPaymentsIncludingAdditionalCosts))),
_xlpm.Calculation
)</f>
        <v>225202.28069618481</v>
      </c>
    </row>
    <row r="135" spans="1:15" x14ac:dyDescent="0.3">
      <c r="A135">
        <v>107</v>
      </c>
      <c r="B135" s="34">
        <f t="shared" si="10"/>
        <v>47058</v>
      </c>
      <c r="C135" s="4">
        <f t="shared" si="11"/>
        <v>146139.30537677684</v>
      </c>
      <c r="D135" s="4">
        <f t="shared" si="12"/>
        <v>974.26203584517907</v>
      </c>
      <c r="E135" s="4">
        <f t="shared" si="18"/>
        <v>346.51419713769815</v>
      </c>
      <c r="F135" s="4">
        <v>100</v>
      </c>
      <c r="G135" s="4">
        <f t="shared" si="13"/>
        <v>145692.79117963914</v>
      </c>
      <c r="H135" s="4">
        <f t="shared" si="14"/>
        <v>500</v>
      </c>
      <c r="I135" s="4" t="str">
        <f t="shared" si="15"/>
        <v/>
      </c>
      <c r="J135" s="4">
        <f t="shared" si="16"/>
        <v>1920.7762329828772</v>
      </c>
      <c r="K135" s="4">
        <f>_xlfn.LET(
_xlpm.CumulativeInterestCalculation,SUM($D$29:$D135),
_xlpm.IsPrincipalZeroCondition,ROUND($G134,2) = 0,
_xlpm.IsPrincipalRemainingBlankCondition,$G134="",
_xlpm.IsPeriodBlankCondition,ISBLANK($A135),
_xlpm.Calculation,IF(_xlpm.IsPeriodBlankCondition,"",IF(_xlpm.IsPrincipalRemainingBlankCondition,"",IF(_xlpm.IsPrincipalZeroCondition,"",_xlpm.CumulativeInterestCalculation))),
_xlpm.Calculation
)</f>
        <v>117715.84810880714</v>
      </c>
      <c r="L135" s="4">
        <f>_xlfn.LET(
_xlpm.CumulativePrincipalCalculation,SUM($E$29:$F135),
_xlpm.CumulativePrincipalCalculationIfPrincipalLessThenOrEqualToMonthlyPaymentCondition,$L134+$E135,
_xlpm.PrincipalOwedCalculation,$B$10-$D135,
_xlpm.IsPrincipalLessThenOrEqualToMonthlyPaymentCondition,$G134&lt;=$B$10,
_xlpm.IsPrincipalZeroCondition,ROUND($G134,2) = 0,
_xlpm.IsPrincipalRemainingBlankCondition,$G134="",
_xlpm.IsPeriodBlankCondition,ISBLANK($A135),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34307.208820360771</v>
      </c>
      <c r="M135" s="4">
        <f>_xlfn.LET(
_xlpm.CumulativePMICalculation,SUM($I$29:$I135),
_xlpm.IsPrincipalZeroCondition,ROUND($G134,2) = 0,
_xlpm.IsPrincipalRemainingBlankCondition,$G134="",
_xlpm.IsPeriodBlankCondition,ISBLANK($A135),
_xlpm.Calculation,IF(_xlpm.IsPeriodBlankCondition,"",IF(_xlpm.IsPrincipalRemainingBlankCondition,"",IF(_xlpm.IsPrincipalZeroCondition,"",_xlpm.CumulativePMICalculation))),
_xlpm.Calculation
)</f>
        <v>21600</v>
      </c>
      <c r="N135" s="4">
        <f t="shared" si="17"/>
        <v>173623.05692916791</v>
      </c>
      <c r="O135" s="4">
        <f>_xlfn.LET(
_xlpm.CumulativeHousingPaymentsIncludingAdditionalCosts,SUM($J$29:$J135),
_xlpm.PrincipalOwedCalculation,$B$10-$D135,
_xlpm.IsPrincipalLessThenOrEqualToMonthlyPaymentCondition,$G134&lt;=$B$10,
_xlpm.IsPrincipalZeroCondition,ROUND($G134,2) = 0,
_xlpm.IsPrincipalRemainingBlankCondition,$G134="",
_xlpm.IsPeriodBlankCondition,ISBLANK($A135),
_xlpm.Calculation,IF(_xlpm.IsPeriodBlankCondition,"",IF(_xlpm.IsPrincipalRemainingBlankCondition,"",IF(_xlpm.IsPrincipalZeroCondition,"",_xlpm.CumulativeHousingPaymentsIncludingAdditionalCosts))),
_xlpm.Calculation
)</f>
        <v>227123.05692916768</v>
      </c>
    </row>
    <row r="136" spans="1:15" x14ac:dyDescent="0.3">
      <c r="A136">
        <v>108</v>
      </c>
      <c r="B136" s="34">
        <f t="shared" si="10"/>
        <v>47088</v>
      </c>
      <c r="C136" s="4">
        <f t="shared" si="11"/>
        <v>145692.79117963914</v>
      </c>
      <c r="D136" s="4">
        <f t="shared" si="12"/>
        <v>971.28527453092772</v>
      </c>
      <c r="E136" s="4">
        <f t="shared" si="18"/>
        <v>349.4909584519495</v>
      </c>
      <c r="F136" s="4">
        <v>100</v>
      </c>
      <c r="G136" s="4">
        <f t="shared" si="13"/>
        <v>145243.30022118718</v>
      </c>
      <c r="H136" s="4">
        <f t="shared" si="14"/>
        <v>500</v>
      </c>
      <c r="I136" s="4" t="str">
        <f t="shared" si="15"/>
        <v/>
      </c>
      <c r="J136" s="4">
        <f t="shared" si="16"/>
        <v>1920.7762329828772</v>
      </c>
      <c r="K136" s="4">
        <f>_xlfn.LET(
_xlpm.CumulativeInterestCalculation,SUM($D$29:$D136),
_xlpm.IsPrincipalZeroCondition,ROUND($G135,2) = 0,
_xlpm.IsPrincipalRemainingBlankCondition,$G135="",
_xlpm.IsPeriodBlankCondition,ISBLANK($A136),
_xlpm.Calculation,IF(_xlpm.IsPeriodBlankCondition,"",IF(_xlpm.IsPrincipalRemainingBlankCondition,"",IF(_xlpm.IsPrincipalZeroCondition,"",_xlpm.CumulativeInterestCalculation))),
_xlpm.Calculation
)</f>
        <v>118687.13338333806</v>
      </c>
      <c r="L136" s="4">
        <f>_xlfn.LET(
_xlpm.CumulativePrincipalCalculation,SUM($E$29:$F136),
_xlpm.CumulativePrincipalCalculationIfPrincipalLessThenOrEqualToMonthlyPaymentCondition,$L135+$E136,
_xlpm.PrincipalOwedCalculation,$B$10-$D136,
_xlpm.IsPrincipalLessThenOrEqualToMonthlyPaymentCondition,$G135&lt;=$B$10,
_xlpm.IsPrincipalZeroCondition,ROUND($G135,2) = 0,
_xlpm.IsPrincipalRemainingBlankCondition,$G135="",
_xlpm.IsPeriodBlankCondition,ISBLANK($A136),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34756.699778812719</v>
      </c>
      <c r="M136" s="4">
        <f>_xlfn.LET(
_xlpm.CumulativePMICalculation,SUM($I$29:$I136),
_xlpm.IsPrincipalZeroCondition,ROUND($G135,2) = 0,
_xlpm.IsPrincipalRemainingBlankCondition,$G135="",
_xlpm.IsPeriodBlankCondition,ISBLANK($A136),
_xlpm.Calculation,IF(_xlpm.IsPeriodBlankCondition,"",IF(_xlpm.IsPrincipalRemainingBlankCondition,"",IF(_xlpm.IsPrincipalZeroCondition,"",_xlpm.CumulativePMICalculation))),
_xlpm.Calculation
)</f>
        <v>21600</v>
      </c>
      <c r="N136" s="4">
        <f t="shared" si="17"/>
        <v>175043.83316215078</v>
      </c>
      <c r="O136" s="4">
        <f>_xlfn.LET(
_xlpm.CumulativeHousingPaymentsIncludingAdditionalCosts,SUM($J$29:$J136),
_xlpm.PrincipalOwedCalculation,$B$10-$D136,
_xlpm.IsPrincipalLessThenOrEqualToMonthlyPaymentCondition,$G135&lt;=$B$10,
_xlpm.IsPrincipalZeroCondition,ROUND($G135,2) = 0,
_xlpm.IsPrincipalRemainingBlankCondition,$G135="",
_xlpm.IsPeriodBlankCondition,ISBLANK($A136),
_xlpm.Calculation,IF(_xlpm.IsPeriodBlankCondition,"",IF(_xlpm.IsPrincipalRemainingBlankCondition,"",IF(_xlpm.IsPrincipalZeroCondition,"",_xlpm.CumulativeHousingPaymentsIncludingAdditionalCosts))),
_xlpm.Calculation
)</f>
        <v>229043.83316215055</v>
      </c>
    </row>
    <row r="137" spans="1:15" x14ac:dyDescent="0.3">
      <c r="A137">
        <v>109</v>
      </c>
      <c r="B137" s="34">
        <f t="shared" si="10"/>
        <v>47119</v>
      </c>
      <c r="C137" s="4">
        <f t="shared" si="11"/>
        <v>145243.30022118718</v>
      </c>
      <c r="D137" s="4">
        <f t="shared" si="12"/>
        <v>968.28866814124797</v>
      </c>
      <c r="E137" s="4">
        <f t="shared" si="18"/>
        <v>352.48756484162925</v>
      </c>
      <c r="F137" s="4">
        <v>100</v>
      </c>
      <c r="G137" s="4">
        <f t="shared" si="13"/>
        <v>144790.81265634554</v>
      </c>
      <c r="H137" s="4">
        <f t="shared" si="14"/>
        <v>500</v>
      </c>
      <c r="I137" s="4" t="str">
        <f t="shared" si="15"/>
        <v/>
      </c>
      <c r="J137" s="4">
        <f t="shared" si="16"/>
        <v>1920.7762329828772</v>
      </c>
      <c r="K137" s="4">
        <f>_xlfn.LET(
_xlpm.CumulativeInterestCalculation,SUM($D$29:$D137),
_xlpm.IsPrincipalZeroCondition,ROUND($G136,2) = 0,
_xlpm.IsPrincipalRemainingBlankCondition,$G136="",
_xlpm.IsPeriodBlankCondition,ISBLANK($A137),
_xlpm.Calculation,IF(_xlpm.IsPeriodBlankCondition,"",IF(_xlpm.IsPrincipalRemainingBlankCondition,"",IF(_xlpm.IsPrincipalZeroCondition,"",_xlpm.CumulativeInterestCalculation))),
_xlpm.Calculation
)</f>
        <v>119655.42205147931</v>
      </c>
      <c r="L137" s="4">
        <f>_xlfn.LET(
_xlpm.CumulativePrincipalCalculation,SUM($E$29:$F137),
_xlpm.CumulativePrincipalCalculationIfPrincipalLessThenOrEqualToMonthlyPaymentCondition,$L136+$E137,
_xlpm.PrincipalOwedCalculation,$B$10-$D137,
_xlpm.IsPrincipalLessThenOrEqualToMonthlyPaymentCondition,$G136&lt;=$B$10,
_xlpm.IsPrincipalZeroCondition,ROUND($G136,2) = 0,
_xlpm.IsPrincipalRemainingBlankCondition,$G136="",
_xlpm.IsPeriodBlankCondition,ISBLANK($A137),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35209.187343654346</v>
      </c>
      <c r="M137" s="4">
        <f>_xlfn.LET(
_xlpm.CumulativePMICalculation,SUM($I$29:$I137),
_xlpm.IsPrincipalZeroCondition,ROUND($G136,2) = 0,
_xlpm.IsPrincipalRemainingBlankCondition,$G136="",
_xlpm.IsPeriodBlankCondition,ISBLANK($A137),
_xlpm.Calculation,IF(_xlpm.IsPeriodBlankCondition,"",IF(_xlpm.IsPrincipalRemainingBlankCondition,"",IF(_xlpm.IsPrincipalZeroCondition,"",_xlpm.CumulativePMICalculation))),
_xlpm.Calculation
)</f>
        <v>21600</v>
      </c>
      <c r="N137" s="4">
        <f t="shared" si="17"/>
        <v>176464.60939513365</v>
      </c>
      <c r="O137" s="4">
        <f>_xlfn.LET(
_xlpm.CumulativeHousingPaymentsIncludingAdditionalCosts,SUM($J$29:$J137),
_xlpm.PrincipalOwedCalculation,$B$10-$D137,
_xlpm.IsPrincipalLessThenOrEqualToMonthlyPaymentCondition,$G136&lt;=$B$10,
_xlpm.IsPrincipalZeroCondition,ROUND($G136,2) = 0,
_xlpm.IsPrincipalRemainingBlankCondition,$G136="",
_xlpm.IsPeriodBlankCondition,ISBLANK($A137),
_xlpm.Calculation,IF(_xlpm.IsPeriodBlankCondition,"",IF(_xlpm.IsPrincipalRemainingBlankCondition,"",IF(_xlpm.IsPrincipalZeroCondition,"",_xlpm.CumulativeHousingPaymentsIncludingAdditionalCosts))),
_xlpm.Calculation
)</f>
        <v>230964.60939513342</v>
      </c>
    </row>
    <row r="138" spans="1:15" x14ac:dyDescent="0.3">
      <c r="A138">
        <v>110</v>
      </c>
      <c r="B138" s="34">
        <f t="shared" si="10"/>
        <v>47150</v>
      </c>
      <c r="C138" s="4">
        <f t="shared" si="11"/>
        <v>144790.81265634554</v>
      </c>
      <c r="D138" s="4">
        <f t="shared" si="12"/>
        <v>965.27208437563706</v>
      </c>
      <c r="E138" s="4">
        <f t="shared" si="18"/>
        <v>355.50414860724015</v>
      </c>
      <c r="F138" s="4">
        <v>100</v>
      </c>
      <c r="G138" s="4">
        <f t="shared" si="13"/>
        <v>144335.30850773831</v>
      </c>
      <c r="H138" s="4">
        <f t="shared" si="14"/>
        <v>500</v>
      </c>
      <c r="I138" s="4" t="str">
        <f t="shared" si="15"/>
        <v/>
      </c>
      <c r="J138" s="4">
        <f t="shared" si="16"/>
        <v>1920.7762329828772</v>
      </c>
      <c r="K138" s="4">
        <f>_xlfn.LET(
_xlpm.CumulativeInterestCalculation,SUM($D$29:$D138),
_xlpm.IsPrincipalZeroCondition,ROUND($G137,2) = 0,
_xlpm.IsPrincipalRemainingBlankCondition,$G137="",
_xlpm.IsPeriodBlankCondition,ISBLANK($A138),
_xlpm.Calculation,IF(_xlpm.IsPeriodBlankCondition,"",IF(_xlpm.IsPrincipalRemainingBlankCondition,"",IF(_xlpm.IsPrincipalZeroCondition,"",_xlpm.CumulativeInterestCalculation))),
_xlpm.Calculation
)</f>
        <v>120620.69413585495</v>
      </c>
      <c r="L138" s="4">
        <f>_xlfn.LET(
_xlpm.CumulativePrincipalCalculation,SUM($E$29:$F138),
_xlpm.CumulativePrincipalCalculationIfPrincipalLessThenOrEqualToMonthlyPaymentCondition,$L137+$E138,
_xlpm.PrincipalOwedCalculation,$B$10-$D138,
_xlpm.IsPrincipalLessThenOrEqualToMonthlyPaymentCondition,$G137&lt;=$B$10,
_xlpm.IsPrincipalZeroCondition,ROUND($G137,2) = 0,
_xlpm.IsPrincipalRemainingBlankCondition,$G137="",
_xlpm.IsPeriodBlankCondition,ISBLANK($A138),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35664.691492261583</v>
      </c>
      <c r="M138" s="4">
        <f>_xlfn.LET(
_xlpm.CumulativePMICalculation,SUM($I$29:$I138),
_xlpm.IsPrincipalZeroCondition,ROUND($G137,2) = 0,
_xlpm.IsPrincipalRemainingBlankCondition,$G137="",
_xlpm.IsPeriodBlankCondition,ISBLANK($A138),
_xlpm.Calculation,IF(_xlpm.IsPeriodBlankCondition,"",IF(_xlpm.IsPrincipalRemainingBlankCondition,"",IF(_xlpm.IsPrincipalZeroCondition,"",_xlpm.CumulativePMICalculation))),
_xlpm.Calculation
)</f>
        <v>21600</v>
      </c>
      <c r="N138" s="4">
        <f t="shared" si="17"/>
        <v>177885.38562811655</v>
      </c>
      <c r="O138" s="4">
        <f>_xlfn.LET(
_xlpm.CumulativeHousingPaymentsIncludingAdditionalCosts,SUM($J$29:$J138),
_xlpm.PrincipalOwedCalculation,$B$10-$D138,
_xlpm.IsPrincipalLessThenOrEqualToMonthlyPaymentCondition,$G137&lt;=$B$10,
_xlpm.IsPrincipalZeroCondition,ROUND($G137,2) = 0,
_xlpm.IsPrincipalRemainingBlankCondition,$G137="",
_xlpm.IsPeriodBlankCondition,ISBLANK($A138),
_xlpm.Calculation,IF(_xlpm.IsPeriodBlankCondition,"",IF(_xlpm.IsPrincipalRemainingBlankCondition,"",IF(_xlpm.IsPrincipalZeroCondition,"",_xlpm.CumulativeHousingPaymentsIncludingAdditionalCosts))),
_xlpm.Calculation
)</f>
        <v>232885.38562811629</v>
      </c>
    </row>
    <row r="139" spans="1:15" x14ac:dyDescent="0.3">
      <c r="A139">
        <v>111</v>
      </c>
      <c r="B139" s="34">
        <f t="shared" si="10"/>
        <v>47178</v>
      </c>
      <c r="C139" s="4">
        <f t="shared" si="11"/>
        <v>144335.30850773831</v>
      </c>
      <c r="D139" s="4">
        <f t="shared" si="12"/>
        <v>962.23539005158887</v>
      </c>
      <c r="E139" s="4">
        <f t="shared" si="18"/>
        <v>358.54084293128835</v>
      </c>
      <c r="F139" s="4">
        <v>100</v>
      </c>
      <c r="G139" s="4">
        <f t="shared" si="13"/>
        <v>143876.76766480703</v>
      </c>
      <c r="H139" s="4">
        <f t="shared" si="14"/>
        <v>500</v>
      </c>
      <c r="I139" s="4" t="str">
        <f t="shared" si="15"/>
        <v/>
      </c>
      <c r="J139" s="4">
        <f t="shared" si="16"/>
        <v>1920.7762329828772</v>
      </c>
      <c r="K139" s="4">
        <f>_xlfn.LET(
_xlpm.CumulativeInterestCalculation,SUM($D$29:$D139),
_xlpm.IsPrincipalZeroCondition,ROUND($G138,2) = 0,
_xlpm.IsPrincipalRemainingBlankCondition,$G138="",
_xlpm.IsPeriodBlankCondition,ISBLANK($A139),
_xlpm.Calculation,IF(_xlpm.IsPeriodBlankCondition,"",IF(_xlpm.IsPrincipalRemainingBlankCondition,"",IF(_xlpm.IsPrincipalZeroCondition,"",_xlpm.CumulativeInterestCalculation))),
_xlpm.Calculation
)</f>
        <v>121582.92952590654</v>
      </c>
      <c r="L139" s="4">
        <f>_xlfn.LET(
_xlpm.CumulativePrincipalCalculation,SUM($E$29:$F139),
_xlpm.CumulativePrincipalCalculationIfPrincipalLessThenOrEqualToMonthlyPaymentCondition,$L138+$E139,
_xlpm.PrincipalOwedCalculation,$B$10-$D139,
_xlpm.IsPrincipalLessThenOrEqualToMonthlyPaymentCondition,$G138&lt;=$B$10,
_xlpm.IsPrincipalZeroCondition,ROUND($G138,2) = 0,
_xlpm.IsPrincipalRemainingBlankCondition,$G138="",
_xlpm.IsPeriodBlankCondition,ISBLANK($A139),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36123.232335192872</v>
      </c>
      <c r="M139" s="4">
        <f>_xlfn.LET(
_xlpm.CumulativePMICalculation,SUM($I$29:$I139),
_xlpm.IsPrincipalZeroCondition,ROUND($G138,2) = 0,
_xlpm.IsPrincipalRemainingBlankCondition,$G138="",
_xlpm.IsPeriodBlankCondition,ISBLANK($A139),
_xlpm.Calculation,IF(_xlpm.IsPeriodBlankCondition,"",IF(_xlpm.IsPrincipalRemainingBlankCondition,"",IF(_xlpm.IsPrincipalZeroCondition,"",_xlpm.CumulativePMICalculation))),
_xlpm.Calculation
)</f>
        <v>21600</v>
      </c>
      <c r="N139" s="4">
        <f t="shared" si="17"/>
        <v>179306.16186109942</v>
      </c>
      <c r="O139" s="4">
        <f>_xlfn.LET(
_xlpm.CumulativeHousingPaymentsIncludingAdditionalCosts,SUM($J$29:$J139),
_xlpm.PrincipalOwedCalculation,$B$10-$D139,
_xlpm.IsPrincipalLessThenOrEqualToMonthlyPaymentCondition,$G138&lt;=$B$10,
_xlpm.IsPrincipalZeroCondition,ROUND($G138,2) = 0,
_xlpm.IsPrincipalRemainingBlankCondition,$G138="",
_xlpm.IsPeriodBlankCondition,ISBLANK($A139),
_xlpm.Calculation,IF(_xlpm.IsPeriodBlankCondition,"",IF(_xlpm.IsPrincipalRemainingBlankCondition,"",IF(_xlpm.IsPrincipalZeroCondition,"",_xlpm.CumulativeHousingPaymentsIncludingAdditionalCosts))),
_xlpm.Calculation
)</f>
        <v>234806.16186109916</v>
      </c>
    </row>
    <row r="140" spans="1:15" x14ac:dyDescent="0.3">
      <c r="A140">
        <v>112</v>
      </c>
      <c r="B140" s="34">
        <f t="shared" si="10"/>
        <v>47209</v>
      </c>
      <c r="C140" s="4">
        <f t="shared" si="11"/>
        <v>143876.76766480703</v>
      </c>
      <c r="D140" s="4">
        <f t="shared" si="12"/>
        <v>959.17845109871359</v>
      </c>
      <c r="E140" s="4">
        <f t="shared" si="18"/>
        <v>361.59778188416362</v>
      </c>
      <c r="F140" s="4">
        <v>100</v>
      </c>
      <c r="G140" s="4">
        <f t="shared" si="13"/>
        <v>143415.16988292287</v>
      </c>
      <c r="H140" s="4">
        <f t="shared" si="14"/>
        <v>500</v>
      </c>
      <c r="I140" s="4" t="str">
        <f t="shared" si="15"/>
        <v/>
      </c>
      <c r="J140" s="4">
        <f t="shared" si="16"/>
        <v>1920.7762329828772</v>
      </c>
      <c r="K140" s="4">
        <f>_xlfn.LET(
_xlpm.CumulativeInterestCalculation,SUM($D$29:$D140),
_xlpm.IsPrincipalZeroCondition,ROUND($G139,2) = 0,
_xlpm.IsPrincipalRemainingBlankCondition,$G139="",
_xlpm.IsPeriodBlankCondition,ISBLANK($A140),
_xlpm.Calculation,IF(_xlpm.IsPeriodBlankCondition,"",IF(_xlpm.IsPrincipalRemainingBlankCondition,"",IF(_xlpm.IsPrincipalZeroCondition,"",_xlpm.CumulativeInterestCalculation))),
_xlpm.Calculation
)</f>
        <v>122542.10797700526</v>
      </c>
      <c r="L140" s="4">
        <f>_xlfn.LET(
_xlpm.CumulativePrincipalCalculation,SUM($E$29:$F140),
_xlpm.CumulativePrincipalCalculationIfPrincipalLessThenOrEqualToMonthlyPaymentCondition,$L139+$E140,
_xlpm.PrincipalOwedCalculation,$B$10-$D140,
_xlpm.IsPrincipalLessThenOrEqualToMonthlyPaymentCondition,$G139&lt;=$B$10,
_xlpm.IsPrincipalZeroCondition,ROUND($G139,2) = 0,
_xlpm.IsPrincipalRemainingBlankCondition,$G139="",
_xlpm.IsPeriodBlankCondition,ISBLANK($A140),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36584.830117077036</v>
      </c>
      <c r="M140" s="4">
        <f>_xlfn.LET(
_xlpm.CumulativePMICalculation,SUM($I$29:$I140),
_xlpm.IsPrincipalZeroCondition,ROUND($G139,2) = 0,
_xlpm.IsPrincipalRemainingBlankCondition,$G139="",
_xlpm.IsPeriodBlankCondition,ISBLANK($A140),
_xlpm.Calculation,IF(_xlpm.IsPeriodBlankCondition,"",IF(_xlpm.IsPrincipalRemainingBlankCondition,"",IF(_xlpm.IsPrincipalZeroCondition,"",_xlpm.CumulativePMICalculation))),
_xlpm.Calculation
)</f>
        <v>21600</v>
      </c>
      <c r="N140" s="4">
        <f t="shared" si="17"/>
        <v>180726.93809408229</v>
      </c>
      <c r="O140" s="4">
        <f>_xlfn.LET(
_xlpm.CumulativeHousingPaymentsIncludingAdditionalCosts,SUM($J$29:$J140),
_xlpm.PrincipalOwedCalculation,$B$10-$D140,
_xlpm.IsPrincipalLessThenOrEqualToMonthlyPaymentCondition,$G139&lt;=$B$10,
_xlpm.IsPrincipalZeroCondition,ROUND($G139,2) = 0,
_xlpm.IsPrincipalRemainingBlankCondition,$G139="",
_xlpm.IsPeriodBlankCondition,ISBLANK($A140),
_xlpm.Calculation,IF(_xlpm.IsPeriodBlankCondition,"",IF(_xlpm.IsPrincipalRemainingBlankCondition,"",IF(_xlpm.IsPrincipalZeroCondition,"",_xlpm.CumulativeHousingPaymentsIncludingAdditionalCosts))),
_xlpm.Calculation
)</f>
        <v>236726.93809408203</v>
      </c>
    </row>
    <row r="141" spans="1:15" x14ac:dyDescent="0.3">
      <c r="A141">
        <v>113</v>
      </c>
      <c r="B141" s="34">
        <f t="shared" si="10"/>
        <v>47239</v>
      </c>
      <c r="C141" s="4">
        <f t="shared" si="11"/>
        <v>143415.16988292287</v>
      </c>
      <c r="D141" s="4">
        <f t="shared" si="12"/>
        <v>956.10113255281919</v>
      </c>
      <c r="E141" s="4">
        <f t="shared" si="18"/>
        <v>364.67510043005802</v>
      </c>
      <c r="F141" s="4">
        <v>100</v>
      </c>
      <c r="G141" s="4">
        <f t="shared" si="13"/>
        <v>142950.49478249281</v>
      </c>
      <c r="H141" s="4">
        <f t="shared" si="14"/>
        <v>500</v>
      </c>
      <c r="I141" s="4" t="str">
        <f t="shared" si="15"/>
        <v/>
      </c>
      <c r="J141" s="4">
        <f t="shared" si="16"/>
        <v>1920.7762329828772</v>
      </c>
      <c r="K141" s="4">
        <f>_xlfn.LET(
_xlpm.CumulativeInterestCalculation,SUM($D$29:$D141),
_xlpm.IsPrincipalZeroCondition,ROUND($G140,2) = 0,
_xlpm.IsPrincipalRemainingBlankCondition,$G140="",
_xlpm.IsPeriodBlankCondition,ISBLANK($A141),
_xlpm.Calculation,IF(_xlpm.IsPeriodBlankCondition,"",IF(_xlpm.IsPrincipalRemainingBlankCondition,"",IF(_xlpm.IsPrincipalZeroCondition,"",_xlpm.CumulativeInterestCalculation))),
_xlpm.Calculation
)</f>
        <v>123498.20910955808</v>
      </c>
      <c r="L141" s="4">
        <f>_xlfn.LET(
_xlpm.CumulativePrincipalCalculation,SUM($E$29:$F141),
_xlpm.CumulativePrincipalCalculationIfPrincipalLessThenOrEqualToMonthlyPaymentCondition,$L140+$E141,
_xlpm.PrincipalOwedCalculation,$B$10-$D141,
_xlpm.IsPrincipalLessThenOrEqualToMonthlyPaymentCondition,$G140&lt;=$B$10,
_xlpm.IsPrincipalZeroCondition,ROUND($G140,2) = 0,
_xlpm.IsPrincipalRemainingBlankCondition,$G140="",
_xlpm.IsPeriodBlankCondition,ISBLANK($A141),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37049.505217507096</v>
      </c>
      <c r="M141" s="4">
        <f>_xlfn.LET(
_xlpm.CumulativePMICalculation,SUM($I$29:$I141),
_xlpm.IsPrincipalZeroCondition,ROUND($G140,2) = 0,
_xlpm.IsPrincipalRemainingBlankCondition,$G140="",
_xlpm.IsPeriodBlankCondition,ISBLANK($A141),
_xlpm.Calculation,IF(_xlpm.IsPeriodBlankCondition,"",IF(_xlpm.IsPrincipalRemainingBlankCondition,"",IF(_xlpm.IsPrincipalZeroCondition,"",_xlpm.CumulativePMICalculation))),
_xlpm.Calculation
)</f>
        <v>21600</v>
      </c>
      <c r="N141" s="4">
        <f t="shared" si="17"/>
        <v>182147.71432706519</v>
      </c>
      <c r="O141" s="4">
        <f>_xlfn.LET(
_xlpm.CumulativeHousingPaymentsIncludingAdditionalCosts,SUM($J$29:$J141),
_xlpm.PrincipalOwedCalculation,$B$10-$D141,
_xlpm.IsPrincipalLessThenOrEqualToMonthlyPaymentCondition,$G140&lt;=$B$10,
_xlpm.IsPrincipalZeroCondition,ROUND($G140,2) = 0,
_xlpm.IsPrincipalRemainingBlankCondition,$G140="",
_xlpm.IsPeriodBlankCondition,ISBLANK($A141),
_xlpm.Calculation,IF(_xlpm.IsPeriodBlankCondition,"",IF(_xlpm.IsPrincipalRemainingBlankCondition,"",IF(_xlpm.IsPrincipalZeroCondition,"",_xlpm.CumulativeHousingPaymentsIncludingAdditionalCosts))),
_xlpm.Calculation
)</f>
        <v>238647.7143270649</v>
      </c>
    </row>
    <row r="142" spans="1:15" x14ac:dyDescent="0.3">
      <c r="A142">
        <v>114</v>
      </c>
      <c r="B142" s="34">
        <f t="shared" si="10"/>
        <v>47270</v>
      </c>
      <c r="C142" s="4">
        <f t="shared" si="11"/>
        <v>142950.49478249281</v>
      </c>
      <c r="D142" s="4">
        <f t="shared" si="12"/>
        <v>953.00329854995209</v>
      </c>
      <c r="E142" s="4">
        <f t="shared" si="18"/>
        <v>367.77293443292513</v>
      </c>
      <c r="F142" s="4">
        <v>100</v>
      </c>
      <c r="G142" s="4">
        <f t="shared" si="13"/>
        <v>142482.72184805988</v>
      </c>
      <c r="H142" s="4">
        <f t="shared" si="14"/>
        <v>500</v>
      </c>
      <c r="I142" s="4" t="str">
        <f t="shared" si="15"/>
        <v/>
      </c>
      <c r="J142" s="4">
        <f t="shared" si="16"/>
        <v>1920.7762329828772</v>
      </c>
      <c r="K142" s="4">
        <f>_xlfn.LET(
_xlpm.CumulativeInterestCalculation,SUM($D$29:$D142),
_xlpm.IsPrincipalZeroCondition,ROUND($G141,2) = 0,
_xlpm.IsPrincipalRemainingBlankCondition,$G141="",
_xlpm.IsPeriodBlankCondition,ISBLANK($A142),
_xlpm.Calculation,IF(_xlpm.IsPeriodBlankCondition,"",IF(_xlpm.IsPrincipalRemainingBlankCondition,"",IF(_xlpm.IsPrincipalZeroCondition,"",_xlpm.CumulativeInterestCalculation))),
_xlpm.Calculation
)</f>
        <v>124451.21240810804</v>
      </c>
      <c r="L142" s="4">
        <f>_xlfn.LET(
_xlpm.CumulativePrincipalCalculation,SUM($E$29:$F142),
_xlpm.CumulativePrincipalCalculationIfPrincipalLessThenOrEqualToMonthlyPaymentCondition,$L141+$E142,
_xlpm.PrincipalOwedCalculation,$B$10-$D142,
_xlpm.IsPrincipalLessThenOrEqualToMonthlyPaymentCondition,$G141&lt;=$B$10,
_xlpm.IsPrincipalZeroCondition,ROUND($G141,2) = 0,
_xlpm.IsPrincipalRemainingBlankCondition,$G141="",
_xlpm.IsPeriodBlankCondition,ISBLANK($A142),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37517.278151940023</v>
      </c>
      <c r="M142" s="4">
        <f>_xlfn.LET(
_xlpm.CumulativePMICalculation,SUM($I$29:$I142),
_xlpm.IsPrincipalZeroCondition,ROUND($G141,2) = 0,
_xlpm.IsPrincipalRemainingBlankCondition,$G141="",
_xlpm.IsPeriodBlankCondition,ISBLANK($A142),
_xlpm.Calculation,IF(_xlpm.IsPeriodBlankCondition,"",IF(_xlpm.IsPrincipalRemainingBlankCondition,"",IF(_xlpm.IsPrincipalZeroCondition,"",_xlpm.CumulativePMICalculation))),
_xlpm.Calculation
)</f>
        <v>21600</v>
      </c>
      <c r="N142" s="4">
        <f t="shared" si="17"/>
        <v>183568.49056004806</v>
      </c>
      <c r="O142" s="4">
        <f>_xlfn.LET(
_xlpm.CumulativeHousingPaymentsIncludingAdditionalCosts,SUM($J$29:$J142),
_xlpm.PrincipalOwedCalculation,$B$10-$D142,
_xlpm.IsPrincipalLessThenOrEqualToMonthlyPaymentCondition,$G141&lt;=$B$10,
_xlpm.IsPrincipalZeroCondition,ROUND($G141,2) = 0,
_xlpm.IsPrincipalRemainingBlankCondition,$G141="",
_xlpm.IsPeriodBlankCondition,ISBLANK($A142),
_xlpm.Calculation,IF(_xlpm.IsPeriodBlankCondition,"",IF(_xlpm.IsPrincipalRemainingBlankCondition,"",IF(_xlpm.IsPrincipalZeroCondition,"",_xlpm.CumulativeHousingPaymentsIncludingAdditionalCosts))),
_xlpm.Calculation
)</f>
        <v>240568.49056004777</v>
      </c>
    </row>
    <row r="143" spans="1:15" x14ac:dyDescent="0.3">
      <c r="A143">
        <v>115</v>
      </c>
      <c r="B143" s="34">
        <f t="shared" si="10"/>
        <v>47300</v>
      </c>
      <c r="C143" s="4">
        <f t="shared" si="11"/>
        <v>142482.72184805988</v>
      </c>
      <c r="D143" s="4">
        <f t="shared" si="12"/>
        <v>949.88481232039931</v>
      </c>
      <c r="E143" s="4">
        <f t="shared" si="18"/>
        <v>370.89142066247791</v>
      </c>
      <c r="F143" s="4">
        <v>100</v>
      </c>
      <c r="G143" s="4">
        <f t="shared" si="13"/>
        <v>142011.83042739739</v>
      </c>
      <c r="H143" s="4">
        <f t="shared" si="14"/>
        <v>500</v>
      </c>
      <c r="I143" s="4" t="str">
        <f t="shared" si="15"/>
        <v/>
      </c>
      <c r="J143" s="4">
        <f t="shared" si="16"/>
        <v>1920.7762329828772</v>
      </c>
      <c r="K143" s="4">
        <f>_xlfn.LET(
_xlpm.CumulativeInterestCalculation,SUM($D$29:$D143),
_xlpm.IsPrincipalZeroCondition,ROUND($G142,2) = 0,
_xlpm.IsPrincipalRemainingBlankCondition,$G142="",
_xlpm.IsPeriodBlankCondition,ISBLANK($A143),
_xlpm.Calculation,IF(_xlpm.IsPeriodBlankCondition,"",IF(_xlpm.IsPrincipalRemainingBlankCondition,"",IF(_xlpm.IsPrincipalZeroCondition,"",_xlpm.CumulativeInterestCalculation))),
_xlpm.Calculation
)</f>
        <v>125401.09722042843</v>
      </c>
      <c r="L143" s="4">
        <f>_xlfn.LET(
_xlpm.CumulativePrincipalCalculation,SUM($E$29:$F143),
_xlpm.CumulativePrincipalCalculationIfPrincipalLessThenOrEqualToMonthlyPaymentCondition,$L142+$E143,
_xlpm.PrincipalOwedCalculation,$B$10-$D143,
_xlpm.IsPrincipalLessThenOrEqualToMonthlyPaymentCondition,$G142&lt;=$B$10,
_xlpm.IsPrincipalZeroCondition,ROUND($G142,2) = 0,
_xlpm.IsPrincipalRemainingBlankCondition,$G142="",
_xlpm.IsPeriodBlankCondition,ISBLANK($A143),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37988.169572602499</v>
      </c>
      <c r="M143" s="4">
        <f>_xlfn.LET(
_xlpm.CumulativePMICalculation,SUM($I$29:$I143),
_xlpm.IsPrincipalZeroCondition,ROUND($G142,2) = 0,
_xlpm.IsPrincipalRemainingBlankCondition,$G142="",
_xlpm.IsPeriodBlankCondition,ISBLANK($A143),
_xlpm.Calculation,IF(_xlpm.IsPeriodBlankCondition,"",IF(_xlpm.IsPrincipalRemainingBlankCondition,"",IF(_xlpm.IsPrincipalZeroCondition,"",_xlpm.CumulativePMICalculation))),
_xlpm.Calculation
)</f>
        <v>21600</v>
      </c>
      <c r="N143" s="4">
        <f t="shared" si="17"/>
        <v>184989.26679303093</v>
      </c>
      <c r="O143" s="4">
        <f>_xlfn.LET(
_xlpm.CumulativeHousingPaymentsIncludingAdditionalCosts,SUM($J$29:$J143),
_xlpm.PrincipalOwedCalculation,$B$10-$D143,
_xlpm.IsPrincipalLessThenOrEqualToMonthlyPaymentCondition,$G142&lt;=$B$10,
_xlpm.IsPrincipalZeroCondition,ROUND($G142,2) = 0,
_xlpm.IsPrincipalRemainingBlankCondition,$G142="",
_xlpm.IsPeriodBlankCondition,ISBLANK($A143),
_xlpm.Calculation,IF(_xlpm.IsPeriodBlankCondition,"",IF(_xlpm.IsPrincipalRemainingBlankCondition,"",IF(_xlpm.IsPrincipalZeroCondition,"",_xlpm.CumulativeHousingPaymentsIncludingAdditionalCosts))),
_xlpm.Calculation
)</f>
        <v>242489.26679303063</v>
      </c>
    </row>
    <row r="144" spans="1:15" x14ac:dyDescent="0.3">
      <c r="A144">
        <v>116</v>
      </c>
      <c r="B144" s="34">
        <f t="shared" si="10"/>
        <v>47331</v>
      </c>
      <c r="C144" s="4">
        <f t="shared" si="11"/>
        <v>142011.83042739739</v>
      </c>
      <c r="D144" s="4">
        <f t="shared" si="12"/>
        <v>946.74553618264929</v>
      </c>
      <c r="E144" s="4">
        <f t="shared" si="18"/>
        <v>374.03069680022793</v>
      </c>
      <c r="F144" s="4">
        <v>100</v>
      </c>
      <c r="G144" s="4">
        <f t="shared" si="13"/>
        <v>141537.79973059715</v>
      </c>
      <c r="H144" s="4">
        <f t="shared" si="14"/>
        <v>500</v>
      </c>
      <c r="I144" s="4" t="str">
        <f t="shared" si="15"/>
        <v/>
      </c>
      <c r="J144" s="4">
        <f t="shared" si="16"/>
        <v>1920.7762329828772</v>
      </c>
      <c r="K144" s="4">
        <f>_xlfn.LET(
_xlpm.CumulativeInterestCalculation,SUM($D$29:$D144),
_xlpm.IsPrincipalZeroCondition,ROUND($G143,2) = 0,
_xlpm.IsPrincipalRemainingBlankCondition,$G143="",
_xlpm.IsPeriodBlankCondition,ISBLANK($A144),
_xlpm.Calculation,IF(_xlpm.IsPeriodBlankCondition,"",IF(_xlpm.IsPrincipalRemainingBlankCondition,"",IF(_xlpm.IsPrincipalZeroCondition,"",_xlpm.CumulativeInterestCalculation))),
_xlpm.Calculation
)</f>
        <v>126347.84275661108</v>
      </c>
      <c r="L144" s="4">
        <f>_xlfn.LET(
_xlpm.CumulativePrincipalCalculation,SUM($E$29:$F144),
_xlpm.CumulativePrincipalCalculationIfPrincipalLessThenOrEqualToMonthlyPaymentCondition,$L143+$E144,
_xlpm.PrincipalOwedCalculation,$B$10-$D144,
_xlpm.IsPrincipalLessThenOrEqualToMonthlyPaymentCondition,$G143&lt;=$B$10,
_xlpm.IsPrincipalZeroCondition,ROUND($G143,2) = 0,
_xlpm.IsPrincipalRemainingBlankCondition,$G143="",
_xlpm.IsPeriodBlankCondition,ISBLANK($A144),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38462.200269402725</v>
      </c>
      <c r="M144" s="4">
        <f>_xlfn.LET(
_xlpm.CumulativePMICalculation,SUM($I$29:$I144),
_xlpm.IsPrincipalZeroCondition,ROUND($G143,2) = 0,
_xlpm.IsPrincipalRemainingBlankCondition,$G143="",
_xlpm.IsPeriodBlankCondition,ISBLANK($A144),
_xlpm.Calculation,IF(_xlpm.IsPeriodBlankCondition,"",IF(_xlpm.IsPrincipalRemainingBlankCondition,"",IF(_xlpm.IsPrincipalZeroCondition,"",_xlpm.CumulativePMICalculation))),
_xlpm.Calculation
)</f>
        <v>21600</v>
      </c>
      <c r="N144" s="4">
        <f t="shared" si="17"/>
        <v>186410.04302601379</v>
      </c>
      <c r="O144" s="4">
        <f>_xlfn.LET(
_xlpm.CumulativeHousingPaymentsIncludingAdditionalCosts,SUM($J$29:$J144),
_xlpm.PrincipalOwedCalculation,$B$10-$D144,
_xlpm.IsPrincipalLessThenOrEqualToMonthlyPaymentCondition,$G143&lt;=$B$10,
_xlpm.IsPrincipalZeroCondition,ROUND($G143,2) = 0,
_xlpm.IsPrincipalRemainingBlankCondition,$G143="",
_xlpm.IsPeriodBlankCondition,ISBLANK($A144),
_xlpm.Calculation,IF(_xlpm.IsPeriodBlankCondition,"",IF(_xlpm.IsPrincipalRemainingBlankCondition,"",IF(_xlpm.IsPrincipalZeroCondition,"",_xlpm.CumulativeHousingPaymentsIncludingAdditionalCosts))),
_xlpm.Calculation
)</f>
        <v>244410.0430260135</v>
      </c>
    </row>
    <row r="145" spans="1:15" x14ac:dyDescent="0.3">
      <c r="A145">
        <v>117</v>
      </c>
      <c r="B145" s="34">
        <f t="shared" si="10"/>
        <v>47362</v>
      </c>
      <c r="C145" s="4">
        <f t="shared" si="11"/>
        <v>141537.79973059715</v>
      </c>
      <c r="D145" s="4">
        <f t="shared" si="12"/>
        <v>943.58533153731435</v>
      </c>
      <c r="E145" s="4">
        <f t="shared" si="18"/>
        <v>377.19090144556287</v>
      </c>
      <c r="F145" s="4">
        <v>100</v>
      </c>
      <c r="G145" s="4">
        <f t="shared" si="13"/>
        <v>141060.60882915158</v>
      </c>
      <c r="H145" s="4">
        <f t="shared" si="14"/>
        <v>500</v>
      </c>
      <c r="I145" s="4" t="str">
        <f t="shared" si="15"/>
        <v/>
      </c>
      <c r="J145" s="4">
        <f t="shared" si="16"/>
        <v>1920.7762329828772</v>
      </c>
      <c r="K145" s="4">
        <f>_xlfn.LET(
_xlpm.CumulativeInterestCalculation,SUM($D$29:$D145),
_xlpm.IsPrincipalZeroCondition,ROUND($G144,2) = 0,
_xlpm.IsPrincipalRemainingBlankCondition,$G144="",
_xlpm.IsPeriodBlankCondition,ISBLANK($A145),
_xlpm.Calculation,IF(_xlpm.IsPeriodBlankCondition,"",IF(_xlpm.IsPrincipalRemainingBlankCondition,"",IF(_xlpm.IsPrincipalZeroCondition,"",_xlpm.CumulativeInterestCalculation))),
_xlpm.Calculation
)</f>
        <v>127291.42808814839</v>
      </c>
      <c r="L145" s="4">
        <f>_xlfn.LET(
_xlpm.CumulativePrincipalCalculation,SUM($E$29:$F145),
_xlpm.CumulativePrincipalCalculationIfPrincipalLessThenOrEqualToMonthlyPaymentCondition,$L144+$E145,
_xlpm.PrincipalOwedCalculation,$B$10-$D145,
_xlpm.IsPrincipalLessThenOrEqualToMonthlyPaymentCondition,$G144&lt;=$B$10,
_xlpm.IsPrincipalZeroCondition,ROUND($G144,2) = 0,
_xlpm.IsPrincipalRemainingBlankCondition,$G144="",
_xlpm.IsPeriodBlankCondition,ISBLANK($A145),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38939.391170848285</v>
      </c>
      <c r="M145" s="4">
        <f>_xlfn.LET(
_xlpm.CumulativePMICalculation,SUM($I$29:$I145),
_xlpm.IsPrincipalZeroCondition,ROUND($G144,2) = 0,
_xlpm.IsPrincipalRemainingBlankCondition,$G144="",
_xlpm.IsPeriodBlankCondition,ISBLANK($A145),
_xlpm.Calculation,IF(_xlpm.IsPeriodBlankCondition,"",IF(_xlpm.IsPrincipalRemainingBlankCondition,"",IF(_xlpm.IsPrincipalZeroCondition,"",_xlpm.CumulativePMICalculation))),
_xlpm.Calculation
)</f>
        <v>21600</v>
      </c>
      <c r="N145" s="4">
        <f t="shared" si="17"/>
        <v>187830.81925899666</v>
      </c>
      <c r="O145" s="4">
        <f>_xlfn.LET(
_xlpm.CumulativeHousingPaymentsIncludingAdditionalCosts,SUM($J$29:$J145),
_xlpm.PrincipalOwedCalculation,$B$10-$D145,
_xlpm.IsPrincipalLessThenOrEqualToMonthlyPaymentCondition,$G144&lt;=$B$10,
_xlpm.IsPrincipalZeroCondition,ROUND($G144,2) = 0,
_xlpm.IsPrincipalRemainingBlankCondition,$G144="",
_xlpm.IsPeriodBlankCondition,ISBLANK($A145),
_xlpm.Calculation,IF(_xlpm.IsPeriodBlankCondition,"",IF(_xlpm.IsPrincipalRemainingBlankCondition,"",IF(_xlpm.IsPrincipalZeroCondition,"",_xlpm.CumulativeHousingPaymentsIncludingAdditionalCosts))),
_xlpm.Calculation
)</f>
        <v>246330.81925899637</v>
      </c>
    </row>
    <row r="146" spans="1:15" x14ac:dyDescent="0.3">
      <c r="A146">
        <v>118</v>
      </c>
      <c r="B146" s="34">
        <f t="shared" si="10"/>
        <v>47392</v>
      </c>
      <c r="C146" s="4">
        <f t="shared" si="11"/>
        <v>141060.60882915158</v>
      </c>
      <c r="D146" s="4">
        <f t="shared" si="12"/>
        <v>940.40405886101053</v>
      </c>
      <c r="E146" s="4">
        <f t="shared" si="18"/>
        <v>380.37217412186669</v>
      </c>
      <c r="F146" s="4">
        <v>100</v>
      </c>
      <c r="G146" s="4">
        <f t="shared" si="13"/>
        <v>140580.2366550297</v>
      </c>
      <c r="H146" s="4">
        <f t="shared" si="14"/>
        <v>500</v>
      </c>
      <c r="I146" s="4" t="str">
        <f t="shared" si="15"/>
        <v/>
      </c>
      <c r="J146" s="4">
        <f t="shared" si="16"/>
        <v>1920.7762329828772</v>
      </c>
      <c r="K146" s="4">
        <f>_xlfn.LET(
_xlpm.CumulativeInterestCalculation,SUM($D$29:$D146),
_xlpm.IsPrincipalZeroCondition,ROUND($G145,2) = 0,
_xlpm.IsPrincipalRemainingBlankCondition,$G145="",
_xlpm.IsPeriodBlankCondition,ISBLANK($A146),
_xlpm.Calculation,IF(_xlpm.IsPeriodBlankCondition,"",IF(_xlpm.IsPrincipalRemainingBlankCondition,"",IF(_xlpm.IsPrincipalZeroCondition,"",_xlpm.CumulativeInterestCalculation))),
_xlpm.Calculation
)</f>
        <v>128231.83214700939</v>
      </c>
      <c r="L146" s="4">
        <f>_xlfn.LET(
_xlpm.CumulativePrincipalCalculation,SUM($E$29:$F146),
_xlpm.CumulativePrincipalCalculationIfPrincipalLessThenOrEqualToMonthlyPaymentCondition,$L145+$E146,
_xlpm.PrincipalOwedCalculation,$B$10-$D146,
_xlpm.IsPrincipalLessThenOrEqualToMonthlyPaymentCondition,$G145&lt;=$B$10,
_xlpm.IsPrincipalZeroCondition,ROUND($G145,2) = 0,
_xlpm.IsPrincipalRemainingBlankCondition,$G145="",
_xlpm.IsPeriodBlankCondition,ISBLANK($A146),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39419.763344970153</v>
      </c>
      <c r="M146" s="4">
        <f>_xlfn.LET(
_xlpm.CumulativePMICalculation,SUM($I$29:$I146),
_xlpm.IsPrincipalZeroCondition,ROUND($G145,2) = 0,
_xlpm.IsPrincipalRemainingBlankCondition,$G145="",
_xlpm.IsPeriodBlankCondition,ISBLANK($A146),
_xlpm.Calculation,IF(_xlpm.IsPeriodBlankCondition,"",IF(_xlpm.IsPrincipalRemainingBlankCondition,"",IF(_xlpm.IsPrincipalZeroCondition,"",_xlpm.CumulativePMICalculation))),
_xlpm.Calculation
)</f>
        <v>21600</v>
      </c>
      <c r="N146" s="4">
        <f t="shared" si="17"/>
        <v>189251.59549197956</v>
      </c>
      <c r="O146" s="4">
        <f>_xlfn.LET(
_xlpm.CumulativeHousingPaymentsIncludingAdditionalCosts,SUM($J$29:$J146),
_xlpm.PrincipalOwedCalculation,$B$10-$D146,
_xlpm.IsPrincipalLessThenOrEqualToMonthlyPaymentCondition,$G145&lt;=$B$10,
_xlpm.IsPrincipalZeroCondition,ROUND($G145,2) = 0,
_xlpm.IsPrincipalRemainingBlankCondition,$G145="",
_xlpm.IsPeriodBlankCondition,ISBLANK($A146),
_xlpm.Calculation,IF(_xlpm.IsPeriodBlankCondition,"",IF(_xlpm.IsPrincipalRemainingBlankCondition,"",IF(_xlpm.IsPrincipalZeroCondition,"",_xlpm.CumulativeHousingPaymentsIncludingAdditionalCosts))),
_xlpm.Calculation
)</f>
        <v>248251.59549197924</v>
      </c>
    </row>
    <row r="147" spans="1:15" x14ac:dyDescent="0.3">
      <c r="A147">
        <v>119</v>
      </c>
      <c r="B147" s="34">
        <f t="shared" si="10"/>
        <v>47423</v>
      </c>
      <c r="C147" s="4">
        <f t="shared" si="11"/>
        <v>140580.2366550297</v>
      </c>
      <c r="D147" s="4">
        <f t="shared" si="12"/>
        <v>937.20157770019807</v>
      </c>
      <c r="E147" s="4">
        <f t="shared" si="18"/>
        <v>383.57465528267915</v>
      </c>
      <c r="F147" s="4">
        <v>100</v>
      </c>
      <c r="G147" s="4">
        <f t="shared" si="13"/>
        <v>140096.66199974701</v>
      </c>
      <c r="H147" s="4">
        <f t="shared" si="14"/>
        <v>500</v>
      </c>
      <c r="I147" s="4" t="str">
        <f t="shared" si="15"/>
        <v/>
      </c>
      <c r="J147" s="4">
        <f t="shared" si="16"/>
        <v>1920.7762329828772</v>
      </c>
      <c r="K147" s="4">
        <f>_xlfn.LET(
_xlpm.CumulativeInterestCalculation,SUM($D$29:$D147),
_xlpm.IsPrincipalZeroCondition,ROUND($G146,2) = 0,
_xlpm.IsPrincipalRemainingBlankCondition,$G146="",
_xlpm.IsPeriodBlankCondition,ISBLANK($A147),
_xlpm.Calculation,IF(_xlpm.IsPeriodBlankCondition,"",IF(_xlpm.IsPrincipalRemainingBlankCondition,"",IF(_xlpm.IsPrincipalZeroCondition,"",_xlpm.CumulativeInterestCalculation))),
_xlpm.Calculation
)</f>
        <v>129169.03372470959</v>
      </c>
      <c r="L147" s="4">
        <f>_xlfn.LET(
_xlpm.CumulativePrincipalCalculation,SUM($E$29:$F147),
_xlpm.CumulativePrincipalCalculationIfPrincipalLessThenOrEqualToMonthlyPaymentCondition,$L146+$E147,
_xlpm.PrincipalOwedCalculation,$B$10-$D147,
_xlpm.IsPrincipalLessThenOrEqualToMonthlyPaymentCondition,$G146&lt;=$B$10,
_xlpm.IsPrincipalZeroCondition,ROUND($G146,2) = 0,
_xlpm.IsPrincipalRemainingBlankCondition,$G146="",
_xlpm.IsPeriodBlankCondition,ISBLANK($A147),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39903.338000252836</v>
      </c>
      <c r="M147" s="4">
        <f>_xlfn.LET(
_xlpm.CumulativePMICalculation,SUM($I$29:$I147),
_xlpm.IsPrincipalZeroCondition,ROUND($G146,2) = 0,
_xlpm.IsPrincipalRemainingBlankCondition,$G146="",
_xlpm.IsPeriodBlankCondition,ISBLANK($A147),
_xlpm.Calculation,IF(_xlpm.IsPeriodBlankCondition,"",IF(_xlpm.IsPrincipalRemainingBlankCondition,"",IF(_xlpm.IsPrincipalZeroCondition,"",_xlpm.CumulativePMICalculation))),
_xlpm.Calculation
)</f>
        <v>21600</v>
      </c>
      <c r="N147" s="4">
        <f t="shared" si="17"/>
        <v>190672.37172496243</v>
      </c>
      <c r="O147" s="4">
        <f>_xlfn.LET(
_xlpm.CumulativeHousingPaymentsIncludingAdditionalCosts,SUM($J$29:$J147),
_xlpm.PrincipalOwedCalculation,$B$10-$D147,
_xlpm.IsPrincipalLessThenOrEqualToMonthlyPaymentCondition,$G146&lt;=$B$10,
_xlpm.IsPrincipalZeroCondition,ROUND($G146,2) = 0,
_xlpm.IsPrincipalRemainingBlankCondition,$G146="",
_xlpm.IsPeriodBlankCondition,ISBLANK($A147),
_xlpm.Calculation,IF(_xlpm.IsPeriodBlankCondition,"",IF(_xlpm.IsPrincipalRemainingBlankCondition,"",IF(_xlpm.IsPrincipalZeroCondition,"",_xlpm.CumulativeHousingPaymentsIncludingAdditionalCosts))),
_xlpm.Calculation
)</f>
        <v>250172.37172496211</v>
      </c>
    </row>
    <row r="148" spans="1:15" x14ac:dyDescent="0.3">
      <c r="A148">
        <v>120</v>
      </c>
      <c r="B148" s="34">
        <f t="shared" si="10"/>
        <v>47453</v>
      </c>
      <c r="C148" s="4">
        <f t="shared" si="11"/>
        <v>140096.66199974701</v>
      </c>
      <c r="D148" s="4">
        <f t="shared" si="12"/>
        <v>933.97774666498015</v>
      </c>
      <c r="E148" s="4">
        <f t="shared" si="18"/>
        <v>386.79848631789707</v>
      </c>
      <c r="F148" s="4">
        <v>100</v>
      </c>
      <c r="G148" s="4">
        <f t="shared" si="13"/>
        <v>139609.86351342913</v>
      </c>
      <c r="H148" s="4">
        <f t="shared" si="14"/>
        <v>500</v>
      </c>
      <c r="I148" s="4" t="str">
        <f t="shared" si="15"/>
        <v/>
      </c>
      <c r="J148" s="4">
        <f t="shared" si="16"/>
        <v>1920.7762329828772</v>
      </c>
      <c r="K148" s="4">
        <f>_xlfn.LET(
_xlpm.CumulativeInterestCalculation,SUM($D$29:$D148),
_xlpm.IsPrincipalZeroCondition,ROUND($G147,2) = 0,
_xlpm.IsPrincipalRemainingBlankCondition,$G147="",
_xlpm.IsPeriodBlankCondition,ISBLANK($A148),
_xlpm.Calculation,IF(_xlpm.IsPeriodBlankCondition,"",IF(_xlpm.IsPrincipalRemainingBlankCondition,"",IF(_xlpm.IsPrincipalZeroCondition,"",_xlpm.CumulativeInterestCalculation))),
_xlpm.Calculation
)</f>
        <v>130103.01147137457</v>
      </c>
      <c r="L148" s="4">
        <f>_xlfn.LET(
_xlpm.CumulativePrincipalCalculation,SUM($E$29:$F148),
_xlpm.CumulativePrincipalCalculationIfPrincipalLessThenOrEqualToMonthlyPaymentCondition,$L147+$E148,
_xlpm.PrincipalOwedCalculation,$B$10-$D148,
_xlpm.IsPrincipalLessThenOrEqualToMonthlyPaymentCondition,$G147&lt;=$B$10,
_xlpm.IsPrincipalZeroCondition,ROUND($G147,2) = 0,
_xlpm.IsPrincipalRemainingBlankCondition,$G147="",
_xlpm.IsPeriodBlankCondition,ISBLANK($A148),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40390.136486570729</v>
      </c>
      <c r="M148" s="4">
        <f>_xlfn.LET(
_xlpm.CumulativePMICalculation,SUM($I$29:$I148),
_xlpm.IsPrincipalZeroCondition,ROUND($G147,2) = 0,
_xlpm.IsPrincipalRemainingBlankCondition,$G147="",
_xlpm.IsPeriodBlankCondition,ISBLANK($A148),
_xlpm.Calculation,IF(_xlpm.IsPeriodBlankCondition,"",IF(_xlpm.IsPrincipalRemainingBlankCondition,"",IF(_xlpm.IsPrincipalZeroCondition,"",_xlpm.CumulativePMICalculation))),
_xlpm.Calculation
)</f>
        <v>21600</v>
      </c>
      <c r="N148" s="4">
        <f t="shared" si="17"/>
        <v>192093.1479579453</v>
      </c>
      <c r="O148" s="4">
        <f>_xlfn.LET(
_xlpm.CumulativeHousingPaymentsIncludingAdditionalCosts,SUM($J$29:$J148),
_xlpm.PrincipalOwedCalculation,$B$10-$D148,
_xlpm.IsPrincipalLessThenOrEqualToMonthlyPaymentCondition,$G147&lt;=$B$10,
_xlpm.IsPrincipalZeroCondition,ROUND($G147,2) = 0,
_xlpm.IsPrincipalRemainingBlankCondition,$G147="",
_xlpm.IsPeriodBlankCondition,ISBLANK($A148),
_xlpm.Calculation,IF(_xlpm.IsPeriodBlankCondition,"",IF(_xlpm.IsPrincipalRemainingBlankCondition,"",IF(_xlpm.IsPrincipalZeroCondition,"",_xlpm.CumulativeHousingPaymentsIncludingAdditionalCosts))),
_xlpm.Calculation
)</f>
        <v>252093.14795794498</v>
      </c>
    </row>
    <row r="149" spans="1:15" x14ac:dyDescent="0.3">
      <c r="A149">
        <v>121</v>
      </c>
      <c r="B149" s="34">
        <f t="shared" si="10"/>
        <v>47484</v>
      </c>
      <c r="C149" s="4">
        <f t="shared" si="11"/>
        <v>139609.86351342913</v>
      </c>
      <c r="D149" s="4">
        <f t="shared" si="12"/>
        <v>930.73242342286085</v>
      </c>
      <c r="E149" s="4">
        <f t="shared" si="18"/>
        <v>390.04380956001637</v>
      </c>
      <c r="F149" s="4">
        <v>100</v>
      </c>
      <c r="G149" s="4">
        <f t="shared" si="13"/>
        <v>139119.81970386911</v>
      </c>
      <c r="H149" s="4">
        <f t="shared" si="14"/>
        <v>500</v>
      </c>
      <c r="I149" s="4" t="str">
        <f t="shared" si="15"/>
        <v/>
      </c>
      <c r="J149" s="4">
        <f t="shared" si="16"/>
        <v>1920.7762329828772</v>
      </c>
      <c r="K149" s="4">
        <f>_xlfn.LET(
_xlpm.CumulativeInterestCalculation,SUM($D$29:$D149),
_xlpm.IsPrincipalZeroCondition,ROUND($G148,2) = 0,
_xlpm.IsPrincipalRemainingBlankCondition,$G148="",
_xlpm.IsPeriodBlankCondition,ISBLANK($A149),
_xlpm.Calculation,IF(_xlpm.IsPeriodBlankCondition,"",IF(_xlpm.IsPrincipalRemainingBlankCondition,"",IF(_xlpm.IsPrincipalZeroCondition,"",_xlpm.CumulativeInterestCalculation))),
_xlpm.Calculation
)</f>
        <v>131033.74389479743</v>
      </c>
      <c r="L149" s="4">
        <f>_xlfn.LET(
_xlpm.CumulativePrincipalCalculation,SUM($E$29:$F149),
_xlpm.CumulativePrincipalCalculationIfPrincipalLessThenOrEqualToMonthlyPaymentCondition,$L148+$E149,
_xlpm.PrincipalOwedCalculation,$B$10-$D149,
_xlpm.IsPrincipalLessThenOrEqualToMonthlyPaymentCondition,$G148&lt;=$B$10,
_xlpm.IsPrincipalZeroCondition,ROUND($G148,2) = 0,
_xlpm.IsPrincipalRemainingBlankCondition,$G148="",
_xlpm.IsPeriodBlankCondition,ISBLANK($A149),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40880.180296130748</v>
      </c>
      <c r="M149" s="4">
        <f>_xlfn.LET(
_xlpm.CumulativePMICalculation,SUM($I$29:$I149),
_xlpm.IsPrincipalZeroCondition,ROUND($G148,2) = 0,
_xlpm.IsPrincipalRemainingBlankCondition,$G148="",
_xlpm.IsPeriodBlankCondition,ISBLANK($A149),
_xlpm.Calculation,IF(_xlpm.IsPeriodBlankCondition,"",IF(_xlpm.IsPrincipalRemainingBlankCondition,"",IF(_xlpm.IsPrincipalZeroCondition,"",_xlpm.CumulativePMICalculation))),
_xlpm.Calculation
)</f>
        <v>21600</v>
      </c>
      <c r="N149" s="4">
        <f t="shared" si="17"/>
        <v>193513.92419092817</v>
      </c>
      <c r="O149" s="4">
        <f>_xlfn.LET(
_xlpm.CumulativeHousingPaymentsIncludingAdditionalCosts,SUM($J$29:$J149),
_xlpm.PrincipalOwedCalculation,$B$10-$D149,
_xlpm.IsPrincipalLessThenOrEqualToMonthlyPaymentCondition,$G148&lt;=$B$10,
_xlpm.IsPrincipalZeroCondition,ROUND($G148,2) = 0,
_xlpm.IsPrincipalRemainingBlankCondition,$G148="",
_xlpm.IsPeriodBlankCondition,ISBLANK($A149),
_xlpm.Calculation,IF(_xlpm.IsPeriodBlankCondition,"",IF(_xlpm.IsPrincipalRemainingBlankCondition,"",IF(_xlpm.IsPrincipalZeroCondition,"",_xlpm.CumulativeHousingPaymentsIncludingAdditionalCosts))),
_xlpm.Calculation
)</f>
        <v>254013.92419092785</v>
      </c>
    </row>
    <row r="150" spans="1:15" x14ac:dyDescent="0.3">
      <c r="A150">
        <v>122</v>
      </c>
      <c r="B150" s="34">
        <f t="shared" si="10"/>
        <v>47515</v>
      </c>
      <c r="C150" s="4">
        <f t="shared" si="11"/>
        <v>139119.81970386911</v>
      </c>
      <c r="D150" s="4">
        <f t="shared" si="12"/>
        <v>927.46546469246084</v>
      </c>
      <c r="E150" s="4">
        <f t="shared" si="18"/>
        <v>393.31076829041638</v>
      </c>
      <c r="F150" s="4">
        <v>100</v>
      </c>
      <c r="G150" s="4">
        <f t="shared" si="13"/>
        <v>138626.50893557869</v>
      </c>
      <c r="H150" s="4">
        <f t="shared" si="14"/>
        <v>500</v>
      </c>
      <c r="I150" s="4" t="str">
        <f t="shared" si="15"/>
        <v/>
      </c>
      <c r="J150" s="4">
        <f t="shared" si="16"/>
        <v>1920.7762329828772</v>
      </c>
      <c r="K150" s="4">
        <f>_xlfn.LET(
_xlpm.CumulativeInterestCalculation,SUM($D$29:$D150),
_xlpm.IsPrincipalZeroCondition,ROUND($G149,2) = 0,
_xlpm.IsPrincipalRemainingBlankCondition,$G149="",
_xlpm.IsPeriodBlankCondition,ISBLANK($A150),
_xlpm.Calculation,IF(_xlpm.IsPeriodBlankCondition,"",IF(_xlpm.IsPrincipalRemainingBlankCondition,"",IF(_xlpm.IsPrincipalZeroCondition,"",_xlpm.CumulativeInterestCalculation))),
_xlpm.Calculation
)</f>
        <v>131961.20935948988</v>
      </c>
      <c r="L150" s="4">
        <f>_xlfn.LET(
_xlpm.CumulativePrincipalCalculation,SUM($E$29:$F150),
_xlpm.CumulativePrincipalCalculationIfPrincipalLessThenOrEqualToMonthlyPaymentCondition,$L149+$E150,
_xlpm.PrincipalOwedCalculation,$B$10-$D150,
_xlpm.IsPrincipalLessThenOrEqualToMonthlyPaymentCondition,$G149&lt;=$B$10,
_xlpm.IsPrincipalZeroCondition,ROUND($G149,2) = 0,
_xlpm.IsPrincipalRemainingBlankCondition,$G149="",
_xlpm.IsPeriodBlankCondition,ISBLANK($A150),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41373.491064421163</v>
      </c>
      <c r="M150" s="4">
        <f>_xlfn.LET(
_xlpm.CumulativePMICalculation,SUM($I$29:$I150),
_xlpm.IsPrincipalZeroCondition,ROUND($G149,2) = 0,
_xlpm.IsPrincipalRemainingBlankCondition,$G149="",
_xlpm.IsPeriodBlankCondition,ISBLANK($A150),
_xlpm.Calculation,IF(_xlpm.IsPeriodBlankCondition,"",IF(_xlpm.IsPrincipalRemainingBlankCondition,"",IF(_xlpm.IsPrincipalZeroCondition,"",_xlpm.CumulativePMICalculation))),
_xlpm.Calculation
)</f>
        <v>21600</v>
      </c>
      <c r="N150" s="4">
        <f t="shared" si="17"/>
        <v>194934.70042391104</v>
      </c>
      <c r="O150" s="4">
        <f>_xlfn.LET(
_xlpm.CumulativeHousingPaymentsIncludingAdditionalCosts,SUM($J$29:$J150),
_xlpm.PrincipalOwedCalculation,$B$10-$D150,
_xlpm.IsPrincipalLessThenOrEqualToMonthlyPaymentCondition,$G149&lt;=$B$10,
_xlpm.IsPrincipalZeroCondition,ROUND($G149,2) = 0,
_xlpm.IsPrincipalRemainingBlankCondition,$G149="",
_xlpm.IsPeriodBlankCondition,ISBLANK($A150),
_xlpm.Calculation,IF(_xlpm.IsPeriodBlankCondition,"",IF(_xlpm.IsPrincipalRemainingBlankCondition,"",IF(_xlpm.IsPrincipalZeroCondition,"",_xlpm.CumulativeHousingPaymentsIncludingAdditionalCosts))),
_xlpm.Calculation
)</f>
        <v>255934.70042391072</v>
      </c>
    </row>
    <row r="151" spans="1:15" x14ac:dyDescent="0.3">
      <c r="A151">
        <v>123</v>
      </c>
      <c r="B151" s="34">
        <f t="shared" si="10"/>
        <v>47543</v>
      </c>
      <c r="C151" s="4">
        <f t="shared" si="11"/>
        <v>138626.50893557869</v>
      </c>
      <c r="D151" s="4">
        <f t="shared" si="12"/>
        <v>924.17672623719136</v>
      </c>
      <c r="E151" s="4">
        <f t="shared" si="18"/>
        <v>396.59950674568586</v>
      </c>
      <c r="F151" s="4">
        <v>100</v>
      </c>
      <c r="G151" s="4">
        <f t="shared" si="13"/>
        <v>138129.90942883299</v>
      </c>
      <c r="H151" s="4">
        <f t="shared" si="14"/>
        <v>500</v>
      </c>
      <c r="I151" s="4" t="str">
        <f t="shared" si="15"/>
        <v/>
      </c>
      <c r="J151" s="4">
        <f t="shared" si="16"/>
        <v>1920.7762329828772</v>
      </c>
      <c r="K151" s="4">
        <f>_xlfn.LET(
_xlpm.CumulativeInterestCalculation,SUM($D$29:$D151),
_xlpm.IsPrincipalZeroCondition,ROUND($G150,2) = 0,
_xlpm.IsPrincipalRemainingBlankCondition,$G150="",
_xlpm.IsPeriodBlankCondition,ISBLANK($A151),
_xlpm.Calculation,IF(_xlpm.IsPeriodBlankCondition,"",IF(_xlpm.IsPrincipalRemainingBlankCondition,"",IF(_xlpm.IsPrincipalZeroCondition,"",_xlpm.CumulativeInterestCalculation))),
_xlpm.Calculation
)</f>
        <v>132885.38608572708</v>
      </c>
      <c r="L151" s="4">
        <f>_xlfn.LET(
_xlpm.CumulativePrincipalCalculation,SUM($E$29:$F151),
_xlpm.CumulativePrincipalCalculationIfPrincipalLessThenOrEqualToMonthlyPaymentCondition,$L150+$E151,
_xlpm.PrincipalOwedCalculation,$B$10-$D151,
_xlpm.IsPrincipalLessThenOrEqualToMonthlyPaymentCondition,$G150&lt;=$B$10,
_xlpm.IsPrincipalZeroCondition,ROUND($G150,2) = 0,
_xlpm.IsPrincipalRemainingBlankCondition,$G150="",
_xlpm.IsPeriodBlankCondition,ISBLANK($A151),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41870.090571166846</v>
      </c>
      <c r="M151" s="4">
        <f>_xlfn.LET(
_xlpm.CumulativePMICalculation,SUM($I$29:$I151),
_xlpm.IsPrincipalZeroCondition,ROUND($G150,2) = 0,
_xlpm.IsPrincipalRemainingBlankCondition,$G150="",
_xlpm.IsPeriodBlankCondition,ISBLANK($A151),
_xlpm.Calculation,IF(_xlpm.IsPeriodBlankCondition,"",IF(_xlpm.IsPrincipalRemainingBlankCondition,"",IF(_xlpm.IsPrincipalZeroCondition,"",_xlpm.CumulativePMICalculation))),
_xlpm.Calculation
)</f>
        <v>21600</v>
      </c>
      <c r="N151" s="4">
        <f t="shared" si="17"/>
        <v>196355.47665689391</v>
      </c>
      <c r="O151" s="4">
        <f>_xlfn.LET(
_xlpm.CumulativeHousingPaymentsIncludingAdditionalCosts,SUM($J$29:$J151),
_xlpm.PrincipalOwedCalculation,$B$10-$D151,
_xlpm.IsPrincipalLessThenOrEqualToMonthlyPaymentCondition,$G150&lt;=$B$10,
_xlpm.IsPrincipalZeroCondition,ROUND($G150,2) = 0,
_xlpm.IsPrincipalRemainingBlankCondition,$G150="",
_xlpm.IsPeriodBlankCondition,ISBLANK($A151),
_xlpm.Calculation,IF(_xlpm.IsPeriodBlankCondition,"",IF(_xlpm.IsPrincipalRemainingBlankCondition,"",IF(_xlpm.IsPrincipalZeroCondition,"",_xlpm.CumulativeHousingPaymentsIncludingAdditionalCosts))),
_xlpm.Calculation
)</f>
        <v>257855.47665689359</v>
      </c>
    </row>
    <row r="152" spans="1:15" x14ac:dyDescent="0.3">
      <c r="A152">
        <v>124</v>
      </c>
      <c r="B152" s="34">
        <f t="shared" si="10"/>
        <v>47574</v>
      </c>
      <c r="C152" s="4">
        <f t="shared" si="11"/>
        <v>138129.90942883299</v>
      </c>
      <c r="D152" s="4">
        <f t="shared" si="12"/>
        <v>920.86606285888672</v>
      </c>
      <c r="E152" s="4">
        <f t="shared" si="18"/>
        <v>399.9101701239905</v>
      </c>
      <c r="F152" s="4">
        <v>100</v>
      </c>
      <c r="G152" s="4">
        <f t="shared" si="13"/>
        <v>137629.99925870899</v>
      </c>
      <c r="H152" s="4">
        <f t="shared" si="14"/>
        <v>500</v>
      </c>
      <c r="I152" s="4" t="str">
        <f t="shared" si="15"/>
        <v/>
      </c>
      <c r="J152" s="4">
        <f t="shared" si="16"/>
        <v>1920.7762329828772</v>
      </c>
      <c r="K152" s="4">
        <f>_xlfn.LET(
_xlpm.CumulativeInterestCalculation,SUM($D$29:$D152),
_xlpm.IsPrincipalZeroCondition,ROUND($G151,2) = 0,
_xlpm.IsPrincipalRemainingBlankCondition,$G151="",
_xlpm.IsPeriodBlankCondition,ISBLANK($A152),
_xlpm.Calculation,IF(_xlpm.IsPeriodBlankCondition,"",IF(_xlpm.IsPrincipalRemainingBlankCondition,"",IF(_xlpm.IsPrincipalZeroCondition,"",_xlpm.CumulativeInterestCalculation))),
_xlpm.Calculation
)</f>
        <v>133806.25214858598</v>
      </c>
      <c r="L152" s="4">
        <f>_xlfn.LET(
_xlpm.CumulativePrincipalCalculation,SUM($E$29:$F152),
_xlpm.CumulativePrincipalCalculationIfPrincipalLessThenOrEqualToMonthlyPaymentCondition,$L151+$E152,
_xlpm.PrincipalOwedCalculation,$B$10-$D152,
_xlpm.IsPrincipalLessThenOrEqualToMonthlyPaymentCondition,$G151&lt;=$B$10,
_xlpm.IsPrincipalZeroCondition,ROUND($G151,2) = 0,
_xlpm.IsPrincipalRemainingBlankCondition,$G151="",
_xlpm.IsPeriodBlankCondition,ISBLANK($A152),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42370.000741290838</v>
      </c>
      <c r="M152" s="4">
        <f>_xlfn.LET(
_xlpm.CumulativePMICalculation,SUM($I$29:$I152),
_xlpm.IsPrincipalZeroCondition,ROUND($G151,2) = 0,
_xlpm.IsPrincipalRemainingBlankCondition,$G151="",
_xlpm.IsPeriodBlankCondition,ISBLANK($A152),
_xlpm.Calculation,IF(_xlpm.IsPeriodBlankCondition,"",IF(_xlpm.IsPrincipalRemainingBlankCondition,"",IF(_xlpm.IsPrincipalZeroCondition,"",_xlpm.CumulativePMICalculation))),
_xlpm.Calculation
)</f>
        <v>21600</v>
      </c>
      <c r="N152" s="4">
        <f t="shared" si="17"/>
        <v>197776.25288987681</v>
      </c>
      <c r="O152" s="4">
        <f>_xlfn.LET(
_xlpm.CumulativeHousingPaymentsIncludingAdditionalCosts,SUM($J$29:$J152),
_xlpm.PrincipalOwedCalculation,$B$10-$D152,
_xlpm.IsPrincipalLessThenOrEqualToMonthlyPaymentCondition,$G151&lt;=$B$10,
_xlpm.IsPrincipalZeroCondition,ROUND($G151,2) = 0,
_xlpm.IsPrincipalRemainingBlankCondition,$G151="",
_xlpm.IsPeriodBlankCondition,ISBLANK($A152),
_xlpm.Calculation,IF(_xlpm.IsPeriodBlankCondition,"",IF(_xlpm.IsPrincipalRemainingBlankCondition,"",IF(_xlpm.IsPrincipalZeroCondition,"",_xlpm.CumulativeHousingPaymentsIncludingAdditionalCosts))),
_xlpm.Calculation
)</f>
        <v>259776.25288987646</v>
      </c>
    </row>
    <row r="153" spans="1:15" x14ac:dyDescent="0.3">
      <c r="A153">
        <v>125</v>
      </c>
      <c r="B153" s="34">
        <f t="shared" si="10"/>
        <v>47604</v>
      </c>
      <c r="C153" s="4">
        <f t="shared" si="11"/>
        <v>137629.99925870899</v>
      </c>
      <c r="D153" s="4">
        <f t="shared" si="12"/>
        <v>917.53332839139341</v>
      </c>
      <c r="E153" s="4">
        <f t="shared" si="18"/>
        <v>403.24290459148381</v>
      </c>
      <c r="F153" s="4">
        <v>100</v>
      </c>
      <c r="G153" s="4">
        <f t="shared" si="13"/>
        <v>137126.7563541175</v>
      </c>
      <c r="H153" s="4">
        <f t="shared" si="14"/>
        <v>500</v>
      </c>
      <c r="I153" s="4" t="str">
        <f t="shared" si="15"/>
        <v/>
      </c>
      <c r="J153" s="4">
        <f t="shared" si="16"/>
        <v>1920.7762329828772</v>
      </c>
      <c r="K153" s="4">
        <f>_xlfn.LET(
_xlpm.CumulativeInterestCalculation,SUM($D$29:$D153),
_xlpm.IsPrincipalZeroCondition,ROUND($G152,2) = 0,
_xlpm.IsPrincipalRemainingBlankCondition,$G152="",
_xlpm.IsPeriodBlankCondition,ISBLANK($A153),
_xlpm.Calculation,IF(_xlpm.IsPeriodBlankCondition,"",IF(_xlpm.IsPrincipalRemainingBlankCondition,"",IF(_xlpm.IsPrincipalZeroCondition,"",_xlpm.CumulativeInterestCalculation))),
_xlpm.Calculation
)</f>
        <v>134723.78547697738</v>
      </c>
      <c r="L153" s="4">
        <f>_xlfn.LET(
_xlpm.CumulativePrincipalCalculation,SUM($E$29:$F153),
_xlpm.CumulativePrincipalCalculationIfPrincipalLessThenOrEqualToMonthlyPaymentCondition,$L152+$E153,
_xlpm.PrincipalOwedCalculation,$B$10-$D153,
_xlpm.IsPrincipalLessThenOrEqualToMonthlyPaymentCondition,$G152&lt;=$B$10,
_xlpm.IsPrincipalZeroCondition,ROUND($G152,2) = 0,
_xlpm.IsPrincipalRemainingBlankCondition,$G152="",
_xlpm.IsPeriodBlankCondition,ISBLANK($A153),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42873.243645882321</v>
      </c>
      <c r="M153" s="4">
        <f>_xlfn.LET(
_xlpm.CumulativePMICalculation,SUM($I$29:$I153),
_xlpm.IsPrincipalZeroCondition,ROUND($G152,2) = 0,
_xlpm.IsPrincipalRemainingBlankCondition,$G152="",
_xlpm.IsPeriodBlankCondition,ISBLANK($A153),
_xlpm.Calculation,IF(_xlpm.IsPeriodBlankCondition,"",IF(_xlpm.IsPrincipalRemainingBlankCondition,"",IF(_xlpm.IsPrincipalZeroCondition,"",_xlpm.CumulativePMICalculation))),
_xlpm.Calculation
)</f>
        <v>21600</v>
      </c>
      <c r="N153" s="4">
        <f t="shared" si="17"/>
        <v>199197.02912285971</v>
      </c>
      <c r="O153" s="4">
        <f>_xlfn.LET(
_xlpm.CumulativeHousingPaymentsIncludingAdditionalCosts,SUM($J$29:$J153),
_xlpm.PrincipalOwedCalculation,$B$10-$D153,
_xlpm.IsPrincipalLessThenOrEqualToMonthlyPaymentCondition,$G152&lt;=$B$10,
_xlpm.IsPrincipalZeroCondition,ROUND($G152,2) = 0,
_xlpm.IsPrincipalRemainingBlankCondition,$G152="",
_xlpm.IsPeriodBlankCondition,ISBLANK($A153),
_xlpm.Calculation,IF(_xlpm.IsPeriodBlankCondition,"",IF(_xlpm.IsPrincipalRemainingBlankCondition,"",IF(_xlpm.IsPrincipalZeroCondition,"",_xlpm.CumulativeHousingPaymentsIncludingAdditionalCosts))),
_xlpm.Calculation
)</f>
        <v>261697.02912285933</v>
      </c>
    </row>
    <row r="154" spans="1:15" x14ac:dyDescent="0.3">
      <c r="A154">
        <v>126</v>
      </c>
      <c r="B154" s="34">
        <f t="shared" si="10"/>
        <v>47635</v>
      </c>
      <c r="C154" s="4">
        <f t="shared" si="11"/>
        <v>137126.7563541175</v>
      </c>
      <c r="D154" s="4">
        <f t="shared" si="12"/>
        <v>914.17837569411677</v>
      </c>
      <c r="E154" s="4">
        <f t="shared" si="18"/>
        <v>406.59785728876045</v>
      </c>
      <c r="F154" s="4">
        <v>100</v>
      </c>
      <c r="G154" s="4">
        <f t="shared" si="13"/>
        <v>136620.15849682875</v>
      </c>
      <c r="H154" s="4">
        <f t="shared" si="14"/>
        <v>500</v>
      </c>
      <c r="I154" s="4" t="str">
        <f t="shared" si="15"/>
        <v/>
      </c>
      <c r="J154" s="4">
        <f t="shared" si="16"/>
        <v>1920.7762329828772</v>
      </c>
      <c r="K154" s="4">
        <f>_xlfn.LET(
_xlpm.CumulativeInterestCalculation,SUM($D$29:$D154),
_xlpm.IsPrincipalZeroCondition,ROUND($G153,2) = 0,
_xlpm.IsPrincipalRemainingBlankCondition,$G153="",
_xlpm.IsPeriodBlankCondition,ISBLANK($A154),
_xlpm.Calculation,IF(_xlpm.IsPeriodBlankCondition,"",IF(_xlpm.IsPrincipalRemainingBlankCondition,"",IF(_xlpm.IsPrincipalZeroCondition,"",_xlpm.CumulativeInterestCalculation))),
_xlpm.Calculation
)</f>
        <v>135637.9638526715</v>
      </c>
      <c r="L154" s="4">
        <f>_xlfn.LET(
_xlpm.CumulativePrincipalCalculation,SUM($E$29:$F154),
_xlpm.CumulativePrincipalCalculationIfPrincipalLessThenOrEqualToMonthlyPaymentCondition,$L153+$E154,
_xlpm.PrincipalOwedCalculation,$B$10-$D154,
_xlpm.IsPrincipalLessThenOrEqualToMonthlyPaymentCondition,$G153&lt;=$B$10,
_xlpm.IsPrincipalZeroCondition,ROUND($G153,2) = 0,
_xlpm.IsPrincipalRemainingBlankCondition,$G153="",
_xlpm.IsPeriodBlankCondition,ISBLANK($A154),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43379.841503171083</v>
      </c>
      <c r="M154" s="4">
        <f>_xlfn.LET(
_xlpm.CumulativePMICalculation,SUM($I$29:$I154),
_xlpm.IsPrincipalZeroCondition,ROUND($G153,2) = 0,
_xlpm.IsPrincipalRemainingBlankCondition,$G153="",
_xlpm.IsPeriodBlankCondition,ISBLANK($A154),
_xlpm.Calculation,IF(_xlpm.IsPeriodBlankCondition,"",IF(_xlpm.IsPrincipalRemainingBlankCondition,"",IF(_xlpm.IsPrincipalZeroCondition,"",_xlpm.CumulativePMICalculation))),
_xlpm.Calculation
)</f>
        <v>21600</v>
      </c>
      <c r="N154" s="4">
        <f t="shared" si="17"/>
        <v>200617.80535584257</v>
      </c>
      <c r="O154" s="4">
        <f>_xlfn.LET(
_xlpm.CumulativeHousingPaymentsIncludingAdditionalCosts,SUM($J$29:$J154),
_xlpm.PrincipalOwedCalculation,$B$10-$D154,
_xlpm.IsPrincipalLessThenOrEqualToMonthlyPaymentCondition,$G153&lt;=$B$10,
_xlpm.IsPrincipalZeroCondition,ROUND($G153,2) = 0,
_xlpm.IsPrincipalRemainingBlankCondition,$G153="",
_xlpm.IsPeriodBlankCondition,ISBLANK($A154),
_xlpm.Calculation,IF(_xlpm.IsPeriodBlankCondition,"",IF(_xlpm.IsPrincipalRemainingBlankCondition,"",IF(_xlpm.IsPrincipalZeroCondition,"",_xlpm.CumulativeHousingPaymentsIncludingAdditionalCosts))),
_xlpm.Calculation
)</f>
        <v>263617.80535584223</v>
      </c>
    </row>
    <row r="155" spans="1:15" x14ac:dyDescent="0.3">
      <c r="A155">
        <v>127</v>
      </c>
      <c r="B155" s="34">
        <f t="shared" si="10"/>
        <v>47665</v>
      </c>
      <c r="C155" s="4">
        <f t="shared" si="11"/>
        <v>136620.15849682875</v>
      </c>
      <c r="D155" s="4">
        <f t="shared" si="12"/>
        <v>910.80105664552502</v>
      </c>
      <c r="E155" s="4">
        <f t="shared" si="18"/>
        <v>409.9751763373522</v>
      </c>
      <c r="F155" s="4">
        <v>100</v>
      </c>
      <c r="G155" s="4">
        <f t="shared" si="13"/>
        <v>136110.1833204914</v>
      </c>
      <c r="H155" s="4">
        <f t="shared" si="14"/>
        <v>500</v>
      </c>
      <c r="I155" s="4" t="str">
        <f t="shared" si="15"/>
        <v/>
      </c>
      <c r="J155" s="4">
        <f t="shared" si="16"/>
        <v>1920.7762329828772</v>
      </c>
      <c r="K155" s="4">
        <f>_xlfn.LET(
_xlpm.CumulativeInterestCalculation,SUM($D$29:$D155),
_xlpm.IsPrincipalZeroCondition,ROUND($G154,2) = 0,
_xlpm.IsPrincipalRemainingBlankCondition,$G154="",
_xlpm.IsPeriodBlankCondition,ISBLANK($A155),
_xlpm.Calculation,IF(_xlpm.IsPeriodBlankCondition,"",IF(_xlpm.IsPrincipalRemainingBlankCondition,"",IF(_xlpm.IsPrincipalZeroCondition,"",_xlpm.CumulativeInterestCalculation))),
_xlpm.Calculation
)</f>
        <v>136548.76490931702</v>
      </c>
      <c r="L155" s="4">
        <f>_xlfn.LET(
_xlpm.CumulativePrincipalCalculation,SUM($E$29:$F155),
_xlpm.CumulativePrincipalCalculationIfPrincipalLessThenOrEqualToMonthlyPaymentCondition,$L154+$E155,
_xlpm.PrincipalOwedCalculation,$B$10-$D155,
_xlpm.IsPrincipalLessThenOrEqualToMonthlyPaymentCondition,$G154&lt;=$B$10,
_xlpm.IsPrincipalZeroCondition,ROUND($G154,2) = 0,
_xlpm.IsPrincipalRemainingBlankCondition,$G154="",
_xlpm.IsPeriodBlankCondition,ISBLANK($A155),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43889.816679508433</v>
      </c>
      <c r="M155" s="4">
        <f>_xlfn.LET(
_xlpm.CumulativePMICalculation,SUM($I$29:$I155),
_xlpm.IsPrincipalZeroCondition,ROUND($G154,2) = 0,
_xlpm.IsPrincipalRemainingBlankCondition,$G154="",
_xlpm.IsPeriodBlankCondition,ISBLANK($A155),
_xlpm.Calculation,IF(_xlpm.IsPeriodBlankCondition,"",IF(_xlpm.IsPrincipalRemainingBlankCondition,"",IF(_xlpm.IsPrincipalZeroCondition,"",_xlpm.CumulativePMICalculation))),
_xlpm.Calculation
)</f>
        <v>21600</v>
      </c>
      <c r="N155" s="4">
        <f t="shared" si="17"/>
        <v>202038.58158882544</v>
      </c>
      <c r="O155" s="4">
        <f>_xlfn.LET(
_xlpm.CumulativeHousingPaymentsIncludingAdditionalCosts,SUM($J$29:$J155),
_xlpm.PrincipalOwedCalculation,$B$10-$D155,
_xlpm.IsPrincipalLessThenOrEqualToMonthlyPaymentCondition,$G154&lt;=$B$10,
_xlpm.IsPrincipalZeroCondition,ROUND($G154,2) = 0,
_xlpm.IsPrincipalRemainingBlankCondition,$G154="",
_xlpm.IsPeriodBlankCondition,ISBLANK($A155),
_xlpm.Calculation,IF(_xlpm.IsPeriodBlankCondition,"",IF(_xlpm.IsPrincipalRemainingBlankCondition,"",IF(_xlpm.IsPrincipalZeroCondition,"",_xlpm.CumulativeHousingPaymentsIncludingAdditionalCosts))),
_xlpm.Calculation
)</f>
        <v>265538.58158882509</v>
      </c>
    </row>
    <row r="156" spans="1:15" x14ac:dyDescent="0.3">
      <c r="A156">
        <v>128</v>
      </c>
      <c r="B156" s="34">
        <f t="shared" si="10"/>
        <v>47696</v>
      </c>
      <c r="C156" s="4">
        <f t="shared" si="11"/>
        <v>136110.1833204914</v>
      </c>
      <c r="D156" s="4">
        <f t="shared" si="12"/>
        <v>907.40122213660936</v>
      </c>
      <c r="E156" s="4">
        <f t="shared" si="18"/>
        <v>413.37501084626786</v>
      </c>
      <c r="F156" s="4">
        <v>100</v>
      </c>
      <c r="G156" s="4">
        <f t="shared" si="13"/>
        <v>135596.80830964513</v>
      </c>
      <c r="H156" s="4">
        <f t="shared" si="14"/>
        <v>500</v>
      </c>
      <c r="I156" s="4" t="str">
        <f t="shared" si="15"/>
        <v/>
      </c>
      <c r="J156" s="4">
        <f t="shared" si="16"/>
        <v>1920.7762329828772</v>
      </c>
      <c r="K156" s="4">
        <f>_xlfn.LET(
_xlpm.CumulativeInterestCalculation,SUM($D$29:$D156),
_xlpm.IsPrincipalZeroCondition,ROUND($G155,2) = 0,
_xlpm.IsPrincipalRemainingBlankCondition,$G155="",
_xlpm.IsPeriodBlankCondition,ISBLANK($A156),
_xlpm.Calculation,IF(_xlpm.IsPeriodBlankCondition,"",IF(_xlpm.IsPrincipalRemainingBlankCondition,"",IF(_xlpm.IsPrincipalZeroCondition,"",_xlpm.CumulativeInterestCalculation))),
_xlpm.Calculation
)</f>
        <v>137456.16613145362</v>
      </c>
      <c r="L156" s="4">
        <f>_xlfn.LET(
_xlpm.CumulativePrincipalCalculation,SUM($E$29:$F156),
_xlpm.CumulativePrincipalCalculationIfPrincipalLessThenOrEqualToMonthlyPaymentCondition,$L155+$E156,
_xlpm.PrincipalOwedCalculation,$B$10-$D156,
_xlpm.IsPrincipalLessThenOrEqualToMonthlyPaymentCondition,$G155&lt;=$B$10,
_xlpm.IsPrincipalZeroCondition,ROUND($G155,2) = 0,
_xlpm.IsPrincipalRemainingBlankCondition,$G155="",
_xlpm.IsPeriodBlankCondition,ISBLANK($A156),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44403.191690354703</v>
      </c>
      <c r="M156" s="4">
        <f>_xlfn.LET(
_xlpm.CumulativePMICalculation,SUM($I$29:$I156),
_xlpm.IsPrincipalZeroCondition,ROUND($G155,2) = 0,
_xlpm.IsPrincipalRemainingBlankCondition,$G155="",
_xlpm.IsPeriodBlankCondition,ISBLANK($A156),
_xlpm.Calculation,IF(_xlpm.IsPeriodBlankCondition,"",IF(_xlpm.IsPrincipalRemainingBlankCondition,"",IF(_xlpm.IsPrincipalZeroCondition,"",_xlpm.CumulativePMICalculation))),
_xlpm.Calculation
)</f>
        <v>21600</v>
      </c>
      <c r="N156" s="4">
        <f t="shared" si="17"/>
        <v>203459.35782180831</v>
      </c>
      <c r="O156" s="4">
        <f>_xlfn.LET(
_xlpm.CumulativeHousingPaymentsIncludingAdditionalCosts,SUM($J$29:$J156),
_xlpm.PrincipalOwedCalculation,$B$10-$D156,
_xlpm.IsPrincipalLessThenOrEqualToMonthlyPaymentCondition,$G155&lt;=$B$10,
_xlpm.IsPrincipalZeroCondition,ROUND($G155,2) = 0,
_xlpm.IsPrincipalRemainingBlankCondition,$G155="",
_xlpm.IsPeriodBlankCondition,ISBLANK($A156),
_xlpm.Calculation,IF(_xlpm.IsPeriodBlankCondition,"",IF(_xlpm.IsPrincipalRemainingBlankCondition,"",IF(_xlpm.IsPrincipalZeroCondition,"",_xlpm.CumulativeHousingPaymentsIncludingAdditionalCosts))),
_xlpm.Calculation
)</f>
        <v>267459.35782180796</v>
      </c>
    </row>
    <row r="157" spans="1:15" x14ac:dyDescent="0.3">
      <c r="A157">
        <v>129</v>
      </c>
      <c r="B157" s="34">
        <f t="shared" si="10"/>
        <v>47727</v>
      </c>
      <c r="C157" s="4">
        <f t="shared" si="11"/>
        <v>135596.80830964513</v>
      </c>
      <c r="D157" s="4">
        <f t="shared" si="12"/>
        <v>903.97872206430088</v>
      </c>
      <c r="E157" s="4">
        <f t="shared" si="18"/>
        <v>416.79751091857634</v>
      </c>
      <c r="F157" s="4">
        <v>100</v>
      </c>
      <c r="G157" s="4">
        <f t="shared" si="13"/>
        <v>135080.01079872655</v>
      </c>
      <c r="H157" s="4">
        <f t="shared" si="14"/>
        <v>500</v>
      </c>
      <c r="I157" s="4" t="str">
        <f t="shared" si="15"/>
        <v/>
      </c>
      <c r="J157" s="4">
        <f t="shared" si="16"/>
        <v>1920.7762329828772</v>
      </c>
      <c r="K157" s="4">
        <f>_xlfn.LET(
_xlpm.CumulativeInterestCalculation,SUM($D$29:$D157),
_xlpm.IsPrincipalZeroCondition,ROUND($G156,2) = 0,
_xlpm.IsPrincipalRemainingBlankCondition,$G156="",
_xlpm.IsPeriodBlankCondition,ISBLANK($A157),
_xlpm.Calculation,IF(_xlpm.IsPeriodBlankCondition,"",IF(_xlpm.IsPrincipalRemainingBlankCondition,"",IF(_xlpm.IsPrincipalZeroCondition,"",_xlpm.CumulativeInterestCalculation))),
_xlpm.Calculation
)</f>
        <v>138360.14485351791</v>
      </c>
      <c r="L157" s="4">
        <f>_xlfn.LET(
_xlpm.CumulativePrincipalCalculation,SUM($E$29:$F157),
_xlpm.CumulativePrincipalCalculationIfPrincipalLessThenOrEqualToMonthlyPaymentCondition,$L156+$E157,
_xlpm.PrincipalOwedCalculation,$B$10-$D157,
_xlpm.IsPrincipalLessThenOrEqualToMonthlyPaymentCondition,$G156&lt;=$B$10,
_xlpm.IsPrincipalZeroCondition,ROUND($G156,2) = 0,
_xlpm.IsPrincipalRemainingBlankCondition,$G156="",
_xlpm.IsPeriodBlankCondition,ISBLANK($A157),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44919.989201273282</v>
      </c>
      <c r="M157" s="4">
        <f>_xlfn.LET(
_xlpm.CumulativePMICalculation,SUM($I$29:$I157),
_xlpm.IsPrincipalZeroCondition,ROUND($G156,2) = 0,
_xlpm.IsPrincipalRemainingBlankCondition,$G156="",
_xlpm.IsPeriodBlankCondition,ISBLANK($A157),
_xlpm.Calculation,IF(_xlpm.IsPeriodBlankCondition,"",IF(_xlpm.IsPrincipalRemainingBlankCondition,"",IF(_xlpm.IsPrincipalZeroCondition,"",_xlpm.CumulativePMICalculation))),
_xlpm.Calculation
)</f>
        <v>21600</v>
      </c>
      <c r="N157" s="4">
        <f t="shared" si="17"/>
        <v>204880.13405479118</v>
      </c>
      <c r="O157" s="4">
        <f>_xlfn.LET(
_xlpm.CumulativeHousingPaymentsIncludingAdditionalCosts,SUM($J$29:$J157),
_xlpm.PrincipalOwedCalculation,$B$10-$D157,
_xlpm.IsPrincipalLessThenOrEqualToMonthlyPaymentCondition,$G156&lt;=$B$10,
_xlpm.IsPrincipalZeroCondition,ROUND($G156,2) = 0,
_xlpm.IsPrincipalRemainingBlankCondition,$G156="",
_xlpm.IsPeriodBlankCondition,ISBLANK($A157),
_xlpm.Calculation,IF(_xlpm.IsPeriodBlankCondition,"",IF(_xlpm.IsPrincipalRemainingBlankCondition,"",IF(_xlpm.IsPrincipalZeroCondition,"",_xlpm.CumulativeHousingPaymentsIncludingAdditionalCosts))),
_xlpm.Calculation
)</f>
        <v>269380.13405479083</v>
      </c>
    </row>
    <row r="158" spans="1:15" x14ac:dyDescent="0.3">
      <c r="A158">
        <v>130</v>
      </c>
      <c r="B158" s="34">
        <f t="shared" ref="B158:B221" si="19">IF(ISBLANK($A158),"",EDATE($B157,1))</f>
        <v>47757</v>
      </c>
      <c r="C158" s="4">
        <f t="shared" ref="C158:C221" si="20">_xlfn.LET(
_xlpm.StartingPrincipalBalance,$G157,
_xlpm.IsPrincipalRemainingZeroCondition,ROUND($G157,2)=0,
_xlpm.IsPrincipalRemainingBlankCondition,$G157="",
_xlpm.IsPeriodBlankCondition,ISBLANK($A158),
_xlpm.Calculation,IF(_xlpm.IsPeriodBlankCondition,"",IF(_xlpm.IsPrincipalRemainingBlankCondition,"",IF(_xlpm.IsPrincipalRemainingZeroCondition,"",_xlpm.StartingPrincipalBalance))),
_xlpm.Calculation
)</f>
        <v>135080.01079872655</v>
      </c>
      <c r="D158" s="4">
        <f t="shared" ref="D158:D221" si="21">_xlfn.LET(
_xlpm.InterestCalculation,$G157*$B$9,
_xlpm.IsPrincipalRemainingZeroCondition,ROUND($G157,2)=0,
_xlpm.IsPrincipalRemainingBlankCondition,$G157="",
_xlpm.IsPeriodBlankCondition,ISBLANK($A158),
_xlpm.Calculation,IF(_xlpm.IsPeriodBlankCondition,"",IF(_xlpm.IsPrincipalRemainingBlankCondition,"",IF(_xlpm.IsPrincipalRemainingZeroCondition,"",_xlpm.InterestCalculation))),
_xlpm.Calculation
)</f>
        <v>900.53340532484378</v>
      </c>
      <c r="E158" s="4">
        <f t="shared" si="18"/>
        <v>420.24282765803343</v>
      </c>
      <c r="F158" s="4">
        <v>100</v>
      </c>
      <c r="G158" s="4">
        <f t="shared" ref="G158:G221" si="22">_xlfn.LET(
_xlpm.StartingBalanceGreaterThanPrincipalOwedPlusPrepaymentCondition,$C158&gt;=$E158+$F158,
_xlpm.IsPrincpalOwedPlusPrepaymentLessThanOrEqualToPrincipalRemainingCondition,ROUND($E158+$F158,2)&lt;=ROUND($G157,2),
_xlpm.IsCurrentPrincapalOwedAmtGreaterThanPrevPrincipalOwedCondition,$E157&gt;$G157,
_xlpm.IsPrincipalZeroCondition,ROUND($G157,2) = 0,
_xlpm.IsPrincipalRemainingBlankCondition,$G157="",
_xlpm.IsPeriodBlankCondition,ISBLANK($A158),
_xlpm.Calculation,IF(_xlpm.IsPeriodBlankCondition,"",IF(_xlpm.IsPrincipalRemainingBlankCondition,"",IF(_xlpm.IsPrincipalZeroCondition,"",IF(_xlpm.StartingBalanceGreaterThanPrincipalOwedPlusPrepaymentCondition,$C158-$E158-$F158,0)))),
_xlpm.Calculation
)</f>
        <v>134559.7679710685</v>
      </c>
      <c r="H158" s="4">
        <f t="shared" ref="H158:H221" si="23">_xlfn.LET(
_xlpm.PrincpalRemainingCalculation,$B$13,
_xlpm.IsPrincipalZeroCondition,ROUND($G157,2) = 0,
_xlpm.IsPrincipalRemainingBlankCondition,$G157="",
_xlpm.IsPeriodBlankCondition,ISBLANK($A158),
_xlpm.Calculation,IF(_xlpm.IsPeriodBlankCondition,"",IF(_xlpm.IsPrincipalRemainingBlankCondition,"",IF(_xlpm.IsPrincipalZeroCondition,"",_xlpm.PrincpalRemainingCalculation))),
_xlpm.Calculation
)</f>
        <v>500</v>
      </c>
      <c r="I158" s="4" t="str">
        <f t="shared" ref="I158:I221" si="24">_xlfn.LET(
_xlpm.IsPrincipalRemainingLessThanOrEqualToPMICutoffAmtCondition,$G157&lt;=$B$2*(1-$B$15),
_xlpm.PMIMonthlyPayment,$B$19,
_xlpm.IsPrincipalZeroCondition,ROUND($G157,2) = 0,
_xlpm.IsPrincipalRemainingBlankCondition,$G157="",
_xlpm.IsPeriodBlankCondition,ISBLANK($A158),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158" s="4">
        <f t="shared" ref="J158:J221" si="25">_xlfn.LET(
_xlpm.PrePaymentActuallyPaid,IF($C158&gt;=$E158+$F158,$F158,$C158-$E158),
_xlpm.IfPMIOwedIsBlank,IF($I158 = "",0,$I158),
_xlpm.TotalMonthlyPaymentCalculation,$D158+$E158+$H158+_xlpm.IfPMIOwedIsBlank+_xlpm.PrePaymentActuallyPaid,
_xlpm.IsPrincipalZeroCondition,ROUND($G157,2) = 0,
_xlpm.IsPrincipalRemainingBlankCondition,$G157="",
_xlpm.IsPeriodBlankCondition,ISBLANK($A158),
_xlpm.Calculation,IF(_xlpm.IsPeriodBlankCondition,"",IF(_xlpm.IsPrincipalRemainingBlankCondition,"",IF(_xlpm.IsPrincipalZeroCondition,"",_xlpm.TotalMonthlyPaymentCalculation))),
_xlpm.Calculation
)</f>
        <v>1920.7762329828772</v>
      </c>
      <c r="K158" s="4">
        <f>_xlfn.LET(
_xlpm.CumulativeInterestCalculation,SUM($D$29:$D158),
_xlpm.IsPrincipalZeroCondition,ROUND($G157,2) = 0,
_xlpm.IsPrincipalRemainingBlankCondition,$G157="",
_xlpm.IsPeriodBlankCondition,ISBLANK($A158),
_xlpm.Calculation,IF(_xlpm.IsPeriodBlankCondition,"",IF(_xlpm.IsPrincipalRemainingBlankCondition,"",IF(_xlpm.IsPrincipalZeroCondition,"",_xlpm.CumulativeInterestCalculation))),
_xlpm.Calculation
)</f>
        <v>139260.67825884276</v>
      </c>
      <c r="L158" s="4">
        <f>_xlfn.LET(
_xlpm.CumulativePrincipalCalculation,SUM($E$29:$F158),
_xlpm.CumulativePrincipalCalculationIfPrincipalLessThenOrEqualToMonthlyPaymentCondition,$L157+$E158,
_xlpm.PrincipalOwedCalculation,$B$10-$D158,
_xlpm.IsPrincipalLessThenOrEqualToMonthlyPaymentCondition,$G157&lt;=$B$10,
_xlpm.IsPrincipalZeroCondition,ROUND($G157,2) = 0,
_xlpm.IsPrincipalRemainingBlankCondition,$G157="",
_xlpm.IsPeriodBlankCondition,ISBLANK($A158),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45440.232028931314</v>
      </c>
      <c r="M158" s="4">
        <f>_xlfn.LET(
_xlpm.CumulativePMICalculation,SUM($I$29:$I158),
_xlpm.IsPrincipalZeroCondition,ROUND($G157,2) = 0,
_xlpm.IsPrincipalRemainingBlankCondition,$G157="",
_xlpm.IsPeriodBlankCondition,ISBLANK($A158),
_xlpm.Calculation,IF(_xlpm.IsPeriodBlankCondition,"",IF(_xlpm.IsPrincipalRemainingBlankCondition,"",IF(_xlpm.IsPrincipalZeroCondition,"",_xlpm.CumulativePMICalculation))),
_xlpm.Calculation
)</f>
        <v>21600</v>
      </c>
      <c r="N158" s="4">
        <f t="shared" ref="N158:N221" si="26">_xlfn.LET(
_xlpm.CumulativeHousingPayments,$K158+$L158+$M158,
_xlpm.PrincipalOwedCalculation,$B$10-$D158,
_xlpm.IsPrincipalLessThenOrEqualToMonthlyPaymentCondition,$G157&lt;=$B$10,
_xlpm.IsPrincipalZeroCondition,ROUND($G157,2) = 0,
_xlpm.IsPrincipalRemainingBlankCondition,$G157="",
_xlpm.IsPeriodBlankCondition,ISBLANK($A158),
_xlpm.Calculation,IF(_xlpm.IsPeriodBlankCondition,"",IF(_xlpm.IsPrincipalRemainingBlankCondition,"",IF(_xlpm.IsPrincipalZeroCondition,"",_xlpm.CumulativeHousingPayments))),
_xlpm.Calculation
)</f>
        <v>206300.91028777408</v>
      </c>
      <c r="O158" s="4">
        <f>_xlfn.LET(
_xlpm.CumulativeHousingPaymentsIncludingAdditionalCosts,SUM($J$29:$J158),
_xlpm.PrincipalOwedCalculation,$B$10-$D158,
_xlpm.IsPrincipalLessThenOrEqualToMonthlyPaymentCondition,$G157&lt;=$B$10,
_xlpm.IsPrincipalZeroCondition,ROUND($G157,2) = 0,
_xlpm.IsPrincipalRemainingBlankCondition,$G157="",
_xlpm.IsPeriodBlankCondition,ISBLANK($A158),
_xlpm.Calculation,IF(_xlpm.IsPeriodBlankCondition,"",IF(_xlpm.IsPrincipalRemainingBlankCondition,"",IF(_xlpm.IsPrincipalZeroCondition,"",_xlpm.CumulativeHousingPaymentsIncludingAdditionalCosts))),
_xlpm.Calculation
)</f>
        <v>271300.9102877737</v>
      </c>
    </row>
    <row r="159" spans="1:15" x14ac:dyDescent="0.3">
      <c r="A159">
        <v>131</v>
      </c>
      <c r="B159" s="34">
        <f t="shared" si="19"/>
        <v>47788</v>
      </c>
      <c r="C159" s="4">
        <f t="shared" si="20"/>
        <v>134559.7679710685</v>
      </c>
      <c r="D159" s="4">
        <f t="shared" si="21"/>
        <v>897.06511980712344</v>
      </c>
      <c r="E159" s="4">
        <f t="shared" si="18"/>
        <v>423.71111317575378</v>
      </c>
      <c r="F159" s="4">
        <v>100</v>
      </c>
      <c r="G159" s="4">
        <f t="shared" si="22"/>
        <v>134036.05685789275</v>
      </c>
      <c r="H159" s="4">
        <f t="shared" si="23"/>
        <v>500</v>
      </c>
      <c r="I159" s="4" t="str">
        <f t="shared" si="24"/>
        <v/>
      </c>
      <c r="J159" s="4">
        <f t="shared" si="25"/>
        <v>1920.7762329828772</v>
      </c>
      <c r="K159" s="4">
        <f>_xlfn.LET(
_xlpm.CumulativeInterestCalculation,SUM($D$29:$D159),
_xlpm.IsPrincipalZeroCondition,ROUND($G158,2) = 0,
_xlpm.IsPrincipalRemainingBlankCondition,$G158="",
_xlpm.IsPeriodBlankCondition,ISBLANK($A159),
_xlpm.Calculation,IF(_xlpm.IsPeriodBlankCondition,"",IF(_xlpm.IsPrincipalRemainingBlankCondition,"",IF(_xlpm.IsPrincipalZeroCondition,"",_xlpm.CumulativeInterestCalculation))),
_xlpm.Calculation
)</f>
        <v>140157.74337864987</v>
      </c>
      <c r="L159" s="4">
        <f>_xlfn.LET(
_xlpm.CumulativePrincipalCalculation,SUM($E$29:$F159),
_xlpm.CumulativePrincipalCalculationIfPrincipalLessThenOrEqualToMonthlyPaymentCondition,$L158+$E159,
_xlpm.PrincipalOwedCalculation,$B$10-$D159,
_xlpm.IsPrincipalLessThenOrEqualToMonthlyPaymentCondition,$G158&lt;=$B$10,
_xlpm.IsPrincipalZeroCondition,ROUND($G158,2) = 0,
_xlpm.IsPrincipalRemainingBlankCondition,$G158="",
_xlpm.IsPeriodBlankCondition,ISBLANK($A159),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45963.943142107069</v>
      </c>
      <c r="M159" s="4">
        <f>_xlfn.LET(
_xlpm.CumulativePMICalculation,SUM($I$29:$I159),
_xlpm.IsPrincipalZeroCondition,ROUND($G158,2) = 0,
_xlpm.IsPrincipalRemainingBlankCondition,$G158="",
_xlpm.IsPeriodBlankCondition,ISBLANK($A159),
_xlpm.Calculation,IF(_xlpm.IsPeriodBlankCondition,"",IF(_xlpm.IsPrincipalRemainingBlankCondition,"",IF(_xlpm.IsPrincipalZeroCondition,"",_xlpm.CumulativePMICalculation))),
_xlpm.Calculation
)</f>
        <v>21600</v>
      </c>
      <c r="N159" s="4">
        <f t="shared" si="26"/>
        <v>207721.68652075695</v>
      </c>
      <c r="O159" s="4">
        <f>_xlfn.LET(
_xlpm.CumulativeHousingPaymentsIncludingAdditionalCosts,SUM($J$29:$J159),
_xlpm.PrincipalOwedCalculation,$B$10-$D159,
_xlpm.IsPrincipalLessThenOrEqualToMonthlyPaymentCondition,$G158&lt;=$B$10,
_xlpm.IsPrincipalZeroCondition,ROUND($G158,2) = 0,
_xlpm.IsPrincipalRemainingBlankCondition,$G158="",
_xlpm.IsPeriodBlankCondition,ISBLANK($A159),
_xlpm.Calculation,IF(_xlpm.IsPeriodBlankCondition,"",IF(_xlpm.IsPrincipalRemainingBlankCondition,"",IF(_xlpm.IsPrincipalZeroCondition,"",_xlpm.CumulativeHousingPaymentsIncludingAdditionalCosts))),
_xlpm.Calculation
)</f>
        <v>273221.68652075657</v>
      </c>
    </row>
    <row r="160" spans="1:15" x14ac:dyDescent="0.3">
      <c r="A160">
        <v>132</v>
      </c>
      <c r="B160" s="34">
        <f t="shared" si="19"/>
        <v>47818</v>
      </c>
      <c r="C160" s="4">
        <f t="shared" si="20"/>
        <v>134036.05685789275</v>
      </c>
      <c r="D160" s="4">
        <f t="shared" si="21"/>
        <v>893.57371238595169</v>
      </c>
      <c r="E160" s="4">
        <f t="shared" si="18"/>
        <v>427.20252059692552</v>
      </c>
      <c r="F160" s="4">
        <v>100</v>
      </c>
      <c r="G160" s="4">
        <f t="shared" si="22"/>
        <v>133508.85433729584</v>
      </c>
      <c r="H160" s="4">
        <f t="shared" si="23"/>
        <v>500</v>
      </c>
      <c r="I160" s="4" t="str">
        <f t="shared" si="24"/>
        <v/>
      </c>
      <c r="J160" s="4">
        <f t="shared" si="25"/>
        <v>1920.7762329828772</v>
      </c>
      <c r="K160" s="4">
        <f>_xlfn.LET(
_xlpm.CumulativeInterestCalculation,SUM($D$29:$D160),
_xlpm.IsPrincipalZeroCondition,ROUND($G159,2) = 0,
_xlpm.IsPrincipalRemainingBlankCondition,$G159="",
_xlpm.IsPeriodBlankCondition,ISBLANK($A160),
_xlpm.Calculation,IF(_xlpm.IsPeriodBlankCondition,"",IF(_xlpm.IsPrincipalRemainingBlankCondition,"",IF(_xlpm.IsPrincipalZeroCondition,"",_xlpm.CumulativeInterestCalculation))),
_xlpm.Calculation
)</f>
        <v>141051.31709103583</v>
      </c>
      <c r="L160" s="4">
        <f>_xlfn.LET(
_xlpm.CumulativePrincipalCalculation,SUM($E$29:$F160),
_xlpm.CumulativePrincipalCalculationIfPrincipalLessThenOrEqualToMonthlyPaymentCondition,$L159+$E160,
_xlpm.PrincipalOwedCalculation,$B$10-$D160,
_xlpm.IsPrincipalLessThenOrEqualToMonthlyPaymentCondition,$G159&lt;=$B$10,
_xlpm.IsPrincipalZeroCondition,ROUND($G159,2) = 0,
_xlpm.IsPrincipalRemainingBlankCondition,$G159="",
_xlpm.IsPeriodBlankCondition,ISBLANK($A160),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46491.145662703995</v>
      </c>
      <c r="M160" s="4">
        <f>_xlfn.LET(
_xlpm.CumulativePMICalculation,SUM($I$29:$I160),
_xlpm.IsPrincipalZeroCondition,ROUND($G159,2) = 0,
_xlpm.IsPrincipalRemainingBlankCondition,$G159="",
_xlpm.IsPeriodBlankCondition,ISBLANK($A160),
_xlpm.Calculation,IF(_xlpm.IsPeriodBlankCondition,"",IF(_xlpm.IsPrincipalRemainingBlankCondition,"",IF(_xlpm.IsPrincipalZeroCondition,"",_xlpm.CumulativePMICalculation))),
_xlpm.Calculation
)</f>
        <v>21600</v>
      </c>
      <c r="N160" s="4">
        <f t="shared" si="26"/>
        <v>209142.46275373982</v>
      </c>
      <c r="O160" s="4">
        <f>_xlfn.LET(
_xlpm.CumulativeHousingPaymentsIncludingAdditionalCosts,SUM($J$29:$J160),
_xlpm.PrincipalOwedCalculation,$B$10-$D160,
_xlpm.IsPrincipalLessThenOrEqualToMonthlyPaymentCondition,$G159&lt;=$B$10,
_xlpm.IsPrincipalZeroCondition,ROUND($G159,2) = 0,
_xlpm.IsPrincipalRemainingBlankCondition,$G159="",
_xlpm.IsPeriodBlankCondition,ISBLANK($A160),
_xlpm.Calculation,IF(_xlpm.IsPeriodBlankCondition,"",IF(_xlpm.IsPrincipalRemainingBlankCondition,"",IF(_xlpm.IsPrincipalZeroCondition,"",_xlpm.CumulativeHousingPaymentsIncludingAdditionalCosts))),
_xlpm.Calculation
)</f>
        <v>275142.46275373944</v>
      </c>
    </row>
    <row r="161" spans="1:15" x14ac:dyDescent="0.3">
      <c r="A161">
        <v>133</v>
      </c>
      <c r="B161" s="34">
        <f t="shared" si="19"/>
        <v>47849</v>
      </c>
      <c r="C161" s="4">
        <f t="shared" si="20"/>
        <v>133508.85433729584</v>
      </c>
      <c r="D161" s="4">
        <f t="shared" si="21"/>
        <v>890.05902891530559</v>
      </c>
      <c r="E161" s="4">
        <f t="shared" si="18"/>
        <v>430.71720406757163</v>
      </c>
      <c r="F161" s="4">
        <v>100</v>
      </c>
      <c r="G161" s="4">
        <f t="shared" si="22"/>
        <v>132978.13713322827</v>
      </c>
      <c r="H161" s="4">
        <f t="shared" si="23"/>
        <v>500</v>
      </c>
      <c r="I161" s="4" t="str">
        <f t="shared" si="24"/>
        <v/>
      </c>
      <c r="J161" s="4">
        <f t="shared" si="25"/>
        <v>1920.7762329828772</v>
      </c>
      <c r="K161" s="4">
        <f>_xlfn.LET(
_xlpm.CumulativeInterestCalculation,SUM($D$29:$D161),
_xlpm.IsPrincipalZeroCondition,ROUND($G160,2) = 0,
_xlpm.IsPrincipalRemainingBlankCondition,$G160="",
_xlpm.IsPeriodBlankCondition,ISBLANK($A161),
_xlpm.Calculation,IF(_xlpm.IsPeriodBlankCondition,"",IF(_xlpm.IsPrincipalRemainingBlankCondition,"",IF(_xlpm.IsPrincipalZeroCondition,"",_xlpm.CumulativeInterestCalculation))),
_xlpm.Calculation
)</f>
        <v>141941.37611995114</v>
      </c>
      <c r="L161" s="4">
        <f>_xlfn.LET(
_xlpm.CumulativePrincipalCalculation,SUM($E$29:$F161),
_xlpm.CumulativePrincipalCalculationIfPrincipalLessThenOrEqualToMonthlyPaymentCondition,$L160+$E161,
_xlpm.PrincipalOwedCalculation,$B$10-$D161,
_xlpm.IsPrincipalLessThenOrEqualToMonthlyPaymentCondition,$G160&lt;=$B$10,
_xlpm.IsPrincipalZeroCondition,ROUND($G160,2) = 0,
_xlpm.IsPrincipalRemainingBlankCondition,$G160="",
_xlpm.IsPeriodBlankCondition,ISBLANK($A161),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47021.862866771567</v>
      </c>
      <c r="M161" s="4">
        <f>_xlfn.LET(
_xlpm.CumulativePMICalculation,SUM($I$29:$I161),
_xlpm.IsPrincipalZeroCondition,ROUND($G160,2) = 0,
_xlpm.IsPrincipalRemainingBlankCondition,$G160="",
_xlpm.IsPeriodBlankCondition,ISBLANK($A161),
_xlpm.Calculation,IF(_xlpm.IsPeriodBlankCondition,"",IF(_xlpm.IsPrincipalRemainingBlankCondition,"",IF(_xlpm.IsPrincipalZeroCondition,"",_xlpm.CumulativePMICalculation))),
_xlpm.Calculation
)</f>
        <v>21600</v>
      </c>
      <c r="N161" s="4">
        <f t="shared" si="26"/>
        <v>210563.23898672272</v>
      </c>
      <c r="O161" s="4">
        <f>_xlfn.LET(
_xlpm.CumulativeHousingPaymentsIncludingAdditionalCosts,SUM($J$29:$J161),
_xlpm.PrincipalOwedCalculation,$B$10-$D161,
_xlpm.IsPrincipalLessThenOrEqualToMonthlyPaymentCondition,$G160&lt;=$B$10,
_xlpm.IsPrincipalZeroCondition,ROUND($G160,2) = 0,
_xlpm.IsPrincipalRemainingBlankCondition,$G160="",
_xlpm.IsPeriodBlankCondition,ISBLANK($A161),
_xlpm.Calculation,IF(_xlpm.IsPeriodBlankCondition,"",IF(_xlpm.IsPrincipalRemainingBlankCondition,"",IF(_xlpm.IsPrincipalZeroCondition,"",_xlpm.CumulativeHousingPaymentsIncludingAdditionalCosts))),
_xlpm.Calculation
)</f>
        <v>277063.23898672231</v>
      </c>
    </row>
    <row r="162" spans="1:15" x14ac:dyDescent="0.3">
      <c r="A162">
        <v>134</v>
      </c>
      <c r="B162" s="34">
        <f t="shared" si="19"/>
        <v>47880</v>
      </c>
      <c r="C162" s="4">
        <f t="shared" si="20"/>
        <v>132978.13713322827</v>
      </c>
      <c r="D162" s="4">
        <f t="shared" si="21"/>
        <v>886.52091422152182</v>
      </c>
      <c r="E162" s="4">
        <f t="shared" si="18"/>
        <v>434.2553187613554</v>
      </c>
      <c r="F162" s="4">
        <v>100</v>
      </c>
      <c r="G162" s="4">
        <f t="shared" si="22"/>
        <v>132443.88181446691</v>
      </c>
      <c r="H162" s="4">
        <f t="shared" si="23"/>
        <v>500</v>
      </c>
      <c r="I162" s="4" t="str">
        <f t="shared" si="24"/>
        <v/>
      </c>
      <c r="J162" s="4">
        <f t="shared" si="25"/>
        <v>1920.7762329828772</v>
      </c>
      <c r="K162" s="4">
        <f>_xlfn.LET(
_xlpm.CumulativeInterestCalculation,SUM($D$29:$D162),
_xlpm.IsPrincipalZeroCondition,ROUND($G161,2) = 0,
_xlpm.IsPrincipalRemainingBlankCondition,$G161="",
_xlpm.IsPeriodBlankCondition,ISBLANK($A162),
_xlpm.Calculation,IF(_xlpm.IsPeriodBlankCondition,"",IF(_xlpm.IsPrincipalRemainingBlankCondition,"",IF(_xlpm.IsPrincipalZeroCondition,"",_xlpm.CumulativeInterestCalculation))),
_xlpm.Calculation
)</f>
        <v>142827.89703417267</v>
      </c>
      <c r="L162" s="4">
        <f>_xlfn.LET(
_xlpm.CumulativePrincipalCalculation,SUM($E$29:$F162),
_xlpm.CumulativePrincipalCalculationIfPrincipalLessThenOrEqualToMonthlyPaymentCondition,$L161+$E162,
_xlpm.PrincipalOwedCalculation,$B$10-$D162,
_xlpm.IsPrincipalLessThenOrEqualToMonthlyPaymentCondition,$G161&lt;=$B$10,
_xlpm.IsPrincipalZeroCondition,ROUND($G161,2) = 0,
_xlpm.IsPrincipalRemainingBlankCondition,$G161="",
_xlpm.IsPeriodBlankCondition,ISBLANK($A162),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47556.11818553292</v>
      </c>
      <c r="M162" s="4">
        <f>_xlfn.LET(
_xlpm.CumulativePMICalculation,SUM($I$29:$I162),
_xlpm.IsPrincipalZeroCondition,ROUND($G161,2) = 0,
_xlpm.IsPrincipalRemainingBlankCondition,$G161="",
_xlpm.IsPeriodBlankCondition,ISBLANK($A162),
_xlpm.Calculation,IF(_xlpm.IsPeriodBlankCondition,"",IF(_xlpm.IsPrincipalRemainingBlankCondition,"",IF(_xlpm.IsPrincipalZeroCondition,"",_xlpm.CumulativePMICalculation))),
_xlpm.Calculation
)</f>
        <v>21600</v>
      </c>
      <c r="N162" s="4">
        <f t="shared" si="26"/>
        <v>211984.01521970559</v>
      </c>
      <c r="O162" s="4">
        <f>_xlfn.LET(
_xlpm.CumulativeHousingPaymentsIncludingAdditionalCosts,SUM($J$29:$J162),
_xlpm.PrincipalOwedCalculation,$B$10-$D162,
_xlpm.IsPrincipalLessThenOrEqualToMonthlyPaymentCondition,$G161&lt;=$B$10,
_xlpm.IsPrincipalZeroCondition,ROUND($G161,2) = 0,
_xlpm.IsPrincipalRemainingBlankCondition,$G161="",
_xlpm.IsPeriodBlankCondition,ISBLANK($A162),
_xlpm.Calculation,IF(_xlpm.IsPeriodBlankCondition,"",IF(_xlpm.IsPrincipalRemainingBlankCondition,"",IF(_xlpm.IsPrincipalZeroCondition,"",_xlpm.CumulativeHousingPaymentsIncludingAdditionalCosts))),
_xlpm.Calculation
)</f>
        <v>278984.01521970518</v>
      </c>
    </row>
    <row r="163" spans="1:15" x14ac:dyDescent="0.3">
      <c r="A163">
        <v>135</v>
      </c>
      <c r="B163" s="34">
        <f t="shared" si="19"/>
        <v>47908</v>
      </c>
      <c r="C163" s="4">
        <f t="shared" si="20"/>
        <v>132443.88181446691</v>
      </c>
      <c r="D163" s="4">
        <f t="shared" si="21"/>
        <v>882.95921209644609</v>
      </c>
      <c r="E163" s="4">
        <f t="shared" si="18"/>
        <v>437.81702088643112</v>
      </c>
      <c r="F163" s="4">
        <v>100</v>
      </c>
      <c r="G163" s="4">
        <f t="shared" si="22"/>
        <v>131906.06479358047</v>
      </c>
      <c r="H163" s="4">
        <f t="shared" si="23"/>
        <v>500</v>
      </c>
      <c r="I163" s="4" t="str">
        <f t="shared" si="24"/>
        <v/>
      </c>
      <c r="J163" s="4">
        <f t="shared" si="25"/>
        <v>1920.7762329828772</v>
      </c>
      <c r="K163" s="4">
        <f>_xlfn.LET(
_xlpm.CumulativeInterestCalculation,SUM($D$29:$D163),
_xlpm.IsPrincipalZeroCondition,ROUND($G162,2) = 0,
_xlpm.IsPrincipalRemainingBlankCondition,$G162="",
_xlpm.IsPeriodBlankCondition,ISBLANK($A163),
_xlpm.Calculation,IF(_xlpm.IsPeriodBlankCondition,"",IF(_xlpm.IsPrincipalRemainingBlankCondition,"",IF(_xlpm.IsPrincipalZeroCondition,"",_xlpm.CumulativeInterestCalculation))),
_xlpm.Calculation
)</f>
        <v>143710.8562462691</v>
      </c>
      <c r="L163" s="4">
        <f>_xlfn.LET(
_xlpm.CumulativePrincipalCalculation,SUM($E$29:$F163),
_xlpm.CumulativePrincipalCalculationIfPrincipalLessThenOrEqualToMonthlyPaymentCondition,$L162+$E163,
_xlpm.PrincipalOwedCalculation,$B$10-$D163,
_xlpm.IsPrincipalLessThenOrEqualToMonthlyPaymentCondition,$G162&lt;=$B$10,
_xlpm.IsPrincipalZeroCondition,ROUND($G162,2) = 0,
_xlpm.IsPrincipalRemainingBlankCondition,$G162="",
_xlpm.IsPeriodBlankCondition,ISBLANK($A163),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48093.935206419352</v>
      </c>
      <c r="M163" s="4">
        <f>_xlfn.LET(
_xlpm.CumulativePMICalculation,SUM($I$29:$I163),
_xlpm.IsPrincipalZeroCondition,ROUND($G162,2) = 0,
_xlpm.IsPrincipalRemainingBlankCondition,$G162="",
_xlpm.IsPeriodBlankCondition,ISBLANK($A163),
_xlpm.Calculation,IF(_xlpm.IsPeriodBlankCondition,"",IF(_xlpm.IsPrincipalRemainingBlankCondition,"",IF(_xlpm.IsPrincipalZeroCondition,"",_xlpm.CumulativePMICalculation))),
_xlpm.Calculation
)</f>
        <v>21600</v>
      </c>
      <c r="N163" s="4">
        <f t="shared" si="26"/>
        <v>213404.79145268846</v>
      </c>
      <c r="O163" s="4">
        <f>_xlfn.LET(
_xlpm.CumulativeHousingPaymentsIncludingAdditionalCosts,SUM($J$29:$J163),
_xlpm.PrincipalOwedCalculation,$B$10-$D163,
_xlpm.IsPrincipalLessThenOrEqualToMonthlyPaymentCondition,$G162&lt;=$B$10,
_xlpm.IsPrincipalZeroCondition,ROUND($G162,2) = 0,
_xlpm.IsPrincipalRemainingBlankCondition,$G162="",
_xlpm.IsPeriodBlankCondition,ISBLANK($A163),
_xlpm.Calculation,IF(_xlpm.IsPeriodBlankCondition,"",IF(_xlpm.IsPrincipalRemainingBlankCondition,"",IF(_xlpm.IsPrincipalZeroCondition,"",_xlpm.CumulativeHousingPaymentsIncludingAdditionalCosts))),
_xlpm.Calculation
)</f>
        <v>280904.79145268805</v>
      </c>
    </row>
    <row r="164" spans="1:15" x14ac:dyDescent="0.3">
      <c r="A164">
        <v>136</v>
      </c>
      <c r="B164" s="34">
        <f t="shared" si="19"/>
        <v>47939</v>
      </c>
      <c r="C164" s="4">
        <f t="shared" si="20"/>
        <v>131906.06479358047</v>
      </c>
      <c r="D164" s="4">
        <f t="shared" si="21"/>
        <v>879.37376529053654</v>
      </c>
      <c r="E164" s="4">
        <f t="shared" si="18"/>
        <v>441.40246769234068</v>
      </c>
      <c r="F164" s="4">
        <v>100</v>
      </c>
      <c r="G164" s="4">
        <f t="shared" si="22"/>
        <v>131364.66232588814</v>
      </c>
      <c r="H164" s="4">
        <f t="shared" si="23"/>
        <v>500</v>
      </c>
      <c r="I164" s="4" t="str">
        <f t="shared" si="24"/>
        <v/>
      </c>
      <c r="J164" s="4">
        <f t="shared" si="25"/>
        <v>1920.7762329828772</v>
      </c>
      <c r="K164" s="4">
        <f>_xlfn.LET(
_xlpm.CumulativeInterestCalculation,SUM($D$29:$D164),
_xlpm.IsPrincipalZeroCondition,ROUND($G163,2) = 0,
_xlpm.IsPrincipalRemainingBlankCondition,$G163="",
_xlpm.IsPeriodBlankCondition,ISBLANK($A164),
_xlpm.Calculation,IF(_xlpm.IsPeriodBlankCondition,"",IF(_xlpm.IsPrincipalRemainingBlankCondition,"",IF(_xlpm.IsPrincipalZeroCondition,"",_xlpm.CumulativeInterestCalculation))),
_xlpm.Calculation
)</f>
        <v>144590.23001155964</v>
      </c>
      <c r="L164" s="4">
        <f>_xlfn.LET(
_xlpm.CumulativePrincipalCalculation,SUM($E$29:$F164),
_xlpm.CumulativePrincipalCalculationIfPrincipalLessThenOrEqualToMonthlyPaymentCondition,$L163+$E164,
_xlpm.PrincipalOwedCalculation,$B$10-$D164,
_xlpm.IsPrincipalLessThenOrEqualToMonthlyPaymentCondition,$G163&lt;=$B$10,
_xlpm.IsPrincipalZeroCondition,ROUND($G163,2) = 0,
_xlpm.IsPrincipalRemainingBlankCondition,$G163="",
_xlpm.IsPeriodBlankCondition,ISBLANK($A164),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48635.337674111695</v>
      </c>
      <c r="M164" s="4">
        <f>_xlfn.LET(
_xlpm.CumulativePMICalculation,SUM($I$29:$I164),
_xlpm.IsPrincipalZeroCondition,ROUND($G163,2) = 0,
_xlpm.IsPrincipalRemainingBlankCondition,$G163="",
_xlpm.IsPeriodBlankCondition,ISBLANK($A164),
_xlpm.Calculation,IF(_xlpm.IsPeriodBlankCondition,"",IF(_xlpm.IsPrincipalRemainingBlankCondition,"",IF(_xlpm.IsPrincipalZeroCondition,"",_xlpm.CumulativePMICalculation))),
_xlpm.Calculation
)</f>
        <v>21600</v>
      </c>
      <c r="N164" s="4">
        <f t="shared" si="26"/>
        <v>214825.56768567133</v>
      </c>
      <c r="O164" s="4">
        <f>_xlfn.LET(
_xlpm.CumulativeHousingPaymentsIncludingAdditionalCosts,SUM($J$29:$J164),
_xlpm.PrincipalOwedCalculation,$B$10-$D164,
_xlpm.IsPrincipalLessThenOrEqualToMonthlyPaymentCondition,$G163&lt;=$B$10,
_xlpm.IsPrincipalZeroCondition,ROUND($G163,2) = 0,
_xlpm.IsPrincipalRemainingBlankCondition,$G163="",
_xlpm.IsPeriodBlankCondition,ISBLANK($A164),
_xlpm.Calculation,IF(_xlpm.IsPeriodBlankCondition,"",IF(_xlpm.IsPrincipalRemainingBlankCondition,"",IF(_xlpm.IsPrincipalZeroCondition,"",_xlpm.CumulativeHousingPaymentsIncludingAdditionalCosts))),
_xlpm.Calculation
)</f>
        <v>282825.56768567092</v>
      </c>
    </row>
    <row r="165" spans="1:15" x14ac:dyDescent="0.3">
      <c r="A165">
        <v>137</v>
      </c>
      <c r="B165" s="34">
        <f t="shared" si="19"/>
        <v>47969</v>
      </c>
      <c r="C165" s="4">
        <f t="shared" si="20"/>
        <v>131364.66232588814</v>
      </c>
      <c r="D165" s="4">
        <f t="shared" si="21"/>
        <v>875.76441550592097</v>
      </c>
      <c r="E165" s="4">
        <f t="shared" si="18"/>
        <v>445.01181747695625</v>
      </c>
      <c r="F165" s="4">
        <v>100</v>
      </c>
      <c r="G165" s="4">
        <f t="shared" si="22"/>
        <v>130819.65050841119</v>
      </c>
      <c r="H165" s="4">
        <f t="shared" si="23"/>
        <v>500</v>
      </c>
      <c r="I165" s="4" t="str">
        <f t="shared" si="24"/>
        <v/>
      </c>
      <c r="J165" s="4">
        <f t="shared" si="25"/>
        <v>1920.7762329828772</v>
      </c>
      <c r="K165" s="4">
        <f>_xlfn.LET(
_xlpm.CumulativeInterestCalculation,SUM($D$29:$D165),
_xlpm.IsPrincipalZeroCondition,ROUND($G164,2) = 0,
_xlpm.IsPrincipalRemainingBlankCondition,$G164="",
_xlpm.IsPeriodBlankCondition,ISBLANK($A165),
_xlpm.Calculation,IF(_xlpm.IsPeriodBlankCondition,"",IF(_xlpm.IsPrincipalRemainingBlankCondition,"",IF(_xlpm.IsPrincipalZeroCondition,"",_xlpm.CumulativeInterestCalculation))),
_xlpm.Calculation
)</f>
        <v>145465.99442706557</v>
      </c>
      <c r="L165" s="4">
        <f>_xlfn.LET(
_xlpm.CumulativePrincipalCalculation,SUM($E$29:$F165),
_xlpm.CumulativePrincipalCalculationIfPrincipalLessThenOrEqualToMonthlyPaymentCondition,$L164+$E165,
_xlpm.PrincipalOwedCalculation,$B$10-$D165,
_xlpm.IsPrincipalLessThenOrEqualToMonthlyPaymentCondition,$G164&lt;=$B$10,
_xlpm.IsPrincipalZeroCondition,ROUND($G164,2) = 0,
_xlpm.IsPrincipalRemainingBlankCondition,$G164="",
_xlpm.IsPeriodBlankCondition,ISBLANK($A165),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49180.349491588655</v>
      </c>
      <c r="M165" s="4">
        <f>_xlfn.LET(
_xlpm.CumulativePMICalculation,SUM($I$29:$I165),
_xlpm.IsPrincipalZeroCondition,ROUND($G164,2) = 0,
_xlpm.IsPrincipalRemainingBlankCondition,$G164="",
_xlpm.IsPeriodBlankCondition,ISBLANK($A165),
_xlpm.Calculation,IF(_xlpm.IsPeriodBlankCondition,"",IF(_xlpm.IsPrincipalRemainingBlankCondition,"",IF(_xlpm.IsPrincipalZeroCondition,"",_xlpm.CumulativePMICalculation))),
_xlpm.Calculation
)</f>
        <v>21600</v>
      </c>
      <c r="N165" s="4">
        <f t="shared" si="26"/>
        <v>216246.34391865422</v>
      </c>
      <c r="O165" s="4">
        <f>_xlfn.LET(
_xlpm.CumulativeHousingPaymentsIncludingAdditionalCosts,SUM($J$29:$J165),
_xlpm.PrincipalOwedCalculation,$B$10-$D165,
_xlpm.IsPrincipalLessThenOrEqualToMonthlyPaymentCondition,$G164&lt;=$B$10,
_xlpm.IsPrincipalZeroCondition,ROUND($G164,2) = 0,
_xlpm.IsPrincipalRemainingBlankCondition,$G164="",
_xlpm.IsPeriodBlankCondition,ISBLANK($A165),
_xlpm.Calculation,IF(_xlpm.IsPeriodBlankCondition,"",IF(_xlpm.IsPrincipalRemainingBlankCondition,"",IF(_xlpm.IsPrincipalZeroCondition,"",_xlpm.CumulativeHousingPaymentsIncludingAdditionalCosts))),
_xlpm.Calculation
)</f>
        <v>284746.34391865379</v>
      </c>
    </row>
    <row r="166" spans="1:15" x14ac:dyDescent="0.3">
      <c r="A166">
        <v>138</v>
      </c>
      <c r="B166" s="34">
        <f t="shared" si="19"/>
        <v>48000</v>
      </c>
      <c r="C166" s="4">
        <f t="shared" si="20"/>
        <v>130819.65050841119</v>
      </c>
      <c r="D166" s="4">
        <f t="shared" si="21"/>
        <v>872.13100338940797</v>
      </c>
      <c r="E166" s="4">
        <f t="shared" si="18"/>
        <v>448.64522959346925</v>
      </c>
      <c r="F166" s="4">
        <v>100</v>
      </c>
      <c r="G166" s="4">
        <f t="shared" si="22"/>
        <v>130271.00527881771</v>
      </c>
      <c r="H166" s="4">
        <f t="shared" si="23"/>
        <v>500</v>
      </c>
      <c r="I166" s="4" t="str">
        <f t="shared" si="24"/>
        <v/>
      </c>
      <c r="J166" s="4">
        <f t="shared" si="25"/>
        <v>1920.7762329828772</v>
      </c>
      <c r="K166" s="4">
        <f>_xlfn.LET(
_xlpm.CumulativeInterestCalculation,SUM($D$29:$D166),
_xlpm.IsPrincipalZeroCondition,ROUND($G165,2) = 0,
_xlpm.IsPrincipalRemainingBlankCondition,$G165="",
_xlpm.IsPeriodBlankCondition,ISBLANK($A166),
_xlpm.Calculation,IF(_xlpm.IsPeriodBlankCondition,"",IF(_xlpm.IsPrincipalRemainingBlankCondition,"",IF(_xlpm.IsPrincipalZeroCondition,"",_xlpm.CumulativeInterestCalculation))),
_xlpm.Calculation
)</f>
        <v>146338.12543045497</v>
      </c>
      <c r="L166" s="4">
        <f>_xlfn.LET(
_xlpm.CumulativePrincipalCalculation,SUM($E$29:$F166),
_xlpm.CumulativePrincipalCalculationIfPrincipalLessThenOrEqualToMonthlyPaymentCondition,$L165+$E166,
_xlpm.PrincipalOwedCalculation,$B$10-$D166,
_xlpm.IsPrincipalLessThenOrEqualToMonthlyPaymentCondition,$G165&lt;=$B$10,
_xlpm.IsPrincipalZeroCondition,ROUND($G165,2) = 0,
_xlpm.IsPrincipalRemainingBlankCondition,$G165="",
_xlpm.IsPeriodBlankCondition,ISBLANK($A166),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49728.994721182127</v>
      </c>
      <c r="M166" s="4">
        <f>_xlfn.LET(
_xlpm.CumulativePMICalculation,SUM($I$29:$I166),
_xlpm.IsPrincipalZeroCondition,ROUND($G165,2) = 0,
_xlpm.IsPrincipalRemainingBlankCondition,$G165="",
_xlpm.IsPeriodBlankCondition,ISBLANK($A166),
_xlpm.Calculation,IF(_xlpm.IsPeriodBlankCondition,"",IF(_xlpm.IsPrincipalRemainingBlankCondition,"",IF(_xlpm.IsPrincipalZeroCondition,"",_xlpm.CumulativePMICalculation))),
_xlpm.Calculation
)</f>
        <v>21600</v>
      </c>
      <c r="N166" s="4">
        <f t="shared" si="26"/>
        <v>217667.12015163709</v>
      </c>
      <c r="O166" s="4">
        <f>_xlfn.LET(
_xlpm.CumulativeHousingPaymentsIncludingAdditionalCosts,SUM($J$29:$J166),
_xlpm.PrincipalOwedCalculation,$B$10-$D166,
_xlpm.IsPrincipalLessThenOrEqualToMonthlyPaymentCondition,$G165&lt;=$B$10,
_xlpm.IsPrincipalZeroCondition,ROUND($G165,2) = 0,
_xlpm.IsPrincipalRemainingBlankCondition,$G165="",
_xlpm.IsPeriodBlankCondition,ISBLANK($A166),
_xlpm.Calculation,IF(_xlpm.IsPeriodBlankCondition,"",IF(_xlpm.IsPrincipalRemainingBlankCondition,"",IF(_xlpm.IsPrincipalZeroCondition,"",_xlpm.CumulativeHousingPaymentsIncludingAdditionalCosts))),
_xlpm.Calculation
)</f>
        <v>286667.12015163666</v>
      </c>
    </row>
    <row r="167" spans="1:15" x14ac:dyDescent="0.3">
      <c r="A167">
        <v>139</v>
      </c>
      <c r="B167" s="34">
        <f t="shared" si="19"/>
        <v>48030</v>
      </c>
      <c r="C167" s="4">
        <f t="shared" si="20"/>
        <v>130271.00527881771</v>
      </c>
      <c r="D167" s="4">
        <f t="shared" si="21"/>
        <v>868.47336852545152</v>
      </c>
      <c r="E167" s="4">
        <f t="shared" si="18"/>
        <v>452.3028644574257</v>
      </c>
      <c r="F167" s="4">
        <v>100</v>
      </c>
      <c r="G167" s="4">
        <f t="shared" si="22"/>
        <v>129718.70241436029</v>
      </c>
      <c r="H167" s="4">
        <f t="shared" si="23"/>
        <v>500</v>
      </c>
      <c r="I167" s="4" t="str">
        <f t="shared" si="24"/>
        <v/>
      </c>
      <c r="J167" s="4">
        <f t="shared" si="25"/>
        <v>1920.7762329828772</v>
      </c>
      <c r="K167" s="4">
        <f>_xlfn.LET(
_xlpm.CumulativeInterestCalculation,SUM($D$29:$D167),
_xlpm.IsPrincipalZeroCondition,ROUND($G166,2) = 0,
_xlpm.IsPrincipalRemainingBlankCondition,$G166="",
_xlpm.IsPeriodBlankCondition,ISBLANK($A167),
_xlpm.Calculation,IF(_xlpm.IsPeriodBlankCondition,"",IF(_xlpm.IsPrincipalRemainingBlankCondition,"",IF(_xlpm.IsPrincipalZeroCondition,"",_xlpm.CumulativeInterestCalculation))),
_xlpm.Calculation
)</f>
        <v>147206.59879898041</v>
      </c>
      <c r="L167" s="4">
        <f>_xlfn.LET(
_xlpm.CumulativePrincipalCalculation,SUM($E$29:$F167),
_xlpm.CumulativePrincipalCalculationIfPrincipalLessThenOrEqualToMonthlyPaymentCondition,$L166+$E167,
_xlpm.PrincipalOwedCalculation,$B$10-$D167,
_xlpm.IsPrincipalLessThenOrEqualToMonthlyPaymentCondition,$G166&lt;=$B$10,
_xlpm.IsPrincipalZeroCondition,ROUND($G166,2) = 0,
_xlpm.IsPrincipalRemainingBlankCondition,$G166="",
_xlpm.IsPeriodBlankCondition,ISBLANK($A167),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50281.29758563955</v>
      </c>
      <c r="M167" s="4">
        <f>_xlfn.LET(
_xlpm.CumulativePMICalculation,SUM($I$29:$I167),
_xlpm.IsPrincipalZeroCondition,ROUND($G166,2) = 0,
_xlpm.IsPrincipalRemainingBlankCondition,$G166="",
_xlpm.IsPeriodBlankCondition,ISBLANK($A167),
_xlpm.Calculation,IF(_xlpm.IsPeriodBlankCondition,"",IF(_xlpm.IsPrincipalRemainingBlankCondition,"",IF(_xlpm.IsPrincipalZeroCondition,"",_xlpm.CumulativePMICalculation))),
_xlpm.Calculation
)</f>
        <v>21600</v>
      </c>
      <c r="N167" s="4">
        <f t="shared" si="26"/>
        <v>219087.89638461996</v>
      </c>
      <c r="O167" s="4">
        <f>_xlfn.LET(
_xlpm.CumulativeHousingPaymentsIncludingAdditionalCosts,SUM($J$29:$J167),
_xlpm.PrincipalOwedCalculation,$B$10-$D167,
_xlpm.IsPrincipalLessThenOrEqualToMonthlyPaymentCondition,$G166&lt;=$B$10,
_xlpm.IsPrincipalZeroCondition,ROUND($G166,2) = 0,
_xlpm.IsPrincipalRemainingBlankCondition,$G166="",
_xlpm.IsPeriodBlankCondition,ISBLANK($A167),
_xlpm.Calculation,IF(_xlpm.IsPeriodBlankCondition,"",IF(_xlpm.IsPrincipalRemainingBlankCondition,"",IF(_xlpm.IsPrincipalZeroCondition,"",_xlpm.CumulativeHousingPaymentsIncludingAdditionalCosts))),
_xlpm.Calculation
)</f>
        <v>288587.89638461953</v>
      </c>
    </row>
    <row r="168" spans="1:15" x14ac:dyDescent="0.3">
      <c r="A168">
        <v>140</v>
      </c>
      <c r="B168" s="34">
        <f t="shared" si="19"/>
        <v>48061</v>
      </c>
      <c r="C168" s="4">
        <f t="shared" si="20"/>
        <v>129718.70241436029</v>
      </c>
      <c r="D168" s="4">
        <f t="shared" si="21"/>
        <v>864.79134942906865</v>
      </c>
      <c r="E168" s="4">
        <f t="shared" ref="E168:E231" si="27">_xlfn.LET(
_xlpm.PrincipalOwedCalculation,$B$10-$D168,
_xlpm.IsPrincipalLessThenOrEqualToMonthlyPaymentCondition,$G167&lt;=$B$10,
_xlpm.IsPrincipalZeroCondition,ROUND($G167,2) = 0,
_xlpm.IsPrincipalRemainingBlankCondition,$G167="",
_xlpm.IsPeriodBlankCondition,ISBLANK($A168),
_xlpm.Calculation,IF(_xlpm.IsPeriodBlankCondition,"",IF(_xlpm.IsPrincipalRemainingBlankCondition,"",IF(_xlpm.IsPrincipalZeroCondition,"",IF(_xlpm.IsPrincipalLessThenOrEqualToMonthlyPaymentCondition,$G167,_xlpm.PrincipalOwedCalculation)))),
_xlpm.Calculation
)</f>
        <v>455.98488355380857</v>
      </c>
      <c r="F168" s="4">
        <v>100</v>
      </c>
      <c r="G168" s="4">
        <f t="shared" si="22"/>
        <v>129162.71753080648</v>
      </c>
      <c r="H168" s="4">
        <f t="shared" si="23"/>
        <v>500</v>
      </c>
      <c r="I168" s="4" t="str">
        <f t="shared" si="24"/>
        <v/>
      </c>
      <c r="J168" s="4">
        <f t="shared" si="25"/>
        <v>1920.7762329828772</v>
      </c>
      <c r="K168" s="4">
        <f>_xlfn.LET(
_xlpm.CumulativeInterestCalculation,SUM($D$29:$D168),
_xlpm.IsPrincipalZeroCondition,ROUND($G167,2) = 0,
_xlpm.IsPrincipalRemainingBlankCondition,$G167="",
_xlpm.IsPeriodBlankCondition,ISBLANK($A168),
_xlpm.Calculation,IF(_xlpm.IsPeriodBlankCondition,"",IF(_xlpm.IsPrincipalRemainingBlankCondition,"",IF(_xlpm.IsPrincipalZeroCondition,"",_xlpm.CumulativeInterestCalculation))),
_xlpm.Calculation
)</f>
        <v>148071.39014840947</v>
      </c>
      <c r="L168" s="4">
        <f>_xlfn.LET(
_xlpm.CumulativePrincipalCalculation,SUM($E$29:$F168),
_xlpm.CumulativePrincipalCalculationIfPrincipalLessThenOrEqualToMonthlyPaymentCondition,$L167+$E168,
_xlpm.PrincipalOwedCalculation,$B$10-$D168,
_xlpm.IsPrincipalLessThenOrEqualToMonthlyPaymentCondition,$G167&lt;=$B$10,
_xlpm.IsPrincipalZeroCondition,ROUND($G167,2) = 0,
_xlpm.IsPrincipalRemainingBlankCondition,$G167="",
_xlpm.IsPeriodBlankCondition,ISBLANK($A168),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50837.282469193357</v>
      </c>
      <c r="M168" s="4">
        <f>_xlfn.LET(
_xlpm.CumulativePMICalculation,SUM($I$29:$I168),
_xlpm.IsPrincipalZeroCondition,ROUND($G167,2) = 0,
_xlpm.IsPrincipalRemainingBlankCondition,$G167="",
_xlpm.IsPeriodBlankCondition,ISBLANK($A168),
_xlpm.Calculation,IF(_xlpm.IsPeriodBlankCondition,"",IF(_xlpm.IsPrincipalRemainingBlankCondition,"",IF(_xlpm.IsPrincipalZeroCondition,"",_xlpm.CumulativePMICalculation))),
_xlpm.Calculation
)</f>
        <v>21600</v>
      </c>
      <c r="N168" s="4">
        <f t="shared" si="26"/>
        <v>220508.67261760283</v>
      </c>
      <c r="O168" s="4">
        <f>_xlfn.LET(
_xlpm.CumulativeHousingPaymentsIncludingAdditionalCosts,SUM($J$29:$J168),
_xlpm.PrincipalOwedCalculation,$B$10-$D168,
_xlpm.IsPrincipalLessThenOrEqualToMonthlyPaymentCondition,$G167&lt;=$B$10,
_xlpm.IsPrincipalZeroCondition,ROUND($G167,2) = 0,
_xlpm.IsPrincipalRemainingBlankCondition,$G167="",
_xlpm.IsPeriodBlankCondition,ISBLANK($A168),
_xlpm.Calculation,IF(_xlpm.IsPeriodBlankCondition,"",IF(_xlpm.IsPrincipalRemainingBlankCondition,"",IF(_xlpm.IsPrincipalZeroCondition,"",_xlpm.CumulativeHousingPaymentsIncludingAdditionalCosts))),
_xlpm.Calculation
)</f>
        <v>290508.67261760239</v>
      </c>
    </row>
    <row r="169" spans="1:15" x14ac:dyDescent="0.3">
      <c r="A169">
        <v>141</v>
      </c>
      <c r="B169" s="34">
        <f t="shared" si="19"/>
        <v>48092</v>
      </c>
      <c r="C169" s="4">
        <f t="shared" si="20"/>
        <v>129162.71753080648</v>
      </c>
      <c r="D169" s="4">
        <f t="shared" si="21"/>
        <v>861.08478353870987</v>
      </c>
      <c r="E169" s="4">
        <f t="shared" si="27"/>
        <v>459.69144944416735</v>
      </c>
      <c r="F169" s="4">
        <v>100</v>
      </c>
      <c r="G169" s="4">
        <f t="shared" si="22"/>
        <v>128603.0260813623</v>
      </c>
      <c r="H169" s="4">
        <f t="shared" si="23"/>
        <v>500</v>
      </c>
      <c r="I169" s="4" t="str">
        <f t="shared" si="24"/>
        <v/>
      </c>
      <c r="J169" s="4">
        <f t="shared" si="25"/>
        <v>1920.7762329828772</v>
      </c>
      <c r="K169" s="4">
        <f>_xlfn.LET(
_xlpm.CumulativeInterestCalculation,SUM($D$29:$D169),
_xlpm.IsPrincipalZeroCondition,ROUND($G168,2) = 0,
_xlpm.IsPrincipalRemainingBlankCondition,$G168="",
_xlpm.IsPeriodBlankCondition,ISBLANK($A169),
_xlpm.Calculation,IF(_xlpm.IsPeriodBlankCondition,"",IF(_xlpm.IsPrincipalRemainingBlankCondition,"",IF(_xlpm.IsPrincipalZeroCondition,"",_xlpm.CumulativeInterestCalculation))),
_xlpm.Calculation
)</f>
        <v>148932.47493194818</v>
      </c>
      <c r="L169" s="4">
        <f>_xlfn.LET(
_xlpm.CumulativePrincipalCalculation,SUM($E$29:$F169),
_xlpm.CumulativePrincipalCalculationIfPrincipalLessThenOrEqualToMonthlyPaymentCondition,$L168+$E169,
_xlpm.PrincipalOwedCalculation,$B$10-$D169,
_xlpm.IsPrincipalLessThenOrEqualToMonthlyPaymentCondition,$G168&lt;=$B$10,
_xlpm.IsPrincipalZeroCondition,ROUND($G168,2) = 0,
_xlpm.IsPrincipalRemainingBlankCondition,$G168="",
_xlpm.IsPeriodBlankCondition,ISBLANK($A169),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51396.973918637523</v>
      </c>
      <c r="M169" s="4">
        <f>_xlfn.LET(
_xlpm.CumulativePMICalculation,SUM($I$29:$I169),
_xlpm.IsPrincipalZeroCondition,ROUND($G168,2) = 0,
_xlpm.IsPrincipalRemainingBlankCondition,$G168="",
_xlpm.IsPeriodBlankCondition,ISBLANK($A169),
_xlpm.Calculation,IF(_xlpm.IsPeriodBlankCondition,"",IF(_xlpm.IsPrincipalRemainingBlankCondition,"",IF(_xlpm.IsPrincipalZeroCondition,"",_xlpm.CumulativePMICalculation))),
_xlpm.Calculation
)</f>
        <v>21600</v>
      </c>
      <c r="N169" s="4">
        <f t="shared" si="26"/>
        <v>221929.4488505857</v>
      </c>
      <c r="O169" s="4">
        <f>_xlfn.LET(
_xlpm.CumulativeHousingPaymentsIncludingAdditionalCosts,SUM($J$29:$J169),
_xlpm.PrincipalOwedCalculation,$B$10-$D169,
_xlpm.IsPrincipalLessThenOrEqualToMonthlyPaymentCondition,$G168&lt;=$B$10,
_xlpm.IsPrincipalZeroCondition,ROUND($G168,2) = 0,
_xlpm.IsPrincipalRemainingBlankCondition,$G168="",
_xlpm.IsPeriodBlankCondition,ISBLANK($A169),
_xlpm.Calculation,IF(_xlpm.IsPeriodBlankCondition,"",IF(_xlpm.IsPrincipalRemainingBlankCondition,"",IF(_xlpm.IsPrincipalZeroCondition,"",_xlpm.CumulativeHousingPaymentsIncludingAdditionalCosts))),
_xlpm.Calculation
)</f>
        <v>292429.44885058526</v>
      </c>
    </row>
    <row r="170" spans="1:15" x14ac:dyDescent="0.3">
      <c r="A170">
        <v>142</v>
      </c>
      <c r="B170" s="34">
        <f t="shared" si="19"/>
        <v>48122</v>
      </c>
      <c r="C170" s="4">
        <f t="shared" si="20"/>
        <v>128603.0260813623</v>
      </c>
      <c r="D170" s="4">
        <f t="shared" si="21"/>
        <v>857.35350720908207</v>
      </c>
      <c r="E170" s="4">
        <f t="shared" si="27"/>
        <v>463.42272577379515</v>
      </c>
      <c r="F170" s="4">
        <v>100</v>
      </c>
      <c r="G170" s="4">
        <f t="shared" si="22"/>
        <v>128039.60335558851</v>
      </c>
      <c r="H170" s="4">
        <f t="shared" si="23"/>
        <v>500</v>
      </c>
      <c r="I170" s="4" t="str">
        <f t="shared" si="24"/>
        <v/>
      </c>
      <c r="J170" s="4">
        <f t="shared" si="25"/>
        <v>1920.7762329828772</v>
      </c>
      <c r="K170" s="4">
        <f>_xlfn.LET(
_xlpm.CumulativeInterestCalculation,SUM($D$29:$D170),
_xlpm.IsPrincipalZeroCondition,ROUND($G169,2) = 0,
_xlpm.IsPrincipalRemainingBlankCondition,$G169="",
_xlpm.IsPeriodBlankCondition,ISBLANK($A170),
_xlpm.Calculation,IF(_xlpm.IsPeriodBlankCondition,"",IF(_xlpm.IsPrincipalRemainingBlankCondition,"",IF(_xlpm.IsPrincipalZeroCondition,"",_xlpm.CumulativeInterestCalculation))),
_xlpm.Calculation
)</f>
        <v>149789.82843915725</v>
      </c>
      <c r="L170" s="4">
        <f>_xlfn.LET(
_xlpm.CumulativePrincipalCalculation,SUM($E$29:$F170),
_xlpm.CumulativePrincipalCalculationIfPrincipalLessThenOrEqualToMonthlyPaymentCondition,$L169+$E170,
_xlpm.PrincipalOwedCalculation,$B$10-$D170,
_xlpm.IsPrincipalLessThenOrEqualToMonthlyPaymentCondition,$G169&lt;=$B$10,
_xlpm.IsPrincipalZeroCondition,ROUND($G169,2) = 0,
_xlpm.IsPrincipalRemainingBlankCondition,$G169="",
_xlpm.IsPeriodBlankCondition,ISBLANK($A170),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51960.396644411318</v>
      </c>
      <c r="M170" s="4">
        <f>_xlfn.LET(
_xlpm.CumulativePMICalculation,SUM($I$29:$I170),
_xlpm.IsPrincipalZeroCondition,ROUND($G169,2) = 0,
_xlpm.IsPrincipalRemainingBlankCondition,$G169="",
_xlpm.IsPeriodBlankCondition,ISBLANK($A170),
_xlpm.Calculation,IF(_xlpm.IsPeriodBlankCondition,"",IF(_xlpm.IsPrincipalRemainingBlankCondition,"",IF(_xlpm.IsPrincipalZeroCondition,"",_xlpm.CumulativePMICalculation))),
_xlpm.Calculation
)</f>
        <v>21600</v>
      </c>
      <c r="N170" s="4">
        <f t="shared" si="26"/>
        <v>223350.22508356857</v>
      </c>
      <c r="O170" s="4">
        <f>_xlfn.LET(
_xlpm.CumulativeHousingPaymentsIncludingAdditionalCosts,SUM($J$29:$J170),
_xlpm.PrincipalOwedCalculation,$B$10-$D170,
_xlpm.IsPrincipalLessThenOrEqualToMonthlyPaymentCondition,$G169&lt;=$B$10,
_xlpm.IsPrincipalZeroCondition,ROUND($G169,2) = 0,
_xlpm.IsPrincipalRemainingBlankCondition,$G169="",
_xlpm.IsPeriodBlankCondition,ISBLANK($A170),
_xlpm.Calculation,IF(_xlpm.IsPeriodBlankCondition,"",IF(_xlpm.IsPrincipalRemainingBlankCondition,"",IF(_xlpm.IsPrincipalZeroCondition,"",_xlpm.CumulativeHousingPaymentsIncludingAdditionalCosts))),
_xlpm.Calculation
)</f>
        <v>294350.22508356813</v>
      </c>
    </row>
    <row r="171" spans="1:15" x14ac:dyDescent="0.3">
      <c r="A171">
        <v>143</v>
      </c>
      <c r="B171" s="34">
        <f t="shared" si="19"/>
        <v>48153</v>
      </c>
      <c r="C171" s="4">
        <f t="shared" si="20"/>
        <v>128039.60335558851</v>
      </c>
      <c r="D171" s="4">
        <f t="shared" si="21"/>
        <v>853.59735570392343</v>
      </c>
      <c r="E171" s="4">
        <f t="shared" si="27"/>
        <v>467.17887727895379</v>
      </c>
      <c r="F171" s="4">
        <v>100</v>
      </c>
      <c r="G171" s="4">
        <f t="shared" si="22"/>
        <v>127472.42447830955</v>
      </c>
      <c r="H171" s="4">
        <f t="shared" si="23"/>
        <v>500</v>
      </c>
      <c r="I171" s="4" t="str">
        <f t="shared" si="24"/>
        <v/>
      </c>
      <c r="J171" s="4">
        <f t="shared" si="25"/>
        <v>1920.7762329828772</v>
      </c>
      <c r="K171" s="4">
        <f>_xlfn.LET(
_xlpm.CumulativeInterestCalculation,SUM($D$29:$D171),
_xlpm.IsPrincipalZeroCondition,ROUND($G170,2) = 0,
_xlpm.IsPrincipalRemainingBlankCondition,$G170="",
_xlpm.IsPeriodBlankCondition,ISBLANK($A171),
_xlpm.Calculation,IF(_xlpm.IsPeriodBlankCondition,"",IF(_xlpm.IsPrincipalRemainingBlankCondition,"",IF(_xlpm.IsPrincipalZeroCondition,"",_xlpm.CumulativeInterestCalculation))),
_xlpm.Calculation
)</f>
        <v>150643.42579486116</v>
      </c>
      <c r="L171" s="4">
        <f>_xlfn.LET(
_xlpm.CumulativePrincipalCalculation,SUM($E$29:$F171),
_xlpm.CumulativePrincipalCalculationIfPrincipalLessThenOrEqualToMonthlyPaymentCondition,$L170+$E171,
_xlpm.PrincipalOwedCalculation,$B$10-$D171,
_xlpm.IsPrincipalLessThenOrEqualToMonthlyPaymentCondition,$G170&lt;=$B$10,
_xlpm.IsPrincipalZeroCondition,ROUND($G170,2) = 0,
_xlpm.IsPrincipalRemainingBlankCondition,$G170="",
_xlpm.IsPeriodBlankCondition,ISBLANK($A171),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52527.575521690269</v>
      </c>
      <c r="M171" s="4">
        <f>_xlfn.LET(
_xlpm.CumulativePMICalculation,SUM($I$29:$I171),
_xlpm.IsPrincipalZeroCondition,ROUND($G170,2) = 0,
_xlpm.IsPrincipalRemainingBlankCondition,$G170="",
_xlpm.IsPeriodBlankCondition,ISBLANK($A171),
_xlpm.Calculation,IF(_xlpm.IsPeriodBlankCondition,"",IF(_xlpm.IsPrincipalRemainingBlankCondition,"",IF(_xlpm.IsPrincipalZeroCondition,"",_xlpm.CumulativePMICalculation))),
_xlpm.Calculation
)</f>
        <v>21600</v>
      </c>
      <c r="N171" s="4">
        <f t="shared" si="26"/>
        <v>224771.00131655144</v>
      </c>
      <c r="O171" s="4">
        <f>_xlfn.LET(
_xlpm.CumulativeHousingPaymentsIncludingAdditionalCosts,SUM($J$29:$J171),
_xlpm.PrincipalOwedCalculation,$B$10-$D171,
_xlpm.IsPrincipalLessThenOrEqualToMonthlyPaymentCondition,$G170&lt;=$B$10,
_xlpm.IsPrincipalZeroCondition,ROUND($G170,2) = 0,
_xlpm.IsPrincipalRemainingBlankCondition,$G170="",
_xlpm.IsPeriodBlankCondition,ISBLANK($A171),
_xlpm.Calculation,IF(_xlpm.IsPeriodBlankCondition,"",IF(_xlpm.IsPrincipalRemainingBlankCondition,"",IF(_xlpm.IsPrincipalZeroCondition,"",_xlpm.CumulativeHousingPaymentsIncludingAdditionalCosts))),
_xlpm.Calculation
)</f>
        <v>296271.001316551</v>
      </c>
    </row>
    <row r="172" spans="1:15" x14ac:dyDescent="0.3">
      <c r="A172">
        <v>144</v>
      </c>
      <c r="B172" s="34">
        <f t="shared" si="19"/>
        <v>48183</v>
      </c>
      <c r="C172" s="4">
        <f t="shared" si="20"/>
        <v>127472.42447830955</v>
      </c>
      <c r="D172" s="4">
        <f t="shared" si="21"/>
        <v>849.81616318873034</v>
      </c>
      <c r="E172" s="4">
        <f t="shared" si="27"/>
        <v>470.96006979414688</v>
      </c>
      <c r="F172" s="4">
        <v>100</v>
      </c>
      <c r="G172" s="4">
        <f t="shared" si="22"/>
        <v>126901.4644085154</v>
      </c>
      <c r="H172" s="4">
        <f t="shared" si="23"/>
        <v>500</v>
      </c>
      <c r="I172" s="4" t="str">
        <f t="shared" si="24"/>
        <v/>
      </c>
      <c r="J172" s="4">
        <f t="shared" si="25"/>
        <v>1920.7762329828772</v>
      </c>
      <c r="K172" s="4">
        <f>_xlfn.LET(
_xlpm.CumulativeInterestCalculation,SUM($D$29:$D172),
_xlpm.IsPrincipalZeroCondition,ROUND($G171,2) = 0,
_xlpm.IsPrincipalRemainingBlankCondition,$G171="",
_xlpm.IsPeriodBlankCondition,ISBLANK($A172),
_xlpm.Calculation,IF(_xlpm.IsPeriodBlankCondition,"",IF(_xlpm.IsPrincipalRemainingBlankCondition,"",IF(_xlpm.IsPrincipalZeroCondition,"",_xlpm.CumulativeInterestCalculation))),
_xlpm.Calculation
)</f>
        <v>151493.24195804988</v>
      </c>
      <c r="L172" s="4">
        <f>_xlfn.LET(
_xlpm.CumulativePrincipalCalculation,SUM($E$29:$F172),
_xlpm.CumulativePrincipalCalculationIfPrincipalLessThenOrEqualToMonthlyPaymentCondition,$L171+$E172,
_xlpm.PrincipalOwedCalculation,$B$10-$D172,
_xlpm.IsPrincipalLessThenOrEqualToMonthlyPaymentCondition,$G171&lt;=$B$10,
_xlpm.IsPrincipalZeroCondition,ROUND($G171,2) = 0,
_xlpm.IsPrincipalRemainingBlankCondition,$G171="",
_xlpm.IsPeriodBlankCondition,ISBLANK($A172),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53098.535591484419</v>
      </c>
      <c r="M172" s="4">
        <f>_xlfn.LET(
_xlpm.CumulativePMICalculation,SUM($I$29:$I172),
_xlpm.IsPrincipalZeroCondition,ROUND($G171,2) = 0,
_xlpm.IsPrincipalRemainingBlankCondition,$G171="",
_xlpm.IsPeriodBlankCondition,ISBLANK($A172),
_xlpm.Calculation,IF(_xlpm.IsPeriodBlankCondition,"",IF(_xlpm.IsPrincipalRemainingBlankCondition,"",IF(_xlpm.IsPrincipalZeroCondition,"",_xlpm.CumulativePMICalculation))),
_xlpm.Calculation
)</f>
        <v>21600</v>
      </c>
      <c r="N172" s="4">
        <f t="shared" si="26"/>
        <v>226191.77754953431</v>
      </c>
      <c r="O172" s="4">
        <f>_xlfn.LET(
_xlpm.CumulativeHousingPaymentsIncludingAdditionalCosts,SUM($J$29:$J172),
_xlpm.PrincipalOwedCalculation,$B$10-$D172,
_xlpm.IsPrincipalLessThenOrEqualToMonthlyPaymentCondition,$G171&lt;=$B$10,
_xlpm.IsPrincipalZeroCondition,ROUND($G171,2) = 0,
_xlpm.IsPrincipalRemainingBlankCondition,$G171="",
_xlpm.IsPeriodBlankCondition,ISBLANK($A172),
_xlpm.Calculation,IF(_xlpm.IsPeriodBlankCondition,"",IF(_xlpm.IsPrincipalRemainingBlankCondition,"",IF(_xlpm.IsPrincipalZeroCondition,"",_xlpm.CumulativeHousingPaymentsIncludingAdditionalCosts))),
_xlpm.Calculation
)</f>
        <v>298191.77754953387</v>
      </c>
    </row>
    <row r="173" spans="1:15" x14ac:dyDescent="0.3">
      <c r="A173">
        <v>145</v>
      </c>
      <c r="B173" s="34">
        <f t="shared" si="19"/>
        <v>48214</v>
      </c>
      <c r="C173" s="4">
        <f t="shared" si="20"/>
        <v>126901.4644085154</v>
      </c>
      <c r="D173" s="4">
        <f t="shared" si="21"/>
        <v>846.0097627234361</v>
      </c>
      <c r="E173" s="4">
        <f t="shared" si="27"/>
        <v>474.76647025944112</v>
      </c>
      <c r="F173" s="4">
        <v>100</v>
      </c>
      <c r="G173" s="4">
        <f t="shared" si="22"/>
        <v>126326.69793825597</v>
      </c>
      <c r="H173" s="4">
        <f t="shared" si="23"/>
        <v>500</v>
      </c>
      <c r="I173" s="4" t="str">
        <f t="shared" si="24"/>
        <v/>
      </c>
      <c r="J173" s="4">
        <f t="shared" si="25"/>
        <v>1920.7762329828772</v>
      </c>
      <c r="K173" s="4">
        <f>_xlfn.LET(
_xlpm.CumulativeInterestCalculation,SUM($D$29:$D173),
_xlpm.IsPrincipalZeroCondition,ROUND($G172,2) = 0,
_xlpm.IsPrincipalRemainingBlankCondition,$G172="",
_xlpm.IsPeriodBlankCondition,ISBLANK($A173),
_xlpm.Calculation,IF(_xlpm.IsPeriodBlankCondition,"",IF(_xlpm.IsPrincipalRemainingBlankCondition,"",IF(_xlpm.IsPrincipalZeroCondition,"",_xlpm.CumulativeInterestCalculation))),
_xlpm.Calculation
)</f>
        <v>152339.25172077332</v>
      </c>
      <c r="L173" s="4">
        <f>_xlfn.LET(
_xlpm.CumulativePrincipalCalculation,SUM($E$29:$F173),
_xlpm.CumulativePrincipalCalculationIfPrincipalLessThenOrEqualToMonthlyPaymentCondition,$L172+$E173,
_xlpm.PrincipalOwedCalculation,$B$10-$D173,
_xlpm.IsPrincipalLessThenOrEqualToMonthlyPaymentCondition,$G172&lt;=$B$10,
_xlpm.IsPrincipalZeroCondition,ROUND($G172,2) = 0,
_xlpm.IsPrincipalRemainingBlankCondition,$G172="",
_xlpm.IsPeriodBlankCondition,ISBLANK($A173),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53673.30206174386</v>
      </c>
      <c r="M173" s="4">
        <f>_xlfn.LET(
_xlpm.CumulativePMICalculation,SUM($I$29:$I173),
_xlpm.IsPrincipalZeroCondition,ROUND($G172,2) = 0,
_xlpm.IsPrincipalRemainingBlankCondition,$G172="",
_xlpm.IsPeriodBlankCondition,ISBLANK($A173),
_xlpm.Calculation,IF(_xlpm.IsPeriodBlankCondition,"",IF(_xlpm.IsPrincipalRemainingBlankCondition,"",IF(_xlpm.IsPrincipalZeroCondition,"",_xlpm.CumulativePMICalculation))),
_xlpm.Calculation
)</f>
        <v>21600</v>
      </c>
      <c r="N173" s="4">
        <f t="shared" si="26"/>
        <v>227612.55378251718</v>
      </c>
      <c r="O173" s="4">
        <f>_xlfn.LET(
_xlpm.CumulativeHousingPaymentsIncludingAdditionalCosts,SUM($J$29:$J173),
_xlpm.PrincipalOwedCalculation,$B$10-$D173,
_xlpm.IsPrincipalLessThenOrEqualToMonthlyPaymentCondition,$G172&lt;=$B$10,
_xlpm.IsPrincipalZeroCondition,ROUND($G172,2) = 0,
_xlpm.IsPrincipalRemainingBlankCondition,$G172="",
_xlpm.IsPeriodBlankCondition,ISBLANK($A173),
_xlpm.Calculation,IF(_xlpm.IsPeriodBlankCondition,"",IF(_xlpm.IsPrincipalRemainingBlankCondition,"",IF(_xlpm.IsPrincipalZeroCondition,"",_xlpm.CumulativeHousingPaymentsIncludingAdditionalCosts))),
_xlpm.Calculation
)</f>
        <v>300112.55378251674</v>
      </c>
    </row>
    <row r="174" spans="1:15" x14ac:dyDescent="0.3">
      <c r="A174">
        <v>146</v>
      </c>
      <c r="B174" s="34">
        <f t="shared" si="19"/>
        <v>48245</v>
      </c>
      <c r="C174" s="4">
        <f t="shared" si="20"/>
        <v>126326.69793825597</v>
      </c>
      <c r="D174" s="4">
        <f t="shared" si="21"/>
        <v>842.17798625503985</v>
      </c>
      <c r="E174" s="4">
        <f t="shared" si="27"/>
        <v>478.59824672783736</v>
      </c>
      <c r="F174" s="4">
        <v>100</v>
      </c>
      <c r="G174" s="4">
        <f t="shared" si="22"/>
        <v>125748.09969152813</v>
      </c>
      <c r="H174" s="4">
        <f t="shared" si="23"/>
        <v>500</v>
      </c>
      <c r="I174" s="4" t="str">
        <f t="shared" si="24"/>
        <v/>
      </c>
      <c r="J174" s="4">
        <f t="shared" si="25"/>
        <v>1920.7762329828772</v>
      </c>
      <c r="K174" s="4">
        <f>_xlfn.LET(
_xlpm.CumulativeInterestCalculation,SUM($D$29:$D174),
_xlpm.IsPrincipalZeroCondition,ROUND($G173,2) = 0,
_xlpm.IsPrincipalRemainingBlankCondition,$G173="",
_xlpm.IsPeriodBlankCondition,ISBLANK($A174),
_xlpm.Calculation,IF(_xlpm.IsPeriodBlankCondition,"",IF(_xlpm.IsPrincipalRemainingBlankCondition,"",IF(_xlpm.IsPrincipalZeroCondition,"",_xlpm.CumulativeInterestCalculation))),
_xlpm.Calculation
)</f>
        <v>153181.42970702835</v>
      </c>
      <c r="L174" s="4">
        <f>_xlfn.LET(
_xlpm.CumulativePrincipalCalculation,SUM($E$29:$F174),
_xlpm.CumulativePrincipalCalculationIfPrincipalLessThenOrEqualToMonthlyPaymentCondition,$L173+$E174,
_xlpm.PrincipalOwedCalculation,$B$10-$D174,
_xlpm.IsPrincipalLessThenOrEqualToMonthlyPaymentCondition,$G173&lt;=$B$10,
_xlpm.IsPrincipalZeroCondition,ROUND($G173,2) = 0,
_xlpm.IsPrincipalRemainingBlankCondition,$G173="",
_xlpm.IsPeriodBlankCondition,ISBLANK($A174),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54251.900308471697</v>
      </c>
      <c r="M174" s="4">
        <f>_xlfn.LET(
_xlpm.CumulativePMICalculation,SUM($I$29:$I174),
_xlpm.IsPrincipalZeroCondition,ROUND($G173,2) = 0,
_xlpm.IsPrincipalRemainingBlankCondition,$G173="",
_xlpm.IsPeriodBlankCondition,ISBLANK($A174),
_xlpm.Calculation,IF(_xlpm.IsPeriodBlankCondition,"",IF(_xlpm.IsPrincipalRemainingBlankCondition,"",IF(_xlpm.IsPrincipalZeroCondition,"",_xlpm.CumulativePMICalculation))),
_xlpm.Calculation
)</f>
        <v>21600</v>
      </c>
      <c r="N174" s="4">
        <f t="shared" si="26"/>
        <v>229033.33001550005</v>
      </c>
      <c r="O174" s="4">
        <f>_xlfn.LET(
_xlpm.CumulativeHousingPaymentsIncludingAdditionalCosts,SUM($J$29:$J174),
_xlpm.PrincipalOwedCalculation,$B$10-$D174,
_xlpm.IsPrincipalLessThenOrEqualToMonthlyPaymentCondition,$G173&lt;=$B$10,
_xlpm.IsPrincipalZeroCondition,ROUND($G173,2) = 0,
_xlpm.IsPrincipalRemainingBlankCondition,$G173="",
_xlpm.IsPeriodBlankCondition,ISBLANK($A174),
_xlpm.Calculation,IF(_xlpm.IsPeriodBlankCondition,"",IF(_xlpm.IsPrincipalRemainingBlankCondition,"",IF(_xlpm.IsPrincipalZeroCondition,"",_xlpm.CumulativeHousingPaymentsIncludingAdditionalCosts))),
_xlpm.Calculation
)</f>
        <v>302033.33001549961</v>
      </c>
    </row>
    <row r="175" spans="1:15" x14ac:dyDescent="0.3">
      <c r="A175">
        <v>147</v>
      </c>
      <c r="B175" s="34">
        <f t="shared" si="19"/>
        <v>48274</v>
      </c>
      <c r="C175" s="4">
        <f t="shared" si="20"/>
        <v>125748.09969152813</v>
      </c>
      <c r="D175" s="4">
        <f t="shared" si="21"/>
        <v>838.32066461018758</v>
      </c>
      <c r="E175" s="4">
        <f t="shared" si="27"/>
        <v>482.45556837268964</v>
      </c>
      <c r="F175" s="4">
        <v>100</v>
      </c>
      <c r="G175" s="4">
        <f t="shared" si="22"/>
        <v>125165.64412315543</v>
      </c>
      <c r="H175" s="4">
        <f t="shared" si="23"/>
        <v>500</v>
      </c>
      <c r="I175" s="4" t="str">
        <f t="shared" si="24"/>
        <v/>
      </c>
      <c r="J175" s="4">
        <f t="shared" si="25"/>
        <v>1920.7762329828772</v>
      </c>
      <c r="K175" s="4">
        <f>_xlfn.LET(
_xlpm.CumulativeInterestCalculation,SUM($D$29:$D175),
_xlpm.IsPrincipalZeroCondition,ROUND($G174,2) = 0,
_xlpm.IsPrincipalRemainingBlankCondition,$G174="",
_xlpm.IsPeriodBlankCondition,ISBLANK($A175),
_xlpm.Calculation,IF(_xlpm.IsPeriodBlankCondition,"",IF(_xlpm.IsPrincipalRemainingBlankCondition,"",IF(_xlpm.IsPrincipalZeroCondition,"",_xlpm.CumulativeInterestCalculation))),
_xlpm.Calculation
)</f>
        <v>154019.75037163854</v>
      </c>
      <c r="L175" s="4">
        <f>_xlfn.LET(
_xlpm.CumulativePrincipalCalculation,SUM($E$29:$F175),
_xlpm.CumulativePrincipalCalculationIfPrincipalLessThenOrEqualToMonthlyPaymentCondition,$L174+$E175,
_xlpm.PrincipalOwedCalculation,$B$10-$D175,
_xlpm.IsPrincipalLessThenOrEqualToMonthlyPaymentCondition,$G174&lt;=$B$10,
_xlpm.IsPrincipalZeroCondition,ROUND($G174,2) = 0,
_xlpm.IsPrincipalRemainingBlankCondition,$G174="",
_xlpm.IsPeriodBlankCondition,ISBLANK($A175),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54834.355876844384</v>
      </c>
      <c r="M175" s="4">
        <f>_xlfn.LET(
_xlpm.CumulativePMICalculation,SUM($I$29:$I175),
_xlpm.IsPrincipalZeroCondition,ROUND($G174,2) = 0,
_xlpm.IsPrincipalRemainingBlankCondition,$G174="",
_xlpm.IsPeriodBlankCondition,ISBLANK($A175),
_xlpm.Calculation,IF(_xlpm.IsPeriodBlankCondition,"",IF(_xlpm.IsPrincipalRemainingBlankCondition,"",IF(_xlpm.IsPrincipalZeroCondition,"",_xlpm.CumulativePMICalculation))),
_xlpm.Calculation
)</f>
        <v>21600</v>
      </c>
      <c r="N175" s="4">
        <f t="shared" si="26"/>
        <v>230454.10624848292</v>
      </c>
      <c r="O175" s="4">
        <f>_xlfn.LET(
_xlpm.CumulativeHousingPaymentsIncludingAdditionalCosts,SUM($J$29:$J175),
_xlpm.PrincipalOwedCalculation,$B$10-$D175,
_xlpm.IsPrincipalLessThenOrEqualToMonthlyPaymentCondition,$G174&lt;=$B$10,
_xlpm.IsPrincipalZeroCondition,ROUND($G174,2) = 0,
_xlpm.IsPrincipalRemainingBlankCondition,$G174="",
_xlpm.IsPeriodBlankCondition,ISBLANK($A175),
_xlpm.Calculation,IF(_xlpm.IsPeriodBlankCondition,"",IF(_xlpm.IsPrincipalRemainingBlankCondition,"",IF(_xlpm.IsPrincipalZeroCondition,"",_xlpm.CumulativeHousingPaymentsIncludingAdditionalCosts))),
_xlpm.Calculation
)</f>
        <v>303954.10624848248</v>
      </c>
    </row>
    <row r="176" spans="1:15" x14ac:dyDescent="0.3">
      <c r="A176">
        <v>148</v>
      </c>
      <c r="B176" s="34">
        <f t="shared" si="19"/>
        <v>48305</v>
      </c>
      <c r="C176" s="4">
        <f t="shared" si="20"/>
        <v>125165.64412315543</v>
      </c>
      <c r="D176" s="4">
        <f t="shared" si="21"/>
        <v>834.43762748770291</v>
      </c>
      <c r="E176" s="4">
        <f t="shared" si="27"/>
        <v>486.33860549517431</v>
      </c>
      <c r="F176" s="4">
        <v>100</v>
      </c>
      <c r="G176" s="4">
        <f t="shared" si="22"/>
        <v>124579.30551766026</v>
      </c>
      <c r="H176" s="4">
        <f t="shared" si="23"/>
        <v>500</v>
      </c>
      <c r="I176" s="4" t="str">
        <f t="shared" si="24"/>
        <v/>
      </c>
      <c r="J176" s="4">
        <f t="shared" si="25"/>
        <v>1920.7762329828772</v>
      </c>
      <c r="K176" s="4">
        <f>_xlfn.LET(
_xlpm.CumulativeInterestCalculation,SUM($D$29:$D176),
_xlpm.IsPrincipalZeroCondition,ROUND($G175,2) = 0,
_xlpm.IsPrincipalRemainingBlankCondition,$G175="",
_xlpm.IsPeriodBlankCondition,ISBLANK($A176),
_xlpm.Calculation,IF(_xlpm.IsPeriodBlankCondition,"",IF(_xlpm.IsPrincipalRemainingBlankCondition,"",IF(_xlpm.IsPrincipalZeroCondition,"",_xlpm.CumulativeInterestCalculation))),
_xlpm.Calculation
)</f>
        <v>154854.18799912624</v>
      </c>
      <c r="L176" s="4">
        <f>_xlfn.LET(
_xlpm.CumulativePrincipalCalculation,SUM($E$29:$F176),
_xlpm.CumulativePrincipalCalculationIfPrincipalLessThenOrEqualToMonthlyPaymentCondition,$L175+$E176,
_xlpm.PrincipalOwedCalculation,$B$10-$D176,
_xlpm.IsPrincipalLessThenOrEqualToMonthlyPaymentCondition,$G175&lt;=$B$10,
_xlpm.IsPrincipalZeroCondition,ROUND($G175,2) = 0,
_xlpm.IsPrincipalRemainingBlankCondition,$G175="",
_xlpm.IsPeriodBlankCondition,ISBLANK($A176),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55420.694482339561</v>
      </c>
      <c r="M176" s="4">
        <f>_xlfn.LET(
_xlpm.CumulativePMICalculation,SUM($I$29:$I176),
_xlpm.IsPrincipalZeroCondition,ROUND($G175,2) = 0,
_xlpm.IsPrincipalRemainingBlankCondition,$G175="",
_xlpm.IsPeriodBlankCondition,ISBLANK($A176),
_xlpm.Calculation,IF(_xlpm.IsPeriodBlankCondition,"",IF(_xlpm.IsPrincipalRemainingBlankCondition,"",IF(_xlpm.IsPrincipalZeroCondition,"",_xlpm.CumulativePMICalculation))),
_xlpm.Calculation
)</f>
        <v>21600</v>
      </c>
      <c r="N176" s="4">
        <f t="shared" si="26"/>
        <v>231874.88248146581</v>
      </c>
      <c r="O176" s="4">
        <f>_xlfn.LET(
_xlpm.CumulativeHousingPaymentsIncludingAdditionalCosts,SUM($J$29:$J176),
_xlpm.PrincipalOwedCalculation,$B$10-$D176,
_xlpm.IsPrincipalLessThenOrEqualToMonthlyPaymentCondition,$G175&lt;=$B$10,
_xlpm.IsPrincipalZeroCondition,ROUND($G175,2) = 0,
_xlpm.IsPrincipalRemainingBlankCondition,$G175="",
_xlpm.IsPeriodBlankCondition,ISBLANK($A176),
_xlpm.Calculation,IF(_xlpm.IsPeriodBlankCondition,"",IF(_xlpm.IsPrincipalRemainingBlankCondition,"",IF(_xlpm.IsPrincipalZeroCondition,"",_xlpm.CumulativeHousingPaymentsIncludingAdditionalCosts))),
_xlpm.Calculation
)</f>
        <v>305874.88248146535</v>
      </c>
    </row>
    <row r="177" spans="1:15" x14ac:dyDescent="0.3">
      <c r="A177">
        <v>149</v>
      </c>
      <c r="B177" s="34">
        <f t="shared" si="19"/>
        <v>48335</v>
      </c>
      <c r="C177" s="4">
        <f t="shared" si="20"/>
        <v>124579.30551766026</v>
      </c>
      <c r="D177" s="4">
        <f t="shared" si="21"/>
        <v>830.52870345106851</v>
      </c>
      <c r="E177" s="4">
        <f t="shared" si="27"/>
        <v>490.24752953180871</v>
      </c>
      <c r="F177" s="4">
        <v>100</v>
      </c>
      <c r="G177" s="4">
        <f t="shared" si="22"/>
        <v>123989.05798812845</v>
      </c>
      <c r="H177" s="4">
        <f t="shared" si="23"/>
        <v>500</v>
      </c>
      <c r="I177" s="4" t="str">
        <f t="shared" si="24"/>
        <v/>
      </c>
      <c r="J177" s="4">
        <f t="shared" si="25"/>
        <v>1920.7762329828772</v>
      </c>
      <c r="K177" s="4">
        <f>_xlfn.LET(
_xlpm.CumulativeInterestCalculation,SUM($D$29:$D177),
_xlpm.IsPrincipalZeroCondition,ROUND($G176,2) = 0,
_xlpm.IsPrincipalRemainingBlankCondition,$G176="",
_xlpm.IsPeriodBlankCondition,ISBLANK($A177),
_xlpm.Calculation,IF(_xlpm.IsPeriodBlankCondition,"",IF(_xlpm.IsPrincipalRemainingBlankCondition,"",IF(_xlpm.IsPrincipalZeroCondition,"",_xlpm.CumulativeInterestCalculation))),
_xlpm.Calculation
)</f>
        <v>155684.71670257731</v>
      </c>
      <c r="L177" s="4">
        <f>_xlfn.LET(
_xlpm.CumulativePrincipalCalculation,SUM($E$29:$F177),
_xlpm.CumulativePrincipalCalculationIfPrincipalLessThenOrEqualToMonthlyPaymentCondition,$L176+$E177,
_xlpm.PrincipalOwedCalculation,$B$10-$D177,
_xlpm.IsPrincipalLessThenOrEqualToMonthlyPaymentCondition,$G176&lt;=$B$10,
_xlpm.IsPrincipalZeroCondition,ROUND($G176,2) = 0,
_xlpm.IsPrincipalRemainingBlankCondition,$G176="",
_xlpm.IsPeriodBlankCondition,ISBLANK($A177),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56010.942011871368</v>
      </c>
      <c r="M177" s="4">
        <f>_xlfn.LET(
_xlpm.CumulativePMICalculation,SUM($I$29:$I177),
_xlpm.IsPrincipalZeroCondition,ROUND($G176,2) = 0,
_xlpm.IsPrincipalRemainingBlankCondition,$G176="",
_xlpm.IsPeriodBlankCondition,ISBLANK($A177),
_xlpm.Calculation,IF(_xlpm.IsPeriodBlankCondition,"",IF(_xlpm.IsPrincipalRemainingBlankCondition,"",IF(_xlpm.IsPrincipalZeroCondition,"",_xlpm.CumulativePMICalculation))),
_xlpm.Calculation
)</f>
        <v>21600</v>
      </c>
      <c r="N177" s="4">
        <f t="shared" si="26"/>
        <v>233295.65871444868</v>
      </c>
      <c r="O177" s="4">
        <f>_xlfn.LET(
_xlpm.CumulativeHousingPaymentsIncludingAdditionalCosts,SUM($J$29:$J177),
_xlpm.PrincipalOwedCalculation,$B$10-$D177,
_xlpm.IsPrincipalLessThenOrEqualToMonthlyPaymentCondition,$G176&lt;=$B$10,
_xlpm.IsPrincipalZeroCondition,ROUND($G176,2) = 0,
_xlpm.IsPrincipalRemainingBlankCondition,$G176="",
_xlpm.IsPeriodBlankCondition,ISBLANK($A177),
_xlpm.Calculation,IF(_xlpm.IsPeriodBlankCondition,"",IF(_xlpm.IsPrincipalRemainingBlankCondition,"",IF(_xlpm.IsPrincipalZeroCondition,"",_xlpm.CumulativeHousingPaymentsIncludingAdditionalCosts))),
_xlpm.Calculation
)</f>
        <v>307795.65871444822</v>
      </c>
    </row>
    <row r="178" spans="1:15" x14ac:dyDescent="0.3">
      <c r="A178">
        <v>150</v>
      </c>
      <c r="B178" s="34">
        <f t="shared" si="19"/>
        <v>48366</v>
      </c>
      <c r="C178" s="4">
        <f t="shared" si="20"/>
        <v>123989.05798812845</v>
      </c>
      <c r="D178" s="4">
        <f t="shared" si="21"/>
        <v>826.59371992085642</v>
      </c>
      <c r="E178" s="4">
        <f t="shared" si="27"/>
        <v>494.1825130620208</v>
      </c>
      <c r="F178" s="4">
        <v>100</v>
      </c>
      <c r="G178" s="4">
        <f t="shared" si="22"/>
        <v>123394.87547506642</v>
      </c>
      <c r="H178" s="4">
        <f t="shared" si="23"/>
        <v>500</v>
      </c>
      <c r="I178" s="4" t="str">
        <f t="shared" si="24"/>
        <v/>
      </c>
      <c r="J178" s="4">
        <f t="shared" si="25"/>
        <v>1920.7762329828772</v>
      </c>
      <c r="K178" s="4">
        <f>_xlfn.LET(
_xlpm.CumulativeInterestCalculation,SUM($D$29:$D178),
_xlpm.IsPrincipalZeroCondition,ROUND($G177,2) = 0,
_xlpm.IsPrincipalRemainingBlankCondition,$G177="",
_xlpm.IsPeriodBlankCondition,ISBLANK($A178),
_xlpm.Calculation,IF(_xlpm.IsPeriodBlankCondition,"",IF(_xlpm.IsPrincipalRemainingBlankCondition,"",IF(_xlpm.IsPrincipalZeroCondition,"",_xlpm.CumulativeInterestCalculation))),
_xlpm.Calculation
)</f>
        <v>156511.31042249815</v>
      </c>
      <c r="L178" s="4">
        <f>_xlfn.LET(
_xlpm.CumulativePrincipalCalculation,SUM($E$29:$F178),
_xlpm.CumulativePrincipalCalculationIfPrincipalLessThenOrEqualToMonthlyPaymentCondition,$L177+$E178,
_xlpm.PrincipalOwedCalculation,$B$10-$D178,
_xlpm.IsPrincipalLessThenOrEqualToMonthlyPaymentCondition,$G177&lt;=$B$10,
_xlpm.IsPrincipalZeroCondition,ROUND($G177,2) = 0,
_xlpm.IsPrincipalRemainingBlankCondition,$G177="",
_xlpm.IsPeriodBlankCondition,ISBLANK($A178),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56605.124524933388</v>
      </c>
      <c r="M178" s="4">
        <f>_xlfn.LET(
_xlpm.CumulativePMICalculation,SUM($I$29:$I178),
_xlpm.IsPrincipalZeroCondition,ROUND($G177,2) = 0,
_xlpm.IsPrincipalRemainingBlankCondition,$G177="",
_xlpm.IsPeriodBlankCondition,ISBLANK($A178),
_xlpm.Calculation,IF(_xlpm.IsPeriodBlankCondition,"",IF(_xlpm.IsPrincipalRemainingBlankCondition,"",IF(_xlpm.IsPrincipalZeroCondition,"",_xlpm.CumulativePMICalculation))),
_xlpm.Calculation
)</f>
        <v>21600</v>
      </c>
      <c r="N178" s="4">
        <f t="shared" si="26"/>
        <v>234716.43494743155</v>
      </c>
      <c r="O178" s="4">
        <f>_xlfn.LET(
_xlpm.CumulativeHousingPaymentsIncludingAdditionalCosts,SUM($J$29:$J178),
_xlpm.PrincipalOwedCalculation,$B$10-$D178,
_xlpm.IsPrincipalLessThenOrEqualToMonthlyPaymentCondition,$G177&lt;=$B$10,
_xlpm.IsPrincipalZeroCondition,ROUND($G177,2) = 0,
_xlpm.IsPrincipalRemainingBlankCondition,$G177="",
_xlpm.IsPeriodBlankCondition,ISBLANK($A178),
_xlpm.Calculation,IF(_xlpm.IsPeriodBlankCondition,"",IF(_xlpm.IsPrincipalRemainingBlankCondition,"",IF(_xlpm.IsPrincipalZeroCondition,"",_xlpm.CumulativeHousingPaymentsIncludingAdditionalCosts))),
_xlpm.Calculation
)</f>
        <v>309716.43494743109</v>
      </c>
    </row>
    <row r="179" spans="1:15" x14ac:dyDescent="0.3">
      <c r="A179">
        <v>151</v>
      </c>
      <c r="B179" s="34">
        <f t="shared" si="19"/>
        <v>48396</v>
      </c>
      <c r="C179" s="4">
        <f t="shared" si="20"/>
        <v>123394.87547506642</v>
      </c>
      <c r="D179" s="4">
        <f t="shared" si="21"/>
        <v>822.63250316710958</v>
      </c>
      <c r="E179" s="4">
        <f t="shared" si="27"/>
        <v>498.14372981576764</v>
      </c>
      <c r="F179" s="4">
        <v>100</v>
      </c>
      <c r="G179" s="4">
        <f t="shared" si="22"/>
        <v>122796.73174525065</v>
      </c>
      <c r="H179" s="4">
        <f t="shared" si="23"/>
        <v>500</v>
      </c>
      <c r="I179" s="4" t="str">
        <f t="shared" si="24"/>
        <v/>
      </c>
      <c r="J179" s="4">
        <f t="shared" si="25"/>
        <v>1920.7762329828772</v>
      </c>
      <c r="K179" s="4">
        <f>_xlfn.LET(
_xlpm.CumulativeInterestCalculation,SUM($D$29:$D179),
_xlpm.IsPrincipalZeroCondition,ROUND($G178,2) = 0,
_xlpm.IsPrincipalRemainingBlankCondition,$G178="",
_xlpm.IsPeriodBlankCondition,ISBLANK($A179),
_xlpm.Calculation,IF(_xlpm.IsPeriodBlankCondition,"",IF(_xlpm.IsPrincipalRemainingBlankCondition,"",IF(_xlpm.IsPrincipalZeroCondition,"",_xlpm.CumulativeInterestCalculation))),
_xlpm.Calculation
)</f>
        <v>157333.94292566527</v>
      </c>
      <c r="L179" s="4">
        <f>_xlfn.LET(
_xlpm.CumulativePrincipalCalculation,SUM($E$29:$F179),
_xlpm.CumulativePrincipalCalculationIfPrincipalLessThenOrEqualToMonthlyPaymentCondition,$L178+$E179,
_xlpm.PrincipalOwedCalculation,$B$10-$D179,
_xlpm.IsPrincipalLessThenOrEqualToMonthlyPaymentCondition,$G178&lt;=$B$10,
_xlpm.IsPrincipalZeroCondition,ROUND($G178,2) = 0,
_xlpm.IsPrincipalRemainingBlankCondition,$G178="",
_xlpm.IsPeriodBlankCondition,ISBLANK($A179),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57203.268254749157</v>
      </c>
      <c r="M179" s="4">
        <f>_xlfn.LET(
_xlpm.CumulativePMICalculation,SUM($I$29:$I179),
_xlpm.IsPrincipalZeroCondition,ROUND($G178,2) = 0,
_xlpm.IsPrincipalRemainingBlankCondition,$G178="",
_xlpm.IsPeriodBlankCondition,ISBLANK($A179),
_xlpm.Calculation,IF(_xlpm.IsPeriodBlankCondition,"",IF(_xlpm.IsPrincipalRemainingBlankCondition,"",IF(_xlpm.IsPrincipalZeroCondition,"",_xlpm.CumulativePMICalculation))),
_xlpm.Calculation
)</f>
        <v>21600</v>
      </c>
      <c r="N179" s="4">
        <f t="shared" si="26"/>
        <v>236137.21118041442</v>
      </c>
      <c r="O179" s="4">
        <f>_xlfn.LET(
_xlpm.CumulativeHousingPaymentsIncludingAdditionalCosts,SUM($J$29:$J179),
_xlpm.PrincipalOwedCalculation,$B$10-$D179,
_xlpm.IsPrincipalLessThenOrEqualToMonthlyPaymentCondition,$G178&lt;=$B$10,
_xlpm.IsPrincipalZeroCondition,ROUND($G178,2) = 0,
_xlpm.IsPrincipalRemainingBlankCondition,$G178="",
_xlpm.IsPeriodBlankCondition,ISBLANK($A179),
_xlpm.Calculation,IF(_xlpm.IsPeriodBlankCondition,"",IF(_xlpm.IsPrincipalRemainingBlankCondition,"",IF(_xlpm.IsPrincipalZeroCondition,"",_xlpm.CumulativeHousingPaymentsIncludingAdditionalCosts))),
_xlpm.Calculation
)</f>
        <v>311637.21118041396</v>
      </c>
    </row>
    <row r="180" spans="1:15" x14ac:dyDescent="0.3">
      <c r="A180">
        <v>152</v>
      </c>
      <c r="B180" s="34">
        <f t="shared" si="19"/>
        <v>48427</v>
      </c>
      <c r="C180" s="4">
        <f t="shared" si="20"/>
        <v>122796.73174525065</v>
      </c>
      <c r="D180" s="4">
        <f t="shared" si="21"/>
        <v>818.64487830167104</v>
      </c>
      <c r="E180" s="4">
        <f t="shared" si="27"/>
        <v>502.13135468120618</v>
      </c>
      <c r="F180" s="4">
        <v>100</v>
      </c>
      <c r="G180" s="4">
        <f t="shared" si="22"/>
        <v>122194.60039056945</v>
      </c>
      <c r="H180" s="4">
        <f t="shared" si="23"/>
        <v>500</v>
      </c>
      <c r="I180" s="4" t="str">
        <f t="shared" si="24"/>
        <v/>
      </c>
      <c r="J180" s="4">
        <f t="shared" si="25"/>
        <v>1920.7762329828772</v>
      </c>
      <c r="K180" s="4">
        <f>_xlfn.LET(
_xlpm.CumulativeInterestCalculation,SUM($D$29:$D180),
_xlpm.IsPrincipalZeroCondition,ROUND($G179,2) = 0,
_xlpm.IsPrincipalRemainingBlankCondition,$G179="",
_xlpm.IsPeriodBlankCondition,ISBLANK($A180),
_xlpm.Calculation,IF(_xlpm.IsPeriodBlankCondition,"",IF(_xlpm.IsPrincipalRemainingBlankCondition,"",IF(_xlpm.IsPrincipalZeroCondition,"",_xlpm.CumulativeInterestCalculation))),
_xlpm.Calculation
)</f>
        <v>158152.58780396695</v>
      </c>
      <c r="L180" s="4">
        <f>_xlfn.LET(
_xlpm.CumulativePrincipalCalculation,SUM($E$29:$F180),
_xlpm.CumulativePrincipalCalculationIfPrincipalLessThenOrEqualToMonthlyPaymentCondition,$L179+$E180,
_xlpm.PrincipalOwedCalculation,$B$10-$D180,
_xlpm.IsPrincipalLessThenOrEqualToMonthlyPaymentCondition,$G179&lt;=$B$10,
_xlpm.IsPrincipalZeroCondition,ROUND($G179,2) = 0,
_xlpm.IsPrincipalRemainingBlankCondition,$G179="",
_xlpm.IsPeriodBlankCondition,ISBLANK($A180),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57805.399609430366</v>
      </c>
      <c r="M180" s="4">
        <f>_xlfn.LET(
_xlpm.CumulativePMICalculation,SUM($I$29:$I180),
_xlpm.IsPrincipalZeroCondition,ROUND($G179,2) = 0,
_xlpm.IsPrincipalRemainingBlankCondition,$G179="",
_xlpm.IsPeriodBlankCondition,ISBLANK($A180),
_xlpm.Calculation,IF(_xlpm.IsPeriodBlankCondition,"",IF(_xlpm.IsPrincipalRemainingBlankCondition,"",IF(_xlpm.IsPrincipalZeroCondition,"",_xlpm.CumulativePMICalculation))),
_xlpm.Calculation
)</f>
        <v>21600</v>
      </c>
      <c r="N180" s="4">
        <f t="shared" si="26"/>
        <v>237557.98741339732</v>
      </c>
      <c r="O180" s="4">
        <f>_xlfn.LET(
_xlpm.CumulativeHousingPaymentsIncludingAdditionalCosts,SUM($J$29:$J180),
_xlpm.PrincipalOwedCalculation,$B$10-$D180,
_xlpm.IsPrincipalLessThenOrEqualToMonthlyPaymentCondition,$G179&lt;=$B$10,
_xlpm.IsPrincipalZeroCondition,ROUND($G179,2) = 0,
_xlpm.IsPrincipalRemainingBlankCondition,$G179="",
_xlpm.IsPeriodBlankCondition,ISBLANK($A180),
_xlpm.Calculation,IF(_xlpm.IsPeriodBlankCondition,"",IF(_xlpm.IsPrincipalRemainingBlankCondition,"",IF(_xlpm.IsPrincipalZeroCondition,"",_xlpm.CumulativeHousingPaymentsIncludingAdditionalCosts))),
_xlpm.Calculation
)</f>
        <v>313557.98741339683</v>
      </c>
    </row>
    <row r="181" spans="1:15" x14ac:dyDescent="0.3">
      <c r="A181">
        <v>153</v>
      </c>
      <c r="B181" s="34">
        <f t="shared" si="19"/>
        <v>48458</v>
      </c>
      <c r="C181" s="4">
        <f t="shared" si="20"/>
        <v>122194.60039056945</v>
      </c>
      <c r="D181" s="4">
        <f t="shared" si="21"/>
        <v>814.63066927046304</v>
      </c>
      <c r="E181" s="4">
        <f t="shared" si="27"/>
        <v>506.14556371241417</v>
      </c>
      <c r="F181" s="4">
        <v>100</v>
      </c>
      <c r="G181" s="4">
        <f t="shared" si="22"/>
        <v>121588.45482685704</v>
      </c>
      <c r="H181" s="4">
        <f t="shared" si="23"/>
        <v>500</v>
      </c>
      <c r="I181" s="4" t="str">
        <f t="shared" si="24"/>
        <v/>
      </c>
      <c r="J181" s="4">
        <f t="shared" si="25"/>
        <v>1920.7762329828772</v>
      </c>
      <c r="K181" s="4">
        <f>_xlfn.LET(
_xlpm.CumulativeInterestCalculation,SUM($D$29:$D181),
_xlpm.IsPrincipalZeroCondition,ROUND($G180,2) = 0,
_xlpm.IsPrincipalRemainingBlankCondition,$G180="",
_xlpm.IsPeriodBlankCondition,ISBLANK($A181),
_xlpm.Calculation,IF(_xlpm.IsPeriodBlankCondition,"",IF(_xlpm.IsPrincipalRemainingBlankCondition,"",IF(_xlpm.IsPrincipalZeroCondition,"",_xlpm.CumulativeInterestCalculation))),
_xlpm.Calculation
)</f>
        <v>158967.21847323742</v>
      </c>
      <c r="L181" s="4">
        <f>_xlfn.LET(
_xlpm.CumulativePrincipalCalculation,SUM($E$29:$F181),
_xlpm.CumulativePrincipalCalculationIfPrincipalLessThenOrEqualToMonthlyPaymentCondition,$L180+$E181,
_xlpm.PrincipalOwedCalculation,$B$10-$D181,
_xlpm.IsPrincipalLessThenOrEqualToMonthlyPaymentCondition,$G180&lt;=$B$10,
_xlpm.IsPrincipalZeroCondition,ROUND($G180,2) = 0,
_xlpm.IsPrincipalRemainingBlankCondition,$G180="",
_xlpm.IsPeriodBlankCondition,ISBLANK($A181),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58411.545173142782</v>
      </c>
      <c r="M181" s="4">
        <f>_xlfn.LET(
_xlpm.CumulativePMICalculation,SUM($I$29:$I181),
_xlpm.IsPrincipalZeroCondition,ROUND($G180,2) = 0,
_xlpm.IsPrincipalRemainingBlankCondition,$G180="",
_xlpm.IsPeriodBlankCondition,ISBLANK($A181),
_xlpm.Calculation,IF(_xlpm.IsPeriodBlankCondition,"",IF(_xlpm.IsPrincipalRemainingBlankCondition,"",IF(_xlpm.IsPrincipalZeroCondition,"",_xlpm.CumulativePMICalculation))),
_xlpm.Calculation
)</f>
        <v>21600</v>
      </c>
      <c r="N181" s="4">
        <f t="shared" si="26"/>
        <v>238978.76364638019</v>
      </c>
      <c r="O181" s="4">
        <f>_xlfn.LET(
_xlpm.CumulativeHousingPaymentsIncludingAdditionalCosts,SUM($J$29:$J181),
_xlpm.PrincipalOwedCalculation,$B$10-$D181,
_xlpm.IsPrincipalLessThenOrEqualToMonthlyPaymentCondition,$G180&lt;=$B$10,
_xlpm.IsPrincipalZeroCondition,ROUND($G180,2) = 0,
_xlpm.IsPrincipalRemainingBlankCondition,$G180="",
_xlpm.IsPeriodBlankCondition,ISBLANK($A181),
_xlpm.Calculation,IF(_xlpm.IsPeriodBlankCondition,"",IF(_xlpm.IsPrincipalRemainingBlankCondition,"",IF(_xlpm.IsPrincipalZeroCondition,"",_xlpm.CumulativeHousingPaymentsIncludingAdditionalCosts))),
_xlpm.Calculation
)</f>
        <v>315478.7636463797</v>
      </c>
    </row>
    <row r="182" spans="1:15" x14ac:dyDescent="0.3">
      <c r="A182">
        <v>154</v>
      </c>
      <c r="B182" s="34">
        <f t="shared" si="19"/>
        <v>48488</v>
      </c>
      <c r="C182" s="4">
        <f t="shared" si="20"/>
        <v>121588.45482685704</v>
      </c>
      <c r="D182" s="4">
        <f t="shared" si="21"/>
        <v>810.58969884571366</v>
      </c>
      <c r="E182" s="4">
        <f t="shared" si="27"/>
        <v>510.18653413716356</v>
      </c>
      <c r="F182" s="4">
        <v>100</v>
      </c>
      <c r="G182" s="4">
        <f t="shared" si="22"/>
        <v>120978.26829271988</v>
      </c>
      <c r="H182" s="4">
        <f t="shared" si="23"/>
        <v>500</v>
      </c>
      <c r="I182" s="4" t="str">
        <f t="shared" si="24"/>
        <v/>
      </c>
      <c r="J182" s="4">
        <f t="shared" si="25"/>
        <v>1920.7762329828772</v>
      </c>
      <c r="K182" s="4">
        <f>_xlfn.LET(
_xlpm.CumulativeInterestCalculation,SUM($D$29:$D182),
_xlpm.IsPrincipalZeroCondition,ROUND($G181,2) = 0,
_xlpm.IsPrincipalRemainingBlankCondition,$G181="",
_xlpm.IsPeriodBlankCondition,ISBLANK($A182),
_xlpm.Calculation,IF(_xlpm.IsPeriodBlankCondition,"",IF(_xlpm.IsPrincipalRemainingBlankCondition,"",IF(_xlpm.IsPrincipalZeroCondition,"",_xlpm.CumulativeInterestCalculation))),
_xlpm.Calculation
)</f>
        <v>159777.80817208314</v>
      </c>
      <c r="L182" s="4">
        <f>_xlfn.LET(
_xlpm.CumulativePrincipalCalculation,SUM($E$29:$F182),
_xlpm.CumulativePrincipalCalculationIfPrincipalLessThenOrEqualToMonthlyPaymentCondition,$L181+$E182,
_xlpm.PrincipalOwedCalculation,$B$10-$D182,
_xlpm.IsPrincipalLessThenOrEqualToMonthlyPaymentCondition,$G181&lt;=$B$10,
_xlpm.IsPrincipalZeroCondition,ROUND($G181,2) = 0,
_xlpm.IsPrincipalRemainingBlankCondition,$G181="",
_xlpm.IsPeriodBlankCondition,ISBLANK($A182),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59021.731707279949</v>
      </c>
      <c r="M182" s="4">
        <f>_xlfn.LET(
_xlpm.CumulativePMICalculation,SUM($I$29:$I182),
_xlpm.IsPrincipalZeroCondition,ROUND($G181,2) = 0,
_xlpm.IsPrincipalRemainingBlankCondition,$G181="",
_xlpm.IsPeriodBlankCondition,ISBLANK($A182),
_xlpm.Calculation,IF(_xlpm.IsPeriodBlankCondition,"",IF(_xlpm.IsPrincipalRemainingBlankCondition,"",IF(_xlpm.IsPrincipalZeroCondition,"",_xlpm.CumulativePMICalculation))),
_xlpm.Calculation
)</f>
        <v>21600</v>
      </c>
      <c r="N182" s="4">
        <f t="shared" si="26"/>
        <v>240399.53987936309</v>
      </c>
      <c r="O182" s="4">
        <f>_xlfn.LET(
_xlpm.CumulativeHousingPaymentsIncludingAdditionalCosts,SUM($J$29:$J182),
_xlpm.PrincipalOwedCalculation,$B$10-$D182,
_xlpm.IsPrincipalLessThenOrEqualToMonthlyPaymentCondition,$G181&lt;=$B$10,
_xlpm.IsPrincipalZeroCondition,ROUND($G181,2) = 0,
_xlpm.IsPrincipalRemainingBlankCondition,$G181="",
_xlpm.IsPeriodBlankCondition,ISBLANK($A182),
_xlpm.Calculation,IF(_xlpm.IsPeriodBlankCondition,"",IF(_xlpm.IsPrincipalRemainingBlankCondition,"",IF(_xlpm.IsPrincipalZeroCondition,"",_xlpm.CumulativeHousingPaymentsIncludingAdditionalCosts))),
_xlpm.Calculation
)</f>
        <v>317399.53987936256</v>
      </c>
    </row>
    <row r="183" spans="1:15" x14ac:dyDescent="0.3">
      <c r="A183">
        <v>155</v>
      </c>
      <c r="B183" s="34">
        <f t="shared" si="19"/>
        <v>48519</v>
      </c>
      <c r="C183" s="4">
        <f t="shared" si="20"/>
        <v>120978.26829271988</v>
      </c>
      <c r="D183" s="4">
        <f t="shared" si="21"/>
        <v>806.52178861813252</v>
      </c>
      <c r="E183" s="4">
        <f t="shared" si="27"/>
        <v>514.2544443647447</v>
      </c>
      <c r="F183" s="4">
        <v>100</v>
      </c>
      <c r="G183" s="4">
        <f t="shared" si="22"/>
        <v>120364.01384835513</v>
      </c>
      <c r="H183" s="4">
        <f t="shared" si="23"/>
        <v>500</v>
      </c>
      <c r="I183" s="4" t="str">
        <f t="shared" si="24"/>
        <v/>
      </c>
      <c r="J183" s="4">
        <f t="shared" si="25"/>
        <v>1920.7762329828772</v>
      </c>
      <c r="K183" s="4">
        <f>_xlfn.LET(
_xlpm.CumulativeInterestCalculation,SUM($D$29:$D183),
_xlpm.IsPrincipalZeroCondition,ROUND($G182,2) = 0,
_xlpm.IsPrincipalRemainingBlankCondition,$G182="",
_xlpm.IsPeriodBlankCondition,ISBLANK($A183),
_xlpm.Calculation,IF(_xlpm.IsPeriodBlankCondition,"",IF(_xlpm.IsPrincipalRemainingBlankCondition,"",IF(_xlpm.IsPrincipalZeroCondition,"",_xlpm.CumulativeInterestCalculation))),
_xlpm.Calculation
)</f>
        <v>160584.32996070126</v>
      </c>
      <c r="L183" s="4">
        <f>_xlfn.LET(
_xlpm.CumulativePrincipalCalculation,SUM($E$29:$F183),
_xlpm.CumulativePrincipalCalculationIfPrincipalLessThenOrEqualToMonthlyPaymentCondition,$L182+$E183,
_xlpm.PrincipalOwedCalculation,$B$10-$D183,
_xlpm.IsPrincipalLessThenOrEqualToMonthlyPaymentCondition,$G182&lt;=$B$10,
_xlpm.IsPrincipalZeroCondition,ROUND($G182,2) = 0,
_xlpm.IsPrincipalRemainingBlankCondition,$G182="",
_xlpm.IsPeriodBlankCondition,ISBLANK($A183),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59635.986151644691</v>
      </c>
      <c r="M183" s="4">
        <f>_xlfn.LET(
_xlpm.CumulativePMICalculation,SUM($I$29:$I183),
_xlpm.IsPrincipalZeroCondition,ROUND($G182,2) = 0,
_xlpm.IsPrincipalRemainingBlankCondition,$G182="",
_xlpm.IsPeriodBlankCondition,ISBLANK($A183),
_xlpm.Calculation,IF(_xlpm.IsPeriodBlankCondition,"",IF(_xlpm.IsPrincipalRemainingBlankCondition,"",IF(_xlpm.IsPrincipalZeroCondition,"",_xlpm.CumulativePMICalculation))),
_xlpm.Calculation
)</f>
        <v>21600</v>
      </c>
      <c r="N183" s="4">
        <f t="shared" si="26"/>
        <v>241820.31611234596</v>
      </c>
      <c r="O183" s="4">
        <f>_xlfn.LET(
_xlpm.CumulativeHousingPaymentsIncludingAdditionalCosts,SUM($J$29:$J183),
_xlpm.PrincipalOwedCalculation,$B$10-$D183,
_xlpm.IsPrincipalLessThenOrEqualToMonthlyPaymentCondition,$G182&lt;=$B$10,
_xlpm.IsPrincipalZeroCondition,ROUND($G182,2) = 0,
_xlpm.IsPrincipalRemainingBlankCondition,$G182="",
_xlpm.IsPeriodBlankCondition,ISBLANK($A183),
_xlpm.Calculation,IF(_xlpm.IsPeriodBlankCondition,"",IF(_xlpm.IsPrincipalRemainingBlankCondition,"",IF(_xlpm.IsPrincipalZeroCondition,"",_xlpm.CumulativeHousingPaymentsIncludingAdditionalCosts))),
_xlpm.Calculation
)</f>
        <v>319320.31611234543</v>
      </c>
    </row>
    <row r="184" spans="1:15" x14ac:dyDescent="0.3">
      <c r="A184">
        <v>156</v>
      </c>
      <c r="B184" s="34">
        <f t="shared" si="19"/>
        <v>48549</v>
      </c>
      <c r="C184" s="4">
        <f t="shared" si="20"/>
        <v>120364.01384835513</v>
      </c>
      <c r="D184" s="4">
        <f t="shared" si="21"/>
        <v>802.42675898903428</v>
      </c>
      <c r="E184" s="4">
        <f t="shared" si="27"/>
        <v>518.34947399384293</v>
      </c>
      <c r="F184" s="4">
        <v>100</v>
      </c>
      <c r="G184" s="4">
        <f t="shared" si="22"/>
        <v>119745.66437436128</v>
      </c>
      <c r="H184" s="4">
        <f t="shared" si="23"/>
        <v>500</v>
      </c>
      <c r="I184" s="4" t="str">
        <f t="shared" si="24"/>
        <v/>
      </c>
      <c r="J184" s="4">
        <f t="shared" si="25"/>
        <v>1920.7762329828772</v>
      </c>
      <c r="K184" s="4">
        <f>_xlfn.LET(
_xlpm.CumulativeInterestCalculation,SUM($D$29:$D184),
_xlpm.IsPrincipalZeroCondition,ROUND($G183,2) = 0,
_xlpm.IsPrincipalRemainingBlankCondition,$G183="",
_xlpm.IsPeriodBlankCondition,ISBLANK($A184),
_xlpm.Calculation,IF(_xlpm.IsPeriodBlankCondition,"",IF(_xlpm.IsPrincipalRemainingBlankCondition,"",IF(_xlpm.IsPrincipalZeroCondition,"",_xlpm.CumulativeInterestCalculation))),
_xlpm.Calculation
)</f>
        <v>161386.75671969028</v>
      </c>
      <c r="L184" s="4">
        <f>_xlfn.LET(
_xlpm.CumulativePrincipalCalculation,SUM($E$29:$F184),
_xlpm.CumulativePrincipalCalculationIfPrincipalLessThenOrEqualToMonthlyPaymentCondition,$L183+$E184,
_xlpm.PrincipalOwedCalculation,$B$10-$D184,
_xlpm.IsPrincipalLessThenOrEqualToMonthlyPaymentCondition,$G183&lt;=$B$10,
_xlpm.IsPrincipalZeroCondition,ROUND($G183,2) = 0,
_xlpm.IsPrincipalRemainingBlankCondition,$G183="",
_xlpm.IsPeriodBlankCondition,ISBLANK($A184),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60254.33562563853</v>
      </c>
      <c r="M184" s="4">
        <f>_xlfn.LET(
_xlpm.CumulativePMICalculation,SUM($I$29:$I184),
_xlpm.IsPrincipalZeroCondition,ROUND($G183,2) = 0,
_xlpm.IsPrincipalRemainingBlankCondition,$G183="",
_xlpm.IsPeriodBlankCondition,ISBLANK($A184),
_xlpm.Calculation,IF(_xlpm.IsPeriodBlankCondition,"",IF(_xlpm.IsPrincipalRemainingBlankCondition,"",IF(_xlpm.IsPrincipalZeroCondition,"",_xlpm.CumulativePMICalculation))),
_xlpm.Calculation
)</f>
        <v>21600</v>
      </c>
      <c r="N184" s="4">
        <f t="shared" si="26"/>
        <v>243241.09234532883</v>
      </c>
      <c r="O184" s="4">
        <f>_xlfn.LET(
_xlpm.CumulativeHousingPaymentsIncludingAdditionalCosts,SUM($J$29:$J184),
_xlpm.PrincipalOwedCalculation,$B$10-$D184,
_xlpm.IsPrincipalLessThenOrEqualToMonthlyPaymentCondition,$G183&lt;=$B$10,
_xlpm.IsPrincipalZeroCondition,ROUND($G183,2) = 0,
_xlpm.IsPrincipalRemainingBlankCondition,$G183="",
_xlpm.IsPeriodBlankCondition,ISBLANK($A184),
_xlpm.Calculation,IF(_xlpm.IsPeriodBlankCondition,"",IF(_xlpm.IsPrincipalRemainingBlankCondition,"",IF(_xlpm.IsPrincipalZeroCondition,"",_xlpm.CumulativeHousingPaymentsIncludingAdditionalCosts))),
_xlpm.Calculation
)</f>
        <v>321241.0923453283</v>
      </c>
    </row>
    <row r="185" spans="1:15" x14ac:dyDescent="0.3">
      <c r="A185">
        <v>157</v>
      </c>
      <c r="B185" s="34">
        <f t="shared" si="19"/>
        <v>48580</v>
      </c>
      <c r="C185" s="4">
        <f t="shared" si="20"/>
        <v>119745.66437436128</v>
      </c>
      <c r="D185" s="4">
        <f t="shared" si="21"/>
        <v>798.30442916240861</v>
      </c>
      <c r="E185" s="4">
        <f t="shared" si="27"/>
        <v>522.47180382046861</v>
      </c>
      <c r="F185" s="4">
        <v>100</v>
      </c>
      <c r="G185" s="4">
        <f t="shared" si="22"/>
        <v>119123.19257054081</v>
      </c>
      <c r="H185" s="4">
        <f t="shared" si="23"/>
        <v>500</v>
      </c>
      <c r="I185" s="4" t="str">
        <f t="shared" si="24"/>
        <v/>
      </c>
      <c r="J185" s="4">
        <f t="shared" si="25"/>
        <v>1920.7762329828772</v>
      </c>
      <c r="K185" s="4">
        <f>_xlfn.LET(
_xlpm.CumulativeInterestCalculation,SUM($D$29:$D185),
_xlpm.IsPrincipalZeroCondition,ROUND($G184,2) = 0,
_xlpm.IsPrincipalRemainingBlankCondition,$G184="",
_xlpm.IsPeriodBlankCondition,ISBLANK($A185),
_xlpm.Calculation,IF(_xlpm.IsPeriodBlankCondition,"",IF(_xlpm.IsPrincipalRemainingBlankCondition,"",IF(_xlpm.IsPrincipalZeroCondition,"",_xlpm.CumulativeInterestCalculation))),
_xlpm.Calculation
)</f>
        <v>162185.06114885269</v>
      </c>
      <c r="L185" s="4">
        <f>_xlfn.LET(
_xlpm.CumulativePrincipalCalculation,SUM($E$29:$F185),
_xlpm.CumulativePrincipalCalculationIfPrincipalLessThenOrEqualToMonthlyPaymentCondition,$L184+$E185,
_xlpm.PrincipalOwedCalculation,$B$10-$D185,
_xlpm.IsPrincipalLessThenOrEqualToMonthlyPaymentCondition,$G184&lt;=$B$10,
_xlpm.IsPrincipalZeroCondition,ROUND($G184,2) = 0,
_xlpm.IsPrincipalRemainingBlankCondition,$G184="",
_xlpm.IsPeriodBlankCondition,ISBLANK($A185),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60876.807429458997</v>
      </c>
      <c r="M185" s="4">
        <f>_xlfn.LET(
_xlpm.CumulativePMICalculation,SUM($I$29:$I185),
_xlpm.IsPrincipalZeroCondition,ROUND($G184,2) = 0,
_xlpm.IsPrincipalRemainingBlankCondition,$G184="",
_xlpm.IsPeriodBlankCondition,ISBLANK($A185),
_xlpm.Calculation,IF(_xlpm.IsPeriodBlankCondition,"",IF(_xlpm.IsPrincipalRemainingBlankCondition,"",IF(_xlpm.IsPrincipalZeroCondition,"",_xlpm.CumulativePMICalculation))),
_xlpm.Calculation
)</f>
        <v>21600</v>
      </c>
      <c r="N185" s="4">
        <f t="shared" si="26"/>
        <v>244661.8685783117</v>
      </c>
      <c r="O185" s="4">
        <f>_xlfn.LET(
_xlpm.CumulativeHousingPaymentsIncludingAdditionalCosts,SUM($J$29:$J185),
_xlpm.PrincipalOwedCalculation,$B$10-$D185,
_xlpm.IsPrincipalLessThenOrEqualToMonthlyPaymentCondition,$G184&lt;=$B$10,
_xlpm.IsPrincipalZeroCondition,ROUND($G184,2) = 0,
_xlpm.IsPrincipalRemainingBlankCondition,$G184="",
_xlpm.IsPeriodBlankCondition,ISBLANK($A185),
_xlpm.Calculation,IF(_xlpm.IsPeriodBlankCondition,"",IF(_xlpm.IsPrincipalRemainingBlankCondition,"",IF(_xlpm.IsPrincipalZeroCondition,"",_xlpm.CumulativeHousingPaymentsIncludingAdditionalCosts))),
_xlpm.Calculation
)</f>
        <v>323161.86857831117</v>
      </c>
    </row>
    <row r="186" spans="1:15" x14ac:dyDescent="0.3">
      <c r="A186">
        <v>158</v>
      </c>
      <c r="B186" s="34">
        <f t="shared" si="19"/>
        <v>48611</v>
      </c>
      <c r="C186" s="4">
        <f t="shared" si="20"/>
        <v>119123.19257054081</v>
      </c>
      <c r="D186" s="4">
        <f t="shared" si="21"/>
        <v>794.15461713693878</v>
      </c>
      <c r="E186" s="4">
        <f t="shared" si="27"/>
        <v>526.62161584593844</v>
      </c>
      <c r="F186" s="4">
        <v>100</v>
      </c>
      <c r="G186" s="4">
        <f t="shared" si="22"/>
        <v>118496.57095469486</v>
      </c>
      <c r="H186" s="4">
        <f t="shared" si="23"/>
        <v>500</v>
      </c>
      <c r="I186" s="4" t="str">
        <f t="shared" si="24"/>
        <v/>
      </c>
      <c r="J186" s="4">
        <f t="shared" si="25"/>
        <v>1920.7762329828772</v>
      </c>
      <c r="K186" s="4">
        <f>_xlfn.LET(
_xlpm.CumulativeInterestCalculation,SUM($D$29:$D186),
_xlpm.IsPrincipalZeroCondition,ROUND($G185,2) = 0,
_xlpm.IsPrincipalRemainingBlankCondition,$G185="",
_xlpm.IsPeriodBlankCondition,ISBLANK($A186),
_xlpm.Calculation,IF(_xlpm.IsPeriodBlankCondition,"",IF(_xlpm.IsPrincipalRemainingBlankCondition,"",IF(_xlpm.IsPrincipalZeroCondition,"",_xlpm.CumulativeInterestCalculation))),
_xlpm.Calculation
)</f>
        <v>162979.21576598962</v>
      </c>
      <c r="L186" s="4">
        <f>_xlfn.LET(
_xlpm.CumulativePrincipalCalculation,SUM($E$29:$F186),
_xlpm.CumulativePrincipalCalculationIfPrincipalLessThenOrEqualToMonthlyPaymentCondition,$L185+$E186,
_xlpm.PrincipalOwedCalculation,$B$10-$D186,
_xlpm.IsPrincipalLessThenOrEqualToMonthlyPaymentCondition,$G185&lt;=$B$10,
_xlpm.IsPrincipalZeroCondition,ROUND($G185,2) = 0,
_xlpm.IsPrincipalRemainingBlankCondition,$G185="",
_xlpm.IsPeriodBlankCondition,ISBLANK($A186),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61503.429045304933</v>
      </c>
      <c r="M186" s="4">
        <f>_xlfn.LET(
_xlpm.CumulativePMICalculation,SUM($I$29:$I186),
_xlpm.IsPrincipalZeroCondition,ROUND($G185,2) = 0,
_xlpm.IsPrincipalRemainingBlankCondition,$G185="",
_xlpm.IsPeriodBlankCondition,ISBLANK($A186),
_xlpm.Calculation,IF(_xlpm.IsPeriodBlankCondition,"",IF(_xlpm.IsPrincipalRemainingBlankCondition,"",IF(_xlpm.IsPrincipalZeroCondition,"",_xlpm.CumulativePMICalculation))),
_xlpm.Calculation
)</f>
        <v>21600</v>
      </c>
      <c r="N186" s="4">
        <f t="shared" si="26"/>
        <v>246082.64481129457</v>
      </c>
      <c r="O186" s="4">
        <f>_xlfn.LET(
_xlpm.CumulativeHousingPaymentsIncludingAdditionalCosts,SUM($J$29:$J186),
_xlpm.PrincipalOwedCalculation,$B$10-$D186,
_xlpm.IsPrincipalLessThenOrEqualToMonthlyPaymentCondition,$G185&lt;=$B$10,
_xlpm.IsPrincipalZeroCondition,ROUND($G185,2) = 0,
_xlpm.IsPrincipalRemainingBlankCondition,$G185="",
_xlpm.IsPeriodBlankCondition,ISBLANK($A186),
_xlpm.Calculation,IF(_xlpm.IsPeriodBlankCondition,"",IF(_xlpm.IsPrincipalRemainingBlankCondition,"",IF(_xlpm.IsPrincipalZeroCondition,"",_xlpm.CumulativeHousingPaymentsIncludingAdditionalCosts))),
_xlpm.Calculation
)</f>
        <v>325082.64481129404</v>
      </c>
    </row>
    <row r="187" spans="1:15" x14ac:dyDescent="0.3">
      <c r="A187">
        <v>159</v>
      </c>
      <c r="B187" s="34">
        <f t="shared" si="19"/>
        <v>48639</v>
      </c>
      <c r="C187" s="4">
        <f t="shared" si="20"/>
        <v>118496.57095469486</v>
      </c>
      <c r="D187" s="4">
        <f t="shared" si="21"/>
        <v>789.97713969796575</v>
      </c>
      <c r="E187" s="4">
        <f t="shared" si="27"/>
        <v>530.79909328491146</v>
      </c>
      <c r="F187" s="4">
        <v>100</v>
      </c>
      <c r="G187" s="4">
        <f t="shared" si="22"/>
        <v>117865.77186140996</v>
      </c>
      <c r="H187" s="4">
        <f t="shared" si="23"/>
        <v>500</v>
      </c>
      <c r="I187" s="4" t="str">
        <f t="shared" si="24"/>
        <v/>
      </c>
      <c r="J187" s="4">
        <f t="shared" si="25"/>
        <v>1920.7762329828772</v>
      </c>
      <c r="K187" s="4">
        <f>_xlfn.LET(
_xlpm.CumulativeInterestCalculation,SUM($D$29:$D187),
_xlpm.IsPrincipalZeroCondition,ROUND($G186,2) = 0,
_xlpm.IsPrincipalRemainingBlankCondition,$G186="",
_xlpm.IsPeriodBlankCondition,ISBLANK($A187),
_xlpm.Calculation,IF(_xlpm.IsPeriodBlankCondition,"",IF(_xlpm.IsPrincipalRemainingBlankCondition,"",IF(_xlpm.IsPrincipalZeroCondition,"",_xlpm.CumulativeInterestCalculation))),
_xlpm.Calculation
)</f>
        <v>163769.19290568758</v>
      </c>
      <c r="L187" s="4">
        <f>_xlfn.LET(
_xlpm.CumulativePrincipalCalculation,SUM($E$29:$F187),
_xlpm.CumulativePrincipalCalculationIfPrincipalLessThenOrEqualToMonthlyPaymentCondition,$L186+$E187,
_xlpm.PrincipalOwedCalculation,$B$10-$D187,
_xlpm.IsPrincipalLessThenOrEqualToMonthlyPaymentCondition,$G186&lt;=$B$10,
_xlpm.IsPrincipalZeroCondition,ROUND($G186,2) = 0,
_xlpm.IsPrincipalRemainingBlankCondition,$G186="",
_xlpm.IsPeriodBlankCondition,ISBLANK($A187),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62134.228138589846</v>
      </c>
      <c r="M187" s="4">
        <f>_xlfn.LET(
_xlpm.CumulativePMICalculation,SUM($I$29:$I187),
_xlpm.IsPrincipalZeroCondition,ROUND($G186,2) = 0,
_xlpm.IsPrincipalRemainingBlankCondition,$G186="",
_xlpm.IsPeriodBlankCondition,ISBLANK($A187),
_xlpm.Calculation,IF(_xlpm.IsPeriodBlankCondition,"",IF(_xlpm.IsPrincipalRemainingBlankCondition,"",IF(_xlpm.IsPrincipalZeroCondition,"",_xlpm.CumulativePMICalculation))),
_xlpm.Calculation
)</f>
        <v>21600</v>
      </c>
      <c r="N187" s="4">
        <f t="shared" si="26"/>
        <v>247503.42104427743</v>
      </c>
      <c r="O187" s="4">
        <f>_xlfn.LET(
_xlpm.CumulativeHousingPaymentsIncludingAdditionalCosts,SUM($J$29:$J187),
_xlpm.PrincipalOwedCalculation,$B$10-$D187,
_xlpm.IsPrincipalLessThenOrEqualToMonthlyPaymentCondition,$G186&lt;=$B$10,
_xlpm.IsPrincipalZeroCondition,ROUND($G186,2) = 0,
_xlpm.IsPrincipalRemainingBlankCondition,$G186="",
_xlpm.IsPeriodBlankCondition,ISBLANK($A187),
_xlpm.Calculation,IF(_xlpm.IsPeriodBlankCondition,"",IF(_xlpm.IsPrincipalRemainingBlankCondition,"",IF(_xlpm.IsPrincipalZeroCondition,"",_xlpm.CumulativeHousingPaymentsIncludingAdditionalCosts))),
_xlpm.Calculation
)</f>
        <v>327003.42104427691</v>
      </c>
    </row>
    <row r="188" spans="1:15" x14ac:dyDescent="0.3">
      <c r="A188">
        <v>160</v>
      </c>
      <c r="B188" s="34">
        <f t="shared" si="19"/>
        <v>48670</v>
      </c>
      <c r="C188" s="4">
        <f t="shared" si="20"/>
        <v>117865.77186140996</v>
      </c>
      <c r="D188" s="4">
        <f t="shared" si="21"/>
        <v>785.77181240939979</v>
      </c>
      <c r="E188" s="4">
        <f t="shared" si="27"/>
        <v>535.00442057347743</v>
      </c>
      <c r="F188" s="4">
        <v>100</v>
      </c>
      <c r="G188" s="4">
        <f t="shared" si="22"/>
        <v>117230.76744083648</v>
      </c>
      <c r="H188" s="4">
        <f t="shared" si="23"/>
        <v>500</v>
      </c>
      <c r="I188" s="4" t="str">
        <f t="shared" si="24"/>
        <v/>
      </c>
      <c r="J188" s="4">
        <f t="shared" si="25"/>
        <v>1920.7762329828772</v>
      </c>
      <c r="K188" s="4">
        <f>_xlfn.LET(
_xlpm.CumulativeInterestCalculation,SUM($D$29:$D188),
_xlpm.IsPrincipalZeroCondition,ROUND($G187,2) = 0,
_xlpm.IsPrincipalRemainingBlankCondition,$G187="",
_xlpm.IsPeriodBlankCondition,ISBLANK($A188),
_xlpm.Calculation,IF(_xlpm.IsPeriodBlankCondition,"",IF(_xlpm.IsPrincipalRemainingBlankCondition,"",IF(_xlpm.IsPrincipalZeroCondition,"",_xlpm.CumulativeInterestCalculation))),
_xlpm.Calculation
)</f>
        <v>164554.96471809698</v>
      </c>
      <c r="L188" s="4">
        <f>_xlfn.LET(
_xlpm.CumulativePrincipalCalculation,SUM($E$29:$F188),
_xlpm.CumulativePrincipalCalculationIfPrincipalLessThenOrEqualToMonthlyPaymentCondition,$L187+$E188,
_xlpm.PrincipalOwedCalculation,$B$10-$D188,
_xlpm.IsPrincipalLessThenOrEqualToMonthlyPaymentCondition,$G187&lt;=$B$10,
_xlpm.IsPrincipalZeroCondition,ROUND($G187,2) = 0,
_xlpm.IsPrincipalRemainingBlankCondition,$G187="",
_xlpm.IsPeriodBlankCondition,ISBLANK($A188),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62769.23255916332</v>
      </c>
      <c r="M188" s="4">
        <f>_xlfn.LET(
_xlpm.CumulativePMICalculation,SUM($I$29:$I188),
_xlpm.IsPrincipalZeroCondition,ROUND($G187,2) = 0,
_xlpm.IsPrincipalRemainingBlankCondition,$G187="",
_xlpm.IsPeriodBlankCondition,ISBLANK($A188),
_xlpm.Calculation,IF(_xlpm.IsPeriodBlankCondition,"",IF(_xlpm.IsPrincipalRemainingBlankCondition,"",IF(_xlpm.IsPrincipalZeroCondition,"",_xlpm.CumulativePMICalculation))),
_xlpm.Calculation
)</f>
        <v>21600</v>
      </c>
      <c r="N188" s="4">
        <f t="shared" si="26"/>
        <v>248924.1972772603</v>
      </c>
      <c r="O188" s="4">
        <f>_xlfn.LET(
_xlpm.CumulativeHousingPaymentsIncludingAdditionalCosts,SUM($J$29:$J188),
_xlpm.PrincipalOwedCalculation,$B$10-$D188,
_xlpm.IsPrincipalLessThenOrEqualToMonthlyPaymentCondition,$G187&lt;=$B$10,
_xlpm.IsPrincipalZeroCondition,ROUND($G187,2) = 0,
_xlpm.IsPrincipalRemainingBlankCondition,$G187="",
_xlpm.IsPeriodBlankCondition,ISBLANK($A188),
_xlpm.Calculation,IF(_xlpm.IsPeriodBlankCondition,"",IF(_xlpm.IsPrincipalRemainingBlankCondition,"",IF(_xlpm.IsPrincipalZeroCondition,"",_xlpm.CumulativeHousingPaymentsIncludingAdditionalCosts))),
_xlpm.Calculation
)</f>
        <v>328924.19727725978</v>
      </c>
    </row>
    <row r="189" spans="1:15" x14ac:dyDescent="0.3">
      <c r="A189">
        <v>161</v>
      </c>
      <c r="B189" s="34">
        <f t="shared" si="19"/>
        <v>48700</v>
      </c>
      <c r="C189" s="4">
        <f t="shared" si="20"/>
        <v>117230.76744083648</v>
      </c>
      <c r="D189" s="4">
        <f t="shared" si="21"/>
        <v>781.5384496055766</v>
      </c>
      <c r="E189" s="4">
        <f t="shared" si="27"/>
        <v>539.23778337730062</v>
      </c>
      <c r="F189" s="4">
        <v>100</v>
      </c>
      <c r="G189" s="4">
        <f t="shared" si="22"/>
        <v>116591.52965745918</v>
      </c>
      <c r="H189" s="4">
        <f t="shared" si="23"/>
        <v>500</v>
      </c>
      <c r="I189" s="4" t="str">
        <f t="shared" si="24"/>
        <v/>
      </c>
      <c r="J189" s="4">
        <f t="shared" si="25"/>
        <v>1920.7762329828772</v>
      </c>
      <c r="K189" s="4">
        <f>_xlfn.LET(
_xlpm.CumulativeInterestCalculation,SUM($D$29:$D189),
_xlpm.IsPrincipalZeroCondition,ROUND($G188,2) = 0,
_xlpm.IsPrincipalRemainingBlankCondition,$G188="",
_xlpm.IsPeriodBlankCondition,ISBLANK($A189),
_xlpm.Calculation,IF(_xlpm.IsPeriodBlankCondition,"",IF(_xlpm.IsPrincipalRemainingBlankCondition,"",IF(_xlpm.IsPrincipalZeroCondition,"",_xlpm.CumulativeInterestCalculation))),
_xlpm.Calculation
)</f>
        <v>165336.50316770255</v>
      </c>
      <c r="L189" s="4">
        <f>_xlfn.LET(
_xlpm.CumulativePrincipalCalculation,SUM($E$29:$F189),
_xlpm.CumulativePrincipalCalculationIfPrincipalLessThenOrEqualToMonthlyPaymentCondition,$L188+$E189,
_xlpm.PrincipalOwedCalculation,$B$10-$D189,
_xlpm.IsPrincipalLessThenOrEqualToMonthlyPaymentCondition,$G188&lt;=$B$10,
_xlpm.IsPrincipalZeroCondition,ROUND($G188,2) = 0,
_xlpm.IsPrincipalRemainingBlankCondition,$G188="",
_xlpm.IsPeriodBlankCondition,ISBLANK($A189),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63408.470342540619</v>
      </c>
      <c r="M189" s="4">
        <f>_xlfn.LET(
_xlpm.CumulativePMICalculation,SUM($I$29:$I189),
_xlpm.IsPrincipalZeroCondition,ROUND($G188,2) = 0,
_xlpm.IsPrincipalRemainingBlankCondition,$G188="",
_xlpm.IsPeriodBlankCondition,ISBLANK($A189),
_xlpm.Calculation,IF(_xlpm.IsPeriodBlankCondition,"",IF(_xlpm.IsPrincipalRemainingBlankCondition,"",IF(_xlpm.IsPrincipalZeroCondition,"",_xlpm.CumulativePMICalculation))),
_xlpm.Calculation
)</f>
        <v>21600</v>
      </c>
      <c r="N189" s="4">
        <f t="shared" si="26"/>
        <v>250344.97351024317</v>
      </c>
      <c r="O189" s="4">
        <f>_xlfn.LET(
_xlpm.CumulativeHousingPaymentsIncludingAdditionalCosts,SUM($J$29:$J189),
_xlpm.PrincipalOwedCalculation,$B$10-$D189,
_xlpm.IsPrincipalLessThenOrEqualToMonthlyPaymentCondition,$G188&lt;=$B$10,
_xlpm.IsPrincipalZeroCondition,ROUND($G188,2) = 0,
_xlpm.IsPrincipalRemainingBlankCondition,$G188="",
_xlpm.IsPeriodBlankCondition,ISBLANK($A189),
_xlpm.Calculation,IF(_xlpm.IsPeriodBlankCondition,"",IF(_xlpm.IsPrincipalRemainingBlankCondition,"",IF(_xlpm.IsPrincipalZeroCondition,"",_xlpm.CumulativeHousingPaymentsIncludingAdditionalCosts))),
_xlpm.Calculation
)</f>
        <v>330844.97351024265</v>
      </c>
    </row>
    <row r="190" spans="1:15" x14ac:dyDescent="0.3">
      <c r="A190">
        <v>162</v>
      </c>
      <c r="B190" s="34">
        <f t="shared" si="19"/>
        <v>48731</v>
      </c>
      <c r="C190" s="4">
        <f t="shared" si="20"/>
        <v>116591.52965745918</v>
      </c>
      <c r="D190" s="4">
        <f t="shared" si="21"/>
        <v>777.27686438306125</v>
      </c>
      <c r="E190" s="4">
        <f t="shared" si="27"/>
        <v>543.49936859981597</v>
      </c>
      <c r="F190" s="4">
        <v>100</v>
      </c>
      <c r="G190" s="4">
        <f t="shared" si="22"/>
        <v>115948.03028885936</v>
      </c>
      <c r="H190" s="4">
        <f t="shared" si="23"/>
        <v>500</v>
      </c>
      <c r="I190" s="4" t="str">
        <f t="shared" si="24"/>
        <v/>
      </c>
      <c r="J190" s="4">
        <f t="shared" si="25"/>
        <v>1920.7762329828772</v>
      </c>
      <c r="K190" s="4">
        <f>_xlfn.LET(
_xlpm.CumulativeInterestCalculation,SUM($D$29:$D190),
_xlpm.IsPrincipalZeroCondition,ROUND($G189,2) = 0,
_xlpm.IsPrincipalRemainingBlankCondition,$G189="",
_xlpm.IsPeriodBlankCondition,ISBLANK($A190),
_xlpm.Calculation,IF(_xlpm.IsPeriodBlankCondition,"",IF(_xlpm.IsPrincipalRemainingBlankCondition,"",IF(_xlpm.IsPrincipalZeroCondition,"",_xlpm.CumulativeInterestCalculation))),
_xlpm.Calculation
)</f>
        <v>166113.7800320856</v>
      </c>
      <c r="L190" s="4">
        <f>_xlfn.LET(
_xlpm.CumulativePrincipalCalculation,SUM($E$29:$F190),
_xlpm.CumulativePrincipalCalculationIfPrincipalLessThenOrEqualToMonthlyPaymentCondition,$L189+$E190,
_xlpm.PrincipalOwedCalculation,$B$10-$D190,
_xlpm.IsPrincipalLessThenOrEqualToMonthlyPaymentCondition,$G189&lt;=$B$10,
_xlpm.IsPrincipalZeroCondition,ROUND($G189,2) = 0,
_xlpm.IsPrincipalRemainingBlankCondition,$G189="",
_xlpm.IsPeriodBlankCondition,ISBLANK($A190),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64051.969711140431</v>
      </c>
      <c r="M190" s="4">
        <f>_xlfn.LET(
_xlpm.CumulativePMICalculation,SUM($I$29:$I190),
_xlpm.IsPrincipalZeroCondition,ROUND($G189,2) = 0,
_xlpm.IsPrincipalRemainingBlankCondition,$G189="",
_xlpm.IsPeriodBlankCondition,ISBLANK($A190),
_xlpm.Calculation,IF(_xlpm.IsPeriodBlankCondition,"",IF(_xlpm.IsPrincipalRemainingBlankCondition,"",IF(_xlpm.IsPrincipalZeroCondition,"",_xlpm.CumulativePMICalculation))),
_xlpm.Calculation
)</f>
        <v>21600</v>
      </c>
      <c r="N190" s="4">
        <f t="shared" si="26"/>
        <v>251765.74974322604</v>
      </c>
      <c r="O190" s="4">
        <f>_xlfn.LET(
_xlpm.CumulativeHousingPaymentsIncludingAdditionalCosts,SUM($J$29:$J190),
_xlpm.PrincipalOwedCalculation,$B$10-$D190,
_xlpm.IsPrincipalLessThenOrEqualToMonthlyPaymentCondition,$G189&lt;=$B$10,
_xlpm.IsPrincipalZeroCondition,ROUND($G189,2) = 0,
_xlpm.IsPrincipalRemainingBlankCondition,$G189="",
_xlpm.IsPeriodBlankCondition,ISBLANK($A190),
_xlpm.Calculation,IF(_xlpm.IsPeriodBlankCondition,"",IF(_xlpm.IsPrincipalRemainingBlankCondition,"",IF(_xlpm.IsPrincipalZeroCondition,"",_xlpm.CumulativeHousingPaymentsIncludingAdditionalCosts))),
_xlpm.Calculation
)</f>
        <v>332765.74974322552</v>
      </c>
    </row>
    <row r="191" spans="1:15" x14ac:dyDescent="0.3">
      <c r="A191">
        <v>163</v>
      </c>
      <c r="B191" s="34">
        <f t="shared" si="19"/>
        <v>48761</v>
      </c>
      <c r="C191" s="4">
        <f t="shared" si="20"/>
        <v>115948.03028885936</v>
      </c>
      <c r="D191" s="4">
        <f t="shared" si="21"/>
        <v>772.98686859239581</v>
      </c>
      <c r="E191" s="4">
        <f t="shared" si="27"/>
        <v>547.78936439048141</v>
      </c>
      <c r="F191" s="4">
        <v>100</v>
      </c>
      <c r="G191" s="4">
        <f t="shared" si="22"/>
        <v>115300.24092446888</v>
      </c>
      <c r="H191" s="4">
        <f t="shared" si="23"/>
        <v>500</v>
      </c>
      <c r="I191" s="4" t="str">
        <f t="shared" si="24"/>
        <v/>
      </c>
      <c r="J191" s="4">
        <f t="shared" si="25"/>
        <v>1920.7762329828772</v>
      </c>
      <c r="K191" s="4">
        <f>_xlfn.LET(
_xlpm.CumulativeInterestCalculation,SUM($D$29:$D191),
_xlpm.IsPrincipalZeroCondition,ROUND($G190,2) = 0,
_xlpm.IsPrincipalRemainingBlankCondition,$G190="",
_xlpm.IsPeriodBlankCondition,ISBLANK($A191),
_xlpm.Calculation,IF(_xlpm.IsPeriodBlankCondition,"",IF(_xlpm.IsPrincipalRemainingBlankCondition,"",IF(_xlpm.IsPrincipalZeroCondition,"",_xlpm.CumulativeInterestCalculation))),
_xlpm.Calculation
)</f>
        <v>166886.76690067799</v>
      </c>
      <c r="L191" s="4">
        <f>_xlfn.LET(
_xlpm.CumulativePrincipalCalculation,SUM($E$29:$F191),
_xlpm.CumulativePrincipalCalculationIfPrincipalLessThenOrEqualToMonthlyPaymentCondition,$L190+$E191,
_xlpm.PrincipalOwedCalculation,$B$10-$D191,
_xlpm.IsPrincipalLessThenOrEqualToMonthlyPaymentCondition,$G190&lt;=$B$10,
_xlpm.IsPrincipalZeroCondition,ROUND($G190,2) = 0,
_xlpm.IsPrincipalRemainingBlankCondition,$G190="",
_xlpm.IsPeriodBlankCondition,ISBLANK($A191),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64699.759075530914</v>
      </c>
      <c r="M191" s="4">
        <f>_xlfn.LET(
_xlpm.CumulativePMICalculation,SUM($I$29:$I191),
_xlpm.IsPrincipalZeroCondition,ROUND($G190,2) = 0,
_xlpm.IsPrincipalRemainingBlankCondition,$G190="",
_xlpm.IsPeriodBlankCondition,ISBLANK($A191),
_xlpm.Calculation,IF(_xlpm.IsPeriodBlankCondition,"",IF(_xlpm.IsPrincipalRemainingBlankCondition,"",IF(_xlpm.IsPrincipalZeroCondition,"",_xlpm.CumulativePMICalculation))),
_xlpm.Calculation
)</f>
        <v>21600</v>
      </c>
      <c r="N191" s="4">
        <f t="shared" si="26"/>
        <v>253186.52597620891</v>
      </c>
      <c r="O191" s="4">
        <f>_xlfn.LET(
_xlpm.CumulativeHousingPaymentsIncludingAdditionalCosts,SUM($J$29:$J191),
_xlpm.PrincipalOwedCalculation,$B$10-$D191,
_xlpm.IsPrincipalLessThenOrEqualToMonthlyPaymentCondition,$G190&lt;=$B$10,
_xlpm.IsPrincipalZeroCondition,ROUND($G190,2) = 0,
_xlpm.IsPrincipalRemainingBlankCondition,$G190="",
_xlpm.IsPeriodBlankCondition,ISBLANK($A191),
_xlpm.Calculation,IF(_xlpm.IsPeriodBlankCondition,"",IF(_xlpm.IsPrincipalRemainingBlankCondition,"",IF(_xlpm.IsPrincipalZeroCondition,"",_xlpm.CumulativeHousingPaymentsIncludingAdditionalCosts))),
_xlpm.Calculation
)</f>
        <v>334686.52597620839</v>
      </c>
    </row>
    <row r="192" spans="1:15" x14ac:dyDescent="0.3">
      <c r="A192">
        <v>164</v>
      </c>
      <c r="B192" s="34">
        <f t="shared" si="19"/>
        <v>48792</v>
      </c>
      <c r="C192" s="4">
        <f t="shared" si="20"/>
        <v>115300.24092446888</v>
      </c>
      <c r="D192" s="4">
        <f t="shared" si="21"/>
        <v>768.6682728297925</v>
      </c>
      <c r="E192" s="4">
        <f t="shared" si="27"/>
        <v>552.10796015308472</v>
      </c>
      <c r="F192" s="4">
        <v>100</v>
      </c>
      <c r="G192" s="4">
        <f t="shared" si="22"/>
        <v>114648.1329643158</v>
      </c>
      <c r="H192" s="4">
        <f t="shared" si="23"/>
        <v>500</v>
      </c>
      <c r="I192" s="4" t="str">
        <f t="shared" si="24"/>
        <v/>
      </c>
      <c r="J192" s="4">
        <f t="shared" si="25"/>
        <v>1920.7762329828772</v>
      </c>
      <c r="K192" s="4">
        <f>_xlfn.LET(
_xlpm.CumulativeInterestCalculation,SUM($D$29:$D192),
_xlpm.IsPrincipalZeroCondition,ROUND($G191,2) = 0,
_xlpm.IsPrincipalRemainingBlankCondition,$G191="",
_xlpm.IsPeriodBlankCondition,ISBLANK($A192),
_xlpm.Calculation,IF(_xlpm.IsPeriodBlankCondition,"",IF(_xlpm.IsPrincipalRemainingBlankCondition,"",IF(_xlpm.IsPrincipalZeroCondition,"",_xlpm.CumulativeInterestCalculation))),
_xlpm.Calculation
)</f>
        <v>167655.43517350778</v>
      </c>
      <c r="L192" s="4">
        <f>_xlfn.LET(
_xlpm.CumulativePrincipalCalculation,SUM($E$29:$F192),
_xlpm.CumulativePrincipalCalculationIfPrincipalLessThenOrEqualToMonthlyPaymentCondition,$L191+$E192,
_xlpm.PrincipalOwedCalculation,$B$10-$D192,
_xlpm.IsPrincipalLessThenOrEqualToMonthlyPaymentCondition,$G191&lt;=$B$10,
_xlpm.IsPrincipalZeroCondition,ROUND($G191,2) = 0,
_xlpm.IsPrincipalRemainingBlankCondition,$G191="",
_xlpm.IsPeriodBlankCondition,ISBLANK($A192),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65351.867035684001</v>
      </c>
      <c r="M192" s="4">
        <f>_xlfn.LET(
_xlpm.CumulativePMICalculation,SUM($I$29:$I192),
_xlpm.IsPrincipalZeroCondition,ROUND($G191,2) = 0,
_xlpm.IsPrincipalRemainingBlankCondition,$G191="",
_xlpm.IsPeriodBlankCondition,ISBLANK($A192),
_xlpm.Calculation,IF(_xlpm.IsPeriodBlankCondition,"",IF(_xlpm.IsPrincipalRemainingBlankCondition,"",IF(_xlpm.IsPrincipalZeroCondition,"",_xlpm.CumulativePMICalculation))),
_xlpm.Calculation
)</f>
        <v>21600</v>
      </c>
      <c r="N192" s="4">
        <f t="shared" si="26"/>
        <v>254607.30220919178</v>
      </c>
      <c r="O192" s="4">
        <f>_xlfn.LET(
_xlpm.CumulativeHousingPaymentsIncludingAdditionalCosts,SUM($J$29:$J192),
_xlpm.PrincipalOwedCalculation,$B$10-$D192,
_xlpm.IsPrincipalLessThenOrEqualToMonthlyPaymentCondition,$G191&lt;=$B$10,
_xlpm.IsPrincipalZeroCondition,ROUND($G191,2) = 0,
_xlpm.IsPrincipalRemainingBlankCondition,$G191="",
_xlpm.IsPeriodBlankCondition,ISBLANK($A192),
_xlpm.Calculation,IF(_xlpm.IsPeriodBlankCondition,"",IF(_xlpm.IsPrincipalRemainingBlankCondition,"",IF(_xlpm.IsPrincipalZeroCondition,"",_xlpm.CumulativeHousingPaymentsIncludingAdditionalCosts))),
_xlpm.Calculation
)</f>
        <v>336607.30220919126</v>
      </c>
    </row>
    <row r="193" spans="1:15" x14ac:dyDescent="0.3">
      <c r="A193">
        <v>165</v>
      </c>
      <c r="B193" s="34">
        <f t="shared" si="19"/>
        <v>48823</v>
      </c>
      <c r="C193" s="4">
        <f t="shared" si="20"/>
        <v>114648.1329643158</v>
      </c>
      <c r="D193" s="4">
        <f t="shared" si="21"/>
        <v>764.32088642877204</v>
      </c>
      <c r="E193" s="4">
        <f t="shared" si="27"/>
        <v>556.45534655410518</v>
      </c>
      <c r="F193" s="4">
        <v>100</v>
      </c>
      <c r="G193" s="4">
        <f t="shared" si="22"/>
        <v>113991.67761776168</v>
      </c>
      <c r="H193" s="4">
        <f t="shared" si="23"/>
        <v>500</v>
      </c>
      <c r="I193" s="4" t="str">
        <f t="shared" si="24"/>
        <v/>
      </c>
      <c r="J193" s="4">
        <f t="shared" si="25"/>
        <v>1920.7762329828772</v>
      </c>
      <c r="K193" s="4">
        <f>_xlfn.LET(
_xlpm.CumulativeInterestCalculation,SUM($D$29:$D193),
_xlpm.IsPrincipalZeroCondition,ROUND($G192,2) = 0,
_xlpm.IsPrincipalRemainingBlankCondition,$G192="",
_xlpm.IsPeriodBlankCondition,ISBLANK($A193),
_xlpm.Calculation,IF(_xlpm.IsPeriodBlankCondition,"",IF(_xlpm.IsPrincipalRemainingBlankCondition,"",IF(_xlpm.IsPrincipalZeroCondition,"",_xlpm.CumulativeInterestCalculation))),
_xlpm.Calculation
)</f>
        <v>168419.75605993654</v>
      </c>
      <c r="L193" s="4">
        <f>_xlfn.LET(
_xlpm.CumulativePrincipalCalculation,SUM($E$29:$F193),
_xlpm.CumulativePrincipalCalculationIfPrincipalLessThenOrEqualToMonthlyPaymentCondition,$L192+$E193,
_xlpm.PrincipalOwedCalculation,$B$10-$D193,
_xlpm.IsPrincipalLessThenOrEqualToMonthlyPaymentCondition,$G192&lt;=$B$10,
_xlpm.IsPrincipalZeroCondition,ROUND($G192,2) = 0,
_xlpm.IsPrincipalRemainingBlankCondition,$G192="",
_xlpm.IsPeriodBlankCondition,ISBLANK($A193),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66008.322382238111</v>
      </c>
      <c r="M193" s="4">
        <f>_xlfn.LET(
_xlpm.CumulativePMICalculation,SUM($I$29:$I193),
_xlpm.IsPrincipalZeroCondition,ROUND($G192,2) = 0,
_xlpm.IsPrincipalRemainingBlankCondition,$G192="",
_xlpm.IsPeriodBlankCondition,ISBLANK($A193),
_xlpm.Calculation,IF(_xlpm.IsPeriodBlankCondition,"",IF(_xlpm.IsPrincipalRemainingBlankCondition,"",IF(_xlpm.IsPrincipalZeroCondition,"",_xlpm.CumulativePMICalculation))),
_xlpm.Calculation
)</f>
        <v>21600</v>
      </c>
      <c r="N193" s="4">
        <f t="shared" si="26"/>
        <v>256028.07844217465</v>
      </c>
      <c r="O193" s="4">
        <f>_xlfn.LET(
_xlpm.CumulativeHousingPaymentsIncludingAdditionalCosts,SUM($J$29:$J193),
_xlpm.PrincipalOwedCalculation,$B$10-$D193,
_xlpm.IsPrincipalLessThenOrEqualToMonthlyPaymentCondition,$G192&lt;=$B$10,
_xlpm.IsPrincipalZeroCondition,ROUND($G192,2) = 0,
_xlpm.IsPrincipalRemainingBlankCondition,$G192="",
_xlpm.IsPeriodBlankCondition,ISBLANK($A193),
_xlpm.Calculation,IF(_xlpm.IsPeriodBlankCondition,"",IF(_xlpm.IsPrincipalRemainingBlankCondition,"",IF(_xlpm.IsPrincipalZeroCondition,"",_xlpm.CumulativeHousingPaymentsIncludingAdditionalCosts))),
_xlpm.Calculation
)</f>
        <v>338528.07844217413</v>
      </c>
    </row>
    <row r="194" spans="1:15" x14ac:dyDescent="0.3">
      <c r="A194">
        <v>166</v>
      </c>
      <c r="B194" s="34">
        <f t="shared" si="19"/>
        <v>48853</v>
      </c>
      <c r="C194" s="4">
        <f t="shared" si="20"/>
        <v>113991.67761776168</v>
      </c>
      <c r="D194" s="4">
        <f t="shared" si="21"/>
        <v>759.94451745174456</v>
      </c>
      <c r="E194" s="4">
        <f t="shared" si="27"/>
        <v>560.83171553113266</v>
      </c>
      <c r="F194" s="4">
        <v>100</v>
      </c>
      <c r="G194" s="4">
        <f t="shared" si="22"/>
        <v>113330.84590223055</v>
      </c>
      <c r="H194" s="4">
        <f t="shared" si="23"/>
        <v>500</v>
      </c>
      <c r="I194" s="4" t="str">
        <f t="shared" si="24"/>
        <v/>
      </c>
      <c r="J194" s="4">
        <f t="shared" si="25"/>
        <v>1920.7762329828772</v>
      </c>
      <c r="K194" s="4">
        <f>_xlfn.LET(
_xlpm.CumulativeInterestCalculation,SUM($D$29:$D194),
_xlpm.IsPrincipalZeroCondition,ROUND($G193,2) = 0,
_xlpm.IsPrincipalRemainingBlankCondition,$G193="",
_xlpm.IsPeriodBlankCondition,ISBLANK($A194),
_xlpm.Calculation,IF(_xlpm.IsPeriodBlankCondition,"",IF(_xlpm.IsPrincipalRemainingBlankCondition,"",IF(_xlpm.IsPrincipalZeroCondition,"",_xlpm.CumulativeInterestCalculation))),
_xlpm.Calculation
)</f>
        <v>169179.70057738828</v>
      </c>
      <c r="L194" s="4">
        <f>_xlfn.LET(
_xlpm.CumulativePrincipalCalculation,SUM($E$29:$F194),
_xlpm.CumulativePrincipalCalculationIfPrincipalLessThenOrEqualToMonthlyPaymentCondition,$L193+$E194,
_xlpm.PrincipalOwedCalculation,$B$10-$D194,
_xlpm.IsPrincipalLessThenOrEqualToMonthlyPaymentCondition,$G193&lt;=$B$10,
_xlpm.IsPrincipalZeroCondition,ROUND($G193,2) = 0,
_xlpm.IsPrincipalRemainingBlankCondition,$G193="",
_xlpm.IsPeriodBlankCondition,ISBLANK($A194),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66669.154097769249</v>
      </c>
      <c r="M194" s="4">
        <f>_xlfn.LET(
_xlpm.CumulativePMICalculation,SUM($I$29:$I194),
_xlpm.IsPrincipalZeroCondition,ROUND($G193,2) = 0,
_xlpm.IsPrincipalRemainingBlankCondition,$G193="",
_xlpm.IsPeriodBlankCondition,ISBLANK($A194),
_xlpm.Calculation,IF(_xlpm.IsPeriodBlankCondition,"",IF(_xlpm.IsPrincipalRemainingBlankCondition,"",IF(_xlpm.IsPrincipalZeroCondition,"",_xlpm.CumulativePMICalculation))),
_xlpm.Calculation
)</f>
        <v>21600</v>
      </c>
      <c r="N194" s="4">
        <f t="shared" si="26"/>
        <v>257448.85467515752</v>
      </c>
      <c r="O194" s="4">
        <f>_xlfn.LET(
_xlpm.CumulativeHousingPaymentsIncludingAdditionalCosts,SUM($J$29:$J194),
_xlpm.PrincipalOwedCalculation,$B$10-$D194,
_xlpm.IsPrincipalLessThenOrEqualToMonthlyPaymentCondition,$G193&lt;=$B$10,
_xlpm.IsPrincipalZeroCondition,ROUND($G193,2) = 0,
_xlpm.IsPrincipalRemainingBlankCondition,$G193="",
_xlpm.IsPeriodBlankCondition,ISBLANK($A194),
_xlpm.Calculation,IF(_xlpm.IsPeriodBlankCondition,"",IF(_xlpm.IsPrincipalRemainingBlankCondition,"",IF(_xlpm.IsPrincipalZeroCondition,"",_xlpm.CumulativeHousingPaymentsIncludingAdditionalCosts))),
_xlpm.Calculation
)</f>
        <v>340448.854675157</v>
      </c>
    </row>
    <row r="195" spans="1:15" x14ac:dyDescent="0.3">
      <c r="A195">
        <v>167</v>
      </c>
      <c r="B195" s="34">
        <f t="shared" si="19"/>
        <v>48884</v>
      </c>
      <c r="C195" s="4">
        <f t="shared" si="20"/>
        <v>113330.84590223055</v>
      </c>
      <c r="D195" s="4">
        <f t="shared" si="21"/>
        <v>755.53897268153708</v>
      </c>
      <c r="E195" s="4">
        <f t="shared" si="27"/>
        <v>565.23726030134014</v>
      </c>
      <c r="F195" s="4">
        <v>100</v>
      </c>
      <c r="G195" s="4">
        <f t="shared" si="22"/>
        <v>112665.60864192921</v>
      </c>
      <c r="H195" s="4">
        <f t="shared" si="23"/>
        <v>500</v>
      </c>
      <c r="I195" s="4" t="str">
        <f t="shared" si="24"/>
        <v/>
      </c>
      <c r="J195" s="4">
        <f t="shared" si="25"/>
        <v>1920.7762329828772</v>
      </c>
      <c r="K195" s="4">
        <f>_xlfn.LET(
_xlpm.CumulativeInterestCalculation,SUM($D$29:$D195),
_xlpm.IsPrincipalZeroCondition,ROUND($G194,2) = 0,
_xlpm.IsPrincipalRemainingBlankCondition,$G194="",
_xlpm.IsPeriodBlankCondition,ISBLANK($A195),
_xlpm.Calculation,IF(_xlpm.IsPeriodBlankCondition,"",IF(_xlpm.IsPrincipalRemainingBlankCondition,"",IF(_xlpm.IsPrincipalZeroCondition,"",_xlpm.CumulativeInterestCalculation))),
_xlpm.Calculation
)</f>
        <v>169935.23955006982</v>
      </c>
      <c r="L195" s="4">
        <f>_xlfn.LET(
_xlpm.CumulativePrincipalCalculation,SUM($E$29:$F195),
_xlpm.CumulativePrincipalCalculationIfPrincipalLessThenOrEqualToMonthlyPaymentCondition,$L194+$E195,
_xlpm.PrincipalOwedCalculation,$B$10-$D195,
_xlpm.IsPrincipalLessThenOrEqualToMonthlyPaymentCondition,$G194&lt;=$B$10,
_xlpm.IsPrincipalZeroCondition,ROUND($G194,2) = 0,
_xlpm.IsPrincipalRemainingBlankCondition,$G194="",
_xlpm.IsPeriodBlankCondition,ISBLANK($A195),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67334.391358070585</v>
      </c>
      <c r="M195" s="4">
        <f>_xlfn.LET(
_xlpm.CumulativePMICalculation,SUM($I$29:$I195),
_xlpm.IsPrincipalZeroCondition,ROUND($G194,2) = 0,
_xlpm.IsPrincipalRemainingBlankCondition,$G194="",
_xlpm.IsPeriodBlankCondition,ISBLANK($A195),
_xlpm.Calculation,IF(_xlpm.IsPeriodBlankCondition,"",IF(_xlpm.IsPrincipalRemainingBlankCondition,"",IF(_xlpm.IsPrincipalZeroCondition,"",_xlpm.CumulativePMICalculation))),
_xlpm.Calculation
)</f>
        <v>21600</v>
      </c>
      <c r="N195" s="4">
        <f t="shared" si="26"/>
        <v>258869.63090814039</v>
      </c>
      <c r="O195" s="4">
        <f>_xlfn.LET(
_xlpm.CumulativeHousingPaymentsIncludingAdditionalCosts,SUM($J$29:$J195),
_xlpm.PrincipalOwedCalculation,$B$10-$D195,
_xlpm.IsPrincipalLessThenOrEqualToMonthlyPaymentCondition,$G194&lt;=$B$10,
_xlpm.IsPrincipalZeroCondition,ROUND($G194,2) = 0,
_xlpm.IsPrincipalRemainingBlankCondition,$G194="",
_xlpm.IsPeriodBlankCondition,ISBLANK($A195),
_xlpm.Calculation,IF(_xlpm.IsPeriodBlankCondition,"",IF(_xlpm.IsPrincipalRemainingBlankCondition,"",IF(_xlpm.IsPrincipalZeroCondition,"",_xlpm.CumulativeHousingPaymentsIncludingAdditionalCosts))),
_xlpm.Calculation
)</f>
        <v>342369.63090813986</v>
      </c>
    </row>
    <row r="196" spans="1:15" x14ac:dyDescent="0.3">
      <c r="A196">
        <v>168</v>
      </c>
      <c r="B196" s="34">
        <f t="shared" si="19"/>
        <v>48914</v>
      </c>
      <c r="C196" s="4">
        <f t="shared" si="20"/>
        <v>112665.60864192921</v>
      </c>
      <c r="D196" s="4">
        <f t="shared" si="21"/>
        <v>751.10405761286142</v>
      </c>
      <c r="E196" s="4">
        <f t="shared" si="27"/>
        <v>569.67217537001579</v>
      </c>
      <c r="F196" s="4">
        <v>100</v>
      </c>
      <c r="G196" s="4">
        <f t="shared" si="22"/>
        <v>111995.9364665592</v>
      </c>
      <c r="H196" s="4">
        <f t="shared" si="23"/>
        <v>500</v>
      </c>
      <c r="I196" s="4" t="str">
        <f t="shared" si="24"/>
        <v/>
      </c>
      <c r="J196" s="4">
        <f t="shared" si="25"/>
        <v>1920.7762329828772</v>
      </c>
      <c r="K196" s="4">
        <f>_xlfn.LET(
_xlpm.CumulativeInterestCalculation,SUM($D$29:$D196),
_xlpm.IsPrincipalZeroCondition,ROUND($G195,2) = 0,
_xlpm.IsPrincipalRemainingBlankCondition,$G195="",
_xlpm.IsPeriodBlankCondition,ISBLANK($A196),
_xlpm.Calculation,IF(_xlpm.IsPeriodBlankCondition,"",IF(_xlpm.IsPrincipalRemainingBlankCondition,"",IF(_xlpm.IsPrincipalZeroCondition,"",_xlpm.CumulativeInterestCalculation))),
_xlpm.Calculation
)</f>
        <v>170686.34360768268</v>
      </c>
      <c r="L196" s="4">
        <f>_xlfn.LET(
_xlpm.CumulativePrincipalCalculation,SUM($E$29:$F196),
_xlpm.CumulativePrincipalCalculationIfPrincipalLessThenOrEqualToMonthlyPaymentCondition,$L195+$E196,
_xlpm.PrincipalOwedCalculation,$B$10-$D196,
_xlpm.IsPrincipalLessThenOrEqualToMonthlyPaymentCondition,$G195&lt;=$B$10,
_xlpm.IsPrincipalZeroCondition,ROUND($G195,2) = 0,
_xlpm.IsPrincipalRemainingBlankCondition,$G195="",
_xlpm.IsPeriodBlankCondition,ISBLANK($A196),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68004.063533440596</v>
      </c>
      <c r="M196" s="4">
        <f>_xlfn.LET(
_xlpm.CumulativePMICalculation,SUM($I$29:$I196),
_xlpm.IsPrincipalZeroCondition,ROUND($G195,2) = 0,
_xlpm.IsPrincipalRemainingBlankCondition,$G195="",
_xlpm.IsPeriodBlankCondition,ISBLANK($A196),
_xlpm.Calculation,IF(_xlpm.IsPeriodBlankCondition,"",IF(_xlpm.IsPrincipalRemainingBlankCondition,"",IF(_xlpm.IsPrincipalZeroCondition,"",_xlpm.CumulativePMICalculation))),
_xlpm.Calculation
)</f>
        <v>21600</v>
      </c>
      <c r="N196" s="4">
        <f t="shared" si="26"/>
        <v>260290.40714112326</v>
      </c>
      <c r="O196" s="4">
        <f>_xlfn.LET(
_xlpm.CumulativeHousingPaymentsIncludingAdditionalCosts,SUM($J$29:$J196),
_xlpm.PrincipalOwedCalculation,$B$10-$D196,
_xlpm.IsPrincipalLessThenOrEqualToMonthlyPaymentCondition,$G195&lt;=$B$10,
_xlpm.IsPrincipalZeroCondition,ROUND($G195,2) = 0,
_xlpm.IsPrincipalRemainingBlankCondition,$G195="",
_xlpm.IsPeriodBlankCondition,ISBLANK($A196),
_xlpm.Calculation,IF(_xlpm.IsPeriodBlankCondition,"",IF(_xlpm.IsPrincipalRemainingBlankCondition,"",IF(_xlpm.IsPrincipalZeroCondition,"",_xlpm.CumulativeHousingPaymentsIncludingAdditionalCosts))),
_xlpm.Calculation
)</f>
        <v>344290.40714112273</v>
      </c>
    </row>
    <row r="197" spans="1:15" x14ac:dyDescent="0.3">
      <c r="A197">
        <v>169</v>
      </c>
      <c r="B197" s="34">
        <f t="shared" si="19"/>
        <v>48945</v>
      </c>
      <c r="C197" s="4">
        <f t="shared" si="20"/>
        <v>111995.9364665592</v>
      </c>
      <c r="D197" s="4">
        <f t="shared" si="21"/>
        <v>746.63957644372806</v>
      </c>
      <c r="E197" s="4">
        <f t="shared" si="27"/>
        <v>574.13665653914916</v>
      </c>
      <c r="F197" s="4">
        <v>100</v>
      </c>
      <c r="G197" s="4">
        <f t="shared" si="22"/>
        <v>111321.79981002005</v>
      </c>
      <c r="H197" s="4">
        <f t="shared" si="23"/>
        <v>500</v>
      </c>
      <c r="I197" s="4" t="str">
        <f t="shared" si="24"/>
        <v/>
      </c>
      <c r="J197" s="4">
        <f t="shared" si="25"/>
        <v>1920.7762329828772</v>
      </c>
      <c r="K197" s="4">
        <f>_xlfn.LET(
_xlpm.CumulativeInterestCalculation,SUM($D$29:$D197),
_xlpm.IsPrincipalZeroCondition,ROUND($G196,2) = 0,
_xlpm.IsPrincipalRemainingBlankCondition,$G196="",
_xlpm.IsPeriodBlankCondition,ISBLANK($A197),
_xlpm.Calculation,IF(_xlpm.IsPeriodBlankCondition,"",IF(_xlpm.IsPrincipalRemainingBlankCondition,"",IF(_xlpm.IsPrincipalZeroCondition,"",_xlpm.CumulativeInterestCalculation))),
_xlpm.Calculation
)</f>
        <v>171432.98318412641</v>
      </c>
      <c r="L197" s="4">
        <f>_xlfn.LET(
_xlpm.CumulativePrincipalCalculation,SUM($E$29:$F197),
_xlpm.CumulativePrincipalCalculationIfPrincipalLessThenOrEqualToMonthlyPaymentCondition,$L196+$E197,
_xlpm.PrincipalOwedCalculation,$B$10-$D197,
_xlpm.IsPrincipalLessThenOrEqualToMonthlyPaymentCondition,$G196&lt;=$B$10,
_xlpm.IsPrincipalZeroCondition,ROUND($G196,2) = 0,
_xlpm.IsPrincipalRemainingBlankCondition,$G196="",
_xlpm.IsPeriodBlankCondition,ISBLANK($A197),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68678.200189979747</v>
      </c>
      <c r="M197" s="4">
        <f>_xlfn.LET(
_xlpm.CumulativePMICalculation,SUM($I$29:$I197),
_xlpm.IsPrincipalZeroCondition,ROUND($G196,2) = 0,
_xlpm.IsPrincipalRemainingBlankCondition,$G196="",
_xlpm.IsPeriodBlankCondition,ISBLANK($A197),
_xlpm.Calculation,IF(_xlpm.IsPeriodBlankCondition,"",IF(_xlpm.IsPrincipalRemainingBlankCondition,"",IF(_xlpm.IsPrincipalZeroCondition,"",_xlpm.CumulativePMICalculation))),
_xlpm.Calculation
)</f>
        <v>21600</v>
      </c>
      <c r="N197" s="4">
        <f t="shared" si="26"/>
        <v>261711.18337410616</v>
      </c>
      <c r="O197" s="4">
        <f>_xlfn.LET(
_xlpm.CumulativeHousingPaymentsIncludingAdditionalCosts,SUM($J$29:$J197),
_xlpm.PrincipalOwedCalculation,$B$10-$D197,
_xlpm.IsPrincipalLessThenOrEqualToMonthlyPaymentCondition,$G196&lt;=$B$10,
_xlpm.IsPrincipalZeroCondition,ROUND($G196,2) = 0,
_xlpm.IsPrincipalRemainingBlankCondition,$G196="",
_xlpm.IsPeriodBlankCondition,ISBLANK($A197),
_xlpm.Calculation,IF(_xlpm.IsPeriodBlankCondition,"",IF(_xlpm.IsPrincipalRemainingBlankCondition,"",IF(_xlpm.IsPrincipalZeroCondition,"",_xlpm.CumulativeHousingPaymentsIncludingAdditionalCosts))),
_xlpm.Calculation
)</f>
        <v>346211.1833741056</v>
      </c>
    </row>
    <row r="198" spans="1:15" x14ac:dyDescent="0.3">
      <c r="A198">
        <v>170</v>
      </c>
      <c r="B198" s="34">
        <f t="shared" si="19"/>
        <v>48976</v>
      </c>
      <c r="C198" s="4">
        <f t="shared" si="20"/>
        <v>111321.79981002005</v>
      </c>
      <c r="D198" s="4">
        <f t="shared" si="21"/>
        <v>742.14533206680039</v>
      </c>
      <c r="E198" s="4">
        <f t="shared" si="27"/>
        <v>578.63090091607683</v>
      </c>
      <c r="F198" s="4">
        <v>100</v>
      </c>
      <c r="G198" s="4">
        <f t="shared" si="22"/>
        <v>110643.16890910397</v>
      </c>
      <c r="H198" s="4">
        <f t="shared" si="23"/>
        <v>500</v>
      </c>
      <c r="I198" s="4" t="str">
        <f t="shared" si="24"/>
        <v/>
      </c>
      <c r="J198" s="4">
        <f t="shared" si="25"/>
        <v>1920.7762329828772</v>
      </c>
      <c r="K198" s="4">
        <f>_xlfn.LET(
_xlpm.CumulativeInterestCalculation,SUM($D$29:$D198),
_xlpm.IsPrincipalZeroCondition,ROUND($G197,2) = 0,
_xlpm.IsPrincipalRemainingBlankCondition,$G197="",
_xlpm.IsPeriodBlankCondition,ISBLANK($A198),
_xlpm.Calculation,IF(_xlpm.IsPeriodBlankCondition,"",IF(_xlpm.IsPrincipalRemainingBlankCondition,"",IF(_xlpm.IsPrincipalZeroCondition,"",_xlpm.CumulativeInterestCalculation))),
_xlpm.Calculation
)</f>
        <v>172175.12851619322</v>
      </c>
      <c r="L198" s="4">
        <f>_xlfn.LET(
_xlpm.CumulativePrincipalCalculation,SUM($E$29:$F198),
_xlpm.CumulativePrincipalCalculationIfPrincipalLessThenOrEqualToMonthlyPaymentCondition,$L197+$E198,
_xlpm.PrincipalOwedCalculation,$B$10-$D198,
_xlpm.IsPrincipalLessThenOrEqualToMonthlyPaymentCondition,$G197&lt;=$B$10,
_xlpm.IsPrincipalZeroCondition,ROUND($G197,2) = 0,
_xlpm.IsPrincipalRemainingBlankCondition,$G197="",
_xlpm.IsPeriodBlankCondition,ISBLANK($A198),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69356.831090895823</v>
      </c>
      <c r="M198" s="4">
        <f>_xlfn.LET(
_xlpm.CumulativePMICalculation,SUM($I$29:$I198),
_xlpm.IsPrincipalZeroCondition,ROUND($G197,2) = 0,
_xlpm.IsPrincipalRemainingBlankCondition,$G197="",
_xlpm.IsPeriodBlankCondition,ISBLANK($A198),
_xlpm.Calculation,IF(_xlpm.IsPeriodBlankCondition,"",IF(_xlpm.IsPrincipalRemainingBlankCondition,"",IF(_xlpm.IsPrincipalZeroCondition,"",_xlpm.CumulativePMICalculation))),
_xlpm.Calculation
)</f>
        <v>21600</v>
      </c>
      <c r="N198" s="4">
        <f t="shared" si="26"/>
        <v>263131.95960708905</v>
      </c>
      <c r="O198" s="4">
        <f>_xlfn.LET(
_xlpm.CumulativeHousingPaymentsIncludingAdditionalCosts,SUM($J$29:$J198),
_xlpm.PrincipalOwedCalculation,$B$10-$D198,
_xlpm.IsPrincipalLessThenOrEqualToMonthlyPaymentCondition,$G197&lt;=$B$10,
_xlpm.IsPrincipalZeroCondition,ROUND($G197,2) = 0,
_xlpm.IsPrincipalRemainingBlankCondition,$G197="",
_xlpm.IsPeriodBlankCondition,ISBLANK($A198),
_xlpm.Calculation,IF(_xlpm.IsPeriodBlankCondition,"",IF(_xlpm.IsPrincipalRemainingBlankCondition,"",IF(_xlpm.IsPrincipalZeroCondition,"",_xlpm.CumulativeHousingPaymentsIncludingAdditionalCosts))),
_xlpm.Calculation
)</f>
        <v>348131.95960708847</v>
      </c>
    </row>
    <row r="199" spans="1:15" x14ac:dyDescent="0.3">
      <c r="A199">
        <v>171</v>
      </c>
      <c r="B199" s="34">
        <f t="shared" si="19"/>
        <v>49004</v>
      </c>
      <c r="C199" s="4">
        <f t="shared" si="20"/>
        <v>110643.16890910397</v>
      </c>
      <c r="D199" s="4">
        <f t="shared" si="21"/>
        <v>737.6211260606932</v>
      </c>
      <c r="E199" s="4">
        <f t="shared" si="27"/>
        <v>583.15510692218402</v>
      </c>
      <c r="F199" s="4">
        <v>100</v>
      </c>
      <c r="G199" s="4">
        <f t="shared" si="22"/>
        <v>109960.01380218178</v>
      </c>
      <c r="H199" s="4">
        <f t="shared" si="23"/>
        <v>500</v>
      </c>
      <c r="I199" s="4" t="str">
        <f t="shared" si="24"/>
        <v/>
      </c>
      <c r="J199" s="4">
        <f t="shared" si="25"/>
        <v>1920.7762329828772</v>
      </c>
      <c r="K199" s="4">
        <f>_xlfn.LET(
_xlpm.CumulativeInterestCalculation,SUM($D$29:$D199),
_xlpm.IsPrincipalZeroCondition,ROUND($G198,2) = 0,
_xlpm.IsPrincipalRemainingBlankCondition,$G198="",
_xlpm.IsPeriodBlankCondition,ISBLANK($A199),
_xlpm.Calculation,IF(_xlpm.IsPeriodBlankCondition,"",IF(_xlpm.IsPrincipalRemainingBlankCondition,"",IF(_xlpm.IsPrincipalZeroCondition,"",_xlpm.CumulativeInterestCalculation))),
_xlpm.Calculation
)</f>
        <v>172912.74964225391</v>
      </c>
      <c r="L199" s="4">
        <f>_xlfn.LET(
_xlpm.CumulativePrincipalCalculation,SUM($E$29:$F199),
_xlpm.CumulativePrincipalCalculationIfPrincipalLessThenOrEqualToMonthlyPaymentCondition,$L198+$E199,
_xlpm.PrincipalOwedCalculation,$B$10-$D199,
_xlpm.IsPrincipalLessThenOrEqualToMonthlyPaymentCondition,$G198&lt;=$B$10,
_xlpm.IsPrincipalZeroCondition,ROUND($G198,2) = 0,
_xlpm.IsPrincipalRemainingBlankCondition,$G198="",
_xlpm.IsPeriodBlankCondition,ISBLANK($A199),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70039.986197818012</v>
      </c>
      <c r="M199" s="4">
        <f>_xlfn.LET(
_xlpm.CumulativePMICalculation,SUM($I$29:$I199),
_xlpm.IsPrincipalZeroCondition,ROUND($G198,2) = 0,
_xlpm.IsPrincipalRemainingBlankCondition,$G198="",
_xlpm.IsPeriodBlankCondition,ISBLANK($A199),
_xlpm.Calculation,IF(_xlpm.IsPeriodBlankCondition,"",IF(_xlpm.IsPrincipalRemainingBlankCondition,"",IF(_xlpm.IsPrincipalZeroCondition,"",_xlpm.CumulativePMICalculation))),
_xlpm.Calculation
)</f>
        <v>21600</v>
      </c>
      <c r="N199" s="4">
        <f t="shared" si="26"/>
        <v>264552.73584007192</v>
      </c>
      <c r="O199" s="4">
        <f>_xlfn.LET(
_xlpm.CumulativeHousingPaymentsIncludingAdditionalCosts,SUM($J$29:$J199),
_xlpm.PrincipalOwedCalculation,$B$10-$D199,
_xlpm.IsPrincipalLessThenOrEqualToMonthlyPaymentCondition,$G198&lt;=$B$10,
_xlpm.IsPrincipalZeroCondition,ROUND($G198,2) = 0,
_xlpm.IsPrincipalRemainingBlankCondition,$G198="",
_xlpm.IsPeriodBlankCondition,ISBLANK($A199),
_xlpm.Calculation,IF(_xlpm.IsPeriodBlankCondition,"",IF(_xlpm.IsPrincipalRemainingBlankCondition,"",IF(_xlpm.IsPrincipalZeroCondition,"",_xlpm.CumulativeHousingPaymentsIncludingAdditionalCosts))),
_xlpm.Calculation
)</f>
        <v>350052.73584007134</v>
      </c>
    </row>
    <row r="200" spans="1:15" x14ac:dyDescent="0.3">
      <c r="A200">
        <v>172</v>
      </c>
      <c r="B200" s="34">
        <f t="shared" si="19"/>
        <v>49035</v>
      </c>
      <c r="C200" s="4">
        <f t="shared" si="20"/>
        <v>109960.01380218178</v>
      </c>
      <c r="D200" s="4">
        <f t="shared" si="21"/>
        <v>733.06675868121192</v>
      </c>
      <c r="E200" s="4">
        <f t="shared" si="27"/>
        <v>587.7094743016653</v>
      </c>
      <c r="F200" s="4">
        <v>100</v>
      </c>
      <c r="G200" s="4">
        <f t="shared" si="22"/>
        <v>109272.30432788012</v>
      </c>
      <c r="H200" s="4">
        <f t="shared" si="23"/>
        <v>500</v>
      </c>
      <c r="I200" s="4" t="str">
        <f t="shared" si="24"/>
        <v/>
      </c>
      <c r="J200" s="4">
        <f t="shared" si="25"/>
        <v>1920.7762329828772</v>
      </c>
      <c r="K200" s="4">
        <f>_xlfn.LET(
_xlpm.CumulativeInterestCalculation,SUM($D$29:$D200),
_xlpm.IsPrincipalZeroCondition,ROUND($G199,2) = 0,
_xlpm.IsPrincipalRemainingBlankCondition,$G199="",
_xlpm.IsPeriodBlankCondition,ISBLANK($A200),
_xlpm.Calculation,IF(_xlpm.IsPeriodBlankCondition,"",IF(_xlpm.IsPrincipalRemainingBlankCondition,"",IF(_xlpm.IsPrincipalZeroCondition,"",_xlpm.CumulativeInterestCalculation))),
_xlpm.Calculation
)</f>
        <v>173645.81640093512</v>
      </c>
      <c r="L200" s="4">
        <f>_xlfn.LET(
_xlpm.CumulativePrincipalCalculation,SUM($E$29:$F200),
_xlpm.CumulativePrincipalCalculationIfPrincipalLessThenOrEqualToMonthlyPaymentCondition,$L199+$E200,
_xlpm.PrincipalOwedCalculation,$B$10-$D200,
_xlpm.IsPrincipalLessThenOrEqualToMonthlyPaymentCondition,$G199&lt;=$B$10,
_xlpm.IsPrincipalZeroCondition,ROUND($G199,2) = 0,
_xlpm.IsPrincipalRemainingBlankCondition,$G199="",
_xlpm.IsPeriodBlankCondition,ISBLANK($A200),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70727.695672119677</v>
      </c>
      <c r="M200" s="4">
        <f>_xlfn.LET(
_xlpm.CumulativePMICalculation,SUM($I$29:$I200),
_xlpm.IsPrincipalZeroCondition,ROUND($G199,2) = 0,
_xlpm.IsPrincipalRemainingBlankCondition,$G199="",
_xlpm.IsPeriodBlankCondition,ISBLANK($A200),
_xlpm.Calculation,IF(_xlpm.IsPeriodBlankCondition,"",IF(_xlpm.IsPrincipalRemainingBlankCondition,"",IF(_xlpm.IsPrincipalZeroCondition,"",_xlpm.CumulativePMICalculation))),
_xlpm.Calculation
)</f>
        <v>21600</v>
      </c>
      <c r="N200" s="4">
        <f t="shared" si="26"/>
        <v>265973.51207305479</v>
      </c>
      <c r="O200" s="4">
        <f>_xlfn.LET(
_xlpm.CumulativeHousingPaymentsIncludingAdditionalCosts,SUM($J$29:$J200),
_xlpm.PrincipalOwedCalculation,$B$10-$D200,
_xlpm.IsPrincipalLessThenOrEqualToMonthlyPaymentCondition,$G199&lt;=$B$10,
_xlpm.IsPrincipalZeroCondition,ROUND($G199,2) = 0,
_xlpm.IsPrincipalRemainingBlankCondition,$G199="",
_xlpm.IsPeriodBlankCondition,ISBLANK($A200),
_xlpm.Calculation,IF(_xlpm.IsPeriodBlankCondition,"",IF(_xlpm.IsPrincipalRemainingBlankCondition,"",IF(_xlpm.IsPrincipalZeroCondition,"",_xlpm.CumulativeHousingPaymentsIncludingAdditionalCosts))),
_xlpm.Calculation
)</f>
        <v>351973.51207305421</v>
      </c>
    </row>
    <row r="201" spans="1:15" x14ac:dyDescent="0.3">
      <c r="A201">
        <v>173</v>
      </c>
      <c r="B201" s="34">
        <f t="shared" si="19"/>
        <v>49065</v>
      </c>
      <c r="C201" s="4">
        <f t="shared" si="20"/>
        <v>109272.30432788012</v>
      </c>
      <c r="D201" s="4">
        <f t="shared" si="21"/>
        <v>728.4820288525342</v>
      </c>
      <c r="E201" s="4">
        <f t="shared" si="27"/>
        <v>592.29420413034302</v>
      </c>
      <c r="F201" s="4">
        <v>100</v>
      </c>
      <c r="G201" s="4">
        <f t="shared" si="22"/>
        <v>108580.01012374977</v>
      </c>
      <c r="H201" s="4">
        <f t="shared" si="23"/>
        <v>500</v>
      </c>
      <c r="I201" s="4" t="str">
        <f t="shared" si="24"/>
        <v/>
      </c>
      <c r="J201" s="4">
        <f t="shared" si="25"/>
        <v>1920.7762329828772</v>
      </c>
      <c r="K201" s="4">
        <f>_xlfn.LET(
_xlpm.CumulativeInterestCalculation,SUM($D$29:$D201),
_xlpm.IsPrincipalZeroCondition,ROUND($G200,2) = 0,
_xlpm.IsPrincipalRemainingBlankCondition,$G200="",
_xlpm.IsPeriodBlankCondition,ISBLANK($A201),
_xlpm.Calculation,IF(_xlpm.IsPeriodBlankCondition,"",IF(_xlpm.IsPrincipalRemainingBlankCondition,"",IF(_xlpm.IsPrincipalZeroCondition,"",_xlpm.CumulativeInterestCalculation))),
_xlpm.Calculation
)</f>
        <v>174374.29842978765</v>
      </c>
      <c r="L201" s="4">
        <f>_xlfn.LET(
_xlpm.CumulativePrincipalCalculation,SUM($E$29:$F201),
_xlpm.CumulativePrincipalCalculationIfPrincipalLessThenOrEqualToMonthlyPaymentCondition,$L200+$E201,
_xlpm.PrincipalOwedCalculation,$B$10-$D201,
_xlpm.IsPrincipalLessThenOrEqualToMonthlyPaymentCondition,$G200&lt;=$B$10,
_xlpm.IsPrincipalZeroCondition,ROUND($G200,2) = 0,
_xlpm.IsPrincipalRemainingBlankCondition,$G200="",
_xlpm.IsPeriodBlankCondition,ISBLANK($A201),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71419.989876250023</v>
      </c>
      <c r="M201" s="4">
        <f>_xlfn.LET(
_xlpm.CumulativePMICalculation,SUM($I$29:$I201),
_xlpm.IsPrincipalZeroCondition,ROUND($G200,2) = 0,
_xlpm.IsPrincipalRemainingBlankCondition,$G200="",
_xlpm.IsPeriodBlankCondition,ISBLANK($A201),
_xlpm.Calculation,IF(_xlpm.IsPeriodBlankCondition,"",IF(_xlpm.IsPrincipalRemainingBlankCondition,"",IF(_xlpm.IsPrincipalZeroCondition,"",_xlpm.CumulativePMICalculation))),
_xlpm.Calculation
)</f>
        <v>21600</v>
      </c>
      <c r="N201" s="4">
        <f t="shared" si="26"/>
        <v>267394.28830603766</v>
      </c>
      <c r="O201" s="4">
        <f>_xlfn.LET(
_xlpm.CumulativeHousingPaymentsIncludingAdditionalCosts,SUM($J$29:$J201),
_xlpm.PrincipalOwedCalculation,$B$10-$D201,
_xlpm.IsPrincipalLessThenOrEqualToMonthlyPaymentCondition,$G200&lt;=$B$10,
_xlpm.IsPrincipalZeroCondition,ROUND($G200,2) = 0,
_xlpm.IsPrincipalRemainingBlankCondition,$G200="",
_xlpm.IsPeriodBlankCondition,ISBLANK($A201),
_xlpm.Calculation,IF(_xlpm.IsPeriodBlankCondition,"",IF(_xlpm.IsPrincipalRemainingBlankCondition,"",IF(_xlpm.IsPrincipalZeroCondition,"",_xlpm.CumulativeHousingPaymentsIncludingAdditionalCosts))),
_xlpm.Calculation
)</f>
        <v>353894.28830603708</v>
      </c>
    </row>
    <row r="202" spans="1:15" x14ac:dyDescent="0.3">
      <c r="A202">
        <v>174</v>
      </c>
      <c r="B202" s="34">
        <f t="shared" si="19"/>
        <v>49096</v>
      </c>
      <c r="C202" s="4">
        <f t="shared" si="20"/>
        <v>108580.01012374977</v>
      </c>
      <c r="D202" s="4">
        <f t="shared" si="21"/>
        <v>723.86673415833184</v>
      </c>
      <c r="E202" s="4">
        <f t="shared" si="27"/>
        <v>596.90949882454538</v>
      </c>
      <c r="F202" s="4">
        <v>100</v>
      </c>
      <c r="G202" s="4">
        <f t="shared" si="22"/>
        <v>107883.10062492522</v>
      </c>
      <c r="H202" s="4">
        <f t="shared" si="23"/>
        <v>500</v>
      </c>
      <c r="I202" s="4" t="str">
        <f t="shared" si="24"/>
        <v/>
      </c>
      <c r="J202" s="4">
        <f t="shared" si="25"/>
        <v>1920.7762329828772</v>
      </c>
      <c r="K202" s="4">
        <f>_xlfn.LET(
_xlpm.CumulativeInterestCalculation,SUM($D$29:$D202),
_xlpm.IsPrincipalZeroCondition,ROUND($G201,2) = 0,
_xlpm.IsPrincipalRemainingBlankCondition,$G201="",
_xlpm.IsPeriodBlankCondition,ISBLANK($A202),
_xlpm.Calculation,IF(_xlpm.IsPeriodBlankCondition,"",IF(_xlpm.IsPrincipalRemainingBlankCondition,"",IF(_xlpm.IsPrincipalZeroCondition,"",_xlpm.CumulativeInterestCalculation))),
_xlpm.Calculation
)</f>
        <v>175098.16516394599</v>
      </c>
      <c r="L202" s="4">
        <f>_xlfn.LET(
_xlpm.CumulativePrincipalCalculation,SUM($E$29:$F202),
_xlpm.CumulativePrincipalCalculationIfPrincipalLessThenOrEqualToMonthlyPaymentCondition,$L201+$E202,
_xlpm.PrincipalOwedCalculation,$B$10-$D202,
_xlpm.IsPrincipalLessThenOrEqualToMonthlyPaymentCondition,$G201&lt;=$B$10,
_xlpm.IsPrincipalZeroCondition,ROUND($G201,2) = 0,
_xlpm.IsPrincipalRemainingBlankCondition,$G201="",
_xlpm.IsPeriodBlankCondition,ISBLANK($A202),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72116.899375074572</v>
      </c>
      <c r="M202" s="4">
        <f>_xlfn.LET(
_xlpm.CumulativePMICalculation,SUM($I$29:$I202),
_xlpm.IsPrincipalZeroCondition,ROUND($G201,2) = 0,
_xlpm.IsPrincipalRemainingBlankCondition,$G201="",
_xlpm.IsPeriodBlankCondition,ISBLANK($A202),
_xlpm.Calculation,IF(_xlpm.IsPeriodBlankCondition,"",IF(_xlpm.IsPrincipalRemainingBlankCondition,"",IF(_xlpm.IsPrincipalZeroCondition,"",_xlpm.CumulativePMICalculation))),
_xlpm.Calculation
)</f>
        <v>21600</v>
      </c>
      <c r="N202" s="4">
        <f t="shared" si="26"/>
        <v>268815.06453902053</v>
      </c>
      <c r="O202" s="4">
        <f>_xlfn.LET(
_xlpm.CumulativeHousingPaymentsIncludingAdditionalCosts,SUM($J$29:$J202),
_xlpm.PrincipalOwedCalculation,$B$10-$D202,
_xlpm.IsPrincipalLessThenOrEqualToMonthlyPaymentCondition,$G201&lt;=$B$10,
_xlpm.IsPrincipalZeroCondition,ROUND($G201,2) = 0,
_xlpm.IsPrincipalRemainingBlankCondition,$G201="",
_xlpm.IsPeriodBlankCondition,ISBLANK($A202),
_xlpm.Calculation,IF(_xlpm.IsPeriodBlankCondition,"",IF(_xlpm.IsPrincipalRemainingBlankCondition,"",IF(_xlpm.IsPrincipalZeroCondition,"",_xlpm.CumulativeHousingPaymentsIncludingAdditionalCosts))),
_xlpm.Calculation
)</f>
        <v>355815.06453901995</v>
      </c>
    </row>
    <row r="203" spans="1:15" x14ac:dyDescent="0.3">
      <c r="A203">
        <v>175</v>
      </c>
      <c r="B203" s="34">
        <f t="shared" si="19"/>
        <v>49126</v>
      </c>
      <c r="C203" s="4">
        <f t="shared" si="20"/>
        <v>107883.10062492522</v>
      </c>
      <c r="D203" s="4">
        <f t="shared" si="21"/>
        <v>719.22067083283491</v>
      </c>
      <c r="E203" s="4">
        <f t="shared" si="27"/>
        <v>601.55556215004231</v>
      </c>
      <c r="F203" s="4">
        <v>100</v>
      </c>
      <c r="G203" s="4">
        <f t="shared" si="22"/>
        <v>107181.54506277519</v>
      </c>
      <c r="H203" s="4">
        <f t="shared" si="23"/>
        <v>500</v>
      </c>
      <c r="I203" s="4" t="str">
        <f t="shared" si="24"/>
        <v/>
      </c>
      <c r="J203" s="4">
        <f t="shared" si="25"/>
        <v>1920.7762329828772</v>
      </c>
      <c r="K203" s="4">
        <f>_xlfn.LET(
_xlpm.CumulativeInterestCalculation,SUM($D$29:$D203),
_xlpm.IsPrincipalZeroCondition,ROUND($G202,2) = 0,
_xlpm.IsPrincipalRemainingBlankCondition,$G202="",
_xlpm.IsPeriodBlankCondition,ISBLANK($A203),
_xlpm.Calculation,IF(_xlpm.IsPeriodBlankCondition,"",IF(_xlpm.IsPrincipalRemainingBlankCondition,"",IF(_xlpm.IsPrincipalZeroCondition,"",_xlpm.CumulativeInterestCalculation))),
_xlpm.Calculation
)</f>
        <v>175817.38583477883</v>
      </c>
      <c r="L203" s="4">
        <f>_xlfn.LET(
_xlpm.CumulativePrincipalCalculation,SUM($E$29:$F203),
_xlpm.CumulativePrincipalCalculationIfPrincipalLessThenOrEqualToMonthlyPaymentCondition,$L202+$E203,
_xlpm.PrincipalOwedCalculation,$B$10-$D203,
_xlpm.IsPrincipalLessThenOrEqualToMonthlyPaymentCondition,$G202&lt;=$B$10,
_xlpm.IsPrincipalZeroCondition,ROUND($G202,2) = 0,
_xlpm.IsPrincipalRemainingBlankCondition,$G202="",
_xlpm.IsPeriodBlankCondition,ISBLANK($A203),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72818.454937224611</v>
      </c>
      <c r="M203" s="4">
        <f>_xlfn.LET(
_xlpm.CumulativePMICalculation,SUM($I$29:$I203),
_xlpm.IsPrincipalZeroCondition,ROUND($G202,2) = 0,
_xlpm.IsPrincipalRemainingBlankCondition,$G202="",
_xlpm.IsPeriodBlankCondition,ISBLANK($A203),
_xlpm.Calculation,IF(_xlpm.IsPeriodBlankCondition,"",IF(_xlpm.IsPrincipalRemainingBlankCondition,"",IF(_xlpm.IsPrincipalZeroCondition,"",_xlpm.CumulativePMICalculation))),
_xlpm.Calculation
)</f>
        <v>21600</v>
      </c>
      <c r="N203" s="4">
        <f t="shared" si="26"/>
        <v>270235.84077200346</v>
      </c>
      <c r="O203" s="4">
        <f>_xlfn.LET(
_xlpm.CumulativeHousingPaymentsIncludingAdditionalCosts,SUM($J$29:$J203),
_xlpm.PrincipalOwedCalculation,$B$10-$D203,
_xlpm.IsPrincipalLessThenOrEqualToMonthlyPaymentCondition,$G202&lt;=$B$10,
_xlpm.IsPrincipalZeroCondition,ROUND($G202,2) = 0,
_xlpm.IsPrincipalRemainingBlankCondition,$G202="",
_xlpm.IsPeriodBlankCondition,ISBLANK($A203),
_xlpm.Calculation,IF(_xlpm.IsPeriodBlankCondition,"",IF(_xlpm.IsPrincipalRemainingBlankCondition,"",IF(_xlpm.IsPrincipalZeroCondition,"",_xlpm.CumulativeHousingPaymentsIncludingAdditionalCosts))),
_xlpm.Calculation
)</f>
        <v>357735.84077200282</v>
      </c>
    </row>
    <row r="204" spans="1:15" x14ac:dyDescent="0.3">
      <c r="A204">
        <v>176</v>
      </c>
      <c r="B204" s="34">
        <f t="shared" si="19"/>
        <v>49157</v>
      </c>
      <c r="C204" s="4">
        <f t="shared" si="20"/>
        <v>107181.54506277519</v>
      </c>
      <c r="D204" s="4">
        <f t="shared" si="21"/>
        <v>714.54363375183459</v>
      </c>
      <c r="E204" s="4">
        <f t="shared" si="27"/>
        <v>606.23259923104263</v>
      </c>
      <c r="F204" s="4">
        <v>100</v>
      </c>
      <c r="G204" s="4">
        <f t="shared" si="22"/>
        <v>106475.31246354415</v>
      </c>
      <c r="H204" s="4">
        <f t="shared" si="23"/>
        <v>500</v>
      </c>
      <c r="I204" s="4" t="str">
        <f t="shared" si="24"/>
        <v/>
      </c>
      <c r="J204" s="4">
        <f t="shared" si="25"/>
        <v>1920.7762329828772</v>
      </c>
      <c r="K204" s="4">
        <f>_xlfn.LET(
_xlpm.CumulativeInterestCalculation,SUM($D$29:$D204),
_xlpm.IsPrincipalZeroCondition,ROUND($G203,2) = 0,
_xlpm.IsPrincipalRemainingBlankCondition,$G203="",
_xlpm.IsPeriodBlankCondition,ISBLANK($A204),
_xlpm.Calculation,IF(_xlpm.IsPeriodBlankCondition,"",IF(_xlpm.IsPrincipalRemainingBlankCondition,"",IF(_xlpm.IsPrincipalZeroCondition,"",_xlpm.CumulativeInterestCalculation))),
_xlpm.Calculation
)</f>
        <v>176531.92946853067</v>
      </c>
      <c r="L204" s="4">
        <f>_xlfn.LET(
_xlpm.CumulativePrincipalCalculation,SUM($E$29:$F204),
_xlpm.CumulativePrincipalCalculationIfPrincipalLessThenOrEqualToMonthlyPaymentCondition,$L203+$E204,
_xlpm.PrincipalOwedCalculation,$B$10-$D204,
_xlpm.IsPrincipalLessThenOrEqualToMonthlyPaymentCondition,$G203&lt;=$B$10,
_xlpm.IsPrincipalZeroCondition,ROUND($G203,2) = 0,
_xlpm.IsPrincipalRemainingBlankCondition,$G203="",
_xlpm.IsPeriodBlankCondition,ISBLANK($A204),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73524.687536455647</v>
      </c>
      <c r="M204" s="4">
        <f>_xlfn.LET(
_xlpm.CumulativePMICalculation,SUM($I$29:$I204),
_xlpm.IsPrincipalZeroCondition,ROUND($G203,2) = 0,
_xlpm.IsPrincipalRemainingBlankCondition,$G203="",
_xlpm.IsPeriodBlankCondition,ISBLANK($A204),
_xlpm.Calculation,IF(_xlpm.IsPeriodBlankCondition,"",IF(_xlpm.IsPrincipalRemainingBlankCondition,"",IF(_xlpm.IsPrincipalZeroCondition,"",_xlpm.CumulativePMICalculation))),
_xlpm.Calculation
)</f>
        <v>21600</v>
      </c>
      <c r="N204" s="4">
        <f t="shared" si="26"/>
        <v>271656.61700498633</v>
      </c>
      <c r="O204" s="4">
        <f>_xlfn.LET(
_xlpm.CumulativeHousingPaymentsIncludingAdditionalCosts,SUM($J$29:$J204),
_xlpm.PrincipalOwedCalculation,$B$10-$D204,
_xlpm.IsPrincipalLessThenOrEqualToMonthlyPaymentCondition,$G203&lt;=$B$10,
_xlpm.IsPrincipalZeroCondition,ROUND($G203,2) = 0,
_xlpm.IsPrincipalRemainingBlankCondition,$G203="",
_xlpm.IsPeriodBlankCondition,ISBLANK($A204),
_xlpm.Calculation,IF(_xlpm.IsPeriodBlankCondition,"",IF(_xlpm.IsPrincipalRemainingBlankCondition,"",IF(_xlpm.IsPrincipalZeroCondition,"",_xlpm.CumulativeHousingPaymentsIncludingAdditionalCosts))),
_xlpm.Calculation
)</f>
        <v>359656.61700498569</v>
      </c>
    </row>
    <row r="205" spans="1:15" x14ac:dyDescent="0.3">
      <c r="A205">
        <v>177</v>
      </c>
      <c r="B205" s="34">
        <f t="shared" si="19"/>
        <v>49188</v>
      </c>
      <c r="C205" s="4">
        <f t="shared" si="20"/>
        <v>106475.31246354415</v>
      </c>
      <c r="D205" s="4">
        <f t="shared" si="21"/>
        <v>709.83541642362775</v>
      </c>
      <c r="E205" s="4">
        <f t="shared" si="27"/>
        <v>610.94081655924947</v>
      </c>
      <c r="F205" s="4">
        <v>100</v>
      </c>
      <c r="G205" s="4">
        <f t="shared" si="22"/>
        <v>105764.3716469849</v>
      </c>
      <c r="H205" s="4">
        <f t="shared" si="23"/>
        <v>500</v>
      </c>
      <c r="I205" s="4" t="str">
        <f t="shared" si="24"/>
        <v/>
      </c>
      <c r="J205" s="4">
        <f t="shared" si="25"/>
        <v>1920.7762329828772</v>
      </c>
      <c r="K205" s="4">
        <f>_xlfn.LET(
_xlpm.CumulativeInterestCalculation,SUM($D$29:$D205),
_xlpm.IsPrincipalZeroCondition,ROUND($G204,2) = 0,
_xlpm.IsPrincipalRemainingBlankCondition,$G204="",
_xlpm.IsPeriodBlankCondition,ISBLANK($A205),
_xlpm.Calculation,IF(_xlpm.IsPeriodBlankCondition,"",IF(_xlpm.IsPrincipalRemainingBlankCondition,"",IF(_xlpm.IsPrincipalZeroCondition,"",_xlpm.CumulativeInterestCalculation))),
_xlpm.Calculation
)</f>
        <v>177241.76488495429</v>
      </c>
      <c r="L205" s="4">
        <f>_xlfn.LET(
_xlpm.CumulativePrincipalCalculation,SUM($E$29:$F205),
_xlpm.CumulativePrincipalCalculationIfPrincipalLessThenOrEqualToMonthlyPaymentCondition,$L204+$E205,
_xlpm.PrincipalOwedCalculation,$B$10-$D205,
_xlpm.IsPrincipalLessThenOrEqualToMonthlyPaymentCondition,$G204&lt;=$B$10,
_xlpm.IsPrincipalZeroCondition,ROUND($G204,2) = 0,
_xlpm.IsPrincipalRemainingBlankCondition,$G204="",
_xlpm.IsPeriodBlankCondition,ISBLANK($A205),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74235.628353014894</v>
      </c>
      <c r="M205" s="4">
        <f>_xlfn.LET(
_xlpm.CumulativePMICalculation,SUM($I$29:$I205),
_xlpm.IsPrincipalZeroCondition,ROUND($G204,2) = 0,
_xlpm.IsPrincipalRemainingBlankCondition,$G204="",
_xlpm.IsPeriodBlankCondition,ISBLANK($A205),
_xlpm.Calculation,IF(_xlpm.IsPeriodBlankCondition,"",IF(_xlpm.IsPrincipalRemainingBlankCondition,"",IF(_xlpm.IsPrincipalZeroCondition,"",_xlpm.CumulativePMICalculation))),
_xlpm.Calculation
)</f>
        <v>21600</v>
      </c>
      <c r="N205" s="4">
        <f t="shared" si="26"/>
        <v>273077.3932379692</v>
      </c>
      <c r="O205" s="4">
        <f>_xlfn.LET(
_xlpm.CumulativeHousingPaymentsIncludingAdditionalCosts,SUM($J$29:$J205),
_xlpm.PrincipalOwedCalculation,$B$10-$D205,
_xlpm.IsPrincipalLessThenOrEqualToMonthlyPaymentCondition,$G204&lt;=$B$10,
_xlpm.IsPrincipalZeroCondition,ROUND($G204,2) = 0,
_xlpm.IsPrincipalRemainingBlankCondition,$G204="",
_xlpm.IsPeriodBlankCondition,ISBLANK($A205),
_xlpm.Calculation,IF(_xlpm.IsPeriodBlankCondition,"",IF(_xlpm.IsPrincipalRemainingBlankCondition,"",IF(_xlpm.IsPrincipalZeroCondition,"",_xlpm.CumulativeHousingPaymentsIncludingAdditionalCosts))),
_xlpm.Calculation
)</f>
        <v>361577.39323796856</v>
      </c>
    </row>
    <row r="206" spans="1:15" x14ac:dyDescent="0.3">
      <c r="A206">
        <v>178</v>
      </c>
      <c r="B206" s="34">
        <f t="shared" si="19"/>
        <v>49218</v>
      </c>
      <c r="C206" s="4">
        <f t="shared" si="20"/>
        <v>105764.3716469849</v>
      </c>
      <c r="D206" s="4">
        <f t="shared" si="21"/>
        <v>705.0958109798994</v>
      </c>
      <c r="E206" s="4">
        <f t="shared" si="27"/>
        <v>615.68042200297782</v>
      </c>
      <c r="F206" s="4">
        <v>100</v>
      </c>
      <c r="G206" s="4">
        <f t="shared" si="22"/>
        <v>105048.69122498193</v>
      </c>
      <c r="H206" s="4">
        <f t="shared" si="23"/>
        <v>500</v>
      </c>
      <c r="I206" s="4" t="str">
        <f t="shared" si="24"/>
        <v/>
      </c>
      <c r="J206" s="4">
        <f t="shared" si="25"/>
        <v>1920.7762329828772</v>
      </c>
      <c r="K206" s="4">
        <f>_xlfn.LET(
_xlpm.CumulativeInterestCalculation,SUM($D$29:$D206),
_xlpm.IsPrincipalZeroCondition,ROUND($G205,2) = 0,
_xlpm.IsPrincipalRemainingBlankCondition,$G205="",
_xlpm.IsPeriodBlankCondition,ISBLANK($A206),
_xlpm.Calculation,IF(_xlpm.IsPeriodBlankCondition,"",IF(_xlpm.IsPrincipalRemainingBlankCondition,"",IF(_xlpm.IsPrincipalZeroCondition,"",_xlpm.CumulativeInterestCalculation))),
_xlpm.Calculation
)</f>
        <v>177946.86069593419</v>
      </c>
      <c r="L206" s="4">
        <f>_xlfn.LET(
_xlpm.CumulativePrincipalCalculation,SUM($E$29:$F206),
_xlpm.CumulativePrincipalCalculationIfPrincipalLessThenOrEqualToMonthlyPaymentCondition,$L205+$E206,
_xlpm.PrincipalOwedCalculation,$B$10-$D206,
_xlpm.IsPrincipalLessThenOrEqualToMonthlyPaymentCondition,$G205&lt;=$B$10,
_xlpm.IsPrincipalZeroCondition,ROUND($G205,2) = 0,
_xlpm.IsPrincipalRemainingBlankCondition,$G205="",
_xlpm.IsPeriodBlankCondition,ISBLANK($A206),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74951.308775017867</v>
      </c>
      <c r="M206" s="4">
        <f>_xlfn.LET(
_xlpm.CumulativePMICalculation,SUM($I$29:$I206),
_xlpm.IsPrincipalZeroCondition,ROUND($G205,2) = 0,
_xlpm.IsPrincipalRemainingBlankCondition,$G205="",
_xlpm.IsPeriodBlankCondition,ISBLANK($A206),
_xlpm.Calculation,IF(_xlpm.IsPeriodBlankCondition,"",IF(_xlpm.IsPrincipalRemainingBlankCondition,"",IF(_xlpm.IsPrincipalZeroCondition,"",_xlpm.CumulativePMICalculation))),
_xlpm.Calculation
)</f>
        <v>21600</v>
      </c>
      <c r="N206" s="4">
        <f t="shared" si="26"/>
        <v>274498.16947095207</v>
      </c>
      <c r="O206" s="4">
        <f>_xlfn.LET(
_xlpm.CumulativeHousingPaymentsIncludingAdditionalCosts,SUM($J$29:$J206),
_xlpm.PrincipalOwedCalculation,$B$10-$D206,
_xlpm.IsPrincipalLessThenOrEqualToMonthlyPaymentCondition,$G205&lt;=$B$10,
_xlpm.IsPrincipalZeroCondition,ROUND($G205,2) = 0,
_xlpm.IsPrincipalRemainingBlankCondition,$G205="",
_xlpm.IsPeriodBlankCondition,ISBLANK($A206),
_xlpm.Calculation,IF(_xlpm.IsPeriodBlankCondition,"",IF(_xlpm.IsPrincipalRemainingBlankCondition,"",IF(_xlpm.IsPrincipalZeroCondition,"",_xlpm.CumulativeHousingPaymentsIncludingAdditionalCosts))),
_xlpm.Calculation
)</f>
        <v>363498.16947095143</v>
      </c>
    </row>
    <row r="207" spans="1:15" x14ac:dyDescent="0.3">
      <c r="A207">
        <v>179</v>
      </c>
      <c r="B207" s="34">
        <f t="shared" si="19"/>
        <v>49249</v>
      </c>
      <c r="C207" s="4">
        <f t="shared" si="20"/>
        <v>105048.69122498193</v>
      </c>
      <c r="D207" s="4">
        <f t="shared" si="21"/>
        <v>700.32460816654623</v>
      </c>
      <c r="E207" s="4">
        <f t="shared" si="27"/>
        <v>620.45162481633099</v>
      </c>
      <c r="F207" s="4">
        <v>100</v>
      </c>
      <c r="G207" s="4">
        <f t="shared" si="22"/>
        <v>104328.2396001656</v>
      </c>
      <c r="H207" s="4">
        <f t="shared" si="23"/>
        <v>500</v>
      </c>
      <c r="I207" s="4" t="str">
        <f t="shared" si="24"/>
        <v/>
      </c>
      <c r="J207" s="4">
        <f t="shared" si="25"/>
        <v>1920.7762329828772</v>
      </c>
      <c r="K207" s="4">
        <f>_xlfn.LET(
_xlpm.CumulativeInterestCalculation,SUM($D$29:$D207),
_xlpm.IsPrincipalZeroCondition,ROUND($G206,2) = 0,
_xlpm.IsPrincipalRemainingBlankCondition,$G206="",
_xlpm.IsPeriodBlankCondition,ISBLANK($A207),
_xlpm.Calculation,IF(_xlpm.IsPeriodBlankCondition,"",IF(_xlpm.IsPrincipalRemainingBlankCondition,"",IF(_xlpm.IsPrincipalZeroCondition,"",_xlpm.CumulativeInterestCalculation))),
_xlpm.Calculation
)</f>
        <v>178647.18530410074</v>
      </c>
      <c r="L207" s="4">
        <f>_xlfn.LET(
_xlpm.CumulativePrincipalCalculation,SUM($E$29:$F207),
_xlpm.CumulativePrincipalCalculationIfPrincipalLessThenOrEqualToMonthlyPaymentCondition,$L206+$E207,
_xlpm.PrincipalOwedCalculation,$B$10-$D207,
_xlpm.IsPrincipalLessThenOrEqualToMonthlyPaymentCondition,$G206&lt;=$B$10,
_xlpm.IsPrincipalZeroCondition,ROUND($G206,2) = 0,
_xlpm.IsPrincipalRemainingBlankCondition,$G206="",
_xlpm.IsPeriodBlankCondition,ISBLANK($A207),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75671.760399834195</v>
      </c>
      <c r="M207" s="4">
        <f>_xlfn.LET(
_xlpm.CumulativePMICalculation,SUM($I$29:$I207),
_xlpm.IsPrincipalZeroCondition,ROUND($G206,2) = 0,
_xlpm.IsPrincipalRemainingBlankCondition,$G206="",
_xlpm.IsPeriodBlankCondition,ISBLANK($A207),
_xlpm.Calculation,IF(_xlpm.IsPeriodBlankCondition,"",IF(_xlpm.IsPrincipalRemainingBlankCondition,"",IF(_xlpm.IsPrincipalZeroCondition,"",_xlpm.CumulativePMICalculation))),
_xlpm.Calculation
)</f>
        <v>21600</v>
      </c>
      <c r="N207" s="4">
        <f t="shared" si="26"/>
        <v>275918.94570393494</v>
      </c>
      <c r="O207" s="4">
        <f>_xlfn.LET(
_xlpm.CumulativeHousingPaymentsIncludingAdditionalCosts,SUM($J$29:$J207),
_xlpm.PrincipalOwedCalculation,$B$10-$D207,
_xlpm.IsPrincipalLessThenOrEqualToMonthlyPaymentCondition,$G206&lt;=$B$10,
_xlpm.IsPrincipalZeroCondition,ROUND($G206,2) = 0,
_xlpm.IsPrincipalRemainingBlankCondition,$G206="",
_xlpm.IsPeriodBlankCondition,ISBLANK($A207),
_xlpm.Calculation,IF(_xlpm.IsPeriodBlankCondition,"",IF(_xlpm.IsPrincipalRemainingBlankCondition,"",IF(_xlpm.IsPrincipalZeroCondition,"",_xlpm.CumulativeHousingPaymentsIncludingAdditionalCosts))),
_xlpm.Calculation
)</f>
        <v>365418.9457039343</v>
      </c>
    </row>
    <row r="208" spans="1:15" x14ac:dyDescent="0.3">
      <c r="A208">
        <v>180</v>
      </c>
      <c r="B208" s="34">
        <f t="shared" si="19"/>
        <v>49279</v>
      </c>
      <c r="C208" s="4">
        <f t="shared" si="20"/>
        <v>104328.2396001656</v>
      </c>
      <c r="D208" s="4">
        <f t="shared" si="21"/>
        <v>695.52159733443739</v>
      </c>
      <c r="E208" s="4">
        <f t="shared" si="27"/>
        <v>625.25463564843983</v>
      </c>
      <c r="F208" s="4">
        <v>100</v>
      </c>
      <c r="G208" s="4">
        <f t="shared" si="22"/>
        <v>103602.98496451716</v>
      </c>
      <c r="H208" s="4">
        <f t="shared" si="23"/>
        <v>500</v>
      </c>
      <c r="I208" s="4" t="str">
        <f t="shared" si="24"/>
        <v/>
      </c>
      <c r="J208" s="4">
        <f t="shared" si="25"/>
        <v>1920.7762329828772</v>
      </c>
      <c r="K208" s="4">
        <f>_xlfn.LET(
_xlpm.CumulativeInterestCalculation,SUM($D$29:$D208),
_xlpm.IsPrincipalZeroCondition,ROUND($G207,2) = 0,
_xlpm.IsPrincipalRemainingBlankCondition,$G207="",
_xlpm.IsPeriodBlankCondition,ISBLANK($A208),
_xlpm.Calculation,IF(_xlpm.IsPeriodBlankCondition,"",IF(_xlpm.IsPrincipalRemainingBlankCondition,"",IF(_xlpm.IsPrincipalZeroCondition,"",_xlpm.CumulativeInterestCalculation))),
_xlpm.Calculation
)</f>
        <v>179342.70690143519</v>
      </c>
      <c r="L208" s="4">
        <f>_xlfn.LET(
_xlpm.CumulativePrincipalCalculation,SUM($E$29:$F208),
_xlpm.CumulativePrincipalCalculationIfPrincipalLessThenOrEqualToMonthlyPaymentCondition,$L207+$E208,
_xlpm.PrincipalOwedCalculation,$B$10-$D208,
_xlpm.IsPrincipalLessThenOrEqualToMonthlyPaymentCondition,$G207&lt;=$B$10,
_xlpm.IsPrincipalZeroCondition,ROUND($G207,2) = 0,
_xlpm.IsPrincipalRemainingBlankCondition,$G207="",
_xlpm.IsPeriodBlankCondition,ISBLANK($A208),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76397.015035482633</v>
      </c>
      <c r="M208" s="4">
        <f>_xlfn.LET(
_xlpm.CumulativePMICalculation,SUM($I$29:$I208),
_xlpm.IsPrincipalZeroCondition,ROUND($G207,2) = 0,
_xlpm.IsPrincipalRemainingBlankCondition,$G207="",
_xlpm.IsPeriodBlankCondition,ISBLANK($A208),
_xlpm.Calculation,IF(_xlpm.IsPeriodBlankCondition,"",IF(_xlpm.IsPrincipalRemainingBlankCondition,"",IF(_xlpm.IsPrincipalZeroCondition,"",_xlpm.CumulativePMICalculation))),
_xlpm.Calculation
)</f>
        <v>21600</v>
      </c>
      <c r="N208" s="4">
        <f t="shared" si="26"/>
        <v>277339.72193691781</v>
      </c>
      <c r="O208" s="4">
        <f>_xlfn.LET(
_xlpm.CumulativeHousingPaymentsIncludingAdditionalCosts,SUM($J$29:$J208),
_xlpm.PrincipalOwedCalculation,$B$10-$D208,
_xlpm.IsPrincipalLessThenOrEqualToMonthlyPaymentCondition,$G207&lt;=$B$10,
_xlpm.IsPrincipalZeroCondition,ROUND($G207,2) = 0,
_xlpm.IsPrincipalRemainingBlankCondition,$G207="",
_xlpm.IsPeriodBlankCondition,ISBLANK($A208),
_xlpm.Calculation,IF(_xlpm.IsPeriodBlankCondition,"",IF(_xlpm.IsPrincipalRemainingBlankCondition,"",IF(_xlpm.IsPrincipalZeroCondition,"",_xlpm.CumulativeHousingPaymentsIncludingAdditionalCosts))),
_xlpm.Calculation
)</f>
        <v>367339.72193691717</v>
      </c>
    </row>
    <row r="209" spans="1:15" x14ac:dyDescent="0.3">
      <c r="A209">
        <v>181</v>
      </c>
      <c r="B209" s="34">
        <f t="shared" si="19"/>
        <v>49310</v>
      </c>
      <c r="C209" s="4">
        <f t="shared" si="20"/>
        <v>103602.98496451716</v>
      </c>
      <c r="D209" s="4">
        <f t="shared" si="21"/>
        <v>690.68656643011445</v>
      </c>
      <c r="E209" s="4">
        <f t="shared" si="27"/>
        <v>630.08966655276276</v>
      </c>
      <c r="F209" s="4">
        <v>100</v>
      </c>
      <c r="G209" s="4">
        <f t="shared" si="22"/>
        <v>102872.89529796439</v>
      </c>
      <c r="H209" s="4">
        <f t="shared" si="23"/>
        <v>500</v>
      </c>
      <c r="I209" s="4" t="str">
        <f t="shared" si="24"/>
        <v/>
      </c>
      <c r="J209" s="4">
        <f t="shared" si="25"/>
        <v>1920.7762329828772</v>
      </c>
      <c r="K209" s="4">
        <f>_xlfn.LET(
_xlpm.CumulativeInterestCalculation,SUM($D$29:$D209),
_xlpm.IsPrincipalZeroCondition,ROUND($G208,2) = 0,
_xlpm.IsPrincipalRemainingBlankCondition,$G208="",
_xlpm.IsPeriodBlankCondition,ISBLANK($A209),
_xlpm.Calculation,IF(_xlpm.IsPeriodBlankCondition,"",IF(_xlpm.IsPrincipalRemainingBlankCondition,"",IF(_xlpm.IsPrincipalZeroCondition,"",_xlpm.CumulativeInterestCalculation))),
_xlpm.Calculation
)</f>
        <v>180033.3934678653</v>
      </c>
      <c r="L209" s="4">
        <f>_xlfn.LET(
_xlpm.CumulativePrincipalCalculation,SUM($E$29:$F209),
_xlpm.CumulativePrincipalCalculationIfPrincipalLessThenOrEqualToMonthlyPaymentCondition,$L208+$E209,
_xlpm.PrincipalOwedCalculation,$B$10-$D209,
_xlpm.IsPrincipalLessThenOrEqualToMonthlyPaymentCondition,$G208&lt;=$B$10,
_xlpm.IsPrincipalZeroCondition,ROUND($G208,2) = 0,
_xlpm.IsPrincipalRemainingBlankCondition,$G208="",
_xlpm.IsPeriodBlankCondition,ISBLANK($A209),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77127.104702035402</v>
      </c>
      <c r="M209" s="4">
        <f>_xlfn.LET(
_xlpm.CumulativePMICalculation,SUM($I$29:$I209),
_xlpm.IsPrincipalZeroCondition,ROUND($G208,2) = 0,
_xlpm.IsPrincipalRemainingBlankCondition,$G208="",
_xlpm.IsPeriodBlankCondition,ISBLANK($A209),
_xlpm.Calculation,IF(_xlpm.IsPeriodBlankCondition,"",IF(_xlpm.IsPrincipalRemainingBlankCondition,"",IF(_xlpm.IsPrincipalZeroCondition,"",_xlpm.CumulativePMICalculation))),
_xlpm.Calculation
)</f>
        <v>21600</v>
      </c>
      <c r="N209" s="4">
        <f t="shared" si="26"/>
        <v>278760.49816990073</v>
      </c>
      <c r="O209" s="4">
        <f>_xlfn.LET(
_xlpm.CumulativeHousingPaymentsIncludingAdditionalCosts,SUM($J$29:$J209),
_xlpm.PrincipalOwedCalculation,$B$10-$D209,
_xlpm.IsPrincipalLessThenOrEqualToMonthlyPaymentCondition,$G208&lt;=$B$10,
_xlpm.IsPrincipalZeroCondition,ROUND($G208,2) = 0,
_xlpm.IsPrincipalRemainingBlankCondition,$G208="",
_xlpm.IsPeriodBlankCondition,ISBLANK($A209),
_xlpm.Calculation,IF(_xlpm.IsPeriodBlankCondition,"",IF(_xlpm.IsPrincipalRemainingBlankCondition,"",IF(_xlpm.IsPrincipalZeroCondition,"",_xlpm.CumulativeHousingPaymentsIncludingAdditionalCosts))),
_xlpm.Calculation
)</f>
        <v>369260.49816990003</v>
      </c>
    </row>
    <row r="210" spans="1:15" x14ac:dyDescent="0.3">
      <c r="A210">
        <v>182</v>
      </c>
      <c r="B210" s="34">
        <f t="shared" si="19"/>
        <v>49341</v>
      </c>
      <c r="C210" s="4">
        <f t="shared" si="20"/>
        <v>102872.89529796439</v>
      </c>
      <c r="D210" s="4">
        <f t="shared" si="21"/>
        <v>685.81930198642931</v>
      </c>
      <c r="E210" s="4">
        <f t="shared" si="27"/>
        <v>634.95693099644791</v>
      </c>
      <c r="F210" s="4">
        <v>100</v>
      </c>
      <c r="G210" s="4">
        <f t="shared" si="22"/>
        <v>102137.93836696795</v>
      </c>
      <c r="H210" s="4">
        <f t="shared" si="23"/>
        <v>500</v>
      </c>
      <c r="I210" s="4" t="str">
        <f t="shared" si="24"/>
        <v/>
      </c>
      <c r="J210" s="4">
        <f t="shared" si="25"/>
        <v>1920.7762329828772</v>
      </c>
      <c r="K210" s="4">
        <f>_xlfn.LET(
_xlpm.CumulativeInterestCalculation,SUM($D$29:$D210),
_xlpm.IsPrincipalZeroCondition,ROUND($G209,2) = 0,
_xlpm.IsPrincipalRemainingBlankCondition,$G209="",
_xlpm.IsPeriodBlankCondition,ISBLANK($A210),
_xlpm.Calculation,IF(_xlpm.IsPeriodBlankCondition,"",IF(_xlpm.IsPrincipalRemainingBlankCondition,"",IF(_xlpm.IsPrincipalZeroCondition,"",_xlpm.CumulativeInterestCalculation))),
_xlpm.Calculation
)</f>
        <v>180719.21276985173</v>
      </c>
      <c r="L210" s="4">
        <f>_xlfn.LET(
_xlpm.CumulativePrincipalCalculation,SUM($E$29:$F210),
_xlpm.CumulativePrincipalCalculationIfPrincipalLessThenOrEqualToMonthlyPaymentCondition,$L209+$E210,
_xlpm.PrincipalOwedCalculation,$B$10-$D210,
_xlpm.IsPrincipalLessThenOrEqualToMonthlyPaymentCondition,$G209&lt;=$B$10,
_xlpm.IsPrincipalZeroCondition,ROUND($G209,2) = 0,
_xlpm.IsPrincipalRemainingBlankCondition,$G209="",
_xlpm.IsPeriodBlankCondition,ISBLANK($A210),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77862.061633031844</v>
      </c>
      <c r="M210" s="4">
        <f>_xlfn.LET(
_xlpm.CumulativePMICalculation,SUM($I$29:$I210),
_xlpm.IsPrincipalZeroCondition,ROUND($G209,2) = 0,
_xlpm.IsPrincipalRemainingBlankCondition,$G209="",
_xlpm.IsPeriodBlankCondition,ISBLANK($A210),
_xlpm.Calculation,IF(_xlpm.IsPeriodBlankCondition,"",IF(_xlpm.IsPrincipalRemainingBlankCondition,"",IF(_xlpm.IsPrincipalZeroCondition,"",_xlpm.CumulativePMICalculation))),
_xlpm.Calculation
)</f>
        <v>21600</v>
      </c>
      <c r="N210" s="4">
        <f t="shared" si="26"/>
        <v>280181.2744028836</v>
      </c>
      <c r="O210" s="4">
        <f>_xlfn.LET(
_xlpm.CumulativeHousingPaymentsIncludingAdditionalCosts,SUM($J$29:$J210),
_xlpm.PrincipalOwedCalculation,$B$10-$D210,
_xlpm.IsPrincipalLessThenOrEqualToMonthlyPaymentCondition,$G209&lt;=$B$10,
_xlpm.IsPrincipalZeroCondition,ROUND($G209,2) = 0,
_xlpm.IsPrincipalRemainingBlankCondition,$G209="",
_xlpm.IsPeriodBlankCondition,ISBLANK($A210),
_xlpm.Calculation,IF(_xlpm.IsPeriodBlankCondition,"",IF(_xlpm.IsPrincipalRemainingBlankCondition,"",IF(_xlpm.IsPrincipalZeroCondition,"",_xlpm.CumulativeHousingPaymentsIncludingAdditionalCosts))),
_xlpm.Calculation
)</f>
        <v>371181.2744028829</v>
      </c>
    </row>
    <row r="211" spans="1:15" x14ac:dyDescent="0.3">
      <c r="A211">
        <v>183</v>
      </c>
      <c r="B211" s="34">
        <f t="shared" si="19"/>
        <v>49369</v>
      </c>
      <c r="C211" s="4">
        <f t="shared" si="20"/>
        <v>102137.93836696795</v>
      </c>
      <c r="D211" s="4">
        <f t="shared" si="21"/>
        <v>680.91958911311974</v>
      </c>
      <c r="E211" s="4">
        <f t="shared" si="27"/>
        <v>639.85664386975748</v>
      </c>
      <c r="F211" s="4">
        <v>100</v>
      </c>
      <c r="G211" s="4">
        <f t="shared" si="22"/>
        <v>101398.08172309819</v>
      </c>
      <c r="H211" s="4">
        <f t="shared" si="23"/>
        <v>500</v>
      </c>
      <c r="I211" s="4" t="str">
        <f t="shared" si="24"/>
        <v/>
      </c>
      <c r="J211" s="4">
        <f t="shared" si="25"/>
        <v>1920.7762329828772</v>
      </c>
      <c r="K211" s="4">
        <f>_xlfn.LET(
_xlpm.CumulativeInterestCalculation,SUM($D$29:$D211),
_xlpm.IsPrincipalZeroCondition,ROUND($G210,2) = 0,
_xlpm.IsPrincipalRemainingBlankCondition,$G210="",
_xlpm.IsPeriodBlankCondition,ISBLANK($A211),
_xlpm.Calculation,IF(_xlpm.IsPeriodBlankCondition,"",IF(_xlpm.IsPrincipalRemainingBlankCondition,"",IF(_xlpm.IsPrincipalZeroCondition,"",_xlpm.CumulativeInterestCalculation))),
_xlpm.Calculation
)</f>
        <v>181400.13235896485</v>
      </c>
      <c r="L211" s="4">
        <f>_xlfn.LET(
_xlpm.CumulativePrincipalCalculation,SUM($E$29:$F211),
_xlpm.CumulativePrincipalCalculationIfPrincipalLessThenOrEqualToMonthlyPaymentCondition,$L210+$E211,
_xlpm.PrincipalOwedCalculation,$B$10-$D211,
_xlpm.IsPrincipalLessThenOrEqualToMonthlyPaymentCondition,$G210&lt;=$B$10,
_xlpm.IsPrincipalZeroCondition,ROUND($G210,2) = 0,
_xlpm.IsPrincipalRemainingBlankCondition,$G210="",
_xlpm.IsPeriodBlankCondition,ISBLANK($A211),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78601.918276901604</v>
      </c>
      <c r="M211" s="4">
        <f>_xlfn.LET(
_xlpm.CumulativePMICalculation,SUM($I$29:$I211),
_xlpm.IsPrincipalZeroCondition,ROUND($G210,2) = 0,
_xlpm.IsPrincipalRemainingBlankCondition,$G210="",
_xlpm.IsPeriodBlankCondition,ISBLANK($A211),
_xlpm.Calculation,IF(_xlpm.IsPeriodBlankCondition,"",IF(_xlpm.IsPrincipalRemainingBlankCondition,"",IF(_xlpm.IsPrincipalZeroCondition,"",_xlpm.CumulativePMICalculation))),
_xlpm.Calculation
)</f>
        <v>21600</v>
      </c>
      <c r="N211" s="4">
        <f t="shared" si="26"/>
        <v>281602.05063586647</v>
      </c>
      <c r="O211" s="4">
        <f>_xlfn.LET(
_xlpm.CumulativeHousingPaymentsIncludingAdditionalCosts,SUM($J$29:$J211),
_xlpm.PrincipalOwedCalculation,$B$10-$D211,
_xlpm.IsPrincipalLessThenOrEqualToMonthlyPaymentCondition,$G210&lt;=$B$10,
_xlpm.IsPrincipalZeroCondition,ROUND($G210,2) = 0,
_xlpm.IsPrincipalRemainingBlankCondition,$G210="",
_xlpm.IsPeriodBlankCondition,ISBLANK($A211),
_xlpm.Calculation,IF(_xlpm.IsPeriodBlankCondition,"",IF(_xlpm.IsPrincipalRemainingBlankCondition,"",IF(_xlpm.IsPrincipalZeroCondition,"",_xlpm.CumulativeHousingPaymentsIncludingAdditionalCosts))),
_xlpm.Calculation
)</f>
        <v>373102.05063586577</v>
      </c>
    </row>
    <row r="212" spans="1:15" x14ac:dyDescent="0.3">
      <c r="A212">
        <v>184</v>
      </c>
      <c r="B212" s="34">
        <f t="shared" si="19"/>
        <v>49400</v>
      </c>
      <c r="C212" s="4">
        <f t="shared" si="20"/>
        <v>101398.08172309819</v>
      </c>
      <c r="D212" s="4">
        <f t="shared" si="21"/>
        <v>675.98721148732136</v>
      </c>
      <c r="E212" s="4">
        <f t="shared" si="27"/>
        <v>644.78902149555586</v>
      </c>
      <c r="F212" s="4">
        <v>100</v>
      </c>
      <c r="G212" s="4">
        <f t="shared" si="22"/>
        <v>100653.29270160264</v>
      </c>
      <c r="H212" s="4">
        <f t="shared" si="23"/>
        <v>500</v>
      </c>
      <c r="I212" s="4" t="str">
        <f t="shared" si="24"/>
        <v/>
      </c>
      <c r="J212" s="4">
        <f t="shared" si="25"/>
        <v>1920.7762329828772</v>
      </c>
      <c r="K212" s="4">
        <f>_xlfn.LET(
_xlpm.CumulativeInterestCalculation,SUM($D$29:$D212),
_xlpm.IsPrincipalZeroCondition,ROUND($G211,2) = 0,
_xlpm.IsPrincipalRemainingBlankCondition,$G211="",
_xlpm.IsPeriodBlankCondition,ISBLANK($A212),
_xlpm.Calculation,IF(_xlpm.IsPeriodBlankCondition,"",IF(_xlpm.IsPrincipalRemainingBlankCondition,"",IF(_xlpm.IsPrincipalZeroCondition,"",_xlpm.CumulativeInterestCalculation))),
_xlpm.Calculation
)</f>
        <v>182076.11957045217</v>
      </c>
      <c r="L212" s="4">
        <f>_xlfn.LET(
_xlpm.CumulativePrincipalCalculation,SUM($E$29:$F212),
_xlpm.CumulativePrincipalCalculationIfPrincipalLessThenOrEqualToMonthlyPaymentCondition,$L211+$E212,
_xlpm.PrincipalOwedCalculation,$B$10-$D212,
_xlpm.IsPrincipalLessThenOrEqualToMonthlyPaymentCondition,$G211&lt;=$B$10,
_xlpm.IsPrincipalZeroCondition,ROUND($G211,2) = 0,
_xlpm.IsPrincipalRemainingBlankCondition,$G211="",
_xlpm.IsPeriodBlankCondition,ISBLANK($A212),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79346.707298397159</v>
      </c>
      <c r="M212" s="4">
        <f>_xlfn.LET(
_xlpm.CumulativePMICalculation,SUM($I$29:$I212),
_xlpm.IsPrincipalZeroCondition,ROUND($G211,2) = 0,
_xlpm.IsPrincipalRemainingBlankCondition,$G211="",
_xlpm.IsPeriodBlankCondition,ISBLANK($A212),
_xlpm.Calculation,IF(_xlpm.IsPeriodBlankCondition,"",IF(_xlpm.IsPrincipalRemainingBlankCondition,"",IF(_xlpm.IsPrincipalZeroCondition,"",_xlpm.CumulativePMICalculation))),
_xlpm.Calculation
)</f>
        <v>21600</v>
      </c>
      <c r="N212" s="4">
        <f t="shared" si="26"/>
        <v>283022.82686884934</v>
      </c>
      <c r="O212" s="4">
        <f>_xlfn.LET(
_xlpm.CumulativeHousingPaymentsIncludingAdditionalCosts,SUM($J$29:$J212),
_xlpm.PrincipalOwedCalculation,$B$10-$D212,
_xlpm.IsPrincipalLessThenOrEqualToMonthlyPaymentCondition,$G211&lt;=$B$10,
_xlpm.IsPrincipalZeroCondition,ROUND($G211,2) = 0,
_xlpm.IsPrincipalRemainingBlankCondition,$G211="",
_xlpm.IsPeriodBlankCondition,ISBLANK($A212),
_xlpm.Calculation,IF(_xlpm.IsPeriodBlankCondition,"",IF(_xlpm.IsPrincipalRemainingBlankCondition,"",IF(_xlpm.IsPrincipalZeroCondition,"",_xlpm.CumulativeHousingPaymentsIncludingAdditionalCosts))),
_xlpm.Calculation
)</f>
        <v>375022.82686884864</v>
      </c>
    </row>
    <row r="213" spans="1:15" x14ac:dyDescent="0.3">
      <c r="A213">
        <v>185</v>
      </c>
      <c r="B213" s="34">
        <f t="shared" si="19"/>
        <v>49430</v>
      </c>
      <c r="C213" s="4">
        <f t="shared" si="20"/>
        <v>100653.29270160264</v>
      </c>
      <c r="D213" s="4">
        <f t="shared" si="21"/>
        <v>671.02195134401757</v>
      </c>
      <c r="E213" s="4">
        <f t="shared" si="27"/>
        <v>649.75428163885965</v>
      </c>
      <c r="F213" s="4">
        <v>100</v>
      </c>
      <c r="G213" s="4">
        <f t="shared" si="22"/>
        <v>99903.538419963777</v>
      </c>
      <c r="H213" s="4">
        <f t="shared" si="23"/>
        <v>500</v>
      </c>
      <c r="I213" s="4" t="str">
        <f t="shared" si="24"/>
        <v/>
      </c>
      <c r="J213" s="4">
        <f t="shared" si="25"/>
        <v>1920.7762329828772</v>
      </c>
      <c r="K213" s="4">
        <f>_xlfn.LET(
_xlpm.CumulativeInterestCalculation,SUM($D$29:$D213),
_xlpm.IsPrincipalZeroCondition,ROUND($G212,2) = 0,
_xlpm.IsPrincipalRemainingBlankCondition,$G212="",
_xlpm.IsPeriodBlankCondition,ISBLANK($A213),
_xlpm.Calculation,IF(_xlpm.IsPeriodBlankCondition,"",IF(_xlpm.IsPrincipalRemainingBlankCondition,"",IF(_xlpm.IsPrincipalZeroCondition,"",_xlpm.CumulativeInterestCalculation))),
_xlpm.Calculation
)</f>
        <v>182747.14152179618</v>
      </c>
      <c r="L213" s="4">
        <f>_xlfn.LET(
_xlpm.CumulativePrincipalCalculation,SUM($E$29:$F213),
_xlpm.CumulativePrincipalCalculationIfPrincipalLessThenOrEqualToMonthlyPaymentCondition,$L212+$E213,
_xlpm.PrincipalOwedCalculation,$B$10-$D213,
_xlpm.IsPrincipalLessThenOrEqualToMonthlyPaymentCondition,$G212&lt;=$B$10,
_xlpm.IsPrincipalZeroCondition,ROUND($G212,2) = 0,
_xlpm.IsPrincipalRemainingBlankCondition,$G212="",
_xlpm.IsPeriodBlankCondition,ISBLANK($A213),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80096.461580036019</v>
      </c>
      <c r="M213" s="4">
        <f>_xlfn.LET(
_xlpm.CumulativePMICalculation,SUM($I$29:$I213),
_xlpm.IsPrincipalZeroCondition,ROUND($G212,2) = 0,
_xlpm.IsPrincipalRemainingBlankCondition,$G212="",
_xlpm.IsPeriodBlankCondition,ISBLANK($A213),
_xlpm.Calculation,IF(_xlpm.IsPeriodBlankCondition,"",IF(_xlpm.IsPrincipalRemainingBlankCondition,"",IF(_xlpm.IsPrincipalZeroCondition,"",_xlpm.CumulativePMICalculation))),
_xlpm.Calculation
)</f>
        <v>21600</v>
      </c>
      <c r="N213" s="4">
        <f t="shared" si="26"/>
        <v>284443.60310183221</v>
      </c>
      <c r="O213" s="4">
        <f>_xlfn.LET(
_xlpm.CumulativeHousingPaymentsIncludingAdditionalCosts,SUM($J$29:$J213),
_xlpm.PrincipalOwedCalculation,$B$10-$D213,
_xlpm.IsPrincipalLessThenOrEqualToMonthlyPaymentCondition,$G212&lt;=$B$10,
_xlpm.IsPrincipalZeroCondition,ROUND($G212,2) = 0,
_xlpm.IsPrincipalRemainingBlankCondition,$G212="",
_xlpm.IsPeriodBlankCondition,ISBLANK($A213),
_xlpm.Calculation,IF(_xlpm.IsPeriodBlankCondition,"",IF(_xlpm.IsPrincipalRemainingBlankCondition,"",IF(_xlpm.IsPrincipalZeroCondition,"",_xlpm.CumulativeHousingPaymentsIncludingAdditionalCosts))),
_xlpm.Calculation
)</f>
        <v>376943.60310183151</v>
      </c>
    </row>
    <row r="214" spans="1:15" x14ac:dyDescent="0.3">
      <c r="A214">
        <v>186</v>
      </c>
      <c r="B214" s="34">
        <f t="shared" si="19"/>
        <v>49461</v>
      </c>
      <c r="C214" s="4">
        <f t="shared" si="20"/>
        <v>99903.538419963777</v>
      </c>
      <c r="D214" s="4">
        <f t="shared" si="21"/>
        <v>666.02358946642528</v>
      </c>
      <c r="E214" s="4">
        <f t="shared" si="27"/>
        <v>654.75264351645194</v>
      </c>
      <c r="F214" s="4">
        <v>100</v>
      </c>
      <c r="G214" s="4">
        <f t="shared" si="22"/>
        <v>99148.78577644733</v>
      </c>
      <c r="H214" s="4">
        <f t="shared" si="23"/>
        <v>500</v>
      </c>
      <c r="I214" s="4" t="str">
        <f t="shared" si="24"/>
        <v/>
      </c>
      <c r="J214" s="4">
        <f t="shared" si="25"/>
        <v>1920.7762329828772</v>
      </c>
      <c r="K214" s="4">
        <f>_xlfn.LET(
_xlpm.CumulativeInterestCalculation,SUM($D$29:$D214),
_xlpm.IsPrincipalZeroCondition,ROUND($G213,2) = 0,
_xlpm.IsPrincipalRemainingBlankCondition,$G213="",
_xlpm.IsPeriodBlankCondition,ISBLANK($A214),
_xlpm.Calculation,IF(_xlpm.IsPeriodBlankCondition,"",IF(_xlpm.IsPrincipalRemainingBlankCondition,"",IF(_xlpm.IsPrincipalZeroCondition,"",_xlpm.CumulativeInterestCalculation))),
_xlpm.Calculation
)</f>
        <v>183413.16511126261</v>
      </c>
      <c r="L214" s="4">
        <f>_xlfn.LET(
_xlpm.CumulativePrincipalCalculation,SUM($E$29:$F214),
_xlpm.CumulativePrincipalCalculationIfPrincipalLessThenOrEqualToMonthlyPaymentCondition,$L213+$E214,
_xlpm.PrincipalOwedCalculation,$B$10-$D214,
_xlpm.IsPrincipalLessThenOrEqualToMonthlyPaymentCondition,$G213&lt;=$B$10,
_xlpm.IsPrincipalZeroCondition,ROUND($G213,2) = 0,
_xlpm.IsPrincipalRemainingBlankCondition,$G213="",
_xlpm.IsPeriodBlankCondition,ISBLANK($A214),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80851.214223552466</v>
      </c>
      <c r="M214" s="4">
        <f>_xlfn.LET(
_xlpm.CumulativePMICalculation,SUM($I$29:$I214),
_xlpm.IsPrincipalZeroCondition,ROUND($G213,2) = 0,
_xlpm.IsPrincipalRemainingBlankCondition,$G213="",
_xlpm.IsPeriodBlankCondition,ISBLANK($A214),
_xlpm.Calculation,IF(_xlpm.IsPeriodBlankCondition,"",IF(_xlpm.IsPrincipalRemainingBlankCondition,"",IF(_xlpm.IsPrincipalZeroCondition,"",_xlpm.CumulativePMICalculation))),
_xlpm.Calculation
)</f>
        <v>21600</v>
      </c>
      <c r="N214" s="4">
        <f t="shared" si="26"/>
        <v>285864.37933481508</v>
      </c>
      <c r="O214" s="4">
        <f>_xlfn.LET(
_xlpm.CumulativeHousingPaymentsIncludingAdditionalCosts,SUM($J$29:$J214),
_xlpm.PrincipalOwedCalculation,$B$10-$D214,
_xlpm.IsPrincipalLessThenOrEqualToMonthlyPaymentCondition,$G213&lt;=$B$10,
_xlpm.IsPrincipalZeroCondition,ROUND($G213,2) = 0,
_xlpm.IsPrincipalRemainingBlankCondition,$G213="",
_xlpm.IsPeriodBlankCondition,ISBLANK($A214),
_xlpm.Calculation,IF(_xlpm.IsPeriodBlankCondition,"",IF(_xlpm.IsPrincipalRemainingBlankCondition,"",IF(_xlpm.IsPrincipalZeroCondition,"",_xlpm.CumulativeHousingPaymentsIncludingAdditionalCosts))),
_xlpm.Calculation
)</f>
        <v>378864.37933481438</v>
      </c>
    </row>
    <row r="215" spans="1:15" x14ac:dyDescent="0.3">
      <c r="A215">
        <v>187</v>
      </c>
      <c r="B215" s="34">
        <f t="shared" si="19"/>
        <v>49491</v>
      </c>
      <c r="C215" s="4">
        <f t="shared" si="20"/>
        <v>99148.78577644733</v>
      </c>
      <c r="D215" s="4">
        <f t="shared" si="21"/>
        <v>660.99190517631553</v>
      </c>
      <c r="E215" s="4">
        <f t="shared" si="27"/>
        <v>659.78432780656169</v>
      </c>
      <c r="F215" s="4">
        <v>100</v>
      </c>
      <c r="G215" s="4">
        <f t="shared" si="22"/>
        <v>98389.001448640774</v>
      </c>
      <c r="H215" s="4">
        <f t="shared" si="23"/>
        <v>500</v>
      </c>
      <c r="I215" s="4" t="str">
        <f t="shared" si="24"/>
        <v/>
      </c>
      <c r="J215" s="4">
        <f t="shared" si="25"/>
        <v>1920.7762329828772</v>
      </c>
      <c r="K215" s="4">
        <f>_xlfn.LET(
_xlpm.CumulativeInterestCalculation,SUM($D$29:$D215),
_xlpm.IsPrincipalZeroCondition,ROUND($G214,2) = 0,
_xlpm.IsPrincipalRemainingBlankCondition,$G214="",
_xlpm.IsPeriodBlankCondition,ISBLANK($A215),
_xlpm.Calculation,IF(_xlpm.IsPeriodBlankCondition,"",IF(_xlpm.IsPrincipalRemainingBlankCondition,"",IF(_xlpm.IsPrincipalZeroCondition,"",_xlpm.CumulativeInterestCalculation))),
_xlpm.Calculation
)</f>
        <v>184074.15701643893</v>
      </c>
      <c r="L215" s="4">
        <f>_xlfn.LET(
_xlpm.CumulativePrincipalCalculation,SUM($E$29:$F215),
_xlpm.CumulativePrincipalCalculationIfPrincipalLessThenOrEqualToMonthlyPaymentCondition,$L214+$E215,
_xlpm.PrincipalOwedCalculation,$B$10-$D215,
_xlpm.IsPrincipalLessThenOrEqualToMonthlyPaymentCondition,$G214&lt;=$B$10,
_xlpm.IsPrincipalZeroCondition,ROUND($G214,2) = 0,
_xlpm.IsPrincipalRemainingBlankCondition,$G214="",
_xlpm.IsPeriodBlankCondition,ISBLANK($A215),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81610.998551359022</v>
      </c>
      <c r="M215" s="4">
        <f>_xlfn.LET(
_xlpm.CumulativePMICalculation,SUM($I$29:$I215),
_xlpm.IsPrincipalZeroCondition,ROUND($G214,2) = 0,
_xlpm.IsPrincipalRemainingBlankCondition,$G214="",
_xlpm.IsPeriodBlankCondition,ISBLANK($A215),
_xlpm.Calculation,IF(_xlpm.IsPeriodBlankCondition,"",IF(_xlpm.IsPrincipalRemainingBlankCondition,"",IF(_xlpm.IsPrincipalZeroCondition,"",_xlpm.CumulativePMICalculation))),
_xlpm.Calculation
)</f>
        <v>21600</v>
      </c>
      <c r="N215" s="4">
        <f t="shared" si="26"/>
        <v>287285.15556779795</v>
      </c>
      <c r="O215" s="4">
        <f>_xlfn.LET(
_xlpm.CumulativeHousingPaymentsIncludingAdditionalCosts,SUM($J$29:$J215),
_xlpm.PrincipalOwedCalculation,$B$10-$D215,
_xlpm.IsPrincipalLessThenOrEqualToMonthlyPaymentCondition,$G214&lt;=$B$10,
_xlpm.IsPrincipalZeroCondition,ROUND($G214,2) = 0,
_xlpm.IsPrincipalRemainingBlankCondition,$G214="",
_xlpm.IsPeriodBlankCondition,ISBLANK($A215),
_xlpm.Calculation,IF(_xlpm.IsPeriodBlankCondition,"",IF(_xlpm.IsPrincipalRemainingBlankCondition,"",IF(_xlpm.IsPrincipalZeroCondition,"",_xlpm.CumulativeHousingPaymentsIncludingAdditionalCosts))),
_xlpm.Calculation
)</f>
        <v>380785.15556779725</v>
      </c>
    </row>
    <row r="216" spans="1:15" x14ac:dyDescent="0.3">
      <c r="A216">
        <v>188</v>
      </c>
      <c r="B216" s="34">
        <f t="shared" si="19"/>
        <v>49522</v>
      </c>
      <c r="C216" s="4">
        <f t="shared" si="20"/>
        <v>98389.001448640774</v>
      </c>
      <c r="D216" s="4">
        <f t="shared" si="21"/>
        <v>655.92667632427185</v>
      </c>
      <c r="E216" s="4">
        <f t="shared" si="27"/>
        <v>664.84955665860537</v>
      </c>
      <c r="F216" s="4">
        <v>100</v>
      </c>
      <c r="G216" s="4">
        <f t="shared" si="22"/>
        <v>97624.151891982168</v>
      </c>
      <c r="H216" s="4">
        <f t="shared" si="23"/>
        <v>500</v>
      </c>
      <c r="I216" s="4" t="str">
        <f t="shared" si="24"/>
        <v/>
      </c>
      <c r="J216" s="4">
        <f t="shared" si="25"/>
        <v>1920.7762329828772</v>
      </c>
      <c r="K216" s="4">
        <f>_xlfn.LET(
_xlpm.CumulativeInterestCalculation,SUM($D$29:$D216),
_xlpm.IsPrincipalZeroCondition,ROUND($G215,2) = 0,
_xlpm.IsPrincipalRemainingBlankCondition,$G215="",
_xlpm.IsPeriodBlankCondition,ISBLANK($A216),
_xlpm.Calculation,IF(_xlpm.IsPeriodBlankCondition,"",IF(_xlpm.IsPrincipalRemainingBlankCondition,"",IF(_xlpm.IsPrincipalZeroCondition,"",_xlpm.CumulativeInterestCalculation))),
_xlpm.Calculation
)</f>
        <v>184730.0836927632</v>
      </c>
      <c r="L216" s="4">
        <f>_xlfn.LET(
_xlpm.CumulativePrincipalCalculation,SUM($E$29:$F216),
_xlpm.CumulativePrincipalCalculationIfPrincipalLessThenOrEqualToMonthlyPaymentCondition,$L215+$E216,
_xlpm.PrincipalOwedCalculation,$B$10-$D216,
_xlpm.IsPrincipalLessThenOrEqualToMonthlyPaymentCondition,$G215&lt;=$B$10,
_xlpm.IsPrincipalZeroCondition,ROUND($G215,2) = 0,
_xlpm.IsPrincipalRemainingBlankCondition,$G215="",
_xlpm.IsPeriodBlankCondition,ISBLANK($A216),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82375.848108017628</v>
      </c>
      <c r="M216" s="4">
        <f>_xlfn.LET(
_xlpm.CumulativePMICalculation,SUM($I$29:$I216),
_xlpm.IsPrincipalZeroCondition,ROUND($G215,2) = 0,
_xlpm.IsPrincipalRemainingBlankCondition,$G215="",
_xlpm.IsPeriodBlankCondition,ISBLANK($A216),
_xlpm.Calculation,IF(_xlpm.IsPeriodBlankCondition,"",IF(_xlpm.IsPrincipalRemainingBlankCondition,"",IF(_xlpm.IsPrincipalZeroCondition,"",_xlpm.CumulativePMICalculation))),
_xlpm.Calculation
)</f>
        <v>21600</v>
      </c>
      <c r="N216" s="4">
        <f t="shared" si="26"/>
        <v>288705.93180078082</v>
      </c>
      <c r="O216" s="4">
        <f>_xlfn.LET(
_xlpm.CumulativeHousingPaymentsIncludingAdditionalCosts,SUM($J$29:$J216),
_xlpm.PrincipalOwedCalculation,$B$10-$D216,
_xlpm.IsPrincipalLessThenOrEqualToMonthlyPaymentCondition,$G215&lt;=$B$10,
_xlpm.IsPrincipalZeroCondition,ROUND($G215,2) = 0,
_xlpm.IsPrincipalRemainingBlankCondition,$G215="",
_xlpm.IsPeriodBlankCondition,ISBLANK($A216),
_xlpm.Calculation,IF(_xlpm.IsPeriodBlankCondition,"",IF(_xlpm.IsPrincipalRemainingBlankCondition,"",IF(_xlpm.IsPrincipalZeroCondition,"",_xlpm.CumulativeHousingPaymentsIncludingAdditionalCosts))),
_xlpm.Calculation
)</f>
        <v>382705.93180078012</v>
      </c>
    </row>
    <row r="217" spans="1:15" x14ac:dyDescent="0.3">
      <c r="A217">
        <v>189</v>
      </c>
      <c r="B217" s="34">
        <f t="shared" si="19"/>
        <v>49553</v>
      </c>
      <c r="C217" s="4">
        <f t="shared" si="20"/>
        <v>97624.151891982168</v>
      </c>
      <c r="D217" s="4">
        <f t="shared" si="21"/>
        <v>650.82767927988118</v>
      </c>
      <c r="E217" s="4">
        <f t="shared" si="27"/>
        <v>669.94855370299604</v>
      </c>
      <c r="F217" s="4">
        <v>100</v>
      </c>
      <c r="G217" s="4">
        <f t="shared" si="22"/>
        <v>96854.203338279171</v>
      </c>
      <c r="H217" s="4">
        <f t="shared" si="23"/>
        <v>500</v>
      </c>
      <c r="I217" s="4" t="str">
        <f t="shared" si="24"/>
        <v/>
      </c>
      <c r="J217" s="4">
        <f t="shared" si="25"/>
        <v>1920.7762329828772</v>
      </c>
      <c r="K217" s="4">
        <f>_xlfn.LET(
_xlpm.CumulativeInterestCalculation,SUM($D$29:$D217),
_xlpm.IsPrincipalZeroCondition,ROUND($G216,2) = 0,
_xlpm.IsPrincipalRemainingBlankCondition,$G216="",
_xlpm.IsPeriodBlankCondition,ISBLANK($A217),
_xlpm.Calculation,IF(_xlpm.IsPeriodBlankCondition,"",IF(_xlpm.IsPrincipalRemainingBlankCondition,"",IF(_xlpm.IsPrincipalZeroCondition,"",_xlpm.CumulativeInterestCalculation))),
_xlpm.Calculation
)</f>
        <v>185380.91137204308</v>
      </c>
      <c r="L217" s="4">
        <f>_xlfn.LET(
_xlpm.CumulativePrincipalCalculation,SUM($E$29:$F217),
_xlpm.CumulativePrincipalCalculationIfPrincipalLessThenOrEqualToMonthlyPaymentCondition,$L216+$E217,
_xlpm.PrincipalOwedCalculation,$B$10-$D217,
_xlpm.IsPrincipalLessThenOrEqualToMonthlyPaymentCondition,$G216&lt;=$B$10,
_xlpm.IsPrincipalZeroCondition,ROUND($G216,2) = 0,
_xlpm.IsPrincipalRemainingBlankCondition,$G216="",
_xlpm.IsPeriodBlankCondition,ISBLANK($A217),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83145.796661720626</v>
      </c>
      <c r="M217" s="4">
        <f>_xlfn.LET(
_xlpm.CumulativePMICalculation,SUM($I$29:$I217),
_xlpm.IsPrincipalZeroCondition,ROUND($G216,2) = 0,
_xlpm.IsPrincipalRemainingBlankCondition,$G216="",
_xlpm.IsPeriodBlankCondition,ISBLANK($A217),
_xlpm.Calculation,IF(_xlpm.IsPeriodBlankCondition,"",IF(_xlpm.IsPrincipalRemainingBlankCondition,"",IF(_xlpm.IsPrincipalZeroCondition,"",_xlpm.CumulativePMICalculation))),
_xlpm.Calculation
)</f>
        <v>21600</v>
      </c>
      <c r="N217" s="4">
        <f t="shared" si="26"/>
        <v>290126.70803376369</v>
      </c>
      <c r="O217" s="4">
        <f>_xlfn.LET(
_xlpm.CumulativeHousingPaymentsIncludingAdditionalCosts,SUM($J$29:$J217),
_xlpm.PrincipalOwedCalculation,$B$10-$D217,
_xlpm.IsPrincipalLessThenOrEqualToMonthlyPaymentCondition,$G216&lt;=$B$10,
_xlpm.IsPrincipalZeroCondition,ROUND($G216,2) = 0,
_xlpm.IsPrincipalRemainingBlankCondition,$G216="",
_xlpm.IsPeriodBlankCondition,ISBLANK($A217),
_xlpm.Calculation,IF(_xlpm.IsPeriodBlankCondition,"",IF(_xlpm.IsPrincipalRemainingBlankCondition,"",IF(_xlpm.IsPrincipalZeroCondition,"",_xlpm.CumulativeHousingPaymentsIncludingAdditionalCosts))),
_xlpm.Calculation
)</f>
        <v>384626.70803376299</v>
      </c>
    </row>
    <row r="218" spans="1:15" x14ac:dyDescent="0.3">
      <c r="A218">
        <v>190</v>
      </c>
      <c r="B218" s="34">
        <f t="shared" si="19"/>
        <v>49583</v>
      </c>
      <c r="C218" s="4">
        <f t="shared" si="20"/>
        <v>96854.203338279171</v>
      </c>
      <c r="D218" s="4">
        <f t="shared" si="21"/>
        <v>645.69468892186114</v>
      </c>
      <c r="E218" s="4">
        <f t="shared" si="27"/>
        <v>675.08154406101607</v>
      </c>
      <c r="F218" s="4">
        <v>100</v>
      </c>
      <c r="G218" s="4">
        <f t="shared" si="22"/>
        <v>96079.121794218154</v>
      </c>
      <c r="H218" s="4">
        <f t="shared" si="23"/>
        <v>500</v>
      </c>
      <c r="I218" s="4" t="str">
        <f t="shared" si="24"/>
        <v/>
      </c>
      <c r="J218" s="4">
        <f t="shared" si="25"/>
        <v>1920.7762329828772</v>
      </c>
      <c r="K218" s="4">
        <f>_xlfn.LET(
_xlpm.CumulativeInterestCalculation,SUM($D$29:$D218),
_xlpm.IsPrincipalZeroCondition,ROUND($G217,2) = 0,
_xlpm.IsPrincipalRemainingBlankCondition,$G217="",
_xlpm.IsPeriodBlankCondition,ISBLANK($A218),
_xlpm.Calculation,IF(_xlpm.IsPeriodBlankCondition,"",IF(_xlpm.IsPrincipalRemainingBlankCondition,"",IF(_xlpm.IsPrincipalZeroCondition,"",_xlpm.CumulativeInterestCalculation))),
_xlpm.Calculation
)</f>
        <v>186026.60606096493</v>
      </c>
      <c r="L218" s="4">
        <f>_xlfn.LET(
_xlpm.CumulativePrincipalCalculation,SUM($E$29:$F218),
_xlpm.CumulativePrincipalCalculationIfPrincipalLessThenOrEqualToMonthlyPaymentCondition,$L217+$E218,
_xlpm.PrincipalOwedCalculation,$B$10-$D218,
_xlpm.IsPrincipalLessThenOrEqualToMonthlyPaymentCondition,$G217&lt;=$B$10,
_xlpm.IsPrincipalZeroCondition,ROUND($G217,2) = 0,
_xlpm.IsPrincipalRemainingBlankCondition,$G217="",
_xlpm.IsPeriodBlankCondition,ISBLANK($A218),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83920.878205781642</v>
      </c>
      <c r="M218" s="4">
        <f>_xlfn.LET(
_xlpm.CumulativePMICalculation,SUM($I$29:$I218),
_xlpm.IsPrincipalZeroCondition,ROUND($G217,2) = 0,
_xlpm.IsPrincipalRemainingBlankCondition,$G217="",
_xlpm.IsPeriodBlankCondition,ISBLANK($A218),
_xlpm.Calculation,IF(_xlpm.IsPeriodBlankCondition,"",IF(_xlpm.IsPrincipalRemainingBlankCondition,"",IF(_xlpm.IsPrincipalZeroCondition,"",_xlpm.CumulativePMICalculation))),
_xlpm.Calculation
)</f>
        <v>21600</v>
      </c>
      <c r="N218" s="4">
        <f t="shared" si="26"/>
        <v>291547.48426674656</v>
      </c>
      <c r="O218" s="4">
        <f>_xlfn.LET(
_xlpm.CumulativeHousingPaymentsIncludingAdditionalCosts,SUM($J$29:$J218),
_xlpm.PrincipalOwedCalculation,$B$10-$D218,
_xlpm.IsPrincipalLessThenOrEqualToMonthlyPaymentCondition,$G217&lt;=$B$10,
_xlpm.IsPrincipalZeroCondition,ROUND($G217,2) = 0,
_xlpm.IsPrincipalRemainingBlankCondition,$G217="",
_xlpm.IsPeriodBlankCondition,ISBLANK($A218),
_xlpm.Calculation,IF(_xlpm.IsPeriodBlankCondition,"",IF(_xlpm.IsPrincipalRemainingBlankCondition,"",IF(_xlpm.IsPrincipalZeroCondition,"",_xlpm.CumulativeHousingPaymentsIncludingAdditionalCosts))),
_xlpm.Calculation
)</f>
        <v>386547.48426674586</v>
      </c>
    </row>
    <row r="219" spans="1:15" x14ac:dyDescent="0.3">
      <c r="A219">
        <v>191</v>
      </c>
      <c r="B219" s="34">
        <f t="shared" si="19"/>
        <v>49614</v>
      </c>
      <c r="C219" s="4">
        <f t="shared" si="20"/>
        <v>96079.121794218154</v>
      </c>
      <c r="D219" s="4">
        <f t="shared" si="21"/>
        <v>640.52747862812112</v>
      </c>
      <c r="E219" s="4">
        <f t="shared" si="27"/>
        <v>680.2487543547561</v>
      </c>
      <c r="F219" s="4">
        <v>100</v>
      </c>
      <c r="G219" s="4">
        <f t="shared" si="22"/>
        <v>95298.873039863392</v>
      </c>
      <c r="H219" s="4">
        <f t="shared" si="23"/>
        <v>500</v>
      </c>
      <c r="I219" s="4" t="str">
        <f t="shared" si="24"/>
        <v/>
      </c>
      <c r="J219" s="4">
        <f t="shared" si="25"/>
        <v>1920.7762329828772</v>
      </c>
      <c r="K219" s="4">
        <f>_xlfn.LET(
_xlpm.CumulativeInterestCalculation,SUM($D$29:$D219),
_xlpm.IsPrincipalZeroCondition,ROUND($G218,2) = 0,
_xlpm.IsPrincipalRemainingBlankCondition,$G218="",
_xlpm.IsPeriodBlankCondition,ISBLANK($A219),
_xlpm.Calculation,IF(_xlpm.IsPeriodBlankCondition,"",IF(_xlpm.IsPrincipalRemainingBlankCondition,"",IF(_xlpm.IsPrincipalZeroCondition,"",_xlpm.CumulativeInterestCalculation))),
_xlpm.Calculation
)</f>
        <v>186667.13353959305</v>
      </c>
      <c r="L219" s="4">
        <f>_xlfn.LET(
_xlpm.CumulativePrincipalCalculation,SUM($E$29:$F219),
_xlpm.CumulativePrincipalCalculationIfPrincipalLessThenOrEqualToMonthlyPaymentCondition,$L218+$E219,
_xlpm.PrincipalOwedCalculation,$B$10-$D219,
_xlpm.IsPrincipalLessThenOrEqualToMonthlyPaymentCondition,$G218&lt;=$B$10,
_xlpm.IsPrincipalZeroCondition,ROUND($G218,2) = 0,
_xlpm.IsPrincipalRemainingBlankCondition,$G218="",
_xlpm.IsPeriodBlankCondition,ISBLANK($A219),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84701.126960136404</v>
      </c>
      <c r="M219" s="4">
        <f>_xlfn.LET(
_xlpm.CumulativePMICalculation,SUM($I$29:$I219),
_xlpm.IsPrincipalZeroCondition,ROUND($G218,2) = 0,
_xlpm.IsPrincipalRemainingBlankCondition,$G218="",
_xlpm.IsPeriodBlankCondition,ISBLANK($A219),
_xlpm.Calculation,IF(_xlpm.IsPeriodBlankCondition,"",IF(_xlpm.IsPrincipalRemainingBlankCondition,"",IF(_xlpm.IsPrincipalZeroCondition,"",_xlpm.CumulativePMICalculation))),
_xlpm.Calculation
)</f>
        <v>21600</v>
      </c>
      <c r="N219" s="4">
        <f t="shared" si="26"/>
        <v>292968.26049972943</v>
      </c>
      <c r="O219" s="4">
        <f>_xlfn.LET(
_xlpm.CumulativeHousingPaymentsIncludingAdditionalCosts,SUM($J$29:$J219),
_xlpm.PrincipalOwedCalculation,$B$10-$D219,
_xlpm.IsPrincipalLessThenOrEqualToMonthlyPaymentCondition,$G218&lt;=$B$10,
_xlpm.IsPrincipalZeroCondition,ROUND($G218,2) = 0,
_xlpm.IsPrincipalRemainingBlankCondition,$G218="",
_xlpm.IsPeriodBlankCondition,ISBLANK($A219),
_xlpm.Calculation,IF(_xlpm.IsPeriodBlankCondition,"",IF(_xlpm.IsPrincipalRemainingBlankCondition,"",IF(_xlpm.IsPrincipalZeroCondition,"",_xlpm.CumulativeHousingPaymentsIncludingAdditionalCosts))),
_xlpm.Calculation
)</f>
        <v>388468.26049972873</v>
      </c>
    </row>
    <row r="220" spans="1:15" x14ac:dyDescent="0.3">
      <c r="A220">
        <v>192</v>
      </c>
      <c r="B220" s="34">
        <f t="shared" si="19"/>
        <v>49644</v>
      </c>
      <c r="C220" s="4">
        <f t="shared" si="20"/>
        <v>95298.873039863392</v>
      </c>
      <c r="D220" s="4">
        <f t="shared" si="21"/>
        <v>635.32582026575597</v>
      </c>
      <c r="E220" s="4">
        <f t="shared" si="27"/>
        <v>685.45041271712125</v>
      </c>
      <c r="F220" s="4">
        <v>100</v>
      </c>
      <c r="G220" s="4">
        <f t="shared" si="22"/>
        <v>94513.422627146268</v>
      </c>
      <c r="H220" s="4">
        <f t="shared" si="23"/>
        <v>500</v>
      </c>
      <c r="I220" s="4" t="str">
        <f t="shared" si="24"/>
        <v/>
      </c>
      <c r="J220" s="4">
        <f t="shared" si="25"/>
        <v>1920.7762329828772</v>
      </c>
      <c r="K220" s="4">
        <f>_xlfn.LET(
_xlpm.CumulativeInterestCalculation,SUM($D$29:$D220),
_xlpm.IsPrincipalZeroCondition,ROUND($G219,2) = 0,
_xlpm.IsPrincipalRemainingBlankCondition,$G219="",
_xlpm.IsPeriodBlankCondition,ISBLANK($A220),
_xlpm.Calculation,IF(_xlpm.IsPeriodBlankCondition,"",IF(_xlpm.IsPrincipalRemainingBlankCondition,"",IF(_xlpm.IsPrincipalZeroCondition,"",_xlpm.CumulativeInterestCalculation))),
_xlpm.Calculation
)</f>
        <v>187302.4593598588</v>
      </c>
      <c r="L220" s="4">
        <f>_xlfn.LET(
_xlpm.CumulativePrincipalCalculation,SUM($E$29:$F220),
_xlpm.CumulativePrincipalCalculationIfPrincipalLessThenOrEqualToMonthlyPaymentCondition,$L219+$E220,
_xlpm.PrincipalOwedCalculation,$B$10-$D220,
_xlpm.IsPrincipalLessThenOrEqualToMonthlyPaymentCondition,$G219&lt;=$B$10,
_xlpm.IsPrincipalZeroCondition,ROUND($G219,2) = 0,
_xlpm.IsPrincipalRemainingBlankCondition,$G219="",
_xlpm.IsPeriodBlankCondition,ISBLANK($A220),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85486.577372853528</v>
      </c>
      <c r="M220" s="4">
        <f>_xlfn.LET(
_xlpm.CumulativePMICalculation,SUM($I$29:$I220),
_xlpm.IsPrincipalZeroCondition,ROUND($G219,2) = 0,
_xlpm.IsPrincipalRemainingBlankCondition,$G219="",
_xlpm.IsPeriodBlankCondition,ISBLANK($A220),
_xlpm.Calculation,IF(_xlpm.IsPeriodBlankCondition,"",IF(_xlpm.IsPrincipalRemainingBlankCondition,"",IF(_xlpm.IsPrincipalZeroCondition,"",_xlpm.CumulativePMICalculation))),
_xlpm.Calculation
)</f>
        <v>21600</v>
      </c>
      <c r="N220" s="4">
        <f t="shared" si="26"/>
        <v>294389.03673271229</v>
      </c>
      <c r="O220" s="4">
        <f>_xlfn.LET(
_xlpm.CumulativeHousingPaymentsIncludingAdditionalCosts,SUM($J$29:$J220),
_xlpm.PrincipalOwedCalculation,$B$10-$D220,
_xlpm.IsPrincipalLessThenOrEqualToMonthlyPaymentCondition,$G219&lt;=$B$10,
_xlpm.IsPrincipalZeroCondition,ROUND($G219,2) = 0,
_xlpm.IsPrincipalRemainingBlankCondition,$G219="",
_xlpm.IsPeriodBlankCondition,ISBLANK($A220),
_xlpm.Calculation,IF(_xlpm.IsPeriodBlankCondition,"",IF(_xlpm.IsPrincipalRemainingBlankCondition,"",IF(_xlpm.IsPrincipalZeroCondition,"",_xlpm.CumulativeHousingPaymentsIncludingAdditionalCosts))),
_xlpm.Calculation
)</f>
        <v>390389.0367327116</v>
      </c>
    </row>
    <row r="221" spans="1:15" x14ac:dyDescent="0.3">
      <c r="A221">
        <v>193</v>
      </c>
      <c r="B221" s="34">
        <f t="shared" si="19"/>
        <v>49675</v>
      </c>
      <c r="C221" s="4">
        <f t="shared" si="20"/>
        <v>94513.422627146268</v>
      </c>
      <c r="D221" s="4">
        <f t="shared" si="21"/>
        <v>630.08948418097521</v>
      </c>
      <c r="E221" s="4">
        <f t="shared" si="27"/>
        <v>690.68674880190201</v>
      </c>
      <c r="F221" s="4">
        <v>100</v>
      </c>
      <c r="G221" s="4">
        <f t="shared" si="22"/>
        <v>93722.735878344363</v>
      </c>
      <c r="H221" s="4">
        <f t="shared" si="23"/>
        <v>500</v>
      </c>
      <c r="I221" s="4" t="str">
        <f t="shared" si="24"/>
        <v/>
      </c>
      <c r="J221" s="4">
        <f t="shared" si="25"/>
        <v>1920.7762329828772</v>
      </c>
      <c r="K221" s="4">
        <f>_xlfn.LET(
_xlpm.CumulativeInterestCalculation,SUM($D$29:$D221),
_xlpm.IsPrincipalZeroCondition,ROUND($G220,2) = 0,
_xlpm.IsPrincipalRemainingBlankCondition,$G220="",
_xlpm.IsPeriodBlankCondition,ISBLANK($A221),
_xlpm.Calculation,IF(_xlpm.IsPeriodBlankCondition,"",IF(_xlpm.IsPrincipalRemainingBlankCondition,"",IF(_xlpm.IsPrincipalZeroCondition,"",_xlpm.CumulativeInterestCalculation))),
_xlpm.Calculation
)</f>
        <v>187932.54884403976</v>
      </c>
      <c r="L221" s="4">
        <f>_xlfn.LET(
_xlpm.CumulativePrincipalCalculation,SUM($E$29:$F221),
_xlpm.CumulativePrincipalCalculationIfPrincipalLessThenOrEqualToMonthlyPaymentCondition,$L220+$E221,
_xlpm.PrincipalOwedCalculation,$B$10-$D221,
_xlpm.IsPrincipalLessThenOrEqualToMonthlyPaymentCondition,$G220&lt;=$B$10,
_xlpm.IsPrincipalZeroCondition,ROUND($G220,2) = 0,
_xlpm.IsPrincipalRemainingBlankCondition,$G220="",
_xlpm.IsPeriodBlankCondition,ISBLANK($A221),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86277.264121655433</v>
      </c>
      <c r="M221" s="4">
        <f>_xlfn.LET(
_xlpm.CumulativePMICalculation,SUM($I$29:$I221),
_xlpm.IsPrincipalZeroCondition,ROUND($G220,2) = 0,
_xlpm.IsPrincipalRemainingBlankCondition,$G220="",
_xlpm.IsPeriodBlankCondition,ISBLANK($A221),
_xlpm.Calculation,IF(_xlpm.IsPeriodBlankCondition,"",IF(_xlpm.IsPrincipalRemainingBlankCondition,"",IF(_xlpm.IsPrincipalZeroCondition,"",_xlpm.CumulativePMICalculation))),
_xlpm.Calculation
)</f>
        <v>21600</v>
      </c>
      <c r="N221" s="4">
        <f t="shared" si="26"/>
        <v>295809.81296569516</v>
      </c>
      <c r="O221" s="4">
        <f>_xlfn.LET(
_xlpm.CumulativeHousingPaymentsIncludingAdditionalCosts,SUM($J$29:$J221),
_xlpm.PrincipalOwedCalculation,$B$10-$D221,
_xlpm.IsPrincipalLessThenOrEqualToMonthlyPaymentCondition,$G220&lt;=$B$10,
_xlpm.IsPrincipalZeroCondition,ROUND($G220,2) = 0,
_xlpm.IsPrincipalRemainingBlankCondition,$G220="",
_xlpm.IsPeriodBlankCondition,ISBLANK($A221),
_xlpm.Calculation,IF(_xlpm.IsPeriodBlankCondition,"",IF(_xlpm.IsPrincipalRemainingBlankCondition,"",IF(_xlpm.IsPrincipalZeroCondition,"",_xlpm.CumulativeHousingPaymentsIncludingAdditionalCosts))),
_xlpm.Calculation
)</f>
        <v>392309.81296569447</v>
      </c>
    </row>
    <row r="222" spans="1:15" x14ac:dyDescent="0.3">
      <c r="A222">
        <v>194</v>
      </c>
      <c r="B222" s="34">
        <f t="shared" ref="B222:B285" si="28">IF(ISBLANK($A222),"",EDATE($B221,1))</f>
        <v>49706</v>
      </c>
      <c r="C222" s="4">
        <f t="shared" ref="C222:C285" si="29">_xlfn.LET(
_xlpm.StartingPrincipalBalance,$G221,
_xlpm.IsPrincipalRemainingZeroCondition,ROUND($G221,2)=0,
_xlpm.IsPrincipalRemainingBlankCondition,$G221="",
_xlpm.IsPeriodBlankCondition,ISBLANK($A222),
_xlpm.Calculation,IF(_xlpm.IsPeriodBlankCondition,"",IF(_xlpm.IsPrincipalRemainingBlankCondition,"",IF(_xlpm.IsPrincipalRemainingZeroCondition,"",_xlpm.StartingPrincipalBalance))),
_xlpm.Calculation
)</f>
        <v>93722.735878344363</v>
      </c>
      <c r="D222" s="4">
        <f t="shared" ref="D222:D285" si="30">_xlfn.LET(
_xlpm.InterestCalculation,$G221*$B$9,
_xlpm.IsPrincipalRemainingZeroCondition,ROUND($G221,2)=0,
_xlpm.IsPrincipalRemainingBlankCondition,$G221="",
_xlpm.IsPeriodBlankCondition,ISBLANK($A222),
_xlpm.Calculation,IF(_xlpm.IsPeriodBlankCondition,"",IF(_xlpm.IsPrincipalRemainingBlankCondition,"",IF(_xlpm.IsPrincipalRemainingZeroCondition,"",_xlpm.InterestCalculation))),
_xlpm.Calculation
)</f>
        <v>624.81823918896248</v>
      </c>
      <c r="E222" s="4">
        <f t="shared" si="27"/>
        <v>695.95799379391474</v>
      </c>
      <c r="F222" s="4">
        <v>100</v>
      </c>
      <c r="G222" s="4">
        <f t="shared" ref="G222:G285" si="31">_xlfn.LET(
_xlpm.StartingBalanceGreaterThanPrincipalOwedPlusPrepaymentCondition,$C222&gt;=$E222+$F222,
_xlpm.IsPrincpalOwedPlusPrepaymentLessThanOrEqualToPrincipalRemainingCondition,ROUND($E222+$F222,2)&lt;=ROUND($G221,2),
_xlpm.IsCurrentPrincapalOwedAmtGreaterThanPrevPrincipalOwedCondition,$E221&gt;$G221,
_xlpm.IsPrincipalZeroCondition,ROUND($G221,2) = 0,
_xlpm.IsPrincipalRemainingBlankCondition,$G221="",
_xlpm.IsPeriodBlankCondition,ISBLANK($A222),
_xlpm.Calculation,IF(_xlpm.IsPeriodBlankCondition,"",IF(_xlpm.IsPrincipalRemainingBlankCondition,"",IF(_xlpm.IsPrincipalZeroCondition,"",IF(_xlpm.StartingBalanceGreaterThanPrincipalOwedPlusPrepaymentCondition,$C222-$E222-$F222,0)))),
_xlpm.Calculation
)</f>
        <v>92926.777884550451</v>
      </c>
      <c r="H222" s="4">
        <f t="shared" ref="H222:H285" si="32">_xlfn.LET(
_xlpm.PrincpalRemainingCalculation,$B$13,
_xlpm.IsPrincipalZeroCondition,ROUND($G221,2) = 0,
_xlpm.IsPrincipalRemainingBlankCondition,$G221="",
_xlpm.IsPeriodBlankCondition,ISBLANK($A222),
_xlpm.Calculation,IF(_xlpm.IsPeriodBlankCondition,"",IF(_xlpm.IsPrincipalRemainingBlankCondition,"",IF(_xlpm.IsPrincipalZeroCondition,"",_xlpm.PrincpalRemainingCalculation))),
_xlpm.Calculation
)</f>
        <v>500</v>
      </c>
      <c r="I222" s="4" t="str">
        <f t="shared" ref="I222:I285" si="33">_xlfn.LET(
_xlpm.IsPrincipalRemainingLessThanOrEqualToPMICutoffAmtCondition,$G221&lt;=$B$2*(1-$B$15),
_xlpm.PMIMonthlyPayment,$B$19,
_xlpm.IsPrincipalZeroCondition,ROUND($G221,2) = 0,
_xlpm.IsPrincipalRemainingBlankCondition,$G221="",
_xlpm.IsPeriodBlankCondition,ISBLANK($A222),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222" s="4">
        <f t="shared" ref="J222:J285" si="34">_xlfn.LET(
_xlpm.PrePaymentActuallyPaid,IF($C222&gt;=$E222+$F222,$F222,$C222-$E222),
_xlpm.IfPMIOwedIsBlank,IF($I222 = "",0,$I222),
_xlpm.TotalMonthlyPaymentCalculation,$D222+$E222+$H222+_xlpm.IfPMIOwedIsBlank+_xlpm.PrePaymentActuallyPaid,
_xlpm.IsPrincipalZeroCondition,ROUND($G221,2) = 0,
_xlpm.IsPrincipalRemainingBlankCondition,$G221="",
_xlpm.IsPeriodBlankCondition,ISBLANK($A222),
_xlpm.Calculation,IF(_xlpm.IsPeriodBlankCondition,"",IF(_xlpm.IsPrincipalRemainingBlankCondition,"",IF(_xlpm.IsPrincipalZeroCondition,"",_xlpm.TotalMonthlyPaymentCalculation))),
_xlpm.Calculation
)</f>
        <v>1920.7762329828772</v>
      </c>
      <c r="K222" s="4">
        <f>_xlfn.LET(
_xlpm.CumulativeInterestCalculation,SUM($D$29:$D222),
_xlpm.IsPrincipalZeroCondition,ROUND($G221,2) = 0,
_xlpm.IsPrincipalRemainingBlankCondition,$G221="",
_xlpm.IsPeriodBlankCondition,ISBLANK($A222),
_xlpm.Calculation,IF(_xlpm.IsPeriodBlankCondition,"",IF(_xlpm.IsPrincipalRemainingBlankCondition,"",IF(_xlpm.IsPrincipalZeroCondition,"",_xlpm.CumulativeInterestCalculation))),
_xlpm.Calculation
)</f>
        <v>188557.36708322872</v>
      </c>
      <c r="L222" s="4">
        <f>_xlfn.LET(
_xlpm.CumulativePrincipalCalculation,SUM($E$29:$F222),
_xlpm.CumulativePrincipalCalculationIfPrincipalLessThenOrEqualToMonthlyPaymentCondition,$L221+$E222,
_xlpm.PrincipalOwedCalculation,$B$10-$D222,
_xlpm.IsPrincipalLessThenOrEqualToMonthlyPaymentCondition,$G221&lt;=$B$10,
_xlpm.IsPrincipalZeroCondition,ROUND($G221,2) = 0,
_xlpm.IsPrincipalRemainingBlankCondition,$G221="",
_xlpm.IsPeriodBlankCondition,ISBLANK($A222),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87073.222115449345</v>
      </c>
      <c r="M222" s="4">
        <f>_xlfn.LET(
_xlpm.CumulativePMICalculation,SUM($I$29:$I222),
_xlpm.IsPrincipalZeroCondition,ROUND($G221,2) = 0,
_xlpm.IsPrincipalRemainingBlankCondition,$G221="",
_xlpm.IsPeriodBlankCondition,ISBLANK($A222),
_xlpm.Calculation,IF(_xlpm.IsPeriodBlankCondition,"",IF(_xlpm.IsPrincipalRemainingBlankCondition,"",IF(_xlpm.IsPrincipalZeroCondition,"",_xlpm.CumulativePMICalculation))),
_xlpm.Calculation
)</f>
        <v>21600</v>
      </c>
      <c r="N222" s="4">
        <f t="shared" ref="N222:N285" si="35">_xlfn.LET(
_xlpm.CumulativeHousingPayments,$K222+$L222+$M222,
_xlpm.PrincipalOwedCalculation,$B$10-$D222,
_xlpm.IsPrincipalLessThenOrEqualToMonthlyPaymentCondition,$G221&lt;=$B$10,
_xlpm.IsPrincipalZeroCondition,ROUND($G221,2) = 0,
_xlpm.IsPrincipalRemainingBlankCondition,$G221="",
_xlpm.IsPeriodBlankCondition,ISBLANK($A222),
_xlpm.Calculation,IF(_xlpm.IsPeriodBlankCondition,"",IF(_xlpm.IsPrincipalRemainingBlankCondition,"",IF(_xlpm.IsPrincipalZeroCondition,"",_xlpm.CumulativeHousingPayments))),
_xlpm.Calculation
)</f>
        <v>297230.58919867803</v>
      </c>
      <c r="O222" s="4">
        <f>_xlfn.LET(
_xlpm.CumulativeHousingPaymentsIncludingAdditionalCosts,SUM($J$29:$J222),
_xlpm.PrincipalOwedCalculation,$B$10-$D222,
_xlpm.IsPrincipalLessThenOrEqualToMonthlyPaymentCondition,$G221&lt;=$B$10,
_xlpm.IsPrincipalZeroCondition,ROUND($G221,2) = 0,
_xlpm.IsPrincipalRemainingBlankCondition,$G221="",
_xlpm.IsPeriodBlankCondition,ISBLANK($A222),
_xlpm.Calculation,IF(_xlpm.IsPeriodBlankCondition,"",IF(_xlpm.IsPrincipalRemainingBlankCondition,"",IF(_xlpm.IsPrincipalZeroCondition,"",_xlpm.CumulativeHousingPaymentsIncludingAdditionalCosts))),
_xlpm.Calculation
)</f>
        <v>394230.58919867733</v>
      </c>
    </row>
    <row r="223" spans="1:15" x14ac:dyDescent="0.3">
      <c r="A223">
        <v>195</v>
      </c>
      <c r="B223" s="34">
        <f t="shared" si="28"/>
        <v>49735</v>
      </c>
      <c r="C223" s="4">
        <f t="shared" si="29"/>
        <v>92926.777884550451</v>
      </c>
      <c r="D223" s="4">
        <f t="shared" si="30"/>
        <v>619.51185256366966</v>
      </c>
      <c r="E223" s="4">
        <f t="shared" si="27"/>
        <v>701.26438041920755</v>
      </c>
      <c r="F223" s="4">
        <v>100</v>
      </c>
      <c r="G223" s="4">
        <f t="shared" si="31"/>
        <v>92125.513504131246</v>
      </c>
      <c r="H223" s="4">
        <f t="shared" si="32"/>
        <v>500</v>
      </c>
      <c r="I223" s="4" t="str">
        <f t="shared" si="33"/>
        <v/>
      </c>
      <c r="J223" s="4">
        <f t="shared" si="34"/>
        <v>1920.7762329828772</v>
      </c>
      <c r="K223" s="4">
        <f>_xlfn.LET(
_xlpm.CumulativeInterestCalculation,SUM($D$29:$D223),
_xlpm.IsPrincipalZeroCondition,ROUND($G222,2) = 0,
_xlpm.IsPrincipalRemainingBlankCondition,$G222="",
_xlpm.IsPeriodBlankCondition,ISBLANK($A223),
_xlpm.Calculation,IF(_xlpm.IsPeriodBlankCondition,"",IF(_xlpm.IsPrincipalRemainingBlankCondition,"",IF(_xlpm.IsPrincipalZeroCondition,"",_xlpm.CumulativeInterestCalculation))),
_xlpm.Calculation
)</f>
        <v>189176.8789357924</v>
      </c>
      <c r="L223" s="4">
        <f>_xlfn.LET(
_xlpm.CumulativePrincipalCalculation,SUM($E$29:$F223),
_xlpm.CumulativePrincipalCalculationIfPrincipalLessThenOrEqualToMonthlyPaymentCondition,$L222+$E223,
_xlpm.PrincipalOwedCalculation,$B$10-$D223,
_xlpm.IsPrincipalLessThenOrEqualToMonthlyPaymentCondition,$G222&lt;=$B$10,
_xlpm.IsPrincipalZeroCondition,ROUND($G222,2) = 0,
_xlpm.IsPrincipalRemainingBlankCondition,$G222="",
_xlpm.IsPeriodBlankCondition,ISBLANK($A223),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87874.48649586855</v>
      </c>
      <c r="M223" s="4">
        <f>_xlfn.LET(
_xlpm.CumulativePMICalculation,SUM($I$29:$I223),
_xlpm.IsPrincipalZeroCondition,ROUND($G222,2) = 0,
_xlpm.IsPrincipalRemainingBlankCondition,$G222="",
_xlpm.IsPeriodBlankCondition,ISBLANK($A223),
_xlpm.Calculation,IF(_xlpm.IsPeriodBlankCondition,"",IF(_xlpm.IsPrincipalRemainingBlankCondition,"",IF(_xlpm.IsPrincipalZeroCondition,"",_xlpm.CumulativePMICalculation))),
_xlpm.Calculation
)</f>
        <v>21600</v>
      </c>
      <c r="N223" s="4">
        <f t="shared" si="35"/>
        <v>298651.36543166096</v>
      </c>
      <c r="O223" s="4">
        <f>_xlfn.LET(
_xlpm.CumulativeHousingPaymentsIncludingAdditionalCosts,SUM($J$29:$J223),
_xlpm.PrincipalOwedCalculation,$B$10-$D223,
_xlpm.IsPrincipalLessThenOrEqualToMonthlyPaymentCondition,$G222&lt;=$B$10,
_xlpm.IsPrincipalZeroCondition,ROUND($G222,2) = 0,
_xlpm.IsPrincipalRemainingBlankCondition,$G222="",
_xlpm.IsPeriodBlankCondition,ISBLANK($A223),
_xlpm.Calculation,IF(_xlpm.IsPeriodBlankCondition,"",IF(_xlpm.IsPrincipalRemainingBlankCondition,"",IF(_xlpm.IsPrincipalZeroCondition,"",_xlpm.CumulativeHousingPaymentsIncludingAdditionalCosts))),
_xlpm.Calculation
)</f>
        <v>396151.3654316602</v>
      </c>
    </row>
    <row r="224" spans="1:15" x14ac:dyDescent="0.3">
      <c r="A224">
        <v>196</v>
      </c>
      <c r="B224" s="34">
        <f t="shared" si="28"/>
        <v>49766</v>
      </c>
      <c r="C224" s="4">
        <f t="shared" si="29"/>
        <v>92125.513504131246</v>
      </c>
      <c r="D224" s="4">
        <f t="shared" si="30"/>
        <v>614.17009002754173</v>
      </c>
      <c r="E224" s="4">
        <f t="shared" si="27"/>
        <v>706.60614295533549</v>
      </c>
      <c r="F224" s="4">
        <v>100</v>
      </c>
      <c r="G224" s="4">
        <f t="shared" si="31"/>
        <v>91318.907361175909</v>
      </c>
      <c r="H224" s="4">
        <f t="shared" si="32"/>
        <v>500</v>
      </c>
      <c r="I224" s="4" t="str">
        <f t="shared" si="33"/>
        <v/>
      </c>
      <c r="J224" s="4">
        <f t="shared" si="34"/>
        <v>1920.7762329828772</v>
      </c>
      <c r="K224" s="4">
        <f>_xlfn.LET(
_xlpm.CumulativeInterestCalculation,SUM($D$29:$D224),
_xlpm.IsPrincipalZeroCondition,ROUND($G223,2) = 0,
_xlpm.IsPrincipalRemainingBlankCondition,$G223="",
_xlpm.IsPeriodBlankCondition,ISBLANK($A224),
_xlpm.Calculation,IF(_xlpm.IsPeriodBlankCondition,"",IF(_xlpm.IsPrincipalRemainingBlankCondition,"",IF(_xlpm.IsPrincipalZeroCondition,"",_xlpm.CumulativeInterestCalculation))),
_xlpm.Calculation
)</f>
        <v>189791.04902581993</v>
      </c>
      <c r="L224" s="4">
        <f>_xlfn.LET(
_xlpm.CumulativePrincipalCalculation,SUM($E$29:$F224),
_xlpm.CumulativePrincipalCalculationIfPrincipalLessThenOrEqualToMonthlyPaymentCondition,$L223+$E224,
_xlpm.PrincipalOwedCalculation,$B$10-$D224,
_xlpm.IsPrincipalLessThenOrEqualToMonthlyPaymentCondition,$G223&lt;=$B$10,
_xlpm.IsPrincipalZeroCondition,ROUND($G223,2) = 0,
_xlpm.IsPrincipalRemainingBlankCondition,$G223="",
_xlpm.IsPeriodBlankCondition,ISBLANK($A224),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88681.092638823888</v>
      </c>
      <c r="M224" s="4">
        <f>_xlfn.LET(
_xlpm.CumulativePMICalculation,SUM($I$29:$I224),
_xlpm.IsPrincipalZeroCondition,ROUND($G223,2) = 0,
_xlpm.IsPrincipalRemainingBlankCondition,$G223="",
_xlpm.IsPeriodBlankCondition,ISBLANK($A224),
_xlpm.Calculation,IF(_xlpm.IsPeriodBlankCondition,"",IF(_xlpm.IsPrincipalRemainingBlankCondition,"",IF(_xlpm.IsPrincipalZeroCondition,"",_xlpm.CumulativePMICalculation))),
_xlpm.Calculation
)</f>
        <v>21600</v>
      </c>
      <c r="N224" s="4">
        <f t="shared" si="35"/>
        <v>300072.14166464383</v>
      </c>
      <c r="O224" s="4">
        <f>_xlfn.LET(
_xlpm.CumulativeHousingPaymentsIncludingAdditionalCosts,SUM($J$29:$J224),
_xlpm.PrincipalOwedCalculation,$B$10-$D224,
_xlpm.IsPrincipalLessThenOrEqualToMonthlyPaymentCondition,$G223&lt;=$B$10,
_xlpm.IsPrincipalZeroCondition,ROUND($G223,2) = 0,
_xlpm.IsPrincipalRemainingBlankCondition,$G223="",
_xlpm.IsPeriodBlankCondition,ISBLANK($A224),
_xlpm.Calculation,IF(_xlpm.IsPeriodBlankCondition,"",IF(_xlpm.IsPrincipalRemainingBlankCondition,"",IF(_xlpm.IsPrincipalZeroCondition,"",_xlpm.CumulativeHousingPaymentsIncludingAdditionalCosts))),
_xlpm.Calculation
)</f>
        <v>398072.14166464307</v>
      </c>
    </row>
    <row r="225" spans="1:15" x14ac:dyDescent="0.3">
      <c r="A225">
        <v>197</v>
      </c>
      <c r="B225" s="34">
        <f t="shared" si="28"/>
        <v>49796</v>
      </c>
      <c r="C225" s="4">
        <f t="shared" si="29"/>
        <v>91318.907361175909</v>
      </c>
      <c r="D225" s="4">
        <f t="shared" si="30"/>
        <v>608.79271574117274</v>
      </c>
      <c r="E225" s="4">
        <f t="shared" si="27"/>
        <v>711.98351724170448</v>
      </c>
      <c r="F225" s="4">
        <v>100</v>
      </c>
      <c r="G225" s="4">
        <f t="shared" si="31"/>
        <v>90506.923843934201</v>
      </c>
      <c r="H225" s="4">
        <f t="shared" si="32"/>
        <v>500</v>
      </c>
      <c r="I225" s="4" t="str">
        <f t="shared" si="33"/>
        <v/>
      </c>
      <c r="J225" s="4">
        <f t="shared" si="34"/>
        <v>1920.7762329828772</v>
      </c>
      <c r="K225" s="4">
        <f>_xlfn.LET(
_xlpm.CumulativeInterestCalculation,SUM($D$29:$D225),
_xlpm.IsPrincipalZeroCondition,ROUND($G224,2) = 0,
_xlpm.IsPrincipalRemainingBlankCondition,$G224="",
_xlpm.IsPeriodBlankCondition,ISBLANK($A225),
_xlpm.Calculation,IF(_xlpm.IsPeriodBlankCondition,"",IF(_xlpm.IsPrincipalRemainingBlankCondition,"",IF(_xlpm.IsPrincipalZeroCondition,"",_xlpm.CumulativeInterestCalculation))),
_xlpm.Calculation
)</f>
        <v>190399.8417415611</v>
      </c>
      <c r="L225" s="4">
        <f>_xlfn.LET(
_xlpm.CumulativePrincipalCalculation,SUM($E$29:$F225),
_xlpm.CumulativePrincipalCalculationIfPrincipalLessThenOrEqualToMonthlyPaymentCondition,$L224+$E225,
_xlpm.PrincipalOwedCalculation,$B$10-$D225,
_xlpm.IsPrincipalLessThenOrEqualToMonthlyPaymentCondition,$G224&lt;=$B$10,
_xlpm.IsPrincipalZeroCondition,ROUND($G224,2) = 0,
_xlpm.IsPrincipalRemainingBlankCondition,$G224="",
_xlpm.IsPeriodBlankCondition,ISBLANK($A225),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89493.076156065596</v>
      </c>
      <c r="M225" s="4">
        <f>_xlfn.LET(
_xlpm.CumulativePMICalculation,SUM($I$29:$I225),
_xlpm.IsPrincipalZeroCondition,ROUND($G224,2) = 0,
_xlpm.IsPrincipalRemainingBlankCondition,$G224="",
_xlpm.IsPeriodBlankCondition,ISBLANK($A225),
_xlpm.Calculation,IF(_xlpm.IsPeriodBlankCondition,"",IF(_xlpm.IsPrincipalRemainingBlankCondition,"",IF(_xlpm.IsPrincipalZeroCondition,"",_xlpm.CumulativePMICalculation))),
_xlpm.Calculation
)</f>
        <v>21600</v>
      </c>
      <c r="N225" s="4">
        <f t="shared" si="35"/>
        <v>301492.9178976267</v>
      </c>
      <c r="O225" s="4">
        <f>_xlfn.LET(
_xlpm.CumulativeHousingPaymentsIncludingAdditionalCosts,SUM($J$29:$J225),
_xlpm.PrincipalOwedCalculation,$B$10-$D225,
_xlpm.IsPrincipalLessThenOrEqualToMonthlyPaymentCondition,$G224&lt;=$B$10,
_xlpm.IsPrincipalZeroCondition,ROUND($G224,2) = 0,
_xlpm.IsPrincipalRemainingBlankCondition,$G224="",
_xlpm.IsPeriodBlankCondition,ISBLANK($A225),
_xlpm.Calculation,IF(_xlpm.IsPeriodBlankCondition,"",IF(_xlpm.IsPrincipalRemainingBlankCondition,"",IF(_xlpm.IsPrincipalZeroCondition,"",_xlpm.CumulativeHousingPaymentsIncludingAdditionalCosts))),
_xlpm.Calculation
)</f>
        <v>399992.91789762594</v>
      </c>
    </row>
    <row r="226" spans="1:15" x14ac:dyDescent="0.3">
      <c r="A226">
        <v>198</v>
      </c>
      <c r="B226" s="34">
        <f t="shared" si="28"/>
        <v>49827</v>
      </c>
      <c r="C226" s="4">
        <f t="shared" si="29"/>
        <v>90506.923843934201</v>
      </c>
      <c r="D226" s="4">
        <f t="shared" si="30"/>
        <v>603.37949229289472</v>
      </c>
      <c r="E226" s="4">
        <f t="shared" si="27"/>
        <v>717.39674068998249</v>
      </c>
      <c r="F226" s="4">
        <v>100</v>
      </c>
      <c r="G226" s="4">
        <f t="shared" si="31"/>
        <v>89689.527103244225</v>
      </c>
      <c r="H226" s="4">
        <f t="shared" si="32"/>
        <v>500</v>
      </c>
      <c r="I226" s="4" t="str">
        <f t="shared" si="33"/>
        <v/>
      </c>
      <c r="J226" s="4">
        <f t="shared" si="34"/>
        <v>1920.7762329828772</v>
      </c>
      <c r="K226" s="4">
        <f>_xlfn.LET(
_xlpm.CumulativeInterestCalculation,SUM($D$29:$D226),
_xlpm.IsPrincipalZeroCondition,ROUND($G225,2) = 0,
_xlpm.IsPrincipalRemainingBlankCondition,$G225="",
_xlpm.IsPeriodBlankCondition,ISBLANK($A226),
_xlpm.Calculation,IF(_xlpm.IsPeriodBlankCondition,"",IF(_xlpm.IsPrincipalRemainingBlankCondition,"",IF(_xlpm.IsPrincipalZeroCondition,"",_xlpm.CumulativeInterestCalculation))),
_xlpm.Calculation
)</f>
        <v>191003.22123385401</v>
      </c>
      <c r="L226" s="4">
        <f>_xlfn.LET(
_xlpm.CumulativePrincipalCalculation,SUM($E$29:$F226),
_xlpm.CumulativePrincipalCalculationIfPrincipalLessThenOrEqualToMonthlyPaymentCondition,$L225+$E226,
_xlpm.PrincipalOwedCalculation,$B$10-$D226,
_xlpm.IsPrincipalLessThenOrEqualToMonthlyPaymentCondition,$G225&lt;=$B$10,
_xlpm.IsPrincipalZeroCondition,ROUND($G225,2) = 0,
_xlpm.IsPrincipalRemainingBlankCondition,$G225="",
_xlpm.IsPeriodBlankCondition,ISBLANK($A226),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90310.472896755571</v>
      </c>
      <c r="M226" s="4">
        <f>_xlfn.LET(
_xlpm.CumulativePMICalculation,SUM($I$29:$I226),
_xlpm.IsPrincipalZeroCondition,ROUND($G225,2) = 0,
_xlpm.IsPrincipalRemainingBlankCondition,$G225="",
_xlpm.IsPeriodBlankCondition,ISBLANK($A226),
_xlpm.Calculation,IF(_xlpm.IsPeriodBlankCondition,"",IF(_xlpm.IsPrincipalRemainingBlankCondition,"",IF(_xlpm.IsPrincipalZeroCondition,"",_xlpm.CumulativePMICalculation))),
_xlpm.Calculation
)</f>
        <v>21600</v>
      </c>
      <c r="N226" s="4">
        <f t="shared" si="35"/>
        <v>302913.69413060957</v>
      </c>
      <c r="O226" s="4">
        <f>_xlfn.LET(
_xlpm.CumulativeHousingPaymentsIncludingAdditionalCosts,SUM($J$29:$J226),
_xlpm.PrincipalOwedCalculation,$B$10-$D226,
_xlpm.IsPrincipalLessThenOrEqualToMonthlyPaymentCondition,$G225&lt;=$B$10,
_xlpm.IsPrincipalZeroCondition,ROUND($G225,2) = 0,
_xlpm.IsPrincipalRemainingBlankCondition,$G225="",
_xlpm.IsPeriodBlankCondition,ISBLANK($A226),
_xlpm.Calculation,IF(_xlpm.IsPeriodBlankCondition,"",IF(_xlpm.IsPrincipalRemainingBlankCondition,"",IF(_xlpm.IsPrincipalZeroCondition,"",_xlpm.CumulativeHousingPaymentsIncludingAdditionalCosts))),
_xlpm.Calculation
)</f>
        <v>401913.69413060881</v>
      </c>
    </row>
    <row r="227" spans="1:15" x14ac:dyDescent="0.3">
      <c r="A227">
        <v>199</v>
      </c>
      <c r="B227" s="34">
        <f t="shared" si="28"/>
        <v>49857</v>
      </c>
      <c r="C227" s="4">
        <f t="shared" si="29"/>
        <v>89689.527103244225</v>
      </c>
      <c r="D227" s="4">
        <f t="shared" si="30"/>
        <v>597.93018068829485</v>
      </c>
      <c r="E227" s="4">
        <f t="shared" si="27"/>
        <v>722.84605229458236</v>
      </c>
      <c r="F227" s="4">
        <v>100</v>
      </c>
      <c r="G227" s="4">
        <f t="shared" si="31"/>
        <v>88866.681050949643</v>
      </c>
      <c r="H227" s="4">
        <f t="shared" si="32"/>
        <v>500</v>
      </c>
      <c r="I227" s="4" t="str">
        <f t="shared" si="33"/>
        <v/>
      </c>
      <c r="J227" s="4">
        <f t="shared" si="34"/>
        <v>1920.7762329828772</v>
      </c>
      <c r="K227" s="4">
        <f>_xlfn.LET(
_xlpm.CumulativeInterestCalculation,SUM($D$29:$D227),
_xlpm.IsPrincipalZeroCondition,ROUND($G226,2) = 0,
_xlpm.IsPrincipalRemainingBlankCondition,$G226="",
_xlpm.IsPeriodBlankCondition,ISBLANK($A227),
_xlpm.Calculation,IF(_xlpm.IsPeriodBlankCondition,"",IF(_xlpm.IsPrincipalRemainingBlankCondition,"",IF(_xlpm.IsPrincipalZeroCondition,"",_xlpm.CumulativeInterestCalculation))),
_xlpm.Calculation
)</f>
        <v>191601.15141454231</v>
      </c>
      <c r="L227" s="4">
        <f>_xlfn.LET(
_xlpm.CumulativePrincipalCalculation,SUM($E$29:$F227),
_xlpm.CumulativePrincipalCalculationIfPrincipalLessThenOrEqualToMonthlyPaymentCondition,$L226+$E227,
_xlpm.PrincipalOwedCalculation,$B$10-$D227,
_xlpm.IsPrincipalLessThenOrEqualToMonthlyPaymentCondition,$G226&lt;=$B$10,
_xlpm.IsPrincipalZeroCondition,ROUND($G226,2) = 0,
_xlpm.IsPrincipalRemainingBlankCondition,$G226="",
_xlpm.IsPeriodBlankCondition,ISBLANK($A227),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91133.318949050154</v>
      </c>
      <c r="M227" s="4">
        <f>_xlfn.LET(
_xlpm.CumulativePMICalculation,SUM($I$29:$I227),
_xlpm.IsPrincipalZeroCondition,ROUND($G226,2) = 0,
_xlpm.IsPrincipalRemainingBlankCondition,$G226="",
_xlpm.IsPeriodBlankCondition,ISBLANK($A227),
_xlpm.Calculation,IF(_xlpm.IsPeriodBlankCondition,"",IF(_xlpm.IsPrincipalRemainingBlankCondition,"",IF(_xlpm.IsPrincipalZeroCondition,"",_xlpm.CumulativePMICalculation))),
_xlpm.Calculation
)</f>
        <v>21600</v>
      </c>
      <c r="N227" s="4">
        <f t="shared" si="35"/>
        <v>304334.4703635925</v>
      </c>
      <c r="O227" s="4">
        <f>_xlfn.LET(
_xlpm.CumulativeHousingPaymentsIncludingAdditionalCosts,SUM($J$29:$J227),
_xlpm.PrincipalOwedCalculation,$B$10-$D227,
_xlpm.IsPrincipalLessThenOrEqualToMonthlyPaymentCondition,$G226&lt;=$B$10,
_xlpm.IsPrincipalZeroCondition,ROUND($G226,2) = 0,
_xlpm.IsPrincipalRemainingBlankCondition,$G226="",
_xlpm.IsPeriodBlankCondition,ISBLANK($A227),
_xlpm.Calculation,IF(_xlpm.IsPeriodBlankCondition,"",IF(_xlpm.IsPrincipalRemainingBlankCondition,"",IF(_xlpm.IsPrincipalZeroCondition,"",_xlpm.CumulativeHousingPaymentsIncludingAdditionalCosts))),
_xlpm.Calculation
)</f>
        <v>403834.47036359168</v>
      </c>
    </row>
    <row r="228" spans="1:15" x14ac:dyDescent="0.3">
      <c r="A228">
        <v>200</v>
      </c>
      <c r="B228" s="34">
        <f t="shared" si="28"/>
        <v>49888</v>
      </c>
      <c r="C228" s="4">
        <f t="shared" si="29"/>
        <v>88866.681050949643</v>
      </c>
      <c r="D228" s="4">
        <f t="shared" si="30"/>
        <v>592.44454033966429</v>
      </c>
      <c r="E228" s="4">
        <f t="shared" si="27"/>
        <v>728.33169264321293</v>
      </c>
      <c r="F228" s="4">
        <v>100</v>
      </c>
      <c r="G228" s="4">
        <f t="shared" si="31"/>
        <v>88038.349358306426</v>
      </c>
      <c r="H228" s="4">
        <f t="shared" si="32"/>
        <v>500</v>
      </c>
      <c r="I228" s="4" t="str">
        <f t="shared" si="33"/>
        <v/>
      </c>
      <c r="J228" s="4">
        <f t="shared" si="34"/>
        <v>1920.7762329828772</v>
      </c>
      <c r="K228" s="4">
        <f>_xlfn.LET(
_xlpm.CumulativeInterestCalculation,SUM($D$29:$D228),
_xlpm.IsPrincipalZeroCondition,ROUND($G227,2) = 0,
_xlpm.IsPrincipalRemainingBlankCondition,$G227="",
_xlpm.IsPeriodBlankCondition,ISBLANK($A228),
_xlpm.Calculation,IF(_xlpm.IsPeriodBlankCondition,"",IF(_xlpm.IsPrincipalRemainingBlankCondition,"",IF(_xlpm.IsPrincipalZeroCondition,"",_xlpm.CumulativeInterestCalculation))),
_xlpm.Calculation
)</f>
        <v>192193.59595488198</v>
      </c>
      <c r="L228" s="4">
        <f>_xlfn.LET(
_xlpm.CumulativePrincipalCalculation,SUM($E$29:$F228),
_xlpm.CumulativePrincipalCalculationIfPrincipalLessThenOrEqualToMonthlyPaymentCondition,$L227+$E228,
_xlpm.PrincipalOwedCalculation,$B$10-$D228,
_xlpm.IsPrincipalLessThenOrEqualToMonthlyPaymentCondition,$G227&lt;=$B$10,
_xlpm.IsPrincipalZeroCondition,ROUND($G227,2) = 0,
_xlpm.IsPrincipalRemainingBlankCondition,$G227="",
_xlpm.IsPeriodBlankCondition,ISBLANK($A228),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91961.65064169337</v>
      </c>
      <c r="M228" s="4">
        <f>_xlfn.LET(
_xlpm.CumulativePMICalculation,SUM($I$29:$I228),
_xlpm.IsPrincipalZeroCondition,ROUND($G227,2) = 0,
_xlpm.IsPrincipalRemainingBlankCondition,$G227="",
_xlpm.IsPeriodBlankCondition,ISBLANK($A228),
_xlpm.Calculation,IF(_xlpm.IsPeriodBlankCondition,"",IF(_xlpm.IsPrincipalRemainingBlankCondition,"",IF(_xlpm.IsPrincipalZeroCondition,"",_xlpm.CumulativePMICalculation))),
_xlpm.Calculation
)</f>
        <v>21600</v>
      </c>
      <c r="N228" s="4">
        <f t="shared" si="35"/>
        <v>305755.24659657537</v>
      </c>
      <c r="O228" s="4">
        <f>_xlfn.LET(
_xlpm.CumulativeHousingPaymentsIncludingAdditionalCosts,SUM($J$29:$J228),
_xlpm.PrincipalOwedCalculation,$B$10-$D228,
_xlpm.IsPrincipalLessThenOrEqualToMonthlyPaymentCondition,$G227&lt;=$B$10,
_xlpm.IsPrincipalZeroCondition,ROUND($G227,2) = 0,
_xlpm.IsPrincipalRemainingBlankCondition,$G227="",
_xlpm.IsPeriodBlankCondition,ISBLANK($A228),
_xlpm.Calculation,IF(_xlpm.IsPeriodBlankCondition,"",IF(_xlpm.IsPrincipalRemainingBlankCondition,"",IF(_xlpm.IsPrincipalZeroCondition,"",_xlpm.CumulativeHousingPaymentsIncludingAdditionalCosts))),
_xlpm.Calculation
)</f>
        <v>405755.24659657455</v>
      </c>
    </row>
    <row r="229" spans="1:15" x14ac:dyDescent="0.3">
      <c r="A229">
        <v>201</v>
      </c>
      <c r="B229" s="34">
        <f t="shared" si="28"/>
        <v>49919</v>
      </c>
      <c r="C229" s="4">
        <f t="shared" si="29"/>
        <v>88038.349358306426</v>
      </c>
      <c r="D229" s="4">
        <f t="shared" si="30"/>
        <v>586.92232905537617</v>
      </c>
      <c r="E229" s="4">
        <f t="shared" si="27"/>
        <v>733.85390392750105</v>
      </c>
      <c r="F229" s="4">
        <v>100</v>
      </c>
      <c r="G229" s="4">
        <f t="shared" si="31"/>
        <v>87204.495454378921</v>
      </c>
      <c r="H229" s="4">
        <f t="shared" si="32"/>
        <v>500</v>
      </c>
      <c r="I229" s="4" t="str">
        <f t="shared" si="33"/>
        <v/>
      </c>
      <c r="J229" s="4">
        <f t="shared" si="34"/>
        <v>1920.7762329828772</v>
      </c>
      <c r="K229" s="4">
        <f>_xlfn.LET(
_xlpm.CumulativeInterestCalculation,SUM($D$29:$D229),
_xlpm.IsPrincipalZeroCondition,ROUND($G228,2) = 0,
_xlpm.IsPrincipalRemainingBlankCondition,$G228="",
_xlpm.IsPeriodBlankCondition,ISBLANK($A229),
_xlpm.Calculation,IF(_xlpm.IsPeriodBlankCondition,"",IF(_xlpm.IsPrincipalRemainingBlankCondition,"",IF(_xlpm.IsPrincipalZeroCondition,"",_xlpm.CumulativeInterestCalculation))),
_xlpm.Calculation
)</f>
        <v>192780.51828393736</v>
      </c>
      <c r="L229" s="4">
        <f>_xlfn.LET(
_xlpm.CumulativePrincipalCalculation,SUM($E$29:$F229),
_xlpm.CumulativePrincipalCalculationIfPrincipalLessThenOrEqualToMonthlyPaymentCondition,$L228+$E229,
_xlpm.PrincipalOwedCalculation,$B$10-$D229,
_xlpm.IsPrincipalLessThenOrEqualToMonthlyPaymentCondition,$G228&lt;=$B$10,
_xlpm.IsPrincipalZeroCondition,ROUND($G228,2) = 0,
_xlpm.IsPrincipalRemainingBlankCondition,$G228="",
_xlpm.IsPeriodBlankCondition,ISBLANK($A229),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92795.504545620875</v>
      </c>
      <c r="M229" s="4">
        <f>_xlfn.LET(
_xlpm.CumulativePMICalculation,SUM($I$29:$I229),
_xlpm.IsPrincipalZeroCondition,ROUND($G228,2) = 0,
_xlpm.IsPrincipalRemainingBlankCondition,$G228="",
_xlpm.IsPeriodBlankCondition,ISBLANK($A229),
_xlpm.Calculation,IF(_xlpm.IsPeriodBlankCondition,"",IF(_xlpm.IsPrincipalRemainingBlankCondition,"",IF(_xlpm.IsPrincipalZeroCondition,"",_xlpm.CumulativePMICalculation))),
_xlpm.Calculation
)</f>
        <v>21600</v>
      </c>
      <c r="N229" s="4">
        <f t="shared" si="35"/>
        <v>307176.02282955823</v>
      </c>
      <c r="O229" s="4">
        <f>_xlfn.LET(
_xlpm.CumulativeHousingPaymentsIncludingAdditionalCosts,SUM($J$29:$J229),
_xlpm.PrincipalOwedCalculation,$B$10-$D229,
_xlpm.IsPrincipalLessThenOrEqualToMonthlyPaymentCondition,$G228&lt;=$B$10,
_xlpm.IsPrincipalZeroCondition,ROUND($G228,2) = 0,
_xlpm.IsPrincipalRemainingBlankCondition,$G228="",
_xlpm.IsPeriodBlankCondition,ISBLANK($A229),
_xlpm.Calculation,IF(_xlpm.IsPeriodBlankCondition,"",IF(_xlpm.IsPrincipalRemainingBlankCondition,"",IF(_xlpm.IsPrincipalZeroCondition,"",_xlpm.CumulativeHousingPaymentsIncludingAdditionalCosts))),
_xlpm.Calculation
)</f>
        <v>407676.02282955742</v>
      </c>
    </row>
    <row r="230" spans="1:15" x14ac:dyDescent="0.3">
      <c r="A230">
        <v>202</v>
      </c>
      <c r="B230" s="34">
        <f t="shared" si="28"/>
        <v>49949</v>
      </c>
      <c r="C230" s="4">
        <f t="shared" si="29"/>
        <v>87204.495454378921</v>
      </c>
      <c r="D230" s="4">
        <f t="shared" si="30"/>
        <v>581.36330302919282</v>
      </c>
      <c r="E230" s="4">
        <f t="shared" si="27"/>
        <v>739.4129299536844</v>
      </c>
      <c r="F230" s="4">
        <v>100</v>
      </c>
      <c r="G230" s="4">
        <f t="shared" si="31"/>
        <v>86365.082524425234</v>
      </c>
      <c r="H230" s="4">
        <f t="shared" si="32"/>
        <v>500</v>
      </c>
      <c r="I230" s="4" t="str">
        <f t="shared" si="33"/>
        <v/>
      </c>
      <c r="J230" s="4">
        <f t="shared" si="34"/>
        <v>1920.7762329828772</v>
      </c>
      <c r="K230" s="4">
        <f>_xlfn.LET(
_xlpm.CumulativeInterestCalculation,SUM($D$29:$D230),
_xlpm.IsPrincipalZeroCondition,ROUND($G229,2) = 0,
_xlpm.IsPrincipalRemainingBlankCondition,$G229="",
_xlpm.IsPeriodBlankCondition,ISBLANK($A230),
_xlpm.Calculation,IF(_xlpm.IsPeriodBlankCondition,"",IF(_xlpm.IsPrincipalRemainingBlankCondition,"",IF(_xlpm.IsPrincipalZeroCondition,"",_xlpm.CumulativeInterestCalculation))),
_xlpm.Calculation
)</f>
        <v>193361.88158696654</v>
      </c>
      <c r="L230" s="4">
        <f>_xlfn.LET(
_xlpm.CumulativePrincipalCalculation,SUM($E$29:$F230),
_xlpm.CumulativePrincipalCalculationIfPrincipalLessThenOrEqualToMonthlyPaymentCondition,$L229+$E230,
_xlpm.PrincipalOwedCalculation,$B$10-$D230,
_xlpm.IsPrincipalLessThenOrEqualToMonthlyPaymentCondition,$G229&lt;=$B$10,
_xlpm.IsPrincipalZeroCondition,ROUND($G229,2) = 0,
_xlpm.IsPrincipalRemainingBlankCondition,$G229="",
_xlpm.IsPeriodBlankCondition,ISBLANK($A230),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93634.917475574563</v>
      </c>
      <c r="M230" s="4">
        <f>_xlfn.LET(
_xlpm.CumulativePMICalculation,SUM($I$29:$I230),
_xlpm.IsPrincipalZeroCondition,ROUND($G229,2) = 0,
_xlpm.IsPrincipalRemainingBlankCondition,$G229="",
_xlpm.IsPeriodBlankCondition,ISBLANK($A230),
_xlpm.Calculation,IF(_xlpm.IsPeriodBlankCondition,"",IF(_xlpm.IsPrincipalRemainingBlankCondition,"",IF(_xlpm.IsPrincipalZeroCondition,"",_xlpm.CumulativePMICalculation))),
_xlpm.Calculation
)</f>
        <v>21600</v>
      </c>
      <c r="N230" s="4">
        <f t="shared" si="35"/>
        <v>308596.7990625411</v>
      </c>
      <c r="O230" s="4">
        <f>_xlfn.LET(
_xlpm.CumulativeHousingPaymentsIncludingAdditionalCosts,SUM($J$29:$J230),
_xlpm.PrincipalOwedCalculation,$B$10-$D230,
_xlpm.IsPrincipalLessThenOrEqualToMonthlyPaymentCondition,$G229&lt;=$B$10,
_xlpm.IsPrincipalZeroCondition,ROUND($G229,2) = 0,
_xlpm.IsPrincipalRemainingBlankCondition,$G229="",
_xlpm.IsPeriodBlankCondition,ISBLANK($A230),
_xlpm.Calculation,IF(_xlpm.IsPeriodBlankCondition,"",IF(_xlpm.IsPrincipalRemainingBlankCondition,"",IF(_xlpm.IsPrincipalZeroCondition,"",_xlpm.CumulativeHousingPaymentsIncludingAdditionalCosts))),
_xlpm.Calculation
)</f>
        <v>409596.79906254029</v>
      </c>
    </row>
    <row r="231" spans="1:15" x14ac:dyDescent="0.3">
      <c r="A231">
        <v>203</v>
      </c>
      <c r="B231" s="34">
        <f t="shared" si="28"/>
        <v>49980</v>
      </c>
      <c r="C231" s="4">
        <f t="shared" si="29"/>
        <v>86365.082524425234</v>
      </c>
      <c r="D231" s="4">
        <f t="shared" si="30"/>
        <v>575.76721682950165</v>
      </c>
      <c r="E231" s="4">
        <f t="shared" si="27"/>
        <v>745.00901615337557</v>
      </c>
      <c r="F231" s="4">
        <v>100</v>
      </c>
      <c r="G231" s="4">
        <f t="shared" si="31"/>
        <v>85520.07350827186</v>
      </c>
      <c r="H231" s="4">
        <f t="shared" si="32"/>
        <v>500</v>
      </c>
      <c r="I231" s="4" t="str">
        <f t="shared" si="33"/>
        <v/>
      </c>
      <c r="J231" s="4">
        <f t="shared" si="34"/>
        <v>1920.7762329828772</v>
      </c>
      <c r="K231" s="4">
        <f>_xlfn.LET(
_xlpm.CumulativeInterestCalculation,SUM($D$29:$D231),
_xlpm.IsPrincipalZeroCondition,ROUND($G230,2) = 0,
_xlpm.IsPrincipalRemainingBlankCondition,$G230="",
_xlpm.IsPeriodBlankCondition,ISBLANK($A231),
_xlpm.Calculation,IF(_xlpm.IsPeriodBlankCondition,"",IF(_xlpm.IsPrincipalRemainingBlankCondition,"",IF(_xlpm.IsPrincipalZeroCondition,"",_xlpm.CumulativeInterestCalculation))),
_xlpm.Calculation
)</f>
        <v>193937.64880379604</v>
      </c>
      <c r="L231" s="4">
        <f>_xlfn.LET(
_xlpm.CumulativePrincipalCalculation,SUM($E$29:$F231),
_xlpm.CumulativePrincipalCalculationIfPrincipalLessThenOrEqualToMonthlyPaymentCondition,$L230+$E231,
_xlpm.PrincipalOwedCalculation,$B$10-$D231,
_xlpm.IsPrincipalLessThenOrEqualToMonthlyPaymentCondition,$G230&lt;=$B$10,
_xlpm.IsPrincipalZeroCondition,ROUND($G230,2) = 0,
_xlpm.IsPrincipalRemainingBlankCondition,$G230="",
_xlpm.IsPeriodBlankCondition,ISBLANK($A231),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94479.926491727936</v>
      </c>
      <c r="M231" s="4">
        <f>_xlfn.LET(
_xlpm.CumulativePMICalculation,SUM($I$29:$I231),
_xlpm.IsPrincipalZeroCondition,ROUND($G230,2) = 0,
_xlpm.IsPrincipalRemainingBlankCondition,$G230="",
_xlpm.IsPeriodBlankCondition,ISBLANK($A231),
_xlpm.Calculation,IF(_xlpm.IsPeriodBlankCondition,"",IF(_xlpm.IsPrincipalRemainingBlankCondition,"",IF(_xlpm.IsPrincipalZeroCondition,"",_xlpm.CumulativePMICalculation))),
_xlpm.Calculation
)</f>
        <v>21600</v>
      </c>
      <c r="N231" s="4">
        <f t="shared" si="35"/>
        <v>310017.57529552397</v>
      </c>
      <c r="O231" s="4">
        <f>_xlfn.LET(
_xlpm.CumulativeHousingPaymentsIncludingAdditionalCosts,SUM($J$29:$J231),
_xlpm.PrincipalOwedCalculation,$B$10-$D231,
_xlpm.IsPrincipalLessThenOrEqualToMonthlyPaymentCondition,$G230&lt;=$B$10,
_xlpm.IsPrincipalZeroCondition,ROUND($G230,2) = 0,
_xlpm.IsPrincipalRemainingBlankCondition,$G230="",
_xlpm.IsPeriodBlankCondition,ISBLANK($A231),
_xlpm.Calculation,IF(_xlpm.IsPeriodBlankCondition,"",IF(_xlpm.IsPrincipalRemainingBlankCondition,"",IF(_xlpm.IsPrincipalZeroCondition,"",_xlpm.CumulativeHousingPaymentsIncludingAdditionalCosts))),
_xlpm.Calculation
)</f>
        <v>411517.57529552316</v>
      </c>
    </row>
    <row r="232" spans="1:15" x14ac:dyDescent="0.3">
      <c r="A232">
        <v>204</v>
      </c>
      <c r="B232" s="34">
        <f t="shared" si="28"/>
        <v>50010</v>
      </c>
      <c r="C232" s="4">
        <f t="shared" si="29"/>
        <v>85520.07350827186</v>
      </c>
      <c r="D232" s="4">
        <f t="shared" si="30"/>
        <v>570.13382338847907</v>
      </c>
      <c r="E232" s="4">
        <f t="shared" ref="E232:E295" si="36">_xlfn.LET(
_xlpm.PrincipalOwedCalculation,$B$10-$D232,
_xlpm.IsPrincipalLessThenOrEqualToMonthlyPaymentCondition,$G231&lt;=$B$10,
_xlpm.IsPrincipalZeroCondition,ROUND($G231,2) = 0,
_xlpm.IsPrincipalRemainingBlankCondition,$G231="",
_xlpm.IsPeriodBlankCondition,ISBLANK($A232),
_xlpm.Calculation,IF(_xlpm.IsPeriodBlankCondition,"",IF(_xlpm.IsPrincipalRemainingBlankCondition,"",IF(_xlpm.IsPrincipalZeroCondition,"",IF(_xlpm.IsPrincipalLessThenOrEqualToMonthlyPaymentCondition,$G231,_xlpm.PrincipalOwedCalculation)))),
_xlpm.Calculation
)</f>
        <v>750.64240959439815</v>
      </c>
      <c r="F232" s="4">
        <v>100</v>
      </c>
      <c r="G232" s="4">
        <f t="shared" si="31"/>
        <v>84669.431098677465</v>
      </c>
      <c r="H232" s="4">
        <f t="shared" si="32"/>
        <v>500</v>
      </c>
      <c r="I232" s="4" t="str">
        <f t="shared" si="33"/>
        <v/>
      </c>
      <c r="J232" s="4">
        <f t="shared" si="34"/>
        <v>1920.7762329828772</v>
      </c>
      <c r="K232" s="4">
        <f>_xlfn.LET(
_xlpm.CumulativeInterestCalculation,SUM($D$29:$D232),
_xlpm.IsPrincipalZeroCondition,ROUND($G231,2) = 0,
_xlpm.IsPrincipalRemainingBlankCondition,$G231="",
_xlpm.IsPeriodBlankCondition,ISBLANK($A232),
_xlpm.Calculation,IF(_xlpm.IsPeriodBlankCondition,"",IF(_xlpm.IsPrincipalRemainingBlankCondition,"",IF(_xlpm.IsPrincipalZeroCondition,"",_xlpm.CumulativeInterestCalculation))),
_xlpm.Calculation
)</f>
        <v>194507.78262718453</v>
      </c>
      <c r="L232" s="4">
        <f>_xlfn.LET(
_xlpm.CumulativePrincipalCalculation,SUM($E$29:$F232),
_xlpm.CumulativePrincipalCalculationIfPrincipalLessThenOrEqualToMonthlyPaymentCondition,$L231+$E232,
_xlpm.PrincipalOwedCalculation,$B$10-$D232,
_xlpm.IsPrincipalLessThenOrEqualToMonthlyPaymentCondition,$G231&lt;=$B$10,
_xlpm.IsPrincipalZeroCondition,ROUND($G231,2) = 0,
_xlpm.IsPrincipalRemainingBlankCondition,$G231="",
_xlpm.IsPeriodBlankCondition,ISBLANK($A232),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95330.568901322331</v>
      </c>
      <c r="M232" s="4">
        <f>_xlfn.LET(
_xlpm.CumulativePMICalculation,SUM($I$29:$I232),
_xlpm.IsPrincipalZeroCondition,ROUND($G231,2) = 0,
_xlpm.IsPrincipalRemainingBlankCondition,$G231="",
_xlpm.IsPeriodBlankCondition,ISBLANK($A232),
_xlpm.Calculation,IF(_xlpm.IsPeriodBlankCondition,"",IF(_xlpm.IsPrincipalRemainingBlankCondition,"",IF(_xlpm.IsPrincipalZeroCondition,"",_xlpm.CumulativePMICalculation))),
_xlpm.Calculation
)</f>
        <v>21600</v>
      </c>
      <c r="N232" s="4">
        <f t="shared" si="35"/>
        <v>311438.35152850684</v>
      </c>
      <c r="O232" s="4">
        <f>_xlfn.LET(
_xlpm.CumulativeHousingPaymentsIncludingAdditionalCosts,SUM($J$29:$J232),
_xlpm.PrincipalOwedCalculation,$B$10-$D232,
_xlpm.IsPrincipalLessThenOrEqualToMonthlyPaymentCondition,$G231&lt;=$B$10,
_xlpm.IsPrincipalZeroCondition,ROUND($G231,2) = 0,
_xlpm.IsPrincipalRemainingBlankCondition,$G231="",
_xlpm.IsPeriodBlankCondition,ISBLANK($A232),
_xlpm.Calculation,IF(_xlpm.IsPeriodBlankCondition,"",IF(_xlpm.IsPrincipalRemainingBlankCondition,"",IF(_xlpm.IsPrincipalZeroCondition,"",_xlpm.CumulativeHousingPaymentsIncludingAdditionalCosts))),
_xlpm.Calculation
)</f>
        <v>413438.35152850603</v>
      </c>
    </row>
    <row r="233" spans="1:15" x14ac:dyDescent="0.3">
      <c r="A233">
        <v>205</v>
      </c>
      <c r="B233" s="34">
        <f t="shared" si="28"/>
        <v>50041</v>
      </c>
      <c r="C233" s="4">
        <f t="shared" si="29"/>
        <v>84669.431098677465</v>
      </c>
      <c r="D233" s="4">
        <f t="shared" si="30"/>
        <v>564.46287399118319</v>
      </c>
      <c r="E233" s="4">
        <f t="shared" si="36"/>
        <v>756.31335899169403</v>
      </c>
      <c r="F233" s="4">
        <v>100</v>
      </c>
      <c r="G233" s="4">
        <f t="shared" si="31"/>
        <v>83813.117739685767</v>
      </c>
      <c r="H233" s="4">
        <f t="shared" si="32"/>
        <v>500</v>
      </c>
      <c r="I233" s="4" t="str">
        <f t="shared" si="33"/>
        <v/>
      </c>
      <c r="J233" s="4">
        <f t="shared" si="34"/>
        <v>1920.7762329828772</v>
      </c>
      <c r="K233" s="4">
        <f>_xlfn.LET(
_xlpm.CumulativeInterestCalculation,SUM($D$29:$D233),
_xlpm.IsPrincipalZeroCondition,ROUND($G232,2) = 0,
_xlpm.IsPrincipalRemainingBlankCondition,$G232="",
_xlpm.IsPeriodBlankCondition,ISBLANK($A233),
_xlpm.Calculation,IF(_xlpm.IsPeriodBlankCondition,"",IF(_xlpm.IsPrincipalRemainingBlankCondition,"",IF(_xlpm.IsPrincipalZeroCondition,"",_xlpm.CumulativeInterestCalculation))),
_xlpm.Calculation
)</f>
        <v>195072.2455011757</v>
      </c>
      <c r="L233" s="4">
        <f>_xlfn.LET(
_xlpm.CumulativePrincipalCalculation,SUM($E$29:$F233),
_xlpm.CumulativePrincipalCalculationIfPrincipalLessThenOrEqualToMonthlyPaymentCondition,$L232+$E233,
_xlpm.PrincipalOwedCalculation,$B$10-$D233,
_xlpm.IsPrincipalLessThenOrEqualToMonthlyPaymentCondition,$G232&lt;=$B$10,
_xlpm.IsPrincipalZeroCondition,ROUND($G232,2) = 0,
_xlpm.IsPrincipalRemainingBlankCondition,$G232="",
_xlpm.IsPeriodBlankCondition,ISBLANK($A233),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96186.882260314029</v>
      </c>
      <c r="M233" s="4">
        <f>_xlfn.LET(
_xlpm.CumulativePMICalculation,SUM($I$29:$I233),
_xlpm.IsPrincipalZeroCondition,ROUND($G232,2) = 0,
_xlpm.IsPrincipalRemainingBlankCondition,$G232="",
_xlpm.IsPeriodBlankCondition,ISBLANK($A233),
_xlpm.Calculation,IF(_xlpm.IsPeriodBlankCondition,"",IF(_xlpm.IsPrincipalRemainingBlankCondition,"",IF(_xlpm.IsPrincipalZeroCondition,"",_xlpm.CumulativePMICalculation))),
_xlpm.Calculation
)</f>
        <v>21600</v>
      </c>
      <c r="N233" s="4">
        <f t="shared" si="35"/>
        <v>312859.12776148971</v>
      </c>
      <c r="O233" s="4">
        <f>_xlfn.LET(
_xlpm.CumulativeHousingPaymentsIncludingAdditionalCosts,SUM($J$29:$J233),
_xlpm.PrincipalOwedCalculation,$B$10-$D233,
_xlpm.IsPrincipalLessThenOrEqualToMonthlyPaymentCondition,$G232&lt;=$B$10,
_xlpm.IsPrincipalZeroCondition,ROUND($G232,2) = 0,
_xlpm.IsPrincipalRemainingBlankCondition,$G232="",
_xlpm.IsPeriodBlankCondition,ISBLANK($A233),
_xlpm.Calculation,IF(_xlpm.IsPeriodBlankCondition,"",IF(_xlpm.IsPrincipalRemainingBlankCondition,"",IF(_xlpm.IsPrincipalZeroCondition,"",_xlpm.CumulativeHousingPaymentsIncludingAdditionalCosts))),
_xlpm.Calculation
)</f>
        <v>415359.1277614889</v>
      </c>
    </row>
    <row r="234" spans="1:15" x14ac:dyDescent="0.3">
      <c r="A234">
        <v>206</v>
      </c>
      <c r="B234" s="34">
        <f t="shared" si="28"/>
        <v>50072</v>
      </c>
      <c r="C234" s="4">
        <f t="shared" si="29"/>
        <v>83813.117739685767</v>
      </c>
      <c r="D234" s="4">
        <f t="shared" si="30"/>
        <v>558.75411826457184</v>
      </c>
      <c r="E234" s="4">
        <f t="shared" si="36"/>
        <v>762.02211471830537</v>
      </c>
      <c r="F234" s="4">
        <v>100</v>
      </c>
      <c r="G234" s="4">
        <f t="shared" si="31"/>
        <v>82951.095624967464</v>
      </c>
      <c r="H234" s="4">
        <f t="shared" si="32"/>
        <v>500</v>
      </c>
      <c r="I234" s="4" t="str">
        <f t="shared" si="33"/>
        <v/>
      </c>
      <c r="J234" s="4">
        <f t="shared" si="34"/>
        <v>1920.7762329828772</v>
      </c>
      <c r="K234" s="4">
        <f>_xlfn.LET(
_xlpm.CumulativeInterestCalculation,SUM($D$29:$D234),
_xlpm.IsPrincipalZeroCondition,ROUND($G233,2) = 0,
_xlpm.IsPrincipalRemainingBlankCondition,$G233="",
_xlpm.IsPeriodBlankCondition,ISBLANK($A234),
_xlpm.Calculation,IF(_xlpm.IsPeriodBlankCondition,"",IF(_xlpm.IsPrincipalRemainingBlankCondition,"",IF(_xlpm.IsPrincipalZeroCondition,"",_xlpm.CumulativeInterestCalculation))),
_xlpm.Calculation
)</f>
        <v>195630.99961944026</v>
      </c>
      <c r="L234" s="4">
        <f>_xlfn.LET(
_xlpm.CumulativePrincipalCalculation,SUM($E$29:$F234),
_xlpm.CumulativePrincipalCalculationIfPrincipalLessThenOrEqualToMonthlyPaymentCondition,$L233+$E234,
_xlpm.PrincipalOwedCalculation,$B$10-$D234,
_xlpm.IsPrincipalLessThenOrEqualToMonthlyPaymentCondition,$G233&lt;=$B$10,
_xlpm.IsPrincipalZeroCondition,ROUND($G233,2) = 0,
_xlpm.IsPrincipalRemainingBlankCondition,$G233="",
_xlpm.IsPeriodBlankCondition,ISBLANK($A234),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97048.904375032333</v>
      </c>
      <c r="M234" s="4">
        <f>_xlfn.LET(
_xlpm.CumulativePMICalculation,SUM($I$29:$I234),
_xlpm.IsPrincipalZeroCondition,ROUND($G233,2) = 0,
_xlpm.IsPrincipalRemainingBlankCondition,$G233="",
_xlpm.IsPeriodBlankCondition,ISBLANK($A234),
_xlpm.Calculation,IF(_xlpm.IsPeriodBlankCondition,"",IF(_xlpm.IsPrincipalRemainingBlankCondition,"",IF(_xlpm.IsPrincipalZeroCondition,"",_xlpm.CumulativePMICalculation))),
_xlpm.Calculation
)</f>
        <v>21600</v>
      </c>
      <c r="N234" s="4">
        <f t="shared" si="35"/>
        <v>314279.90399447258</v>
      </c>
      <c r="O234" s="4">
        <f>_xlfn.LET(
_xlpm.CumulativeHousingPaymentsIncludingAdditionalCosts,SUM($J$29:$J234),
_xlpm.PrincipalOwedCalculation,$B$10-$D234,
_xlpm.IsPrincipalLessThenOrEqualToMonthlyPaymentCondition,$G233&lt;=$B$10,
_xlpm.IsPrincipalZeroCondition,ROUND($G233,2) = 0,
_xlpm.IsPrincipalRemainingBlankCondition,$G233="",
_xlpm.IsPeriodBlankCondition,ISBLANK($A234),
_xlpm.Calculation,IF(_xlpm.IsPeriodBlankCondition,"",IF(_xlpm.IsPrincipalRemainingBlankCondition,"",IF(_xlpm.IsPrincipalZeroCondition,"",_xlpm.CumulativeHousingPaymentsIncludingAdditionalCosts))),
_xlpm.Calculation
)</f>
        <v>417279.90399447177</v>
      </c>
    </row>
    <row r="235" spans="1:15" x14ac:dyDescent="0.3">
      <c r="A235">
        <v>207</v>
      </c>
      <c r="B235" s="34">
        <f t="shared" si="28"/>
        <v>50100</v>
      </c>
      <c r="C235" s="4">
        <f t="shared" si="29"/>
        <v>82951.095624967464</v>
      </c>
      <c r="D235" s="4">
        <f t="shared" si="30"/>
        <v>553.00730416644979</v>
      </c>
      <c r="E235" s="4">
        <f t="shared" si="36"/>
        <v>767.76892881642743</v>
      </c>
      <c r="F235" s="4">
        <v>100</v>
      </c>
      <c r="G235" s="4">
        <f t="shared" si="31"/>
        <v>82083.326696151038</v>
      </c>
      <c r="H235" s="4">
        <f t="shared" si="32"/>
        <v>500</v>
      </c>
      <c r="I235" s="4" t="str">
        <f t="shared" si="33"/>
        <v/>
      </c>
      <c r="J235" s="4">
        <f t="shared" si="34"/>
        <v>1920.7762329828772</v>
      </c>
      <c r="K235" s="4">
        <f>_xlfn.LET(
_xlpm.CumulativeInterestCalculation,SUM($D$29:$D235),
_xlpm.IsPrincipalZeroCondition,ROUND($G234,2) = 0,
_xlpm.IsPrincipalRemainingBlankCondition,$G234="",
_xlpm.IsPeriodBlankCondition,ISBLANK($A235),
_xlpm.Calculation,IF(_xlpm.IsPeriodBlankCondition,"",IF(_xlpm.IsPrincipalRemainingBlankCondition,"",IF(_xlpm.IsPrincipalZeroCondition,"",_xlpm.CumulativeInterestCalculation))),
_xlpm.Calculation
)</f>
        <v>196184.00692360671</v>
      </c>
      <c r="L235" s="4">
        <f>_xlfn.LET(
_xlpm.CumulativePrincipalCalculation,SUM($E$29:$F235),
_xlpm.CumulativePrincipalCalculationIfPrincipalLessThenOrEqualToMonthlyPaymentCondition,$L234+$E235,
_xlpm.PrincipalOwedCalculation,$B$10-$D235,
_xlpm.IsPrincipalLessThenOrEqualToMonthlyPaymentCondition,$G234&lt;=$B$10,
_xlpm.IsPrincipalZeroCondition,ROUND($G234,2) = 0,
_xlpm.IsPrincipalRemainingBlankCondition,$G234="",
_xlpm.IsPeriodBlankCondition,ISBLANK($A235),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97916.673303848758</v>
      </c>
      <c r="M235" s="4">
        <f>_xlfn.LET(
_xlpm.CumulativePMICalculation,SUM($I$29:$I235),
_xlpm.IsPrincipalZeroCondition,ROUND($G234,2) = 0,
_xlpm.IsPrincipalRemainingBlankCondition,$G234="",
_xlpm.IsPeriodBlankCondition,ISBLANK($A235),
_xlpm.Calculation,IF(_xlpm.IsPeriodBlankCondition,"",IF(_xlpm.IsPrincipalRemainingBlankCondition,"",IF(_xlpm.IsPrincipalZeroCondition,"",_xlpm.CumulativePMICalculation))),
_xlpm.Calculation
)</f>
        <v>21600</v>
      </c>
      <c r="N235" s="4">
        <f t="shared" si="35"/>
        <v>315700.68022745545</v>
      </c>
      <c r="O235" s="4">
        <f>_xlfn.LET(
_xlpm.CumulativeHousingPaymentsIncludingAdditionalCosts,SUM($J$29:$J235),
_xlpm.PrincipalOwedCalculation,$B$10-$D235,
_xlpm.IsPrincipalLessThenOrEqualToMonthlyPaymentCondition,$G234&lt;=$B$10,
_xlpm.IsPrincipalZeroCondition,ROUND($G234,2) = 0,
_xlpm.IsPrincipalRemainingBlankCondition,$G234="",
_xlpm.IsPeriodBlankCondition,ISBLANK($A235),
_xlpm.Calculation,IF(_xlpm.IsPeriodBlankCondition,"",IF(_xlpm.IsPrincipalRemainingBlankCondition,"",IF(_xlpm.IsPrincipalZeroCondition,"",_xlpm.CumulativeHousingPaymentsIncludingAdditionalCosts))),
_xlpm.Calculation
)</f>
        <v>419200.68022745464</v>
      </c>
    </row>
    <row r="236" spans="1:15" x14ac:dyDescent="0.3">
      <c r="A236">
        <v>208</v>
      </c>
      <c r="B236" s="34">
        <f t="shared" si="28"/>
        <v>50131</v>
      </c>
      <c r="C236" s="4">
        <f t="shared" si="29"/>
        <v>82083.326696151038</v>
      </c>
      <c r="D236" s="4">
        <f t="shared" si="30"/>
        <v>547.2221779743403</v>
      </c>
      <c r="E236" s="4">
        <f t="shared" si="36"/>
        <v>773.55405500853692</v>
      </c>
      <c r="F236" s="4">
        <v>100</v>
      </c>
      <c r="G236" s="4">
        <f t="shared" si="31"/>
        <v>81209.772641142496</v>
      </c>
      <c r="H236" s="4">
        <f t="shared" si="32"/>
        <v>500</v>
      </c>
      <c r="I236" s="4" t="str">
        <f t="shared" si="33"/>
        <v/>
      </c>
      <c r="J236" s="4">
        <f t="shared" si="34"/>
        <v>1920.7762329828772</v>
      </c>
      <c r="K236" s="4">
        <f>_xlfn.LET(
_xlpm.CumulativeInterestCalculation,SUM($D$29:$D236),
_xlpm.IsPrincipalZeroCondition,ROUND($G235,2) = 0,
_xlpm.IsPrincipalRemainingBlankCondition,$G235="",
_xlpm.IsPeriodBlankCondition,ISBLANK($A236),
_xlpm.Calculation,IF(_xlpm.IsPeriodBlankCondition,"",IF(_xlpm.IsPrincipalRemainingBlankCondition,"",IF(_xlpm.IsPrincipalZeroCondition,"",_xlpm.CumulativeInterestCalculation))),
_xlpm.Calculation
)</f>
        <v>196731.22910158103</v>
      </c>
      <c r="L236" s="4">
        <f>_xlfn.LET(
_xlpm.CumulativePrincipalCalculation,SUM($E$29:$F236),
_xlpm.CumulativePrincipalCalculationIfPrincipalLessThenOrEqualToMonthlyPaymentCondition,$L235+$E236,
_xlpm.PrincipalOwedCalculation,$B$10-$D236,
_xlpm.IsPrincipalLessThenOrEqualToMonthlyPaymentCondition,$G235&lt;=$B$10,
_xlpm.IsPrincipalZeroCondition,ROUND($G235,2) = 0,
_xlpm.IsPrincipalRemainingBlankCondition,$G235="",
_xlpm.IsPeriodBlankCondition,ISBLANK($A236),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98790.227358857301</v>
      </c>
      <c r="M236" s="4">
        <f>_xlfn.LET(
_xlpm.CumulativePMICalculation,SUM($I$29:$I236),
_xlpm.IsPrincipalZeroCondition,ROUND($G235,2) = 0,
_xlpm.IsPrincipalRemainingBlankCondition,$G235="",
_xlpm.IsPeriodBlankCondition,ISBLANK($A236),
_xlpm.Calculation,IF(_xlpm.IsPeriodBlankCondition,"",IF(_xlpm.IsPrincipalRemainingBlankCondition,"",IF(_xlpm.IsPrincipalZeroCondition,"",_xlpm.CumulativePMICalculation))),
_xlpm.Calculation
)</f>
        <v>21600</v>
      </c>
      <c r="N236" s="4">
        <f t="shared" si="35"/>
        <v>317121.45646043832</v>
      </c>
      <c r="O236" s="4">
        <f>_xlfn.LET(
_xlpm.CumulativeHousingPaymentsIncludingAdditionalCosts,SUM($J$29:$J236),
_xlpm.PrincipalOwedCalculation,$B$10-$D236,
_xlpm.IsPrincipalLessThenOrEqualToMonthlyPaymentCondition,$G235&lt;=$B$10,
_xlpm.IsPrincipalZeroCondition,ROUND($G235,2) = 0,
_xlpm.IsPrincipalRemainingBlankCondition,$G235="",
_xlpm.IsPeriodBlankCondition,ISBLANK($A236),
_xlpm.Calculation,IF(_xlpm.IsPeriodBlankCondition,"",IF(_xlpm.IsPrincipalRemainingBlankCondition,"",IF(_xlpm.IsPrincipalZeroCondition,"",_xlpm.CumulativeHousingPaymentsIncludingAdditionalCosts))),
_xlpm.Calculation
)</f>
        <v>421121.4564604375</v>
      </c>
    </row>
    <row r="237" spans="1:15" x14ac:dyDescent="0.3">
      <c r="A237">
        <v>209</v>
      </c>
      <c r="B237" s="34">
        <f t="shared" si="28"/>
        <v>50161</v>
      </c>
      <c r="C237" s="4">
        <f t="shared" si="29"/>
        <v>81209.772641142496</v>
      </c>
      <c r="D237" s="4">
        <f t="shared" si="30"/>
        <v>541.39848427428331</v>
      </c>
      <c r="E237" s="4">
        <f t="shared" si="36"/>
        <v>779.37774870859391</v>
      </c>
      <c r="F237" s="4">
        <v>100</v>
      </c>
      <c r="G237" s="4">
        <f t="shared" si="31"/>
        <v>80330.394892433906</v>
      </c>
      <c r="H237" s="4">
        <f t="shared" si="32"/>
        <v>500</v>
      </c>
      <c r="I237" s="4" t="str">
        <f t="shared" si="33"/>
        <v/>
      </c>
      <c r="J237" s="4">
        <f t="shared" si="34"/>
        <v>1920.7762329828772</v>
      </c>
      <c r="K237" s="4">
        <f>_xlfn.LET(
_xlpm.CumulativeInterestCalculation,SUM($D$29:$D237),
_xlpm.IsPrincipalZeroCondition,ROUND($G236,2) = 0,
_xlpm.IsPrincipalRemainingBlankCondition,$G236="",
_xlpm.IsPeriodBlankCondition,ISBLANK($A237),
_xlpm.Calculation,IF(_xlpm.IsPeriodBlankCondition,"",IF(_xlpm.IsPrincipalRemainingBlankCondition,"",IF(_xlpm.IsPrincipalZeroCondition,"",_xlpm.CumulativeInterestCalculation))),
_xlpm.Calculation
)</f>
        <v>197272.62758585531</v>
      </c>
      <c r="L237" s="4">
        <f>_xlfn.LET(
_xlpm.CumulativePrincipalCalculation,SUM($E$29:$F237),
_xlpm.CumulativePrincipalCalculationIfPrincipalLessThenOrEqualToMonthlyPaymentCondition,$L236+$E237,
_xlpm.PrincipalOwedCalculation,$B$10-$D237,
_xlpm.IsPrincipalLessThenOrEqualToMonthlyPaymentCondition,$G236&lt;=$B$10,
_xlpm.IsPrincipalZeroCondition,ROUND($G236,2) = 0,
_xlpm.IsPrincipalRemainingBlankCondition,$G236="",
_xlpm.IsPeriodBlankCondition,ISBLANK($A237),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99669.605107565891</v>
      </c>
      <c r="M237" s="4">
        <f>_xlfn.LET(
_xlpm.CumulativePMICalculation,SUM($I$29:$I237),
_xlpm.IsPrincipalZeroCondition,ROUND($G236,2) = 0,
_xlpm.IsPrincipalRemainingBlankCondition,$G236="",
_xlpm.IsPeriodBlankCondition,ISBLANK($A237),
_xlpm.Calculation,IF(_xlpm.IsPeriodBlankCondition,"",IF(_xlpm.IsPrincipalRemainingBlankCondition,"",IF(_xlpm.IsPrincipalZeroCondition,"",_xlpm.CumulativePMICalculation))),
_xlpm.Calculation
)</f>
        <v>21600</v>
      </c>
      <c r="N237" s="4">
        <f t="shared" si="35"/>
        <v>318542.23269342119</v>
      </c>
      <c r="O237" s="4">
        <f>_xlfn.LET(
_xlpm.CumulativeHousingPaymentsIncludingAdditionalCosts,SUM($J$29:$J237),
_xlpm.PrincipalOwedCalculation,$B$10-$D237,
_xlpm.IsPrincipalLessThenOrEqualToMonthlyPaymentCondition,$G236&lt;=$B$10,
_xlpm.IsPrincipalZeroCondition,ROUND($G236,2) = 0,
_xlpm.IsPrincipalRemainingBlankCondition,$G236="",
_xlpm.IsPeriodBlankCondition,ISBLANK($A237),
_xlpm.Calculation,IF(_xlpm.IsPeriodBlankCondition,"",IF(_xlpm.IsPrincipalRemainingBlankCondition,"",IF(_xlpm.IsPrincipalZeroCondition,"",_xlpm.CumulativeHousingPaymentsIncludingAdditionalCosts))),
_xlpm.Calculation
)</f>
        <v>423042.23269342037</v>
      </c>
    </row>
    <row r="238" spans="1:15" x14ac:dyDescent="0.3">
      <c r="A238">
        <v>210</v>
      </c>
      <c r="B238" s="34">
        <f t="shared" si="28"/>
        <v>50192</v>
      </c>
      <c r="C238" s="4">
        <f t="shared" si="29"/>
        <v>80330.394892433906</v>
      </c>
      <c r="D238" s="4">
        <f t="shared" si="30"/>
        <v>535.53596594955945</v>
      </c>
      <c r="E238" s="4">
        <f t="shared" si="36"/>
        <v>785.24026703331776</v>
      </c>
      <c r="F238" s="4">
        <v>100</v>
      </c>
      <c r="G238" s="4">
        <f t="shared" si="31"/>
        <v>79445.154625400581</v>
      </c>
      <c r="H238" s="4">
        <f t="shared" si="32"/>
        <v>500</v>
      </c>
      <c r="I238" s="4" t="str">
        <f t="shared" si="33"/>
        <v/>
      </c>
      <c r="J238" s="4">
        <f t="shared" si="34"/>
        <v>1920.7762329828772</v>
      </c>
      <c r="K238" s="4">
        <f>_xlfn.LET(
_xlpm.CumulativeInterestCalculation,SUM($D$29:$D238),
_xlpm.IsPrincipalZeroCondition,ROUND($G237,2) = 0,
_xlpm.IsPrincipalRemainingBlankCondition,$G237="",
_xlpm.IsPeriodBlankCondition,ISBLANK($A238),
_xlpm.Calculation,IF(_xlpm.IsPeriodBlankCondition,"",IF(_xlpm.IsPrincipalRemainingBlankCondition,"",IF(_xlpm.IsPrincipalZeroCondition,"",_xlpm.CumulativeInterestCalculation))),
_xlpm.Calculation
)</f>
        <v>197808.16355180487</v>
      </c>
      <c r="L238" s="4">
        <f>_xlfn.LET(
_xlpm.CumulativePrincipalCalculation,SUM($E$29:$F238),
_xlpm.CumulativePrincipalCalculationIfPrincipalLessThenOrEqualToMonthlyPaymentCondition,$L237+$E238,
_xlpm.PrincipalOwedCalculation,$B$10-$D238,
_xlpm.IsPrincipalLessThenOrEqualToMonthlyPaymentCondition,$G237&lt;=$B$10,
_xlpm.IsPrincipalZeroCondition,ROUND($G237,2) = 0,
_xlpm.IsPrincipalRemainingBlankCondition,$G237="",
_xlpm.IsPeriodBlankCondition,ISBLANK($A238),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100554.84537459922</v>
      </c>
      <c r="M238" s="4">
        <f>_xlfn.LET(
_xlpm.CumulativePMICalculation,SUM($I$29:$I238),
_xlpm.IsPrincipalZeroCondition,ROUND($G237,2) = 0,
_xlpm.IsPrincipalRemainingBlankCondition,$G237="",
_xlpm.IsPeriodBlankCondition,ISBLANK($A238),
_xlpm.Calculation,IF(_xlpm.IsPeriodBlankCondition,"",IF(_xlpm.IsPrincipalRemainingBlankCondition,"",IF(_xlpm.IsPrincipalZeroCondition,"",_xlpm.CumulativePMICalculation))),
_xlpm.Calculation
)</f>
        <v>21600</v>
      </c>
      <c r="N238" s="4">
        <f t="shared" si="35"/>
        <v>319963.00892640406</v>
      </c>
      <c r="O238" s="4">
        <f>_xlfn.LET(
_xlpm.CumulativeHousingPaymentsIncludingAdditionalCosts,SUM($J$29:$J238),
_xlpm.PrincipalOwedCalculation,$B$10-$D238,
_xlpm.IsPrincipalLessThenOrEqualToMonthlyPaymentCondition,$G237&lt;=$B$10,
_xlpm.IsPrincipalZeroCondition,ROUND($G237,2) = 0,
_xlpm.IsPrincipalRemainingBlankCondition,$G237="",
_xlpm.IsPeriodBlankCondition,ISBLANK($A238),
_xlpm.Calculation,IF(_xlpm.IsPeriodBlankCondition,"",IF(_xlpm.IsPrincipalRemainingBlankCondition,"",IF(_xlpm.IsPrincipalZeroCondition,"",_xlpm.CumulativeHousingPaymentsIncludingAdditionalCosts))),
_xlpm.Calculation
)</f>
        <v>424963.00892640324</v>
      </c>
    </row>
    <row r="239" spans="1:15" x14ac:dyDescent="0.3">
      <c r="A239">
        <v>211</v>
      </c>
      <c r="B239" s="34">
        <f t="shared" si="28"/>
        <v>50222</v>
      </c>
      <c r="C239" s="4">
        <f t="shared" si="29"/>
        <v>79445.154625400581</v>
      </c>
      <c r="D239" s="4">
        <f t="shared" si="30"/>
        <v>529.63436416933723</v>
      </c>
      <c r="E239" s="4">
        <f t="shared" si="36"/>
        <v>791.14186881353999</v>
      </c>
      <c r="F239" s="4">
        <v>100</v>
      </c>
      <c r="G239" s="4">
        <f t="shared" si="31"/>
        <v>78554.012756587035</v>
      </c>
      <c r="H239" s="4">
        <f t="shared" si="32"/>
        <v>500</v>
      </c>
      <c r="I239" s="4" t="str">
        <f t="shared" si="33"/>
        <v/>
      </c>
      <c r="J239" s="4">
        <f t="shared" si="34"/>
        <v>1920.7762329828772</v>
      </c>
      <c r="K239" s="4">
        <f>_xlfn.LET(
_xlpm.CumulativeInterestCalculation,SUM($D$29:$D239),
_xlpm.IsPrincipalZeroCondition,ROUND($G238,2) = 0,
_xlpm.IsPrincipalRemainingBlankCondition,$G238="",
_xlpm.IsPeriodBlankCondition,ISBLANK($A239),
_xlpm.Calculation,IF(_xlpm.IsPeriodBlankCondition,"",IF(_xlpm.IsPrincipalRemainingBlankCondition,"",IF(_xlpm.IsPrincipalZeroCondition,"",_xlpm.CumulativeInterestCalculation))),
_xlpm.Calculation
)</f>
        <v>198337.7979159742</v>
      </c>
      <c r="L239" s="4">
        <f>_xlfn.LET(
_xlpm.CumulativePrincipalCalculation,SUM($E$29:$F239),
_xlpm.CumulativePrincipalCalculationIfPrincipalLessThenOrEqualToMonthlyPaymentCondition,$L238+$E239,
_xlpm.PrincipalOwedCalculation,$B$10-$D239,
_xlpm.IsPrincipalLessThenOrEqualToMonthlyPaymentCondition,$G238&lt;=$B$10,
_xlpm.IsPrincipalZeroCondition,ROUND($G238,2) = 0,
_xlpm.IsPrincipalRemainingBlankCondition,$G238="",
_xlpm.IsPeriodBlankCondition,ISBLANK($A239),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101445.98724341276</v>
      </c>
      <c r="M239" s="4">
        <f>_xlfn.LET(
_xlpm.CumulativePMICalculation,SUM($I$29:$I239),
_xlpm.IsPrincipalZeroCondition,ROUND($G238,2) = 0,
_xlpm.IsPrincipalRemainingBlankCondition,$G238="",
_xlpm.IsPeriodBlankCondition,ISBLANK($A239),
_xlpm.Calculation,IF(_xlpm.IsPeriodBlankCondition,"",IF(_xlpm.IsPrincipalRemainingBlankCondition,"",IF(_xlpm.IsPrincipalZeroCondition,"",_xlpm.CumulativePMICalculation))),
_xlpm.Calculation
)</f>
        <v>21600</v>
      </c>
      <c r="N239" s="4">
        <f t="shared" si="35"/>
        <v>321383.78515938693</v>
      </c>
      <c r="O239" s="4">
        <f>_xlfn.LET(
_xlpm.CumulativeHousingPaymentsIncludingAdditionalCosts,SUM($J$29:$J239),
_xlpm.PrincipalOwedCalculation,$B$10-$D239,
_xlpm.IsPrincipalLessThenOrEqualToMonthlyPaymentCondition,$G238&lt;=$B$10,
_xlpm.IsPrincipalZeroCondition,ROUND($G238,2) = 0,
_xlpm.IsPrincipalRemainingBlankCondition,$G238="",
_xlpm.IsPeriodBlankCondition,ISBLANK($A239),
_xlpm.Calculation,IF(_xlpm.IsPeriodBlankCondition,"",IF(_xlpm.IsPrincipalRemainingBlankCondition,"",IF(_xlpm.IsPrincipalZeroCondition,"",_xlpm.CumulativeHousingPaymentsIncludingAdditionalCosts))),
_xlpm.Calculation
)</f>
        <v>426883.78515938611</v>
      </c>
    </row>
    <row r="240" spans="1:15" x14ac:dyDescent="0.3">
      <c r="A240">
        <v>212</v>
      </c>
      <c r="B240" s="34">
        <f t="shared" si="28"/>
        <v>50253</v>
      </c>
      <c r="C240" s="4">
        <f t="shared" si="29"/>
        <v>78554.012756587035</v>
      </c>
      <c r="D240" s="4">
        <f t="shared" si="30"/>
        <v>523.69341837724699</v>
      </c>
      <c r="E240" s="4">
        <f t="shared" si="36"/>
        <v>797.08281460563023</v>
      </c>
      <c r="F240" s="4">
        <v>100</v>
      </c>
      <c r="G240" s="4">
        <f t="shared" si="31"/>
        <v>77656.929941981405</v>
      </c>
      <c r="H240" s="4">
        <f t="shared" si="32"/>
        <v>500</v>
      </c>
      <c r="I240" s="4" t="str">
        <f t="shared" si="33"/>
        <v/>
      </c>
      <c r="J240" s="4">
        <f t="shared" si="34"/>
        <v>1920.7762329828772</v>
      </c>
      <c r="K240" s="4">
        <f>_xlfn.LET(
_xlpm.CumulativeInterestCalculation,SUM($D$29:$D240),
_xlpm.IsPrincipalZeroCondition,ROUND($G239,2) = 0,
_xlpm.IsPrincipalRemainingBlankCondition,$G239="",
_xlpm.IsPeriodBlankCondition,ISBLANK($A240),
_xlpm.Calculation,IF(_xlpm.IsPeriodBlankCondition,"",IF(_xlpm.IsPrincipalRemainingBlankCondition,"",IF(_xlpm.IsPrincipalZeroCondition,"",_xlpm.CumulativeInterestCalculation))),
_xlpm.Calculation
)</f>
        <v>198861.49133435145</v>
      </c>
      <c r="L240" s="4">
        <f>_xlfn.LET(
_xlpm.CumulativePrincipalCalculation,SUM($E$29:$F240),
_xlpm.CumulativePrincipalCalculationIfPrincipalLessThenOrEqualToMonthlyPaymentCondition,$L239+$E240,
_xlpm.PrincipalOwedCalculation,$B$10-$D240,
_xlpm.IsPrincipalLessThenOrEqualToMonthlyPaymentCondition,$G239&lt;=$B$10,
_xlpm.IsPrincipalZeroCondition,ROUND($G239,2) = 0,
_xlpm.IsPrincipalRemainingBlankCondition,$G239="",
_xlpm.IsPeriodBlankCondition,ISBLANK($A240),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102343.07005801839</v>
      </c>
      <c r="M240" s="4">
        <f>_xlfn.LET(
_xlpm.CumulativePMICalculation,SUM($I$29:$I240),
_xlpm.IsPrincipalZeroCondition,ROUND($G239,2) = 0,
_xlpm.IsPrincipalRemainingBlankCondition,$G239="",
_xlpm.IsPeriodBlankCondition,ISBLANK($A240),
_xlpm.Calculation,IF(_xlpm.IsPeriodBlankCondition,"",IF(_xlpm.IsPrincipalRemainingBlankCondition,"",IF(_xlpm.IsPrincipalZeroCondition,"",_xlpm.CumulativePMICalculation))),
_xlpm.Calculation
)</f>
        <v>21600</v>
      </c>
      <c r="N240" s="4">
        <f t="shared" si="35"/>
        <v>322804.56139236985</v>
      </c>
      <c r="O240" s="4">
        <f>_xlfn.LET(
_xlpm.CumulativeHousingPaymentsIncludingAdditionalCosts,SUM($J$29:$J240),
_xlpm.PrincipalOwedCalculation,$B$10-$D240,
_xlpm.IsPrincipalLessThenOrEqualToMonthlyPaymentCondition,$G239&lt;=$B$10,
_xlpm.IsPrincipalZeroCondition,ROUND($G239,2) = 0,
_xlpm.IsPrincipalRemainingBlankCondition,$G239="",
_xlpm.IsPeriodBlankCondition,ISBLANK($A240),
_xlpm.Calculation,IF(_xlpm.IsPeriodBlankCondition,"",IF(_xlpm.IsPrincipalRemainingBlankCondition,"",IF(_xlpm.IsPrincipalZeroCondition,"",_xlpm.CumulativeHousingPaymentsIncludingAdditionalCosts))),
_xlpm.Calculation
)</f>
        <v>428804.56139236898</v>
      </c>
    </row>
    <row r="241" spans="1:15" x14ac:dyDescent="0.3">
      <c r="A241">
        <v>213</v>
      </c>
      <c r="B241" s="34">
        <f t="shared" si="28"/>
        <v>50284</v>
      </c>
      <c r="C241" s="4">
        <f t="shared" si="29"/>
        <v>77656.929941981405</v>
      </c>
      <c r="D241" s="4">
        <f t="shared" si="30"/>
        <v>517.71286627987604</v>
      </c>
      <c r="E241" s="4">
        <f t="shared" si="36"/>
        <v>803.06336670300118</v>
      </c>
      <c r="F241" s="4">
        <v>100</v>
      </c>
      <c r="G241" s="4">
        <f t="shared" si="31"/>
        <v>76753.8665752784</v>
      </c>
      <c r="H241" s="4">
        <f t="shared" si="32"/>
        <v>500</v>
      </c>
      <c r="I241" s="4" t="str">
        <f t="shared" si="33"/>
        <v/>
      </c>
      <c r="J241" s="4">
        <f t="shared" si="34"/>
        <v>1920.7762329828772</v>
      </c>
      <c r="K241" s="4">
        <f>_xlfn.LET(
_xlpm.CumulativeInterestCalculation,SUM($D$29:$D241),
_xlpm.IsPrincipalZeroCondition,ROUND($G240,2) = 0,
_xlpm.IsPrincipalRemainingBlankCondition,$G240="",
_xlpm.IsPeriodBlankCondition,ISBLANK($A241),
_xlpm.Calculation,IF(_xlpm.IsPeriodBlankCondition,"",IF(_xlpm.IsPrincipalRemainingBlankCondition,"",IF(_xlpm.IsPrincipalZeroCondition,"",_xlpm.CumulativeInterestCalculation))),
_xlpm.Calculation
)</f>
        <v>199379.20420063133</v>
      </c>
      <c r="L241" s="4">
        <f>_xlfn.LET(
_xlpm.CumulativePrincipalCalculation,SUM($E$29:$F241),
_xlpm.CumulativePrincipalCalculationIfPrincipalLessThenOrEqualToMonthlyPaymentCondition,$L240+$E241,
_xlpm.PrincipalOwedCalculation,$B$10-$D241,
_xlpm.IsPrincipalLessThenOrEqualToMonthlyPaymentCondition,$G240&lt;=$B$10,
_xlpm.IsPrincipalZeroCondition,ROUND($G240,2) = 0,
_xlpm.IsPrincipalRemainingBlankCondition,$G240="",
_xlpm.IsPeriodBlankCondition,ISBLANK($A241),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103246.1334247214</v>
      </c>
      <c r="M241" s="4">
        <f>_xlfn.LET(
_xlpm.CumulativePMICalculation,SUM($I$29:$I241),
_xlpm.IsPrincipalZeroCondition,ROUND($G240,2) = 0,
_xlpm.IsPrincipalRemainingBlankCondition,$G240="",
_xlpm.IsPeriodBlankCondition,ISBLANK($A241),
_xlpm.Calculation,IF(_xlpm.IsPeriodBlankCondition,"",IF(_xlpm.IsPrincipalRemainingBlankCondition,"",IF(_xlpm.IsPrincipalZeroCondition,"",_xlpm.CumulativePMICalculation))),
_xlpm.Calculation
)</f>
        <v>21600</v>
      </c>
      <c r="N241" s="4">
        <f t="shared" si="35"/>
        <v>324225.33762535272</v>
      </c>
      <c r="O241" s="4">
        <f>_xlfn.LET(
_xlpm.CumulativeHousingPaymentsIncludingAdditionalCosts,SUM($J$29:$J241),
_xlpm.PrincipalOwedCalculation,$B$10-$D241,
_xlpm.IsPrincipalLessThenOrEqualToMonthlyPaymentCondition,$G240&lt;=$B$10,
_xlpm.IsPrincipalZeroCondition,ROUND($G240,2) = 0,
_xlpm.IsPrincipalRemainingBlankCondition,$G240="",
_xlpm.IsPeriodBlankCondition,ISBLANK($A241),
_xlpm.Calculation,IF(_xlpm.IsPeriodBlankCondition,"",IF(_xlpm.IsPrincipalRemainingBlankCondition,"",IF(_xlpm.IsPrincipalZeroCondition,"",_xlpm.CumulativeHousingPaymentsIncludingAdditionalCosts))),
_xlpm.Calculation
)</f>
        <v>430725.33762535185</v>
      </c>
    </row>
    <row r="242" spans="1:15" x14ac:dyDescent="0.3">
      <c r="A242">
        <v>214</v>
      </c>
      <c r="B242" s="34">
        <f t="shared" si="28"/>
        <v>50314</v>
      </c>
      <c r="C242" s="4">
        <f t="shared" si="29"/>
        <v>76753.8665752784</v>
      </c>
      <c r="D242" s="4">
        <f t="shared" si="30"/>
        <v>511.69244383518935</v>
      </c>
      <c r="E242" s="4">
        <f t="shared" si="36"/>
        <v>809.08378914768787</v>
      </c>
      <c r="F242" s="4">
        <v>100</v>
      </c>
      <c r="G242" s="4">
        <f t="shared" si="31"/>
        <v>75844.782786130716</v>
      </c>
      <c r="H242" s="4">
        <f t="shared" si="32"/>
        <v>500</v>
      </c>
      <c r="I242" s="4" t="str">
        <f t="shared" si="33"/>
        <v/>
      </c>
      <c r="J242" s="4">
        <f t="shared" si="34"/>
        <v>1920.7762329828772</v>
      </c>
      <c r="K242" s="4">
        <f>_xlfn.LET(
_xlpm.CumulativeInterestCalculation,SUM($D$29:$D242),
_xlpm.IsPrincipalZeroCondition,ROUND($G241,2) = 0,
_xlpm.IsPrincipalRemainingBlankCondition,$G241="",
_xlpm.IsPeriodBlankCondition,ISBLANK($A242),
_xlpm.Calculation,IF(_xlpm.IsPeriodBlankCondition,"",IF(_xlpm.IsPrincipalRemainingBlankCondition,"",IF(_xlpm.IsPrincipalZeroCondition,"",_xlpm.CumulativeInterestCalculation))),
_xlpm.Calculation
)</f>
        <v>199890.89664446653</v>
      </c>
      <c r="L242" s="4">
        <f>_xlfn.LET(
_xlpm.CumulativePrincipalCalculation,SUM($E$29:$F242),
_xlpm.CumulativePrincipalCalculationIfPrincipalLessThenOrEqualToMonthlyPaymentCondition,$L241+$E242,
_xlpm.PrincipalOwedCalculation,$B$10-$D242,
_xlpm.IsPrincipalLessThenOrEqualToMonthlyPaymentCondition,$G241&lt;=$B$10,
_xlpm.IsPrincipalZeroCondition,ROUND($G241,2) = 0,
_xlpm.IsPrincipalRemainingBlankCondition,$G241="",
_xlpm.IsPeriodBlankCondition,ISBLANK($A242),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104155.21721386908</v>
      </c>
      <c r="M242" s="4">
        <f>_xlfn.LET(
_xlpm.CumulativePMICalculation,SUM($I$29:$I242),
_xlpm.IsPrincipalZeroCondition,ROUND($G241,2) = 0,
_xlpm.IsPrincipalRemainingBlankCondition,$G241="",
_xlpm.IsPeriodBlankCondition,ISBLANK($A242),
_xlpm.Calculation,IF(_xlpm.IsPeriodBlankCondition,"",IF(_xlpm.IsPrincipalRemainingBlankCondition,"",IF(_xlpm.IsPrincipalZeroCondition,"",_xlpm.CumulativePMICalculation))),
_xlpm.Calculation
)</f>
        <v>21600</v>
      </c>
      <c r="N242" s="4">
        <f t="shared" si="35"/>
        <v>325646.11385833559</v>
      </c>
      <c r="O242" s="4">
        <f>_xlfn.LET(
_xlpm.CumulativeHousingPaymentsIncludingAdditionalCosts,SUM($J$29:$J242),
_xlpm.PrincipalOwedCalculation,$B$10-$D242,
_xlpm.IsPrincipalLessThenOrEqualToMonthlyPaymentCondition,$G241&lt;=$B$10,
_xlpm.IsPrincipalZeroCondition,ROUND($G241,2) = 0,
_xlpm.IsPrincipalRemainingBlankCondition,$G241="",
_xlpm.IsPeriodBlankCondition,ISBLANK($A242),
_xlpm.Calculation,IF(_xlpm.IsPeriodBlankCondition,"",IF(_xlpm.IsPrincipalRemainingBlankCondition,"",IF(_xlpm.IsPrincipalZeroCondition,"",_xlpm.CumulativeHousingPaymentsIncludingAdditionalCosts))),
_xlpm.Calculation
)</f>
        <v>432646.11385833472</v>
      </c>
    </row>
    <row r="243" spans="1:15" x14ac:dyDescent="0.3">
      <c r="A243">
        <v>215</v>
      </c>
      <c r="B243" s="34">
        <f t="shared" si="28"/>
        <v>50345</v>
      </c>
      <c r="C243" s="4">
        <f t="shared" si="29"/>
        <v>75844.782786130716</v>
      </c>
      <c r="D243" s="4">
        <f t="shared" si="30"/>
        <v>505.6318852408715</v>
      </c>
      <c r="E243" s="4">
        <f t="shared" si="36"/>
        <v>815.14434774200572</v>
      </c>
      <c r="F243" s="4">
        <v>100</v>
      </c>
      <c r="G243" s="4">
        <f t="shared" si="31"/>
        <v>74929.638438388705</v>
      </c>
      <c r="H243" s="4">
        <f t="shared" si="32"/>
        <v>500</v>
      </c>
      <c r="I243" s="4" t="str">
        <f t="shared" si="33"/>
        <v/>
      </c>
      <c r="J243" s="4">
        <f t="shared" si="34"/>
        <v>1920.7762329828772</v>
      </c>
      <c r="K243" s="4">
        <f>_xlfn.LET(
_xlpm.CumulativeInterestCalculation,SUM($D$29:$D243),
_xlpm.IsPrincipalZeroCondition,ROUND($G242,2) = 0,
_xlpm.IsPrincipalRemainingBlankCondition,$G242="",
_xlpm.IsPeriodBlankCondition,ISBLANK($A243),
_xlpm.Calculation,IF(_xlpm.IsPeriodBlankCondition,"",IF(_xlpm.IsPrincipalRemainingBlankCondition,"",IF(_xlpm.IsPrincipalZeroCondition,"",_xlpm.CumulativeInterestCalculation))),
_xlpm.Calculation
)</f>
        <v>200396.5285297074</v>
      </c>
      <c r="L243" s="4">
        <f>_xlfn.LET(
_xlpm.CumulativePrincipalCalculation,SUM($E$29:$F243),
_xlpm.CumulativePrincipalCalculationIfPrincipalLessThenOrEqualToMonthlyPaymentCondition,$L242+$E243,
_xlpm.PrincipalOwedCalculation,$B$10-$D243,
_xlpm.IsPrincipalLessThenOrEqualToMonthlyPaymentCondition,$G242&lt;=$B$10,
_xlpm.IsPrincipalZeroCondition,ROUND($G242,2) = 0,
_xlpm.IsPrincipalRemainingBlankCondition,$G242="",
_xlpm.IsPeriodBlankCondition,ISBLANK($A243),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105070.36156161109</v>
      </c>
      <c r="M243" s="4">
        <f>_xlfn.LET(
_xlpm.CumulativePMICalculation,SUM($I$29:$I243),
_xlpm.IsPrincipalZeroCondition,ROUND($G242,2) = 0,
_xlpm.IsPrincipalRemainingBlankCondition,$G242="",
_xlpm.IsPeriodBlankCondition,ISBLANK($A243),
_xlpm.Calculation,IF(_xlpm.IsPeriodBlankCondition,"",IF(_xlpm.IsPrincipalRemainingBlankCondition,"",IF(_xlpm.IsPrincipalZeroCondition,"",_xlpm.CumulativePMICalculation))),
_xlpm.Calculation
)</f>
        <v>21600</v>
      </c>
      <c r="N243" s="4">
        <f t="shared" si="35"/>
        <v>327066.89009131852</v>
      </c>
      <c r="O243" s="4">
        <f>_xlfn.LET(
_xlpm.CumulativeHousingPaymentsIncludingAdditionalCosts,SUM($J$29:$J243),
_xlpm.PrincipalOwedCalculation,$B$10-$D243,
_xlpm.IsPrincipalLessThenOrEqualToMonthlyPaymentCondition,$G242&lt;=$B$10,
_xlpm.IsPrincipalZeroCondition,ROUND($G242,2) = 0,
_xlpm.IsPrincipalRemainingBlankCondition,$G242="",
_xlpm.IsPeriodBlankCondition,ISBLANK($A243),
_xlpm.Calculation,IF(_xlpm.IsPeriodBlankCondition,"",IF(_xlpm.IsPrincipalRemainingBlankCondition,"",IF(_xlpm.IsPrincipalZeroCondition,"",_xlpm.CumulativeHousingPaymentsIncludingAdditionalCosts))),
_xlpm.Calculation
)</f>
        <v>434566.89009131759</v>
      </c>
    </row>
    <row r="244" spans="1:15" x14ac:dyDescent="0.3">
      <c r="A244">
        <v>216</v>
      </c>
      <c r="B244" s="34">
        <f t="shared" si="28"/>
        <v>50375</v>
      </c>
      <c r="C244" s="4">
        <f t="shared" si="29"/>
        <v>74929.638438388705</v>
      </c>
      <c r="D244" s="4">
        <f t="shared" si="30"/>
        <v>499.5309229225914</v>
      </c>
      <c r="E244" s="4">
        <f t="shared" si="36"/>
        <v>821.24531006028587</v>
      </c>
      <c r="F244" s="4">
        <v>100</v>
      </c>
      <c r="G244" s="4">
        <f t="shared" si="31"/>
        <v>74008.393128328418</v>
      </c>
      <c r="H244" s="4">
        <f t="shared" si="32"/>
        <v>500</v>
      </c>
      <c r="I244" s="4" t="str">
        <f t="shared" si="33"/>
        <v/>
      </c>
      <c r="J244" s="4">
        <f t="shared" si="34"/>
        <v>1920.7762329828772</v>
      </c>
      <c r="K244" s="4">
        <f>_xlfn.LET(
_xlpm.CumulativeInterestCalculation,SUM($D$29:$D244),
_xlpm.IsPrincipalZeroCondition,ROUND($G243,2) = 0,
_xlpm.IsPrincipalRemainingBlankCondition,$G243="",
_xlpm.IsPeriodBlankCondition,ISBLANK($A244),
_xlpm.Calculation,IF(_xlpm.IsPeriodBlankCondition,"",IF(_xlpm.IsPrincipalRemainingBlankCondition,"",IF(_xlpm.IsPrincipalZeroCondition,"",_xlpm.CumulativeInterestCalculation))),
_xlpm.Calculation
)</f>
        <v>200896.05945263</v>
      </c>
      <c r="L244" s="4">
        <f>_xlfn.LET(
_xlpm.CumulativePrincipalCalculation,SUM($E$29:$F244),
_xlpm.CumulativePrincipalCalculationIfPrincipalLessThenOrEqualToMonthlyPaymentCondition,$L243+$E244,
_xlpm.PrincipalOwedCalculation,$B$10-$D244,
_xlpm.IsPrincipalLessThenOrEqualToMonthlyPaymentCondition,$G243&lt;=$B$10,
_xlpm.IsPrincipalZeroCondition,ROUND($G243,2) = 0,
_xlpm.IsPrincipalRemainingBlankCondition,$G243="",
_xlpm.IsPeriodBlankCondition,ISBLANK($A244),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105991.60687167138</v>
      </c>
      <c r="M244" s="4">
        <f>_xlfn.LET(
_xlpm.CumulativePMICalculation,SUM($I$29:$I244),
_xlpm.IsPrincipalZeroCondition,ROUND($G243,2) = 0,
_xlpm.IsPrincipalRemainingBlankCondition,$G243="",
_xlpm.IsPeriodBlankCondition,ISBLANK($A244),
_xlpm.Calculation,IF(_xlpm.IsPeriodBlankCondition,"",IF(_xlpm.IsPrincipalRemainingBlankCondition,"",IF(_xlpm.IsPrincipalZeroCondition,"",_xlpm.CumulativePMICalculation))),
_xlpm.Calculation
)</f>
        <v>21600</v>
      </c>
      <c r="N244" s="4">
        <f t="shared" si="35"/>
        <v>328487.66632430139</v>
      </c>
      <c r="O244" s="4">
        <f>_xlfn.LET(
_xlpm.CumulativeHousingPaymentsIncludingAdditionalCosts,SUM($J$29:$J244),
_xlpm.PrincipalOwedCalculation,$B$10-$D244,
_xlpm.IsPrincipalLessThenOrEqualToMonthlyPaymentCondition,$G243&lt;=$B$10,
_xlpm.IsPrincipalZeroCondition,ROUND($G243,2) = 0,
_xlpm.IsPrincipalRemainingBlankCondition,$G243="",
_xlpm.IsPeriodBlankCondition,ISBLANK($A244),
_xlpm.Calculation,IF(_xlpm.IsPeriodBlankCondition,"",IF(_xlpm.IsPrincipalRemainingBlankCondition,"",IF(_xlpm.IsPrincipalZeroCondition,"",_xlpm.CumulativeHousingPaymentsIncludingAdditionalCosts))),
_xlpm.Calculation
)</f>
        <v>436487.66632430046</v>
      </c>
    </row>
    <row r="245" spans="1:15" x14ac:dyDescent="0.3">
      <c r="A245">
        <v>217</v>
      </c>
      <c r="B245" s="34">
        <f t="shared" si="28"/>
        <v>50406</v>
      </c>
      <c r="C245" s="4">
        <f t="shared" si="29"/>
        <v>74008.393128328418</v>
      </c>
      <c r="D245" s="4">
        <f t="shared" si="30"/>
        <v>493.38928752218948</v>
      </c>
      <c r="E245" s="4">
        <f t="shared" si="36"/>
        <v>827.38694546068768</v>
      </c>
      <c r="F245" s="4">
        <v>100</v>
      </c>
      <c r="G245" s="4">
        <f t="shared" si="31"/>
        <v>73081.006182867728</v>
      </c>
      <c r="H245" s="4">
        <f t="shared" si="32"/>
        <v>500</v>
      </c>
      <c r="I245" s="4" t="str">
        <f t="shared" si="33"/>
        <v/>
      </c>
      <c r="J245" s="4">
        <f t="shared" si="34"/>
        <v>1920.7762329828772</v>
      </c>
      <c r="K245" s="4">
        <f>_xlfn.LET(
_xlpm.CumulativeInterestCalculation,SUM($D$29:$D245),
_xlpm.IsPrincipalZeroCondition,ROUND($G244,2) = 0,
_xlpm.IsPrincipalRemainingBlankCondition,$G244="",
_xlpm.IsPeriodBlankCondition,ISBLANK($A245),
_xlpm.Calculation,IF(_xlpm.IsPeriodBlankCondition,"",IF(_xlpm.IsPrincipalRemainingBlankCondition,"",IF(_xlpm.IsPrincipalZeroCondition,"",_xlpm.CumulativeInterestCalculation))),
_xlpm.Calculation
)</f>
        <v>201389.44874015218</v>
      </c>
      <c r="L245" s="4">
        <f>_xlfn.LET(
_xlpm.CumulativePrincipalCalculation,SUM($E$29:$F245),
_xlpm.CumulativePrincipalCalculationIfPrincipalLessThenOrEqualToMonthlyPaymentCondition,$L244+$E245,
_xlpm.PrincipalOwedCalculation,$B$10-$D245,
_xlpm.IsPrincipalLessThenOrEqualToMonthlyPaymentCondition,$G244&lt;=$B$10,
_xlpm.IsPrincipalZeroCondition,ROUND($G244,2) = 0,
_xlpm.IsPrincipalRemainingBlankCondition,$G244="",
_xlpm.IsPeriodBlankCondition,ISBLANK($A245),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106918.99381713207</v>
      </c>
      <c r="M245" s="4">
        <f>_xlfn.LET(
_xlpm.CumulativePMICalculation,SUM($I$29:$I245),
_xlpm.IsPrincipalZeroCondition,ROUND($G244,2) = 0,
_xlpm.IsPrincipalRemainingBlankCondition,$G244="",
_xlpm.IsPeriodBlankCondition,ISBLANK($A245),
_xlpm.Calculation,IF(_xlpm.IsPeriodBlankCondition,"",IF(_xlpm.IsPrincipalRemainingBlankCondition,"",IF(_xlpm.IsPrincipalZeroCondition,"",_xlpm.CumulativePMICalculation))),
_xlpm.Calculation
)</f>
        <v>21600</v>
      </c>
      <c r="N245" s="4">
        <f t="shared" si="35"/>
        <v>329908.44255728426</v>
      </c>
      <c r="O245" s="4">
        <f>_xlfn.LET(
_xlpm.CumulativeHousingPaymentsIncludingAdditionalCosts,SUM($J$29:$J245),
_xlpm.PrincipalOwedCalculation,$B$10-$D245,
_xlpm.IsPrincipalLessThenOrEqualToMonthlyPaymentCondition,$G244&lt;=$B$10,
_xlpm.IsPrincipalZeroCondition,ROUND($G244,2) = 0,
_xlpm.IsPrincipalRemainingBlankCondition,$G244="",
_xlpm.IsPeriodBlankCondition,ISBLANK($A245),
_xlpm.Calculation,IF(_xlpm.IsPeriodBlankCondition,"",IF(_xlpm.IsPrincipalRemainingBlankCondition,"",IF(_xlpm.IsPrincipalZeroCondition,"",_xlpm.CumulativeHousingPaymentsIncludingAdditionalCosts))),
_xlpm.Calculation
)</f>
        <v>438408.44255728333</v>
      </c>
    </row>
    <row r="246" spans="1:15" x14ac:dyDescent="0.3">
      <c r="A246">
        <v>218</v>
      </c>
      <c r="B246" s="34">
        <f t="shared" si="28"/>
        <v>50437</v>
      </c>
      <c r="C246" s="4">
        <f t="shared" si="29"/>
        <v>73081.006182867728</v>
      </c>
      <c r="D246" s="4">
        <f t="shared" si="30"/>
        <v>487.20670788578491</v>
      </c>
      <c r="E246" s="4">
        <f t="shared" si="36"/>
        <v>833.56952509709231</v>
      </c>
      <c r="F246" s="4">
        <v>100</v>
      </c>
      <c r="G246" s="4">
        <f t="shared" si="31"/>
        <v>72147.436657770639</v>
      </c>
      <c r="H246" s="4">
        <f t="shared" si="32"/>
        <v>500</v>
      </c>
      <c r="I246" s="4" t="str">
        <f t="shared" si="33"/>
        <v/>
      </c>
      <c r="J246" s="4">
        <f t="shared" si="34"/>
        <v>1920.7762329828772</v>
      </c>
      <c r="K246" s="4">
        <f>_xlfn.LET(
_xlpm.CumulativeInterestCalculation,SUM($D$29:$D246),
_xlpm.IsPrincipalZeroCondition,ROUND($G245,2) = 0,
_xlpm.IsPrincipalRemainingBlankCondition,$G245="",
_xlpm.IsPeriodBlankCondition,ISBLANK($A246),
_xlpm.Calculation,IF(_xlpm.IsPeriodBlankCondition,"",IF(_xlpm.IsPrincipalRemainingBlankCondition,"",IF(_xlpm.IsPrincipalZeroCondition,"",_xlpm.CumulativeInterestCalculation))),
_xlpm.Calculation
)</f>
        <v>201876.65544803796</v>
      </c>
      <c r="L246" s="4">
        <f>_xlfn.LET(
_xlpm.CumulativePrincipalCalculation,SUM($E$29:$F246),
_xlpm.CumulativePrincipalCalculationIfPrincipalLessThenOrEqualToMonthlyPaymentCondition,$L245+$E246,
_xlpm.PrincipalOwedCalculation,$B$10-$D246,
_xlpm.IsPrincipalLessThenOrEqualToMonthlyPaymentCondition,$G245&lt;=$B$10,
_xlpm.IsPrincipalZeroCondition,ROUND($G245,2) = 0,
_xlpm.IsPrincipalRemainingBlankCondition,$G245="",
_xlpm.IsPeriodBlankCondition,ISBLANK($A246),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107852.56334222916</v>
      </c>
      <c r="M246" s="4">
        <f>_xlfn.LET(
_xlpm.CumulativePMICalculation,SUM($I$29:$I246),
_xlpm.IsPrincipalZeroCondition,ROUND($G245,2) = 0,
_xlpm.IsPrincipalRemainingBlankCondition,$G245="",
_xlpm.IsPeriodBlankCondition,ISBLANK($A246),
_xlpm.Calculation,IF(_xlpm.IsPeriodBlankCondition,"",IF(_xlpm.IsPrincipalRemainingBlankCondition,"",IF(_xlpm.IsPrincipalZeroCondition,"",_xlpm.CumulativePMICalculation))),
_xlpm.Calculation
)</f>
        <v>21600</v>
      </c>
      <c r="N246" s="4">
        <f t="shared" si="35"/>
        <v>331329.21879026713</v>
      </c>
      <c r="O246" s="4">
        <f>_xlfn.LET(
_xlpm.CumulativeHousingPaymentsIncludingAdditionalCosts,SUM($J$29:$J246),
_xlpm.PrincipalOwedCalculation,$B$10-$D246,
_xlpm.IsPrincipalLessThenOrEqualToMonthlyPaymentCondition,$G245&lt;=$B$10,
_xlpm.IsPrincipalZeroCondition,ROUND($G245,2) = 0,
_xlpm.IsPrincipalRemainingBlankCondition,$G245="",
_xlpm.IsPeriodBlankCondition,ISBLANK($A246),
_xlpm.Calculation,IF(_xlpm.IsPeriodBlankCondition,"",IF(_xlpm.IsPrincipalRemainingBlankCondition,"",IF(_xlpm.IsPrincipalZeroCondition,"",_xlpm.CumulativeHousingPaymentsIncludingAdditionalCosts))),
_xlpm.Calculation
)</f>
        <v>440329.2187902662</v>
      </c>
    </row>
    <row r="247" spans="1:15" x14ac:dyDescent="0.3">
      <c r="A247">
        <v>219</v>
      </c>
      <c r="B247" s="34">
        <f t="shared" si="28"/>
        <v>50465</v>
      </c>
      <c r="C247" s="4">
        <f t="shared" si="29"/>
        <v>72147.436657770639</v>
      </c>
      <c r="D247" s="4">
        <f t="shared" si="30"/>
        <v>480.98291105180431</v>
      </c>
      <c r="E247" s="4">
        <f t="shared" si="36"/>
        <v>839.79332193107291</v>
      </c>
      <c r="F247" s="4">
        <v>100</v>
      </c>
      <c r="G247" s="4">
        <f t="shared" si="31"/>
        <v>71207.643335839559</v>
      </c>
      <c r="H247" s="4">
        <f t="shared" si="32"/>
        <v>500</v>
      </c>
      <c r="I247" s="4" t="str">
        <f t="shared" si="33"/>
        <v/>
      </c>
      <c r="J247" s="4">
        <f t="shared" si="34"/>
        <v>1920.7762329828772</v>
      </c>
      <c r="K247" s="4">
        <f>_xlfn.LET(
_xlpm.CumulativeInterestCalculation,SUM($D$29:$D247),
_xlpm.IsPrincipalZeroCondition,ROUND($G246,2) = 0,
_xlpm.IsPrincipalRemainingBlankCondition,$G246="",
_xlpm.IsPeriodBlankCondition,ISBLANK($A247),
_xlpm.Calculation,IF(_xlpm.IsPeriodBlankCondition,"",IF(_xlpm.IsPrincipalRemainingBlankCondition,"",IF(_xlpm.IsPrincipalZeroCondition,"",_xlpm.CumulativeInterestCalculation))),
_xlpm.Calculation
)</f>
        <v>202357.63835908976</v>
      </c>
      <c r="L247" s="4">
        <f>_xlfn.LET(
_xlpm.CumulativePrincipalCalculation,SUM($E$29:$F247),
_xlpm.CumulativePrincipalCalculationIfPrincipalLessThenOrEqualToMonthlyPaymentCondition,$L246+$E247,
_xlpm.PrincipalOwedCalculation,$B$10-$D247,
_xlpm.IsPrincipalLessThenOrEqualToMonthlyPaymentCondition,$G246&lt;=$B$10,
_xlpm.IsPrincipalZeroCondition,ROUND($G246,2) = 0,
_xlpm.IsPrincipalRemainingBlankCondition,$G246="",
_xlpm.IsPeriodBlankCondition,ISBLANK($A247),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108792.35666416024</v>
      </c>
      <c r="M247" s="4">
        <f>_xlfn.LET(
_xlpm.CumulativePMICalculation,SUM($I$29:$I247),
_xlpm.IsPrincipalZeroCondition,ROUND($G246,2) = 0,
_xlpm.IsPrincipalRemainingBlankCondition,$G246="",
_xlpm.IsPeriodBlankCondition,ISBLANK($A247),
_xlpm.Calculation,IF(_xlpm.IsPeriodBlankCondition,"",IF(_xlpm.IsPrincipalRemainingBlankCondition,"",IF(_xlpm.IsPrincipalZeroCondition,"",_xlpm.CumulativePMICalculation))),
_xlpm.Calculation
)</f>
        <v>21600</v>
      </c>
      <c r="N247" s="4">
        <f t="shared" si="35"/>
        <v>332749.99502325</v>
      </c>
      <c r="O247" s="4">
        <f>_xlfn.LET(
_xlpm.CumulativeHousingPaymentsIncludingAdditionalCosts,SUM($J$29:$J247),
_xlpm.PrincipalOwedCalculation,$B$10-$D247,
_xlpm.IsPrincipalLessThenOrEqualToMonthlyPaymentCondition,$G246&lt;=$B$10,
_xlpm.IsPrincipalZeroCondition,ROUND($G246,2) = 0,
_xlpm.IsPrincipalRemainingBlankCondition,$G246="",
_xlpm.IsPeriodBlankCondition,ISBLANK($A247),
_xlpm.Calculation,IF(_xlpm.IsPeriodBlankCondition,"",IF(_xlpm.IsPrincipalRemainingBlankCondition,"",IF(_xlpm.IsPrincipalZeroCondition,"",_xlpm.CumulativeHousingPaymentsIncludingAdditionalCosts))),
_xlpm.Calculation
)</f>
        <v>442249.99502324907</v>
      </c>
    </row>
    <row r="248" spans="1:15" x14ac:dyDescent="0.3">
      <c r="A248">
        <v>220</v>
      </c>
      <c r="B248" s="34">
        <f t="shared" si="28"/>
        <v>50496</v>
      </c>
      <c r="C248" s="4">
        <f t="shared" si="29"/>
        <v>71207.643335839559</v>
      </c>
      <c r="D248" s="4">
        <f t="shared" si="30"/>
        <v>474.7176222389304</v>
      </c>
      <c r="E248" s="4">
        <f t="shared" si="36"/>
        <v>846.05861074394682</v>
      </c>
      <c r="F248" s="4">
        <v>100</v>
      </c>
      <c r="G248" s="4">
        <f t="shared" si="31"/>
        <v>70261.584725095614</v>
      </c>
      <c r="H248" s="4">
        <f t="shared" si="32"/>
        <v>500</v>
      </c>
      <c r="I248" s="4" t="str">
        <f t="shared" si="33"/>
        <v/>
      </c>
      <c r="J248" s="4">
        <f t="shared" si="34"/>
        <v>1920.7762329828772</v>
      </c>
      <c r="K248" s="4">
        <f>_xlfn.LET(
_xlpm.CumulativeInterestCalculation,SUM($D$29:$D248),
_xlpm.IsPrincipalZeroCondition,ROUND($G247,2) = 0,
_xlpm.IsPrincipalRemainingBlankCondition,$G247="",
_xlpm.IsPeriodBlankCondition,ISBLANK($A248),
_xlpm.Calculation,IF(_xlpm.IsPeriodBlankCondition,"",IF(_xlpm.IsPrincipalRemainingBlankCondition,"",IF(_xlpm.IsPrincipalZeroCondition,"",_xlpm.CumulativeInterestCalculation))),
_xlpm.Calculation
)</f>
        <v>202832.3559813287</v>
      </c>
      <c r="L248" s="4">
        <f>_xlfn.LET(
_xlpm.CumulativePrincipalCalculation,SUM($E$29:$F248),
_xlpm.CumulativePrincipalCalculationIfPrincipalLessThenOrEqualToMonthlyPaymentCondition,$L247+$E248,
_xlpm.PrincipalOwedCalculation,$B$10-$D248,
_xlpm.IsPrincipalLessThenOrEqualToMonthlyPaymentCondition,$G247&lt;=$B$10,
_xlpm.IsPrincipalZeroCondition,ROUND($G247,2) = 0,
_xlpm.IsPrincipalRemainingBlankCondition,$G247="",
_xlpm.IsPeriodBlankCondition,ISBLANK($A248),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109738.41527490418</v>
      </c>
      <c r="M248" s="4">
        <f>_xlfn.LET(
_xlpm.CumulativePMICalculation,SUM($I$29:$I248),
_xlpm.IsPrincipalZeroCondition,ROUND($G247,2) = 0,
_xlpm.IsPrincipalRemainingBlankCondition,$G247="",
_xlpm.IsPeriodBlankCondition,ISBLANK($A248),
_xlpm.Calculation,IF(_xlpm.IsPeriodBlankCondition,"",IF(_xlpm.IsPrincipalRemainingBlankCondition,"",IF(_xlpm.IsPrincipalZeroCondition,"",_xlpm.CumulativePMICalculation))),
_xlpm.Calculation
)</f>
        <v>21600</v>
      </c>
      <c r="N248" s="4">
        <f t="shared" si="35"/>
        <v>334170.77125623287</v>
      </c>
      <c r="O248" s="4">
        <f>_xlfn.LET(
_xlpm.CumulativeHousingPaymentsIncludingAdditionalCosts,SUM($J$29:$J248),
_xlpm.PrincipalOwedCalculation,$B$10-$D248,
_xlpm.IsPrincipalLessThenOrEqualToMonthlyPaymentCondition,$G247&lt;=$B$10,
_xlpm.IsPrincipalZeroCondition,ROUND($G247,2) = 0,
_xlpm.IsPrincipalRemainingBlankCondition,$G247="",
_xlpm.IsPeriodBlankCondition,ISBLANK($A248),
_xlpm.Calculation,IF(_xlpm.IsPeriodBlankCondition,"",IF(_xlpm.IsPrincipalRemainingBlankCondition,"",IF(_xlpm.IsPrincipalZeroCondition,"",_xlpm.CumulativeHousingPaymentsIncludingAdditionalCosts))),
_xlpm.Calculation
)</f>
        <v>444170.77125623194</v>
      </c>
    </row>
    <row r="249" spans="1:15" x14ac:dyDescent="0.3">
      <c r="A249">
        <v>221</v>
      </c>
      <c r="B249" s="34">
        <f t="shared" si="28"/>
        <v>50526</v>
      </c>
      <c r="C249" s="4">
        <f t="shared" si="29"/>
        <v>70261.584725095614</v>
      </c>
      <c r="D249" s="4">
        <f t="shared" si="30"/>
        <v>468.4105648339708</v>
      </c>
      <c r="E249" s="4">
        <f t="shared" si="36"/>
        <v>852.36566814890648</v>
      </c>
      <c r="F249" s="4">
        <v>100</v>
      </c>
      <c r="G249" s="4">
        <f t="shared" si="31"/>
        <v>69309.219056946706</v>
      </c>
      <c r="H249" s="4">
        <f t="shared" si="32"/>
        <v>500</v>
      </c>
      <c r="I249" s="4" t="str">
        <f t="shared" si="33"/>
        <v/>
      </c>
      <c r="J249" s="4">
        <f t="shared" si="34"/>
        <v>1920.7762329828772</v>
      </c>
      <c r="K249" s="4">
        <f>_xlfn.LET(
_xlpm.CumulativeInterestCalculation,SUM($D$29:$D249),
_xlpm.IsPrincipalZeroCondition,ROUND($G248,2) = 0,
_xlpm.IsPrincipalRemainingBlankCondition,$G248="",
_xlpm.IsPeriodBlankCondition,ISBLANK($A249),
_xlpm.Calculation,IF(_xlpm.IsPeriodBlankCondition,"",IF(_xlpm.IsPrincipalRemainingBlankCondition,"",IF(_xlpm.IsPrincipalZeroCondition,"",_xlpm.CumulativeInterestCalculation))),
_xlpm.Calculation
)</f>
        <v>203300.76654616266</v>
      </c>
      <c r="L249" s="4">
        <f>_xlfn.LET(
_xlpm.CumulativePrincipalCalculation,SUM($E$29:$F249),
_xlpm.CumulativePrincipalCalculationIfPrincipalLessThenOrEqualToMonthlyPaymentCondition,$L248+$E249,
_xlpm.PrincipalOwedCalculation,$B$10-$D249,
_xlpm.IsPrincipalLessThenOrEqualToMonthlyPaymentCondition,$G248&lt;=$B$10,
_xlpm.IsPrincipalZeroCondition,ROUND($G248,2) = 0,
_xlpm.IsPrincipalRemainingBlankCondition,$G248="",
_xlpm.IsPeriodBlankCondition,ISBLANK($A249),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110690.78094305309</v>
      </c>
      <c r="M249" s="4">
        <f>_xlfn.LET(
_xlpm.CumulativePMICalculation,SUM($I$29:$I249),
_xlpm.IsPrincipalZeroCondition,ROUND($G248,2) = 0,
_xlpm.IsPrincipalRemainingBlankCondition,$G248="",
_xlpm.IsPeriodBlankCondition,ISBLANK($A249),
_xlpm.Calculation,IF(_xlpm.IsPeriodBlankCondition,"",IF(_xlpm.IsPrincipalRemainingBlankCondition,"",IF(_xlpm.IsPrincipalZeroCondition,"",_xlpm.CumulativePMICalculation))),
_xlpm.Calculation
)</f>
        <v>21600</v>
      </c>
      <c r="N249" s="4">
        <f t="shared" si="35"/>
        <v>335591.54748921574</v>
      </c>
      <c r="O249" s="4">
        <f>_xlfn.LET(
_xlpm.CumulativeHousingPaymentsIncludingAdditionalCosts,SUM($J$29:$J249),
_xlpm.PrincipalOwedCalculation,$B$10-$D249,
_xlpm.IsPrincipalLessThenOrEqualToMonthlyPaymentCondition,$G248&lt;=$B$10,
_xlpm.IsPrincipalZeroCondition,ROUND($G248,2) = 0,
_xlpm.IsPrincipalRemainingBlankCondition,$G248="",
_xlpm.IsPeriodBlankCondition,ISBLANK($A249),
_xlpm.Calculation,IF(_xlpm.IsPeriodBlankCondition,"",IF(_xlpm.IsPrincipalRemainingBlankCondition,"",IF(_xlpm.IsPrincipalZeroCondition,"",_xlpm.CumulativeHousingPaymentsIncludingAdditionalCosts))),
_xlpm.Calculation
)</f>
        <v>446091.5474892148</v>
      </c>
    </row>
    <row r="250" spans="1:15" x14ac:dyDescent="0.3">
      <c r="A250">
        <v>222</v>
      </c>
      <c r="B250" s="34">
        <f t="shared" si="28"/>
        <v>50557</v>
      </c>
      <c r="C250" s="4">
        <f t="shared" si="29"/>
        <v>69309.219056946706</v>
      </c>
      <c r="D250" s="4">
        <f t="shared" si="30"/>
        <v>462.06146037964476</v>
      </c>
      <c r="E250" s="4">
        <f t="shared" si="36"/>
        <v>858.7147726032324</v>
      </c>
      <c r="F250" s="4">
        <v>100</v>
      </c>
      <c r="G250" s="4">
        <f t="shared" si="31"/>
        <v>68350.504284343479</v>
      </c>
      <c r="H250" s="4">
        <f t="shared" si="32"/>
        <v>500</v>
      </c>
      <c r="I250" s="4" t="str">
        <f t="shared" si="33"/>
        <v/>
      </c>
      <c r="J250" s="4">
        <f t="shared" si="34"/>
        <v>1920.7762329828772</v>
      </c>
      <c r="K250" s="4">
        <f>_xlfn.LET(
_xlpm.CumulativeInterestCalculation,SUM($D$29:$D250),
_xlpm.IsPrincipalZeroCondition,ROUND($G249,2) = 0,
_xlpm.IsPrincipalRemainingBlankCondition,$G249="",
_xlpm.IsPeriodBlankCondition,ISBLANK($A250),
_xlpm.Calculation,IF(_xlpm.IsPeriodBlankCondition,"",IF(_xlpm.IsPrincipalRemainingBlankCondition,"",IF(_xlpm.IsPrincipalZeroCondition,"",_xlpm.CumulativeInterestCalculation))),
_xlpm.Calculation
)</f>
        <v>203762.82800654232</v>
      </c>
      <c r="L250" s="4">
        <f>_xlfn.LET(
_xlpm.CumulativePrincipalCalculation,SUM($E$29:$F250),
_xlpm.CumulativePrincipalCalculationIfPrincipalLessThenOrEqualToMonthlyPaymentCondition,$L249+$E250,
_xlpm.PrincipalOwedCalculation,$B$10-$D250,
_xlpm.IsPrincipalLessThenOrEqualToMonthlyPaymentCondition,$G249&lt;=$B$10,
_xlpm.IsPrincipalZeroCondition,ROUND($G249,2) = 0,
_xlpm.IsPrincipalRemainingBlankCondition,$G249="",
_xlpm.IsPeriodBlankCondition,ISBLANK($A250),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111649.49571565632</v>
      </c>
      <c r="M250" s="4">
        <f>_xlfn.LET(
_xlpm.CumulativePMICalculation,SUM($I$29:$I250),
_xlpm.IsPrincipalZeroCondition,ROUND($G249,2) = 0,
_xlpm.IsPrincipalRemainingBlankCondition,$G249="",
_xlpm.IsPeriodBlankCondition,ISBLANK($A250),
_xlpm.Calculation,IF(_xlpm.IsPeriodBlankCondition,"",IF(_xlpm.IsPrincipalRemainingBlankCondition,"",IF(_xlpm.IsPrincipalZeroCondition,"",_xlpm.CumulativePMICalculation))),
_xlpm.Calculation
)</f>
        <v>21600</v>
      </c>
      <c r="N250" s="4">
        <f t="shared" si="35"/>
        <v>337012.32372219861</v>
      </c>
      <c r="O250" s="4">
        <f>_xlfn.LET(
_xlpm.CumulativeHousingPaymentsIncludingAdditionalCosts,SUM($J$29:$J250),
_xlpm.PrincipalOwedCalculation,$B$10-$D250,
_xlpm.IsPrincipalLessThenOrEqualToMonthlyPaymentCondition,$G249&lt;=$B$10,
_xlpm.IsPrincipalZeroCondition,ROUND($G249,2) = 0,
_xlpm.IsPrincipalRemainingBlankCondition,$G249="",
_xlpm.IsPeriodBlankCondition,ISBLANK($A250),
_xlpm.Calculation,IF(_xlpm.IsPeriodBlankCondition,"",IF(_xlpm.IsPrincipalRemainingBlankCondition,"",IF(_xlpm.IsPrincipalZeroCondition,"",_xlpm.CumulativeHousingPaymentsIncludingAdditionalCosts))),
_xlpm.Calculation
)</f>
        <v>448012.32372219767</v>
      </c>
    </row>
    <row r="251" spans="1:15" x14ac:dyDescent="0.3">
      <c r="A251">
        <v>223</v>
      </c>
      <c r="B251" s="34">
        <f t="shared" si="28"/>
        <v>50587</v>
      </c>
      <c r="C251" s="4">
        <f t="shared" si="29"/>
        <v>68350.504284343479</v>
      </c>
      <c r="D251" s="4">
        <f t="shared" si="30"/>
        <v>455.67002856228987</v>
      </c>
      <c r="E251" s="4">
        <f t="shared" si="36"/>
        <v>865.10620442058735</v>
      </c>
      <c r="F251" s="4">
        <v>100</v>
      </c>
      <c r="G251" s="4">
        <f t="shared" si="31"/>
        <v>67385.398079922888</v>
      </c>
      <c r="H251" s="4">
        <f t="shared" si="32"/>
        <v>500</v>
      </c>
      <c r="I251" s="4" t="str">
        <f t="shared" si="33"/>
        <v/>
      </c>
      <c r="J251" s="4">
        <f t="shared" si="34"/>
        <v>1920.7762329828772</v>
      </c>
      <c r="K251" s="4">
        <f>_xlfn.LET(
_xlpm.CumulativeInterestCalculation,SUM($D$29:$D251),
_xlpm.IsPrincipalZeroCondition,ROUND($G250,2) = 0,
_xlpm.IsPrincipalRemainingBlankCondition,$G250="",
_xlpm.IsPeriodBlankCondition,ISBLANK($A251),
_xlpm.Calculation,IF(_xlpm.IsPeriodBlankCondition,"",IF(_xlpm.IsPrincipalRemainingBlankCondition,"",IF(_xlpm.IsPrincipalZeroCondition,"",_xlpm.CumulativeInterestCalculation))),
_xlpm.Calculation
)</f>
        <v>204218.4980351046</v>
      </c>
      <c r="L251" s="4">
        <f>_xlfn.LET(
_xlpm.CumulativePrincipalCalculation,SUM($E$29:$F251),
_xlpm.CumulativePrincipalCalculationIfPrincipalLessThenOrEqualToMonthlyPaymentCondition,$L250+$E251,
_xlpm.PrincipalOwedCalculation,$B$10-$D251,
_xlpm.IsPrincipalLessThenOrEqualToMonthlyPaymentCondition,$G250&lt;=$B$10,
_xlpm.IsPrincipalZeroCondition,ROUND($G250,2) = 0,
_xlpm.IsPrincipalRemainingBlankCondition,$G250="",
_xlpm.IsPeriodBlankCondition,ISBLANK($A251),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112614.60192007691</v>
      </c>
      <c r="M251" s="4">
        <f>_xlfn.LET(
_xlpm.CumulativePMICalculation,SUM($I$29:$I251),
_xlpm.IsPrincipalZeroCondition,ROUND($G250,2) = 0,
_xlpm.IsPrincipalRemainingBlankCondition,$G250="",
_xlpm.IsPeriodBlankCondition,ISBLANK($A251),
_xlpm.Calculation,IF(_xlpm.IsPeriodBlankCondition,"",IF(_xlpm.IsPrincipalRemainingBlankCondition,"",IF(_xlpm.IsPrincipalZeroCondition,"",_xlpm.CumulativePMICalculation))),
_xlpm.Calculation
)</f>
        <v>21600</v>
      </c>
      <c r="N251" s="4">
        <f t="shared" si="35"/>
        <v>338433.09995518147</v>
      </c>
      <c r="O251" s="4">
        <f>_xlfn.LET(
_xlpm.CumulativeHousingPaymentsIncludingAdditionalCosts,SUM($J$29:$J251),
_xlpm.PrincipalOwedCalculation,$B$10-$D251,
_xlpm.IsPrincipalLessThenOrEqualToMonthlyPaymentCondition,$G250&lt;=$B$10,
_xlpm.IsPrincipalZeroCondition,ROUND($G250,2) = 0,
_xlpm.IsPrincipalRemainingBlankCondition,$G250="",
_xlpm.IsPeriodBlankCondition,ISBLANK($A251),
_xlpm.Calculation,IF(_xlpm.IsPeriodBlankCondition,"",IF(_xlpm.IsPrincipalRemainingBlankCondition,"",IF(_xlpm.IsPrincipalZeroCondition,"",_xlpm.CumulativeHousingPaymentsIncludingAdditionalCosts))),
_xlpm.Calculation
)</f>
        <v>449933.09995518054</v>
      </c>
    </row>
    <row r="252" spans="1:15" x14ac:dyDescent="0.3">
      <c r="A252">
        <v>224</v>
      </c>
      <c r="B252" s="34">
        <f t="shared" si="28"/>
        <v>50618</v>
      </c>
      <c r="C252" s="4">
        <f t="shared" si="29"/>
        <v>67385.398079922888</v>
      </c>
      <c r="D252" s="4">
        <f t="shared" si="30"/>
        <v>449.23598719948598</v>
      </c>
      <c r="E252" s="4">
        <f t="shared" si="36"/>
        <v>871.54024578339124</v>
      </c>
      <c r="F252" s="4">
        <v>100</v>
      </c>
      <c r="G252" s="4">
        <f t="shared" si="31"/>
        <v>66413.857834139504</v>
      </c>
      <c r="H252" s="4">
        <f t="shared" si="32"/>
        <v>500</v>
      </c>
      <c r="I252" s="4" t="str">
        <f t="shared" si="33"/>
        <v/>
      </c>
      <c r="J252" s="4">
        <f t="shared" si="34"/>
        <v>1920.7762329828772</v>
      </c>
      <c r="K252" s="4">
        <f>_xlfn.LET(
_xlpm.CumulativeInterestCalculation,SUM($D$29:$D252),
_xlpm.IsPrincipalZeroCondition,ROUND($G251,2) = 0,
_xlpm.IsPrincipalRemainingBlankCondition,$G251="",
_xlpm.IsPeriodBlankCondition,ISBLANK($A252),
_xlpm.Calculation,IF(_xlpm.IsPeriodBlankCondition,"",IF(_xlpm.IsPrincipalRemainingBlankCondition,"",IF(_xlpm.IsPrincipalZeroCondition,"",_xlpm.CumulativeInterestCalculation))),
_xlpm.Calculation
)</f>
        <v>204667.7340223041</v>
      </c>
      <c r="L252" s="4">
        <f>_xlfn.LET(
_xlpm.CumulativePrincipalCalculation,SUM($E$29:$F252),
_xlpm.CumulativePrincipalCalculationIfPrincipalLessThenOrEqualToMonthlyPaymentCondition,$L251+$E252,
_xlpm.PrincipalOwedCalculation,$B$10-$D252,
_xlpm.IsPrincipalLessThenOrEqualToMonthlyPaymentCondition,$G251&lt;=$B$10,
_xlpm.IsPrincipalZeroCondition,ROUND($G251,2) = 0,
_xlpm.IsPrincipalRemainingBlankCondition,$G251="",
_xlpm.IsPeriodBlankCondition,ISBLANK($A252),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113586.14216586029</v>
      </c>
      <c r="M252" s="4">
        <f>_xlfn.LET(
_xlpm.CumulativePMICalculation,SUM($I$29:$I252),
_xlpm.IsPrincipalZeroCondition,ROUND($G251,2) = 0,
_xlpm.IsPrincipalRemainingBlankCondition,$G251="",
_xlpm.IsPeriodBlankCondition,ISBLANK($A252),
_xlpm.Calculation,IF(_xlpm.IsPeriodBlankCondition,"",IF(_xlpm.IsPrincipalRemainingBlankCondition,"",IF(_xlpm.IsPrincipalZeroCondition,"",_xlpm.CumulativePMICalculation))),
_xlpm.Calculation
)</f>
        <v>21600</v>
      </c>
      <c r="N252" s="4">
        <f t="shared" si="35"/>
        <v>339853.8761881644</v>
      </c>
      <c r="O252" s="4">
        <f>_xlfn.LET(
_xlpm.CumulativeHousingPaymentsIncludingAdditionalCosts,SUM($J$29:$J252),
_xlpm.PrincipalOwedCalculation,$B$10-$D252,
_xlpm.IsPrincipalLessThenOrEqualToMonthlyPaymentCondition,$G251&lt;=$B$10,
_xlpm.IsPrincipalZeroCondition,ROUND($G251,2) = 0,
_xlpm.IsPrincipalRemainingBlankCondition,$G251="",
_xlpm.IsPeriodBlankCondition,ISBLANK($A252),
_xlpm.Calculation,IF(_xlpm.IsPeriodBlankCondition,"",IF(_xlpm.IsPrincipalRemainingBlankCondition,"",IF(_xlpm.IsPrincipalZeroCondition,"",_xlpm.CumulativeHousingPaymentsIncludingAdditionalCosts))),
_xlpm.Calculation
)</f>
        <v>451853.87618816341</v>
      </c>
    </row>
    <row r="253" spans="1:15" x14ac:dyDescent="0.3">
      <c r="A253">
        <v>225</v>
      </c>
      <c r="B253" s="34">
        <f t="shared" si="28"/>
        <v>50649</v>
      </c>
      <c r="C253" s="4">
        <f t="shared" si="29"/>
        <v>66413.857834139504</v>
      </c>
      <c r="D253" s="4">
        <f t="shared" si="30"/>
        <v>442.75905222759673</v>
      </c>
      <c r="E253" s="4">
        <f t="shared" si="36"/>
        <v>878.01718075528049</v>
      </c>
      <c r="F253" s="4">
        <v>100</v>
      </c>
      <c r="G253" s="4">
        <f t="shared" si="31"/>
        <v>65435.840653384221</v>
      </c>
      <c r="H253" s="4">
        <f t="shared" si="32"/>
        <v>500</v>
      </c>
      <c r="I253" s="4" t="str">
        <f t="shared" si="33"/>
        <v/>
      </c>
      <c r="J253" s="4">
        <f t="shared" si="34"/>
        <v>1920.7762329828772</v>
      </c>
      <c r="K253" s="4">
        <f>_xlfn.LET(
_xlpm.CumulativeInterestCalculation,SUM($D$29:$D253),
_xlpm.IsPrincipalZeroCondition,ROUND($G252,2) = 0,
_xlpm.IsPrincipalRemainingBlankCondition,$G252="",
_xlpm.IsPeriodBlankCondition,ISBLANK($A253),
_xlpm.Calculation,IF(_xlpm.IsPeriodBlankCondition,"",IF(_xlpm.IsPrincipalRemainingBlankCondition,"",IF(_xlpm.IsPrincipalZeroCondition,"",_xlpm.CumulativeInterestCalculation))),
_xlpm.Calculation
)</f>
        <v>205110.4930745317</v>
      </c>
      <c r="L253" s="4">
        <f>_xlfn.LET(
_xlpm.CumulativePrincipalCalculation,SUM($E$29:$F253),
_xlpm.CumulativePrincipalCalculationIfPrincipalLessThenOrEqualToMonthlyPaymentCondition,$L252+$E253,
_xlpm.PrincipalOwedCalculation,$B$10-$D253,
_xlpm.IsPrincipalLessThenOrEqualToMonthlyPaymentCondition,$G252&lt;=$B$10,
_xlpm.IsPrincipalZeroCondition,ROUND($G252,2) = 0,
_xlpm.IsPrincipalRemainingBlankCondition,$G252="",
_xlpm.IsPeriodBlankCondition,ISBLANK($A253),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114564.15934661558</v>
      </c>
      <c r="M253" s="4">
        <f>_xlfn.LET(
_xlpm.CumulativePMICalculation,SUM($I$29:$I253),
_xlpm.IsPrincipalZeroCondition,ROUND($G252,2) = 0,
_xlpm.IsPrincipalRemainingBlankCondition,$G252="",
_xlpm.IsPeriodBlankCondition,ISBLANK($A253),
_xlpm.Calculation,IF(_xlpm.IsPeriodBlankCondition,"",IF(_xlpm.IsPrincipalRemainingBlankCondition,"",IF(_xlpm.IsPrincipalZeroCondition,"",_xlpm.CumulativePMICalculation))),
_xlpm.Calculation
)</f>
        <v>21600</v>
      </c>
      <c r="N253" s="4">
        <f t="shared" si="35"/>
        <v>341274.65242114727</v>
      </c>
      <c r="O253" s="4">
        <f>_xlfn.LET(
_xlpm.CumulativeHousingPaymentsIncludingAdditionalCosts,SUM($J$29:$J253),
_xlpm.PrincipalOwedCalculation,$B$10-$D253,
_xlpm.IsPrincipalLessThenOrEqualToMonthlyPaymentCondition,$G252&lt;=$B$10,
_xlpm.IsPrincipalZeroCondition,ROUND($G252,2) = 0,
_xlpm.IsPrincipalRemainingBlankCondition,$G252="",
_xlpm.IsPeriodBlankCondition,ISBLANK($A253),
_xlpm.Calculation,IF(_xlpm.IsPeriodBlankCondition,"",IF(_xlpm.IsPrincipalRemainingBlankCondition,"",IF(_xlpm.IsPrincipalZeroCondition,"",_xlpm.CumulativeHousingPaymentsIncludingAdditionalCosts))),
_xlpm.Calculation
)</f>
        <v>453774.65242114628</v>
      </c>
    </row>
    <row r="254" spans="1:15" x14ac:dyDescent="0.3">
      <c r="A254">
        <v>226</v>
      </c>
      <c r="B254" s="34">
        <f t="shared" si="28"/>
        <v>50679</v>
      </c>
      <c r="C254" s="4">
        <f t="shared" si="29"/>
        <v>65435.840653384221</v>
      </c>
      <c r="D254" s="4">
        <f t="shared" si="30"/>
        <v>436.23893768922818</v>
      </c>
      <c r="E254" s="4">
        <f t="shared" si="36"/>
        <v>884.53729529364909</v>
      </c>
      <c r="F254" s="4">
        <v>100</v>
      </c>
      <c r="G254" s="4">
        <f t="shared" si="31"/>
        <v>64451.303358090569</v>
      </c>
      <c r="H254" s="4">
        <f t="shared" si="32"/>
        <v>500</v>
      </c>
      <c r="I254" s="4" t="str">
        <f t="shared" si="33"/>
        <v/>
      </c>
      <c r="J254" s="4">
        <f t="shared" si="34"/>
        <v>1920.7762329828772</v>
      </c>
      <c r="K254" s="4">
        <f>_xlfn.LET(
_xlpm.CumulativeInterestCalculation,SUM($D$29:$D254),
_xlpm.IsPrincipalZeroCondition,ROUND($G253,2) = 0,
_xlpm.IsPrincipalRemainingBlankCondition,$G253="",
_xlpm.IsPeriodBlankCondition,ISBLANK($A254),
_xlpm.Calculation,IF(_xlpm.IsPeriodBlankCondition,"",IF(_xlpm.IsPrincipalRemainingBlankCondition,"",IF(_xlpm.IsPrincipalZeroCondition,"",_xlpm.CumulativeInterestCalculation))),
_xlpm.Calculation
)</f>
        <v>205546.73201222092</v>
      </c>
      <c r="L254" s="4">
        <f>_xlfn.LET(
_xlpm.CumulativePrincipalCalculation,SUM($E$29:$F254),
_xlpm.CumulativePrincipalCalculationIfPrincipalLessThenOrEqualToMonthlyPaymentCondition,$L253+$E254,
_xlpm.PrincipalOwedCalculation,$B$10-$D254,
_xlpm.IsPrincipalLessThenOrEqualToMonthlyPaymentCondition,$G253&lt;=$B$10,
_xlpm.IsPrincipalZeroCondition,ROUND($G253,2) = 0,
_xlpm.IsPrincipalRemainingBlankCondition,$G253="",
_xlpm.IsPeriodBlankCondition,ISBLANK($A254),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115548.69664190922</v>
      </c>
      <c r="M254" s="4">
        <f>_xlfn.LET(
_xlpm.CumulativePMICalculation,SUM($I$29:$I254),
_xlpm.IsPrincipalZeroCondition,ROUND($G253,2) = 0,
_xlpm.IsPrincipalRemainingBlankCondition,$G253="",
_xlpm.IsPeriodBlankCondition,ISBLANK($A254),
_xlpm.Calculation,IF(_xlpm.IsPeriodBlankCondition,"",IF(_xlpm.IsPrincipalRemainingBlankCondition,"",IF(_xlpm.IsPrincipalZeroCondition,"",_xlpm.CumulativePMICalculation))),
_xlpm.Calculation
)</f>
        <v>21600</v>
      </c>
      <c r="N254" s="4">
        <f t="shared" si="35"/>
        <v>342695.42865413014</v>
      </c>
      <c r="O254" s="4">
        <f>_xlfn.LET(
_xlpm.CumulativeHousingPaymentsIncludingAdditionalCosts,SUM($J$29:$J254),
_xlpm.PrincipalOwedCalculation,$B$10-$D254,
_xlpm.IsPrincipalLessThenOrEqualToMonthlyPaymentCondition,$G253&lt;=$B$10,
_xlpm.IsPrincipalZeroCondition,ROUND($G253,2) = 0,
_xlpm.IsPrincipalRemainingBlankCondition,$G253="",
_xlpm.IsPeriodBlankCondition,ISBLANK($A254),
_xlpm.Calculation,IF(_xlpm.IsPeriodBlankCondition,"",IF(_xlpm.IsPrincipalRemainingBlankCondition,"",IF(_xlpm.IsPrincipalZeroCondition,"",_xlpm.CumulativeHousingPaymentsIncludingAdditionalCosts))),
_xlpm.Calculation
)</f>
        <v>455695.42865412915</v>
      </c>
    </row>
    <row r="255" spans="1:15" x14ac:dyDescent="0.3">
      <c r="A255">
        <v>227</v>
      </c>
      <c r="B255" s="34">
        <f t="shared" si="28"/>
        <v>50710</v>
      </c>
      <c r="C255" s="4">
        <f t="shared" si="29"/>
        <v>64451.303358090569</v>
      </c>
      <c r="D255" s="4">
        <f t="shared" si="30"/>
        <v>429.67535572060382</v>
      </c>
      <c r="E255" s="4">
        <f t="shared" si="36"/>
        <v>891.10087726227334</v>
      </c>
      <c r="F255" s="4">
        <v>100</v>
      </c>
      <c r="G255" s="4">
        <f t="shared" si="31"/>
        <v>63460.202480828295</v>
      </c>
      <c r="H255" s="4">
        <f t="shared" si="32"/>
        <v>500</v>
      </c>
      <c r="I255" s="4" t="str">
        <f t="shared" si="33"/>
        <v/>
      </c>
      <c r="J255" s="4">
        <f t="shared" si="34"/>
        <v>1920.7762329828772</v>
      </c>
      <c r="K255" s="4">
        <f>_xlfn.LET(
_xlpm.CumulativeInterestCalculation,SUM($D$29:$D255),
_xlpm.IsPrincipalZeroCondition,ROUND($G254,2) = 0,
_xlpm.IsPrincipalRemainingBlankCondition,$G254="",
_xlpm.IsPeriodBlankCondition,ISBLANK($A255),
_xlpm.Calculation,IF(_xlpm.IsPeriodBlankCondition,"",IF(_xlpm.IsPrincipalRemainingBlankCondition,"",IF(_xlpm.IsPrincipalZeroCondition,"",_xlpm.CumulativeInterestCalculation))),
_xlpm.Calculation
)</f>
        <v>205976.40736794152</v>
      </c>
      <c r="L255" s="4">
        <f>_xlfn.LET(
_xlpm.CumulativePrincipalCalculation,SUM($E$29:$F255),
_xlpm.CumulativePrincipalCalculationIfPrincipalLessThenOrEqualToMonthlyPaymentCondition,$L254+$E255,
_xlpm.PrincipalOwedCalculation,$B$10-$D255,
_xlpm.IsPrincipalLessThenOrEqualToMonthlyPaymentCondition,$G254&lt;=$B$10,
_xlpm.IsPrincipalZeroCondition,ROUND($G254,2) = 0,
_xlpm.IsPrincipalRemainingBlankCondition,$G254="",
_xlpm.IsPeriodBlankCondition,ISBLANK($A255),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116539.79751917149</v>
      </c>
      <c r="M255" s="4">
        <f>_xlfn.LET(
_xlpm.CumulativePMICalculation,SUM($I$29:$I255),
_xlpm.IsPrincipalZeroCondition,ROUND($G254,2) = 0,
_xlpm.IsPrincipalRemainingBlankCondition,$G254="",
_xlpm.IsPeriodBlankCondition,ISBLANK($A255),
_xlpm.Calculation,IF(_xlpm.IsPeriodBlankCondition,"",IF(_xlpm.IsPrincipalRemainingBlankCondition,"",IF(_xlpm.IsPrincipalZeroCondition,"",_xlpm.CumulativePMICalculation))),
_xlpm.Calculation
)</f>
        <v>21600</v>
      </c>
      <c r="N255" s="4">
        <f t="shared" si="35"/>
        <v>344116.20488711301</v>
      </c>
      <c r="O255" s="4">
        <f>_xlfn.LET(
_xlpm.CumulativeHousingPaymentsIncludingAdditionalCosts,SUM($J$29:$J255),
_xlpm.PrincipalOwedCalculation,$B$10-$D255,
_xlpm.IsPrincipalLessThenOrEqualToMonthlyPaymentCondition,$G254&lt;=$B$10,
_xlpm.IsPrincipalZeroCondition,ROUND($G254,2) = 0,
_xlpm.IsPrincipalRemainingBlankCondition,$G254="",
_xlpm.IsPeriodBlankCondition,ISBLANK($A255),
_xlpm.Calculation,IF(_xlpm.IsPeriodBlankCondition,"",IF(_xlpm.IsPrincipalRemainingBlankCondition,"",IF(_xlpm.IsPrincipalZeroCondition,"",_xlpm.CumulativeHousingPaymentsIncludingAdditionalCosts))),
_xlpm.Calculation
)</f>
        <v>457616.20488711202</v>
      </c>
    </row>
    <row r="256" spans="1:15" x14ac:dyDescent="0.3">
      <c r="A256">
        <v>228</v>
      </c>
      <c r="B256" s="34">
        <f t="shared" si="28"/>
        <v>50740</v>
      </c>
      <c r="C256" s="4">
        <f t="shared" si="29"/>
        <v>63460.202480828295</v>
      </c>
      <c r="D256" s="4">
        <f t="shared" si="30"/>
        <v>423.06801653885532</v>
      </c>
      <c r="E256" s="4">
        <f t="shared" si="36"/>
        <v>897.7082164440219</v>
      </c>
      <c r="F256" s="4">
        <v>100</v>
      </c>
      <c r="G256" s="4">
        <f t="shared" si="31"/>
        <v>62462.494264384273</v>
      </c>
      <c r="H256" s="4">
        <f t="shared" si="32"/>
        <v>500</v>
      </c>
      <c r="I256" s="4" t="str">
        <f t="shared" si="33"/>
        <v/>
      </c>
      <c r="J256" s="4">
        <f t="shared" si="34"/>
        <v>1920.7762329828772</v>
      </c>
      <c r="K256" s="4">
        <f>_xlfn.LET(
_xlpm.CumulativeInterestCalculation,SUM($D$29:$D256),
_xlpm.IsPrincipalZeroCondition,ROUND($G255,2) = 0,
_xlpm.IsPrincipalRemainingBlankCondition,$G255="",
_xlpm.IsPeriodBlankCondition,ISBLANK($A256),
_xlpm.Calculation,IF(_xlpm.IsPeriodBlankCondition,"",IF(_xlpm.IsPrincipalRemainingBlankCondition,"",IF(_xlpm.IsPrincipalZeroCondition,"",_xlpm.CumulativeInterestCalculation))),
_xlpm.Calculation
)</f>
        <v>206399.47538448038</v>
      </c>
      <c r="L256" s="4">
        <f>_xlfn.LET(
_xlpm.CumulativePrincipalCalculation,SUM($E$29:$F256),
_xlpm.CumulativePrincipalCalculationIfPrincipalLessThenOrEqualToMonthlyPaymentCondition,$L255+$E256,
_xlpm.PrincipalOwedCalculation,$B$10-$D256,
_xlpm.IsPrincipalLessThenOrEqualToMonthlyPaymentCondition,$G255&lt;=$B$10,
_xlpm.IsPrincipalZeroCondition,ROUND($G255,2) = 0,
_xlpm.IsPrincipalRemainingBlankCondition,$G255="",
_xlpm.IsPeriodBlankCondition,ISBLANK($A256),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117537.50573561552</v>
      </c>
      <c r="M256" s="4">
        <f>_xlfn.LET(
_xlpm.CumulativePMICalculation,SUM($I$29:$I256),
_xlpm.IsPrincipalZeroCondition,ROUND($G255,2) = 0,
_xlpm.IsPrincipalRemainingBlankCondition,$G255="",
_xlpm.IsPeriodBlankCondition,ISBLANK($A256),
_xlpm.Calculation,IF(_xlpm.IsPeriodBlankCondition,"",IF(_xlpm.IsPrincipalRemainingBlankCondition,"",IF(_xlpm.IsPrincipalZeroCondition,"",_xlpm.CumulativePMICalculation))),
_xlpm.Calculation
)</f>
        <v>21600</v>
      </c>
      <c r="N256" s="4">
        <f t="shared" si="35"/>
        <v>345536.98112009588</v>
      </c>
      <c r="O256" s="4">
        <f>_xlfn.LET(
_xlpm.CumulativeHousingPaymentsIncludingAdditionalCosts,SUM($J$29:$J256),
_xlpm.PrincipalOwedCalculation,$B$10-$D256,
_xlpm.IsPrincipalLessThenOrEqualToMonthlyPaymentCondition,$G255&lt;=$B$10,
_xlpm.IsPrincipalZeroCondition,ROUND($G255,2) = 0,
_xlpm.IsPrincipalRemainingBlankCondition,$G255="",
_xlpm.IsPeriodBlankCondition,ISBLANK($A256),
_xlpm.Calculation,IF(_xlpm.IsPeriodBlankCondition,"",IF(_xlpm.IsPrincipalRemainingBlankCondition,"",IF(_xlpm.IsPrincipalZeroCondition,"",_xlpm.CumulativeHousingPaymentsIncludingAdditionalCosts))),
_xlpm.Calculation
)</f>
        <v>459536.98112009489</v>
      </c>
    </row>
    <row r="257" spans="1:15" x14ac:dyDescent="0.3">
      <c r="A257">
        <v>229</v>
      </c>
      <c r="B257" s="34">
        <f t="shared" si="28"/>
        <v>50771</v>
      </c>
      <c r="C257" s="4">
        <f t="shared" si="29"/>
        <v>62462.494264384273</v>
      </c>
      <c r="D257" s="4">
        <f t="shared" si="30"/>
        <v>416.41662842922852</v>
      </c>
      <c r="E257" s="4">
        <f t="shared" si="36"/>
        <v>904.35960455364875</v>
      </c>
      <c r="F257" s="4">
        <v>100</v>
      </c>
      <c r="G257" s="4">
        <f t="shared" si="31"/>
        <v>61458.134659830626</v>
      </c>
      <c r="H257" s="4">
        <f t="shared" si="32"/>
        <v>500</v>
      </c>
      <c r="I257" s="4" t="str">
        <f t="shared" si="33"/>
        <v/>
      </c>
      <c r="J257" s="4">
        <f t="shared" si="34"/>
        <v>1920.7762329828772</v>
      </c>
      <c r="K257" s="4">
        <f>_xlfn.LET(
_xlpm.CumulativeInterestCalculation,SUM($D$29:$D257),
_xlpm.IsPrincipalZeroCondition,ROUND($G256,2) = 0,
_xlpm.IsPrincipalRemainingBlankCondition,$G256="",
_xlpm.IsPeriodBlankCondition,ISBLANK($A257),
_xlpm.Calculation,IF(_xlpm.IsPeriodBlankCondition,"",IF(_xlpm.IsPrincipalRemainingBlankCondition,"",IF(_xlpm.IsPrincipalZeroCondition,"",_xlpm.CumulativeInterestCalculation))),
_xlpm.Calculation
)</f>
        <v>206815.89201290961</v>
      </c>
      <c r="L257" s="4">
        <f>_xlfn.LET(
_xlpm.CumulativePrincipalCalculation,SUM($E$29:$F257),
_xlpm.CumulativePrincipalCalculationIfPrincipalLessThenOrEqualToMonthlyPaymentCondition,$L256+$E257,
_xlpm.PrincipalOwedCalculation,$B$10-$D257,
_xlpm.IsPrincipalLessThenOrEqualToMonthlyPaymentCondition,$G256&lt;=$B$10,
_xlpm.IsPrincipalZeroCondition,ROUND($G256,2) = 0,
_xlpm.IsPrincipalRemainingBlankCondition,$G256="",
_xlpm.IsPeriodBlankCondition,ISBLANK($A257),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118541.86534016917</v>
      </c>
      <c r="M257" s="4">
        <f>_xlfn.LET(
_xlpm.CumulativePMICalculation,SUM($I$29:$I257),
_xlpm.IsPrincipalZeroCondition,ROUND($G256,2) = 0,
_xlpm.IsPrincipalRemainingBlankCondition,$G256="",
_xlpm.IsPeriodBlankCondition,ISBLANK($A257),
_xlpm.Calculation,IF(_xlpm.IsPeriodBlankCondition,"",IF(_xlpm.IsPrincipalRemainingBlankCondition,"",IF(_xlpm.IsPrincipalZeroCondition,"",_xlpm.CumulativePMICalculation))),
_xlpm.Calculation
)</f>
        <v>21600</v>
      </c>
      <c r="N257" s="4">
        <f t="shared" si="35"/>
        <v>346957.75735307881</v>
      </c>
      <c r="O257" s="4">
        <f>_xlfn.LET(
_xlpm.CumulativeHousingPaymentsIncludingAdditionalCosts,SUM($J$29:$J257),
_xlpm.PrincipalOwedCalculation,$B$10-$D257,
_xlpm.IsPrincipalLessThenOrEqualToMonthlyPaymentCondition,$G256&lt;=$B$10,
_xlpm.IsPrincipalZeroCondition,ROUND($G256,2) = 0,
_xlpm.IsPrincipalRemainingBlankCondition,$G256="",
_xlpm.IsPeriodBlankCondition,ISBLANK($A257),
_xlpm.Calculation,IF(_xlpm.IsPeriodBlankCondition,"",IF(_xlpm.IsPrincipalRemainingBlankCondition,"",IF(_xlpm.IsPrincipalZeroCondition,"",_xlpm.CumulativeHousingPaymentsIncludingAdditionalCosts))),
_xlpm.Calculation
)</f>
        <v>461457.75735307776</v>
      </c>
    </row>
    <row r="258" spans="1:15" x14ac:dyDescent="0.3">
      <c r="A258">
        <v>230</v>
      </c>
      <c r="B258" s="34">
        <f t="shared" si="28"/>
        <v>50802</v>
      </c>
      <c r="C258" s="4">
        <f t="shared" si="29"/>
        <v>61458.134659830626</v>
      </c>
      <c r="D258" s="4">
        <f t="shared" si="30"/>
        <v>409.72089773220421</v>
      </c>
      <c r="E258" s="4">
        <f t="shared" si="36"/>
        <v>911.05533525067301</v>
      </c>
      <c r="F258" s="4">
        <v>100</v>
      </c>
      <c r="G258" s="4">
        <f t="shared" si="31"/>
        <v>60447.07932457995</v>
      </c>
      <c r="H258" s="4">
        <f t="shared" si="32"/>
        <v>500</v>
      </c>
      <c r="I258" s="4" t="str">
        <f t="shared" si="33"/>
        <v/>
      </c>
      <c r="J258" s="4">
        <f t="shared" si="34"/>
        <v>1920.7762329828772</v>
      </c>
      <c r="K258" s="4">
        <f>_xlfn.LET(
_xlpm.CumulativeInterestCalculation,SUM($D$29:$D258),
_xlpm.IsPrincipalZeroCondition,ROUND($G257,2) = 0,
_xlpm.IsPrincipalRemainingBlankCondition,$G257="",
_xlpm.IsPeriodBlankCondition,ISBLANK($A258),
_xlpm.Calculation,IF(_xlpm.IsPeriodBlankCondition,"",IF(_xlpm.IsPrincipalRemainingBlankCondition,"",IF(_xlpm.IsPrincipalZeroCondition,"",_xlpm.CumulativeInterestCalculation))),
_xlpm.Calculation
)</f>
        <v>207225.61291064182</v>
      </c>
      <c r="L258" s="4">
        <f>_xlfn.LET(
_xlpm.CumulativePrincipalCalculation,SUM($E$29:$F258),
_xlpm.CumulativePrincipalCalculationIfPrincipalLessThenOrEqualToMonthlyPaymentCondition,$L257+$E258,
_xlpm.PrincipalOwedCalculation,$B$10-$D258,
_xlpm.IsPrincipalLessThenOrEqualToMonthlyPaymentCondition,$G257&lt;=$B$10,
_xlpm.IsPrincipalZeroCondition,ROUND($G257,2) = 0,
_xlpm.IsPrincipalRemainingBlankCondition,$G257="",
_xlpm.IsPeriodBlankCondition,ISBLANK($A258),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119552.92067541984</v>
      </c>
      <c r="M258" s="4">
        <f>_xlfn.LET(
_xlpm.CumulativePMICalculation,SUM($I$29:$I258),
_xlpm.IsPrincipalZeroCondition,ROUND($G257,2) = 0,
_xlpm.IsPrincipalRemainingBlankCondition,$G257="",
_xlpm.IsPeriodBlankCondition,ISBLANK($A258),
_xlpm.Calculation,IF(_xlpm.IsPeriodBlankCondition,"",IF(_xlpm.IsPrincipalRemainingBlankCondition,"",IF(_xlpm.IsPrincipalZeroCondition,"",_xlpm.CumulativePMICalculation))),
_xlpm.Calculation
)</f>
        <v>21600</v>
      </c>
      <c r="N258" s="4">
        <f t="shared" si="35"/>
        <v>348378.53358606168</v>
      </c>
      <c r="O258" s="4">
        <f>_xlfn.LET(
_xlpm.CumulativeHousingPaymentsIncludingAdditionalCosts,SUM($J$29:$J258),
_xlpm.PrincipalOwedCalculation,$B$10-$D258,
_xlpm.IsPrincipalLessThenOrEqualToMonthlyPaymentCondition,$G257&lt;=$B$10,
_xlpm.IsPrincipalZeroCondition,ROUND($G257,2) = 0,
_xlpm.IsPrincipalRemainingBlankCondition,$G257="",
_xlpm.IsPeriodBlankCondition,ISBLANK($A258),
_xlpm.Calculation,IF(_xlpm.IsPeriodBlankCondition,"",IF(_xlpm.IsPrincipalRemainingBlankCondition,"",IF(_xlpm.IsPrincipalZeroCondition,"",_xlpm.CumulativeHousingPaymentsIncludingAdditionalCosts))),
_xlpm.Calculation
)</f>
        <v>463378.53358606063</v>
      </c>
    </row>
    <row r="259" spans="1:15" x14ac:dyDescent="0.3">
      <c r="A259">
        <v>231</v>
      </c>
      <c r="B259" s="34">
        <f t="shared" si="28"/>
        <v>50830</v>
      </c>
      <c r="C259" s="4">
        <f t="shared" si="29"/>
        <v>60447.07932457995</v>
      </c>
      <c r="D259" s="4">
        <f t="shared" si="30"/>
        <v>402.98052883053305</v>
      </c>
      <c r="E259" s="4">
        <f t="shared" si="36"/>
        <v>917.79570415234411</v>
      </c>
      <c r="F259" s="4">
        <v>100</v>
      </c>
      <c r="G259" s="4">
        <f t="shared" si="31"/>
        <v>59429.28362042761</v>
      </c>
      <c r="H259" s="4">
        <f t="shared" si="32"/>
        <v>500</v>
      </c>
      <c r="I259" s="4" t="str">
        <f t="shared" si="33"/>
        <v/>
      </c>
      <c r="J259" s="4">
        <f t="shared" si="34"/>
        <v>1920.7762329828772</v>
      </c>
      <c r="K259" s="4">
        <f>_xlfn.LET(
_xlpm.CumulativeInterestCalculation,SUM($D$29:$D259),
_xlpm.IsPrincipalZeroCondition,ROUND($G258,2) = 0,
_xlpm.IsPrincipalRemainingBlankCondition,$G258="",
_xlpm.IsPeriodBlankCondition,ISBLANK($A259),
_xlpm.Calculation,IF(_xlpm.IsPeriodBlankCondition,"",IF(_xlpm.IsPrincipalRemainingBlankCondition,"",IF(_xlpm.IsPrincipalZeroCondition,"",_xlpm.CumulativeInterestCalculation))),
_xlpm.Calculation
)</f>
        <v>207628.59343947234</v>
      </c>
      <c r="L259" s="4">
        <f>_xlfn.LET(
_xlpm.CumulativePrincipalCalculation,SUM($E$29:$F259),
_xlpm.CumulativePrincipalCalculationIfPrincipalLessThenOrEqualToMonthlyPaymentCondition,$L258+$E259,
_xlpm.PrincipalOwedCalculation,$B$10-$D259,
_xlpm.IsPrincipalLessThenOrEqualToMonthlyPaymentCondition,$G258&lt;=$B$10,
_xlpm.IsPrincipalZeroCondition,ROUND($G258,2) = 0,
_xlpm.IsPrincipalRemainingBlankCondition,$G258="",
_xlpm.IsPeriodBlankCondition,ISBLANK($A259),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120570.71637957219</v>
      </c>
      <c r="M259" s="4">
        <f>_xlfn.LET(
_xlpm.CumulativePMICalculation,SUM($I$29:$I259),
_xlpm.IsPrincipalZeroCondition,ROUND($G258,2) = 0,
_xlpm.IsPrincipalRemainingBlankCondition,$G258="",
_xlpm.IsPeriodBlankCondition,ISBLANK($A259),
_xlpm.Calculation,IF(_xlpm.IsPeriodBlankCondition,"",IF(_xlpm.IsPrincipalRemainingBlankCondition,"",IF(_xlpm.IsPrincipalZeroCondition,"",_xlpm.CumulativePMICalculation))),
_xlpm.Calculation
)</f>
        <v>21600</v>
      </c>
      <c r="N259" s="4">
        <f t="shared" si="35"/>
        <v>349799.30981904455</v>
      </c>
      <c r="O259" s="4">
        <f>_xlfn.LET(
_xlpm.CumulativeHousingPaymentsIncludingAdditionalCosts,SUM($J$29:$J259),
_xlpm.PrincipalOwedCalculation,$B$10-$D259,
_xlpm.IsPrincipalLessThenOrEqualToMonthlyPaymentCondition,$G258&lt;=$B$10,
_xlpm.IsPrincipalZeroCondition,ROUND($G258,2) = 0,
_xlpm.IsPrincipalRemainingBlankCondition,$G258="",
_xlpm.IsPeriodBlankCondition,ISBLANK($A259),
_xlpm.Calculation,IF(_xlpm.IsPeriodBlankCondition,"",IF(_xlpm.IsPrincipalRemainingBlankCondition,"",IF(_xlpm.IsPrincipalZeroCondition,"",_xlpm.CumulativeHousingPaymentsIncludingAdditionalCosts))),
_xlpm.Calculation
)</f>
        <v>465299.3098190435</v>
      </c>
    </row>
    <row r="260" spans="1:15" x14ac:dyDescent="0.3">
      <c r="A260">
        <v>232</v>
      </c>
      <c r="B260" s="34">
        <f t="shared" si="28"/>
        <v>50861</v>
      </c>
      <c r="C260" s="4">
        <f t="shared" si="29"/>
        <v>59429.28362042761</v>
      </c>
      <c r="D260" s="4">
        <f t="shared" si="30"/>
        <v>396.19522413618409</v>
      </c>
      <c r="E260" s="4">
        <f t="shared" si="36"/>
        <v>924.58100884669307</v>
      </c>
      <c r="F260" s="4">
        <v>100</v>
      </c>
      <c r="G260" s="4">
        <f t="shared" si="31"/>
        <v>58404.70261158092</v>
      </c>
      <c r="H260" s="4">
        <f t="shared" si="32"/>
        <v>500</v>
      </c>
      <c r="I260" s="4" t="str">
        <f t="shared" si="33"/>
        <v/>
      </c>
      <c r="J260" s="4">
        <f t="shared" si="34"/>
        <v>1920.7762329828772</v>
      </c>
      <c r="K260" s="4">
        <f>_xlfn.LET(
_xlpm.CumulativeInterestCalculation,SUM($D$29:$D260),
_xlpm.IsPrincipalZeroCondition,ROUND($G259,2) = 0,
_xlpm.IsPrincipalRemainingBlankCondition,$G259="",
_xlpm.IsPeriodBlankCondition,ISBLANK($A260),
_xlpm.Calculation,IF(_xlpm.IsPeriodBlankCondition,"",IF(_xlpm.IsPrincipalRemainingBlankCondition,"",IF(_xlpm.IsPrincipalZeroCondition,"",_xlpm.CumulativeInterestCalculation))),
_xlpm.Calculation
)</f>
        <v>208024.78866360852</v>
      </c>
      <c r="L260" s="4">
        <f>_xlfn.LET(
_xlpm.CumulativePrincipalCalculation,SUM($E$29:$F260),
_xlpm.CumulativePrincipalCalculationIfPrincipalLessThenOrEqualToMonthlyPaymentCondition,$L259+$E260,
_xlpm.PrincipalOwedCalculation,$B$10-$D260,
_xlpm.IsPrincipalLessThenOrEqualToMonthlyPaymentCondition,$G259&lt;=$B$10,
_xlpm.IsPrincipalZeroCondition,ROUND($G259,2) = 0,
_xlpm.IsPrincipalRemainingBlankCondition,$G259="",
_xlpm.IsPeriodBlankCondition,ISBLANK($A260),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121595.29738841888</v>
      </c>
      <c r="M260" s="4">
        <f>_xlfn.LET(
_xlpm.CumulativePMICalculation,SUM($I$29:$I260),
_xlpm.IsPrincipalZeroCondition,ROUND($G259,2) = 0,
_xlpm.IsPrincipalRemainingBlankCondition,$G259="",
_xlpm.IsPeriodBlankCondition,ISBLANK($A260),
_xlpm.Calculation,IF(_xlpm.IsPeriodBlankCondition,"",IF(_xlpm.IsPrincipalRemainingBlankCondition,"",IF(_xlpm.IsPrincipalZeroCondition,"",_xlpm.CumulativePMICalculation))),
_xlpm.Calculation
)</f>
        <v>21600</v>
      </c>
      <c r="N260" s="4">
        <f t="shared" si="35"/>
        <v>351220.08605202741</v>
      </c>
      <c r="O260" s="4">
        <f>_xlfn.LET(
_xlpm.CumulativeHousingPaymentsIncludingAdditionalCosts,SUM($J$29:$J260),
_xlpm.PrincipalOwedCalculation,$B$10-$D260,
_xlpm.IsPrincipalLessThenOrEqualToMonthlyPaymentCondition,$G259&lt;=$B$10,
_xlpm.IsPrincipalZeroCondition,ROUND($G259,2) = 0,
_xlpm.IsPrincipalRemainingBlankCondition,$G259="",
_xlpm.IsPeriodBlankCondition,ISBLANK($A260),
_xlpm.Calculation,IF(_xlpm.IsPeriodBlankCondition,"",IF(_xlpm.IsPrincipalRemainingBlankCondition,"",IF(_xlpm.IsPrincipalZeroCondition,"",_xlpm.CumulativeHousingPaymentsIncludingAdditionalCosts))),
_xlpm.Calculation
)</f>
        <v>467220.08605202637</v>
      </c>
    </row>
    <row r="261" spans="1:15" x14ac:dyDescent="0.3">
      <c r="A261">
        <v>233</v>
      </c>
      <c r="B261" s="34">
        <f t="shared" si="28"/>
        <v>50891</v>
      </c>
      <c r="C261" s="4">
        <f t="shared" si="29"/>
        <v>58404.70261158092</v>
      </c>
      <c r="D261" s="4">
        <f t="shared" si="30"/>
        <v>389.36468407720616</v>
      </c>
      <c r="E261" s="4">
        <f t="shared" si="36"/>
        <v>931.411548905671</v>
      </c>
      <c r="F261" s="4">
        <v>100</v>
      </c>
      <c r="G261" s="4">
        <f t="shared" si="31"/>
        <v>57373.291062675249</v>
      </c>
      <c r="H261" s="4">
        <f t="shared" si="32"/>
        <v>500</v>
      </c>
      <c r="I261" s="4" t="str">
        <f t="shared" si="33"/>
        <v/>
      </c>
      <c r="J261" s="4">
        <f t="shared" si="34"/>
        <v>1920.7762329828772</v>
      </c>
      <c r="K261" s="4">
        <f>_xlfn.LET(
_xlpm.CumulativeInterestCalculation,SUM($D$29:$D261),
_xlpm.IsPrincipalZeroCondition,ROUND($G260,2) = 0,
_xlpm.IsPrincipalRemainingBlankCondition,$G260="",
_xlpm.IsPeriodBlankCondition,ISBLANK($A261),
_xlpm.Calculation,IF(_xlpm.IsPeriodBlankCondition,"",IF(_xlpm.IsPrincipalRemainingBlankCondition,"",IF(_xlpm.IsPrincipalZeroCondition,"",_xlpm.CumulativeInterestCalculation))),
_xlpm.Calculation
)</f>
        <v>208414.15334768573</v>
      </c>
      <c r="L261" s="4">
        <f>_xlfn.LET(
_xlpm.CumulativePrincipalCalculation,SUM($E$29:$F261),
_xlpm.CumulativePrincipalCalculationIfPrincipalLessThenOrEqualToMonthlyPaymentCondition,$L260+$E261,
_xlpm.PrincipalOwedCalculation,$B$10-$D261,
_xlpm.IsPrincipalLessThenOrEqualToMonthlyPaymentCondition,$G260&lt;=$B$10,
_xlpm.IsPrincipalZeroCondition,ROUND($G260,2) = 0,
_xlpm.IsPrincipalRemainingBlankCondition,$G260="",
_xlpm.IsPeriodBlankCondition,ISBLANK($A261),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122626.70893732455</v>
      </c>
      <c r="M261" s="4">
        <f>_xlfn.LET(
_xlpm.CumulativePMICalculation,SUM($I$29:$I261),
_xlpm.IsPrincipalZeroCondition,ROUND($G260,2) = 0,
_xlpm.IsPrincipalRemainingBlankCondition,$G260="",
_xlpm.IsPeriodBlankCondition,ISBLANK($A261),
_xlpm.Calculation,IF(_xlpm.IsPeriodBlankCondition,"",IF(_xlpm.IsPrincipalRemainingBlankCondition,"",IF(_xlpm.IsPrincipalZeroCondition,"",_xlpm.CumulativePMICalculation))),
_xlpm.Calculation
)</f>
        <v>21600</v>
      </c>
      <c r="N261" s="4">
        <f t="shared" si="35"/>
        <v>352640.86228501028</v>
      </c>
      <c r="O261" s="4">
        <f>_xlfn.LET(
_xlpm.CumulativeHousingPaymentsIncludingAdditionalCosts,SUM($J$29:$J261),
_xlpm.PrincipalOwedCalculation,$B$10-$D261,
_xlpm.IsPrincipalLessThenOrEqualToMonthlyPaymentCondition,$G260&lt;=$B$10,
_xlpm.IsPrincipalZeroCondition,ROUND($G260,2) = 0,
_xlpm.IsPrincipalRemainingBlankCondition,$G260="",
_xlpm.IsPeriodBlankCondition,ISBLANK($A261),
_xlpm.Calculation,IF(_xlpm.IsPeriodBlankCondition,"",IF(_xlpm.IsPrincipalRemainingBlankCondition,"",IF(_xlpm.IsPrincipalZeroCondition,"",_xlpm.CumulativeHousingPaymentsIncludingAdditionalCosts))),
_xlpm.Calculation
)</f>
        <v>469140.86228500924</v>
      </c>
    </row>
    <row r="262" spans="1:15" x14ac:dyDescent="0.3">
      <c r="A262">
        <v>234</v>
      </c>
      <c r="B262" s="34">
        <f t="shared" si="28"/>
        <v>50922</v>
      </c>
      <c r="C262" s="4">
        <f t="shared" si="29"/>
        <v>57373.291062675249</v>
      </c>
      <c r="D262" s="4">
        <f t="shared" si="30"/>
        <v>382.48860708450167</v>
      </c>
      <c r="E262" s="4">
        <f t="shared" si="36"/>
        <v>938.28762589837561</v>
      </c>
      <c r="F262" s="4">
        <v>100</v>
      </c>
      <c r="G262" s="4">
        <f t="shared" si="31"/>
        <v>56335.003436776875</v>
      </c>
      <c r="H262" s="4">
        <f t="shared" si="32"/>
        <v>500</v>
      </c>
      <c r="I262" s="4" t="str">
        <f t="shared" si="33"/>
        <v/>
      </c>
      <c r="J262" s="4">
        <f t="shared" si="34"/>
        <v>1920.7762329828772</v>
      </c>
      <c r="K262" s="4">
        <f>_xlfn.LET(
_xlpm.CumulativeInterestCalculation,SUM($D$29:$D262),
_xlpm.IsPrincipalZeroCondition,ROUND($G261,2) = 0,
_xlpm.IsPrincipalRemainingBlankCondition,$G261="",
_xlpm.IsPeriodBlankCondition,ISBLANK($A262),
_xlpm.Calculation,IF(_xlpm.IsPeriodBlankCondition,"",IF(_xlpm.IsPrincipalRemainingBlankCondition,"",IF(_xlpm.IsPrincipalZeroCondition,"",_xlpm.CumulativeInterestCalculation))),
_xlpm.Calculation
)</f>
        <v>208796.64195477022</v>
      </c>
      <c r="L262" s="4">
        <f>_xlfn.LET(
_xlpm.CumulativePrincipalCalculation,SUM($E$29:$F262),
_xlpm.CumulativePrincipalCalculationIfPrincipalLessThenOrEqualToMonthlyPaymentCondition,$L261+$E262,
_xlpm.PrincipalOwedCalculation,$B$10-$D262,
_xlpm.IsPrincipalLessThenOrEqualToMonthlyPaymentCondition,$G261&lt;=$B$10,
_xlpm.IsPrincipalZeroCondition,ROUND($G261,2) = 0,
_xlpm.IsPrincipalRemainingBlankCondition,$G261="",
_xlpm.IsPeriodBlankCondition,ISBLANK($A262),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123664.99656322293</v>
      </c>
      <c r="M262" s="4">
        <f>_xlfn.LET(
_xlpm.CumulativePMICalculation,SUM($I$29:$I262),
_xlpm.IsPrincipalZeroCondition,ROUND($G261,2) = 0,
_xlpm.IsPrincipalRemainingBlankCondition,$G261="",
_xlpm.IsPeriodBlankCondition,ISBLANK($A262),
_xlpm.Calculation,IF(_xlpm.IsPeriodBlankCondition,"",IF(_xlpm.IsPrincipalRemainingBlankCondition,"",IF(_xlpm.IsPrincipalZeroCondition,"",_xlpm.CumulativePMICalculation))),
_xlpm.Calculation
)</f>
        <v>21600</v>
      </c>
      <c r="N262" s="4">
        <f t="shared" si="35"/>
        <v>354061.63851799315</v>
      </c>
      <c r="O262" s="4">
        <f>_xlfn.LET(
_xlpm.CumulativeHousingPaymentsIncludingAdditionalCosts,SUM($J$29:$J262),
_xlpm.PrincipalOwedCalculation,$B$10-$D262,
_xlpm.IsPrincipalLessThenOrEqualToMonthlyPaymentCondition,$G261&lt;=$B$10,
_xlpm.IsPrincipalZeroCondition,ROUND($G261,2) = 0,
_xlpm.IsPrincipalRemainingBlankCondition,$G261="",
_xlpm.IsPeriodBlankCondition,ISBLANK($A262),
_xlpm.Calculation,IF(_xlpm.IsPeriodBlankCondition,"",IF(_xlpm.IsPrincipalRemainingBlankCondition,"",IF(_xlpm.IsPrincipalZeroCondition,"",_xlpm.CumulativeHousingPaymentsIncludingAdditionalCosts))),
_xlpm.Calculation
)</f>
        <v>471061.63851799211</v>
      </c>
    </row>
    <row r="263" spans="1:15" x14ac:dyDescent="0.3">
      <c r="A263">
        <v>235</v>
      </c>
      <c r="B263" s="34">
        <f t="shared" si="28"/>
        <v>50952</v>
      </c>
      <c r="C263" s="4">
        <f t="shared" si="29"/>
        <v>56335.003436776875</v>
      </c>
      <c r="D263" s="4">
        <f t="shared" si="30"/>
        <v>375.56668957851252</v>
      </c>
      <c r="E263" s="4">
        <f t="shared" si="36"/>
        <v>945.20954340436469</v>
      </c>
      <c r="F263" s="4">
        <v>100</v>
      </c>
      <c r="G263" s="4">
        <f t="shared" si="31"/>
        <v>55289.793893372509</v>
      </c>
      <c r="H263" s="4">
        <f t="shared" si="32"/>
        <v>500</v>
      </c>
      <c r="I263" s="4" t="str">
        <f t="shared" si="33"/>
        <v/>
      </c>
      <c r="J263" s="4">
        <f t="shared" si="34"/>
        <v>1920.7762329828772</v>
      </c>
      <c r="K263" s="4">
        <f>_xlfn.LET(
_xlpm.CumulativeInterestCalculation,SUM($D$29:$D263),
_xlpm.IsPrincipalZeroCondition,ROUND($G262,2) = 0,
_xlpm.IsPrincipalRemainingBlankCondition,$G262="",
_xlpm.IsPeriodBlankCondition,ISBLANK($A263),
_xlpm.Calculation,IF(_xlpm.IsPeriodBlankCondition,"",IF(_xlpm.IsPrincipalRemainingBlankCondition,"",IF(_xlpm.IsPrincipalZeroCondition,"",_xlpm.CumulativeInterestCalculation))),
_xlpm.Calculation
)</f>
        <v>209172.20864434875</v>
      </c>
      <c r="L263" s="4">
        <f>_xlfn.LET(
_xlpm.CumulativePrincipalCalculation,SUM($E$29:$F263),
_xlpm.CumulativePrincipalCalculationIfPrincipalLessThenOrEqualToMonthlyPaymentCondition,$L262+$E263,
_xlpm.PrincipalOwedCalculation,$B$10-$D263,
_xlpm.IsPrincipalLessThenOrEqualToMonthlyPaymentCondition,$G262&lt;=$B$10,
_xlpm.IsPrincipalZeroCondition,ROUND($G262,2) = 0,
_xlpm.IsPrincipalRemainingBlankCondition,$G262="",
_xlpm.IsPeriodBlankCondition,ISBLANK($A263),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124710.20610662729</v>
      </c>
      <c r="M263" s="4">
        <f>_xlfn.LET(
_xlpm.CumulativePMICalculation,SUM($I$29:$I263),
_xlpm.IsPrincipalZeroCondition,ROUND($G262,2) = 0,
_xlpm.IsPrincipalRemainingBlankCondition,$G262="",
_xlpm.IsPeriodBlankCondition,ISBLANK($A263),
_xlpm.Calculation,IF(_xlpm.IsPeriodBlankCondition,"",IF(_xlpm.IsPrincipalRemainingBlankCondition,"",IF(_xlpm.IsPrincipalZeroCondition,"",_xlpm.CumulativePMICalculation))),
_xlpm.Calculation
)</f>
        <v>21600</v>
      </c>
      <c r="N263" s="4">
        <f t="shared" si="35"/>
        <v>355482.41475097602</v>
      </c>
      <c r="O263" s="4">
        <f>_xlfn.LET(
_xlpm.CumulativeHousingPaymentsIncludingAdditionalCosts,SUM($J$29:$J263),
_xlpm.PrincipalOwedCalculation,$B$10-$D263,
_xlpm.IsPrincipalLessThenOrEqualToMonthlyPaymentCondition,$G262&lt;=$B$10,
_xlpm.IsPrincipalZeroCondition,ROUND($G262,2) = 0,
_xlpm.IsPrincipalRemainingBlankCondition,$G262="",
_xlpm.IsPeriodBlankCondition,ISBLANK($A263),
_xlpm.Calculation,IF(_xlpm.IsPeriodBlankCondition,"",IF(_xlpm.IsPrincipalRemainingBlankCondition,"",IF(_xlpm.IsPrincipalZeroCondition,"",_xlpm.CumulativeHousingPaymentsIncludingAdditionalCosts))),
_xlpm.Calculation
)</f>
        <v>472982.41475097497</v>
      </c>
    </row>
    <row r="264" spans="1:15" x14ac:dyDescent="0.3">
      <c r="A264">
        <v>236</v>
      </c>
      <c r="B264" s="34">
        <f t="shared" si="28"/>
        <v>50983</v>
      </c>
      <c r="C264" s="4">
        <f t="shared" si="29"/>
        <v>55289.793893372509</v>
      </c>
      <c r="D264" s="4">
        <f t="shared" si="30"/>
        <v>368.59862595581677</v>
      </c>
      <c r="E264" s="4">
        <f t="shared" si="36"/>
        <v>952.1776070270605</v>
      </c>
      <c r="F264" s="4">
        <v>100</v>
      </c>
      <c r="G264" s="4">
        <f t="shared" si="31"/>
        <v>54237.616286345452</v>
      </c>
      <c r="H264" s="4">
        <f t="shared" si="32"/>
        <v>500</v>
      </c>
      <c r="I264" s="4" t="str">
        <f t="shared" si="33"/>
        <v/>
      </c>
      <c r="J264" s="4">
        <f t="shared" si="34"/>
        <v>1920.7762329828772</v>
      </c>
      <c r="K264" s="4">
        <f>_xlfn.LET(
_xlpm.CumulativeInterestCalculation,SUM($D$29:$D264),
_xlpm.IsPrincipalZeroCondition,ROUND($G263,2) = 0,
_xlpm.IsPrincipalRemainingBlankCondition,$G263="",
_xlpm.IsPeriodBlankCondition,ISBLANK($A264),
_xlpm.Calculation,IF(_xlpm.IsPeriodBlankCondition,"",IF(_xlpm.IsPrincipalRemainingBlankCondition,"",IF(_xlpm.IsPrincipalZeroCondition,"",_xlpm.CumulativeInterestCalculation))),
_xlpm.Calculation
)</f>
        <v>209540.80727030456</v>
      </c>
      <c r="L264" s="4">
        <f>_xlfn.LET(
_xlpm.CumulativePrincipalCalculation,SUM($E$29:$F264),
_xlpm.CumulativePrincipalCalculationIfPrincipalLessThenOrEqualToMonthlyPaymentCondition,$L263+$E264,
_xlpm.PrincipalOwedCalculation,$B$10-$D264,
_xlpm.IsPrincipalLessThenOrEqualToMonthlyPaymentCondition,$G263&lt;=$B$10,
_xlpm.IsPrincipalZeroCondition,ROUND($G263,2) = 0,
_xlpm.IsPrincipalRemainingBlankCondition,$G263="",
_xlpm.IsPeriodBlankCondition,ISBLANK($A264),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125762.38371365434</v>
      </c>
      <c r="M264" s="4">
        <f>_xlfn.LET(
_xlpm.CumulativePMICalculation,SUM($I$29:$I264),
_xlpm.IsPrincipalZeroCondition,ROUND($G263,2) = 0,
_xlpm.IsPrincipalRemainingBlankCondition,$G263="",
_xlpm.IsPeriodBlankCondition,ISBLANK($A264),
_xlpm.Calculation,IF(_xlpm.IsPeriodBlankCondition,"",IF(_xlpm.IsPrincipalRemainingBlankCondition,"",IF(_xlpm.IsPrincipalZeroCondition,"",_xlpm.CumulativePMICalculation))),
_xlpm.Calculation
)</f>
        <v>21600</v>
      </c>
      <c r="N264" s="4">
        <f t="shared" si="35"/>
        <v>356903.19098395889</v>
      </c>
      <c r="O264" s="4">
        <f>_xlfn.LET(
_xlpm.CumulativeHousingPaymentsIncludingAdditionalCosts,SUM($J$29:$J264),
_xlpm.PrincipalOwedCalculation,$B$10-$D264,
_xlpm.IsPrincipalLessThenOrEqualToMonthlyPaymentCondition,$G263&lt;=$B$10,
_xlpm.IsPrincipalZeroCondition,ROUND($G263,2) = 0,
_xlpm.IsPrincipalRemainingBlankCondition,$G263="",
_xlpm.IsPeriodBlankCondition,ISBLANK($A264),
_xlpm.Calculation,IF(_xlpm.IsPeriodBlankCondition,"",IF(_xlpm.IsPrincipalRemainingBlankCondition,"",IF(_xlpm.IsPrincipalZeroCondition,"",_xlpm.CumulativeHousingPaymentsIncludingAdditionalCosts))),
_xlpm.Calculation
)</f>
        <v>474903.19098395784</v>
      </c>
    </row>
    <row r="265" spans="1:15" x14ac:dyDescent="0.3">
      <c r="A265">
        <v>237</v>
      </c>
      <c r="B265" s="34">
        <f t="shared" si="28"/>
        <v>51014</v>
      </c>
      <c r="C265" s="4">
        <f t="shared" si="29"/>
        <v>54237.616286345452</v>
      </c>
      <c r="D265" s="4">
        <f t="shared" si="30"/>
        <v>361.58410857563638</v>
      </c>
      <c r="E265" s="4">
        <f t="shared" si="36"/>
        <v>959.19212440724084</v>
      </c>
      <c r="F265" s="4">
        <v>100</v>
      </c>
      <c r="G265" s="4">
        <f t="shared" si="31"/>
        <v>53178.424161938208</v>
      </c>
      <c r="H265" s="4">
        <f t="shared" si="32"/>
        <v>500</v>
      </c>
      <c r="I265" s="4" t="str">
        <f t="shared" si="33"/>
        <v/>
      </c>
      <c r="J265" s="4">
        <f t="shared" si="34"/>
        <v>1920.7762329828772</v>
      </c>
      <c r="K265" s="4">
        <f>_xlfn.LET(
_xlpm.CumulativeInterestCalculation,SUM($D$29:$D265),
_xlpm.IsPrincipalZeroCondition,ROUND($G264,2) = 0,
_xlpm.IsPrincipalRemainingBlankCondition,$G264="",
_xlpm.IsPeriodBlankCondition,ISBLANK($A265),
_xlpm.Calculation,IF(_xlpm.IsPeriodBlankCondition,"",IF(_xlpm.IsPrincipalRemainingBlankCondition,"",IF(_xlpm.IsPrincipalZeroCondition,"",_xlpm.CumulativeInterestCalculation))),
_xlpm.Calculation
)</f>
        <v>209902.39137888019</v>
      </c>
      <c r="L265" s="4">
        <f>_xlfn.LET(
_xlpm.CumulativePrincipalCalculation,SUM($E$29:$F265),
_xlpm.CumulativePrincipalCalculationIfPrincipalLessThenOrEqualToMonthlyPaymentCondition,$L264+$E265,
_xlpm.PrincipalOwedCalculation,$B$10-$D265,
_xlpm.IsPrincipalLessThenOrEqualToMonthlyPaymentCondition,$G264&lt;=$B$10,
_xlpm.IsPrincipalZeroCondition,ROUND($G264,2) = 0,
_xlpm.IsPrincipalRemainingBlankCondition,$G264="",
_xlpm.IsPeriodBlankCondition,ISBLANK($A265),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126821.57583806159</v>
      </c>
      <c r="M265" s="4">
        <f>_xlfn.LET(
_xlpm.CumulativePMICalculation,SUM($I$29:$I265),
_xlpm.IsPrincipalZeroCondition,ROUND($G264,2) = 0,
_xlpm.IsPrincipalRemainingBlankCondition,$G264="",
_xlpm.IsPeriodBlankCondition,ISBLANK($A265),
_xlpm.Calculation,IF(_xlpm.IsPeriodBlankCondition,"",IF(_xlpm.IsPrincipalRemainingBlankCondition,"",IF(_xlpm.IsPrincipalZeroCondition,"",_xlpm.CumulativePMICalculation))),
_xlpm.Calculation
)</f>
        <v>21600</v>
      </c>
      <c r="N265" s="4">
        <f t="shared" si="35"/>
        <v>358323.96721694176</v>
      </c>
      <c r="O265" s="4">
        <f>_xlfn.LET(
_xlpm.CumulativeHousingPaymentsIncludingAdditionalCosts,SUM($J$29:$J265),
_xlpm.PrincipalOwedCalculation,$B$10-$D265,
_xlpm.IsPrincipalLessThenOrEqualToMonthlyPaymentCondition,$G264&lt;=$B$10,
_xlpm.IsPrincipalZeroCondition,ROUND($G264,2) = 0,
_xlpm.IsPrincipalRemainingBlankCondition,$G264="",
_xlpm.IsPeriodBlankCondition,ISBLANK($A265),
_xlpm.Calculation,IF(_xlpm.IsPeriodBlankCondition,"",IF(_xlpm.IsPrincipalRemainingBlankCondition,"",IF(_xlpm.IsPrincipalZeroCondition,"",_xlpm.CumulativeHousingPaymentsIncludingAdditionalCosts))),
_xlpm.Calculation
)</f>
        <v>476823.96721694071</v>
      </c>
    </row>
    <row r="266" spans="1:15" x14ac:dyDescent="0.3">
      <c r="A266">
        <v>238</v>
      </c>
      <c r="B266" s="34">
        <f t="shared" si="28"/>
        <v>51044</v>
      </c>
      <c r="C266" s="4">
        <f t="shared" si="29"/>
        <v>53178.424161938208</v>
      </c>
      <c r="D266" s="4">
        <f t="shared" si="30"/>
        <v>354.52282774625473</v>
      </c>
      <c r="E266" s="4">
        <f t="shared" si="36"/>
        <v>966.25340523662248</v>
      </c>
      <c r="F266" s="4">
        <v>100</v>
      </c>
      <c r="G266" s="4">
        <f t="shared" si="31"/>
        <v>52112.170756701584</v>
      </c>
      <c r="H266" s="4">
        <f t="shared" si="32"/>
        <v>500</v>
      </c>
      <c r="I266" s="4" t="str">
        <f t="shared" si="33"/>
        <v/>
      </c>
      <c r="J266" s="4">
        <f t="shared" si="34"/>
        <v>1920.7762329828772</v>
      </c>
      <c r="K266" s="4">
        <f>_xlfn.LET(
_xlpm.CumulativeInterestCalculation,SUM($D$29:$D266),
_xlpm.IsPrincipalZeroCondition,ROUND($G265,2) = 0,
_xlpm.IsPrincipalRemainingBlankCondition,$G265="",
_xlpm.IsPeriodBlankCondition,ISBLANK($A266),
_xlpm.Calculation,IF(_xlpm.IsPeriodBlankCondition,"",IF(_xlpm.IsPrincipalRemainingBlankCondition,"",IF(_xlpm.IsPrincipalZeroCondition,"",_xlpm.CumulativeInterestCalculation))),
_xlpm.Calculation
)</f>
        <v>210256.91420662645</v>
      </c>
      <c r="L266" s="4">
        <f>_xlfn.LET(
_xlpm.CumulativePrincipalCalculation,SUM($E$29:$F266),
_xlpm.CumulativePrincipalCalculationIfPrincipalLessThenOrEqualToMonthlyPaymentCondition,$L265+$E266,
_xlpm.PrincipalOwedCalculation,$B$10-$D266,
_xlpm.IsPrincipalLessThenOrEqualToMonthlyPaymentCondition,$G265&lt;=$B$10,
_xlpm.IsPrincipalZeroCondition,ROUND($G265,2) = 0,
_xlpm.IsPrincipalRemainingBlankCondition,$G265="",
_xlpm.IsPeriodBlankCondition,ISBLANK($A266),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127887.82924329821</v>
      </c>
      <c r="M266" s="4">
        <f>_xlfn.LET(
_xlpm.CumulativePMICalculation,SUM($I$29:$I266),
_xlpm.IsPrincipalZeroCondition,ROUND($G265,2) = 0,
_xlpm.IsPrincipalRemainingBlankCondition,$G265="",
_xlpm.IsPeriodBlankCondition,ISBLANK($A266),
_xlpm.Calculation,IF(_xlpm.IsPeriodBlankCondition,"",IF(_xlpm.IsPrincipalRemainingBlankCondition,"",IF(_xlpm.IsPrincipalZeroCondition,"",_xlpm.CumulativePMICalculation))),
_xlpm.Calculation
)</f>
        <v>21600</v>
      </c>
      <c r="N266" s="4">
        <f t="shared" si="35"/>
        <v>359744.74344992463</v>
      </c>
      <c r="O266" s="4">
        <f>_xlfn.LET(
_xlpm.CumulativeHousingPaymentsIncludingAdditionalCosts,SUM($J$29:$J266),
_xlpm.PrincipalOwedCalculation,$B$10-$D266,
_xlpm.IsPrincipalLessThenOrEqualToMonthlyPaymentCondition,$G265&lt;=$B$10,
_xlpm.IsPrincipalZeroCondition,ROUND($G265,2) = 0,
_xlpm.IsPrincipalRemainingBlankCondition,$G265="",
_xlpm.IsPeriodBlankCondition,ISBLANK($A266),
_xlpm.Calculation,IF(_xlpm.IsPeriodBlankCondition,"",IF(_xlpm.IsPrincipalRemainingBlankCondition,"",IF(_xlpm.IsPrincipalZeroCondition,"",_xlpm.CumulativeHousingPaymentsIncludingAdditionalCosts))),
_xlpm.Calculation
)</f>
        <v>478744.74344992358</v>
      </c>
    </row>
    <row r="267" spans="1:15" x14ac:dyDescent="0.3">
      <c r="A267">
        <v>239</v>
      </c>
      <c r="B267" s="34">
        <f t="shared" si="28"/>
        <v>51075</v>
      </c>
      <c r="C267" s="4">
        <f t="shared" si="29"/>
        <v>52112.170756701584</v>
      </c>
      <c r="D267" s="4">
        <f t="shared" si="30"/>
        <v>347.41447171134394</v>
      </c>
      <c r="E267" s="4">
        <f t="shared" si="36"/>
        <v>973.36176127153328</v>
      </c>
      <c r="F267" s="4">
        <v>100</v>
      </c>
      <c r="G267" s="4">
        <f t="shared" si="31"/>
        <v>51038.808995430052</v>
      </c>
      <c r="H267" s="4">
        <f t="shared" si="32"/>
        <v>500</v>
      </c>
      <c r="I267" s="4" t="str">
        <f t="shared" si="33"/>
        <v/>
      </c>
      <c r="J267" s="4">
        <f t="shared" si="34"/>
        <v>1920.7762329828772</v>
      </c>
      <c r="K267" s="4">
        <f>_xlfn.LET(
_xlpm.CumulativeInterestCalculation,SUM($D$29:$D267),
_xlpm.IsPrincipalZeroCondition,ROUND($G266,2) = 0,
_xlpm.IsPrincipalRemainingBlankCondition,$G266="",
_xlpm.IsPeriodBlankCondition,ISBLANK($A267),
_xlpm.Calculation,IF(_xlpm.IsPeriodBlankCondition,"",IF(_xlpm.IsPrincipalRemainingBlankCondition,"",IF(_xlpm.IsPrincipalZeroCondition,"",_xlpm.CumulativeInterestCalculation))),
_xlpm.Calculation
)</f>
        <v>210604.3286783378</v>
      </c>
      <c r="L267" s="4">
        <f>_xlfn.LET(
_xlpm.CumulativePrincipalCalculation,SUM($E$29:$F267),
_xlpm.CumulativePrincipalCalculationIfPrincipalLessThenOrEqualToMonthlyPaymentCondition,$L266+$E267,
_xlpm.PrincipalOwedCalculation,$B$10-$D267,
_xlpm.IsPrincipalLessThenOrEqualToMonthlyPaymentCondition,$G266&lt;=$B$10,
_xlpm.IsPrincipalZeroCondition,ROUND($G266,2) = 0,
_xlpm.IsPrincipalRemainingBlankCondition,$G266="",
_xlpm.IsPeriodBlankCondition,ISBLANK($A267),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128961.19100456974</v>
      </c>
      <c r="M267" s="4">
        <f>_xlfn.LET(
_xlpm.CumulativePMICalculation,SUM($I$29:$I267),
_xlpm.IsPrincipalZeroCondition,ROUND($G266,2) = 0,
_xlpm.IsPrincipalRemainingBlankCondition,$G266="",
_xlpm.IsPeriodBlankCondition,ISBLANK($A267),
_xlpm.Calculation,IF(_xlpm.IsPeriodBlankCondition,"",IF(_xlpm.IsPrincipalRemainingBlankCondition,"",IF(_xlpm.IsPrincipalZeroCondition,"",_xlpm.CumulativePMICalculation))),
_xlpm.Calculation
)</f>
        <v>21600</v>
      </c>
      <c r="N267" s="4">
        <f t="shared" si="35"/>
        <v>361165.51968290756</v>
      </c>
      <c r="O267" s="4">
        <f>_xlfn.LET(
_xlpm.CumulativeHousingPaymentsIncludingAdditionalCosts,SUM($J$29:$J267),
_xlpm.PrincipalOwedCalculation,$B$10-$D267,
_xlpm.IsPrincipalLessThenOrEqualToMonthlyPaymentCondition,$G266&lt;=$B$10,
_xlpm.IsPrincipalZeroCondition,ROUND($G266,2) = 0,
_xlpm.IsPrincipalRemainingBlankCondition,$G266="",
_xlpm.IsPeriodBlankCondition,ISBLANK($A267),
_xlpm.Calculation,IF(_xlpm.IsPeriodBlankCondition,"",IF(_xlpm.IsPrincipalRemainingBlankCondition,"",IF(_xlpm.IsPrincipalZeroCondition,"",_xlpm.CumulativeHousingPaymentsIncludingAdditionalCosts))),
_xlpm.Calculation
)</f>
        <v>480665.51968290645</v>
      </c>
    </row>
    <row r="268" spans="1:15" x14ac:dyDescent="0.3">
      <c r="A268">
        <v>240</v>
      </c>
      <c r="B268" s="34">
        <f t="shared" si="28"/>
        <v>51105</v>
      </c>
      <c r="C268" s="4">
        <f t="shared" si="29"/>
        <v>51038.808995430052</v>
      </c>
      <c r="D268" s="4">
        <f t="shared" si="30"/>
        <v>340.25872663620038</v>
      </c>
      <c r="E268" s="4">
        <f t="shared" si="36"/>
        <v>980.51750634667678</v>
      </c>
      <c r="F268" s="4">
        <v>100</v>
      </c>
      <c r="G268" s="4">
        <f t="shared" si="31"/>
        <v>49958.291489083378</v>
      </c>
      <c r="H268" s="4">
        <f t="shared" si="32"/>
        <v>500</v>
      </c>
      <c r="I268" s="4" t="str">
        <f t="shared" si="33"/>
        <v/>
      </c>
      <c r="J268" s="4">
        <f t="shared" si="34"/>
        <v>1920.7762329828772</v>
      </c>
      <c r="K268" s="4">
        <f>_xlfn.LET(
_xlpm.CumulativeInterestCalculation,SUM($D$29:$D268),
_xlpm.IsPrincipalZeroCondition,ROUND($G267,2) = 0,
_xlpm.IsPrincipalRemainingBlankCondition,$G267="",
_xlpm.IsPeriodBlankCondition,ISBLANK($A268),
_xlpm.Calculation,IF(_xlpm.IsPeriodBlankCondition,"",IF(_xlpm.IsPrincipalRemainingBlankCondition,"",IF(_xlpm.IsPrincipalZeroCondition,"",_xlpm.CumulativeInterestCalculation))),
_xlpm.Calculation
)</f>
        <v>210944.58740497401</v>
      </c>
      <c r="L268" s="4">
        <f>_xlfn.LET(
_xlpm.CumulativePrincipalCalculation,SUM($E$29:$F268),
_xlpm.CumulativePrincipalCalculationIfPrincipalLessThenOrEqualToMonthlyPaymentCondition,$L267+$E268,
_xlpm.PrincipalOwedCalculation,$B$10-$D268,
_xlpm.IsPrincipalLessThenOrEqualToMonthlyPaymentCondition,$G267&lt;=$B$10,
_xlpm.IsPrincipalZeroCondition,ROUND($G267,2) = 0,
_xlpm.IsPrincipalRemainingBlankCondition,$G267="",
_xlpm.IsPeriodBlankCondition,ISBLANK($A268),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130041.70851091642</v>
      </c>
      <c r="M268" s="4">
        <f>_xlfn.LET(
_xlpm.CumulativePMICalculation,SUM($I$29:$I268),
_xlpm.IsPrincipalZeroCondition,ROUND($G267,2) = 0,
_xlpm.IsPrincipalRemainingBlankCondition,$G267="",
_xlpm.IsPeriodBlankCondition,ISBLANK($A268),
_xlpm.Calculation,IF(_xlpm.IsPeriodBlankCondition,"",IF(_xlpm.IsPrincipalRemainingBlankCondition,"",IF(_xlpm.IsPrincipalZeroCondition,"",_xlpm.CumulativePMICalculation))),
_xlpm.Calculation
)</f>
        <v>21600</v>
      </c>
      <c r="N268" s="4">
        <f t="shared" si="35"/>
        <v>362586.29591589043</v>
      </c>
      <c r="O268" s="4">
        <f>_xlfn.LET(
_xlpm.CumulativeHousingPaymentsIncludingAdditionalCosts,SUM($J$29:$J268),
_xlpm.PrincipalOwedCalculation,$B$10-$D268,
_xlpm.IsPrincipalLessThenOrEqualToMonthlyPaymentCondition,$G267&lt;=$B$10,
_xlpm.IsPrincipalZeroCondition,ROUND($G267,2) = 0,
_xlpm.IsPrincipalRemainingBlankCondition,$G267="",
_xlpm.IsPeriodBlankCondition,ISBLANK($A268),
_xlpm.Calculation,IF(_xlpm.IsPeriodBlankCondition,"",IF(_xlpm.IsPrincipalRemainingBlankCondition,"",IF(_xlpm.IsPrincipalZeroCondition,"",_xlpm.CumulativeHousingPaymentsIncludingAdditionalCosts))),
_xlpm.Calculation
)</f>
        <v>482586.29591588932</v>
      </c>
    </row>
    <row r="269" spans="1:15" x14ac:dyDescent="0.3">
      <c r="A269">
        <v>241</v>
      </c>
      <c r="B269" s="34">
        <f t="shared" si="28"/>
        <v>51136</v>
      </c>
      <c r="C269" s="4">
        <f t="shared" si="29"/>
        <v>49958.291489083378</v>
      </c>
      <c r="D269" s="4">
        <f t="shared" si="30"/>
        <v>333.05527659388923</v>
      </c>
      <c r="E269" s="4">
        <f t="shared" si="36"/>
        <v>987.72095638898804</v>
      </c>
      <c r="F269" s="4">
        <v>100</v>
      </c>
      <c r="G269" s="4">
        <f t="shared" si="31"/>
        <v>48870.570532694393</v>
      </c>
      <c r="H269" s="4">
        <f t="shared" si="32"/>
        <v>500</v>
      </c>
      <c r="I269" s="4" t="str">
        <f t="shared" si="33"/>
        <v/>
      </c>
      <c r="J269" s="4">
        <f t="shared" si="34"/>
        <v>1920.7762329828772</v>
      </c>
      <c r="K269" s="4">
        <f>_xlfn.LET(
_xlpm.CumulativeInterestCalculation,SUM($D$29:$D269),
_xlpm.IsPrincipalZeroCondition,ROUND($G268,2) = 0,
_xlpm.IsPrincipalRemainingBlankCondition,$G268="",
_xlpm.IsPeriodBlankCondition,ISBLANK($A269),
_xlpm.Calculation,IF(_xlpm.IsPeriodBlankCondition,"",IF(_xlpm.IsPrincipalRemainingBlankCondition,"",IF(_xlpm.IsPrincipalZeroCondition,"",_xlpm.CumulativeInterestCalculation))),
_xlpm.Calculation
)</f>
        <v>211277.6426815679</v>
      </c>
      <c r="L269" s="4">
        <f>_xlfn.LET(
_xlpm.CumulativePrincipalCalculation,SUM($E$29:$F269),
_xlpm.CumulativePrincipalCalculationIfPrincipalLessThenOrEqualToMonthlyPaymentCondition,$L268+$E269,
_xlpm.PrincipalOwedCalculation,$B$10-$D269,
_xlpm.IsPrincipalLessThenOrEqualToMonthlyPaymentCondition,$G268&lt;=$B$10,
_xlpm.IsPrincipalZeroCondition,ROUND($G268,2) = 0,
_xlpm.IsPrincipalRemainingBlankCondition,$G268="",
_xlpm.IsPeriodBlankCondition,ISBLANK($A269),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131129.42946730542</v>
      </c>
      <c r="M269" s="4">
        <f>_xlfn.LET(
_xlpm.CumulativePMICalculation,SUM($I$29:$I269),
_xlpm.IsPrincipalZeroCondition,ROUND($G268,2) = 0,
_xlpm.IsPrincipalRemainingBlankCondition,$G268="",
_xlpm.IsPeriodBlankCondition,ISBLANK($A269),
_xlpm.Calculation,IF(_xlpm.IsPeriodBlankCondition,"",IF(_xlpm.IsPrincipalRemainingBlankCondition,"",IF(_xlpm.IsPrincipalZeroCondition,"",_xlpm.CumulativePMICalculation))),
_xlpm.Calculation
)</f>
        <v>21600</v>
      </c>
      <c r="N269" s="4">
        <f t="shared" si="35"/>
        <v>364007.07214887335</v>
      </c>
      <c r="O269" s="4">
        <f>_xlfn.LET(
_xlpm.CumulativeHousingPaymentsIncludingAdditionalCosts,SUM($J$29:$J269),
_xlpm.PrincipalOwedCalculation,$B$10-$D269,
_xlpm.IsPrincipalLessThenOrEqualToMonthlyPaymentCondition,$G268&lt;=$B$10,
_xlpm.IsPrincipalZeroCondition,ROUND($G268,2) = 0,
_xlpm.IsPrincipalRemainingBlankCondition,$G268="",
_xlpm.IsPeriodBlankCondition,ISBLANK($A269),
_xlpm.Calculation,IF(_xlpm.IsPeriodBlankCondition,"",IF(_xlpm.IsPrincipalRemainingBlankCondition,"",IF(_xlpm.IsPrincipalZeroCondition,"",_xlpm.CumulativeHousingPaymentsIncludingAdditionalCosts))),
_xlpm.Calculation
)</f>
        <v>484507.07214887219</v>
      </c>
    </row>
    <row r="270" spans="1:15" x14ac:dyDescent="0.3">
      <c r="A270">
        <v>242</v>
      </c>
      <c r="B270" s="34">
        <f t="shared" si="28"/>
        <v>51167</v>
      </c>
      <c r="C270" s="4">
        <f t="shared" si="29"/>
        <v>48870.570532694393</v>
      </c>
      <c r="D270" s="4">
        <f t="shared" si="30"/>
        <v>325.80380355129597</v>
      </c>
      <c r="E270" s="4">
        <f t="shared" si="36"/>
        <v>994.9724294315813</v>
      </c>
      <c r="F270" s="4">
        <v>100</v>
      </c>
      <c r="G270" s="4">
        <f t="shared" si="31"/>
        <v>47775.598103262811</v>
      </c>
      <c r="H270" s="4">
        <f t="shared" si="32"/>
        <v>500</v>
      </c>
      <c r="I270" s="4" t="str">
        <f t="shared" si="33"/>
        <v/>
      </c>
      <c r="J270" s="4">
        <f t="shared" si="34"/>
        <v>1920.7762329828772</v>
      </c>
      <c r="K270" s="4">
        <f>_xlfn.LET(
_xlpm.CumulativeInterestCalculation,SUM($D$29:$D270),
_xlpm.IsPrincipalZeroCondition,ROUND($G269,2) = 0,
_xlpm.IsPrincipalRemainingBlankCondition,$G269="",
_xlpm.IsPeriodBlankCondition,ISBLANK($A270),
_xlpm.Calculation,IF(_xlpm.IsPeriodBlankCondition,"",IF(_xlpm.IsPrincipalRemainingBlankCondition,"",IF(_xlpm.IsPrincipalZeroCondition,"",_xlpm.CumulativeInterestCalculation))),
_xlpm.Calculation
)</f>
        <v>211603.4464851192</v>
      </c>
      <c r="L270" s="4">
        <f>_xlfn.LET(
_xlpm.CumulativePrincipalCalculation,SUM($E$29:$F270),
_xlpm.CumulativePrincipalCalculationIfPrincipalLessThenOrEqualToMonthlyPaymentCondition,$L269+$E270,
_xlpm.PrincipalOwedCalculation,$B$10-$D270,
_xlpm.IsPrincipalLessThenOrEqualToMonthlyPaymentCondition,$G269&lt;=$B$10,
_xlpm.IsPrincipalZeroCondition,ROUND($G269,2) = 0,
_xlpm.IsPrincipalRemainingBlankCondition,$G269="",
_xlpm.IsPeriodBlankCondition,ISBLANK($A270),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132224.40189673699</v>
      </c>
      <c r="M270" s="4">
        <f>_xlfn.LET(
_xlpm.CumulativePMICalculation,SUM($I$29:$I270),
_xlpm.IsPrincipalZeroCondition,ROUND($G269,2) = 0,
_xlpm.IsPrincipalRemainingBlankCondition,$G269="",
_xlpm.IsPeriodBlankCondition,ISBLANK($A270),
_xlpm.Calculation,IF(_xlpm.IsPeriodBlankCondition,"",IF(_xlpm.IsPrincipalRemainingBlankCondition,"",IF(_xlpm.IsPrincipalZeroCondition,"",_xlpm.CumulativePMICalculation))),
_xlpm.Calculation
)</f>
        <v>21600</v>
      </c>
      <c r="N270" s="4">
        <f t="shared" si="35"/>
        <v>365427.84838185622</v>
      </c>
      <c r="O270" s="4">
        <f>_xlfn.LET(
_xlpm.CumulativeHousingPaymentsIncludingAdditionalCosts,SUM($J$29:$J270),
_xlpm.PrincipalOwedCalculation,$B$10-$D270,
_xlpm.IsPrincipalLessThenOrEqualToMonthlyPaymentCondition,$G269&lt;=$B$10,
_xlpm.IsPrincipalZeroCondition,ROUND($G269,2) = 0,
_xlpm.IsPrincipalRemainingBlankCondition,$G269="",
_xlpm.IsPeriodBlankCondition,ISBLANK($A270),
_xlpm.Calculation,IF(_xlpm.IsPeriodBlankCondition,"",IF(_xlpm.IsPrincipalRemainingBlankCondition,"",IF(_xlpm.IsPrincipalZeroCondition,"",_xlpm.CumulativeHousingPaymentsIncludingAdditionalCosts))),
_xlpm.Calculation
)</f>
        <v>486427.84838185506</v>
      </c>
    </row>
    <row r="271" spans="1:15" x14ac:dyDescent="0.3">
      <c r="A271">
        <v>243</v>
      </c>
      <c r="B271" s="34">
        <f t="shared" si="28"/>
        <v>51196</v>
      </c>
      <c r="C271" s="4">
        <f t="shared" si="29"/>
        <v>47775.598103262811</v>
      </c>
      <c r="D271" s="4">
        <f t="shared" si="30"/>
        <v>318.50398735508543</v>
      </c>
      <c r="E271" s="4">
        <f t="shared" si="36"/>
        <v>1002.2722456277918</v>
      </c>
      <c r="F271" s="4">
        <v>100</v>
      </c>
      <c r="G271" s="4">
        <f t="shared" si="31"/>
        <v>46673.32585763502</v>
      </c>
      <c r="H271" s="4">
        <f t="shared" si="32"/>
        <v>500</v>
      </c>
      <c r="I271" s="4" t="str">
        <f t="shared" si="33"/>
        <v/>
      </c>
      <c r="J271" s="4">
        <f t="shared" si="34"/>
        <v>1920.7762329828772</v>
      </c>
      <c r="K271" s="4">
        <f>_xlfn.LET(
_xlpm.CumulativeInterestCalculation,SUM($D$29:$D271),
_xlpm.IsPrincipalZeroCondition,ROUND($G270,2) = 0,
_xlpm.IsPrincipalRemainingBlankCondition,$G270="",
_xlpm.IsPeriodBlankCondition,ISBLANK($A271),
_xlpm.Calculation,IF(_xlpm.IsPeriodBlankCondition,"",IF(_xlpm.IsPrincipalRemainingBlankCondition,"",IF(_xlpm.IsPrincipalZeroCondition,"",_xlpm.CumulativeInterestCalculation))),
_xlpm.Calculation
)</f>
        <v>211921.9504724743</v>
      </c>
      <c r="L271" s="4">
        <f>_xlfn.LET(
_xlpm.CumulativePrincipalCalculation,SUM($E$29:$F271),
_xlpm.CumulativePrincipalCalculationIfPrincipalLessThenOrEqualToMonthlyPaymentCondition,$L270+$E271,
_xlpm.PrincipalOwedCalculation,$B$10-$D271,
_xlpm.IsPrincipalLessThenOrEqualToMonthlyPaymentCondition,$G270&lt;=$B$10,
_xlpm.IsPrincipalZeroCondition,ROUND($G270,2) = 0,
_xlpm.IsPrincipalRemainingBlankCondition,$G270="",
_xlpm.IsPeriodBlankCondition,ISBLANK($A271),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133326.67414236479</v>
      </c>
      <c r="M271" s="4">
        <f>_xlfn.LET(
_xlpm.CumulativePMICalculation,SUM($I$29:$I271),
_xlpm.IsPrincipalZeroCondition,ROUND($G270,2) = 0,
_xlpm.IsPrincipalRemainingBlankCondition,$G270="",
_xlpm.IsPeriodBlankCondition,ISBLANK($A271),
_xlpm.Calculation,IF(_xlpm.IsPeriodBlankCondition,"",IF(_xlpm.IsPrincipalRemainingBlankCondition,"",IF(_xlpm.IsPrincipalZeroCondition,"",_xlpm.CumulativePMICalculation))),
_xlpm.Calculation
)</f>
        <v>21600</v>
      </c>
      <c r="N271" s="4">
        <f t="shared" si="35"/>
        <v>366848.62461483909</v>
      </c>
      <c r="O271" s="4">
        <f>_xlfn.LET(
_xlpm.CumulativeHousingPaymentsIncludingAdditionalCosts,SUM($J$29:$J271),
_xlpm.PrincipalOwedCalculation,$B$10-$D271,
_xlpm.IsPrincipalLessThenOrEqualToMonthlyPaymentCondition,$G270&lt;=$B$10,
_xlpm.IsPrincipalZeroCondition,ROUND($G270,2) = 0,
_xlpm.IsPrincipalRemainingBlankCondition,$G270="",
_xlpm.IsPeriodBlankCondition,ISBLANK($A271),
_xlpm.Calculation,IF(_xlpm.IsPeriodBlankCondition,"",IF(_xlpm.IsPrincipalRemainingBlankCondition,"",IF(_xlpm.IsPrincipalZeroCondition,"",_xlpm.CumulativeHousingPaymentsIncludingAdditionalCosts))),
_xlpm.Calculation
)</f>
        <v>488348.62461483793</v>
      </c>
    </row>
    <row r="272" spans="1:15" x14ac:dyDescent="0.3">
      <c r="A272">
        <v>244</v>
      </c>
      <c r="B272" s="34">
        <f t="shared" si="28"/>
        <v>51227</v>
      </c>
      <c r="C272" s="4">
        <f t="shared" si="29"/>
        <v>46673.32585763502</v>
      </c>
      <c r="D272" s="4">
        <f t="shared" si="30"/>
        <v>311.15550571756683</v>
      </c>
      <c r="E272" s="4">
        <f t="shared" si="36"/>
        <v>1009.6207272653104</v>
      </c>
      <c r="F272" s="4">
        <v>100</v>
      </c>
      <c r="G272" s="4">
        <f t="shared" si="31"/>
        <v>45563.705130369708</v>
      </c>
      <c r="H272" s="4">
        <f t="shared" si="32"/>
        <v>500</v>
      </c>
      <c r="I272" s="4" t="str">
        <f t="shared" si="33"/>
        <v/>
      </c>
      <c r="J272" s="4">
        <f t="shared" si="34"/>
        <v>1920.7762329828772</v>
      </c>
      <c r="K272" s="4">
        <f>_xlfn.LET(
_xlpm.CumulativeInterestCalculation,SUM($D$29:$D272),
_xlpm.IsPrincipalZeroCondition,ROUND($G271,2) = 0,
_xlpm.IsPrincipalRemainingBlankCondition,$G271="",
_xlpm.IsPeriodBlankCondition,ISBLANK($A272),
_xlpm.Calculation,IF(_xlpm.IsPeriodBlankCondition,"",IF(_xlpm.IsPrincipalRemainingBlankCondition,"",IF(_xlpm.IsPrincipalZeroCondition,"",_xlpm.CumulativeInterestCalculation))),
_xlpm.Calculation
)</f>
        <v>212233.10597819186</v>
      </c>
      <c r="L272" s="4">
        <f>_xlfn.LET(
_xlpm.CumulativePrincipalCalculation,SUM($E$29:$F272),
_xlpm.CumulativePrincipalCalculationIfPrincipalLessThenOrEqualToMonthlyPaymentCondition,$L271+$E272,
_xlpm.PrincipalOwedCalculation,$B$10-$D272,
_xlpm.IsPrincipalLessThenOrEqualToMonthlyPaymentCondition,$G271&lt;=$B$10,
_xlpm.IsPrincipalZeroCondition,ROUND($G271,2) = 0,
_xlpm.IsPrincipalRemainingBlankCondition,$G271="",
_xlpm.IsPeriodBlankCondition,ISBLANK($A272),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134436.2948696301</v>
      </c>
      <c r="M272" s="4">
        <f>_xlfn.LET(
_xlpm.CumulativePMICalculation,SUM($I$29:$I272),
_xlpm.IsPrincipalZeroCondition,ROUND($G271,2) = 0,
_xlpm.IsPrincipalRemainingBlankCondition,$G271="",
_xlpm.IsPeriodBlankCondition,ISBLANK($A272),
_xlpm.Calculation,IF(_xlpm.IsPeriodBlankCondition,"",IF(_xlpm.IsPrincipalRemainingBlankCondition,"",IF(_xlpm.IsPrincipalZeroCondition,"",_xlpm.CumulativePMICalculation))),
_xlpm.Calculation
)</f>
        <v>21600</v>
      </c>
      <c r="N272" s="4">
        <f t="shared" si="35"/>
        <v>368269.40084782196</v>
      </c>
      <c r="O272" s="4">
        <f>_xlfn.LET(
_xlpm.CumulativeHousingPaymentsIncludingAdditionalCosts,SUM($J$29:$J272),
_xlpm.PrincipalOwedCalculation,$B$10-$D272,
_xlpm.IsPrincipalLessThenOrEqualToMonthlyPaymentCondition,$G271&lt;=$B$10,
_xlpm.IsPrincipalZeroCondition,ROUND($G271,2) = 0,
_xlpm.IsPrincipalRemainingBlankCondition,$G271="",
_xlpm.IsPeriodBlankCondition,ISBLANK($A272),
_xlpm.Calculation,IF(_xlpm.IsPeriodBlankCondition,"",IF(_xlpm.IsPrincipalRemainingBlankCondition,"",IF(_xlpm.IsPrincipalZeroCondition,"",_xlpm.CumulativeHousingPaymentsIncludingAdditionalCosts))),
_xlpm.Calculation
)</f>
        <v>490269.4008478208</v>
      </c>
    </row>
    <row r="273" spans="1:15" x14ac:dyDescent="0.3">
      <c r="A273">
        <v>245</v>
      </c>
      <c r="B273" s="34">
        <f t="shared" si="28"/>
        <v>51257</v>
      </c>
      <c r="C273" s="4">
        <f t="shared" si="29"/>
        <v>45563.705130369708</v>
      </c>
      <c r="D273" s="4">
        <f t="shared" si="30"/>
        <v>303.75803420246473</v>
      </c>
      <c r="E273" s="4">
        <f t="shared" si="36"/>
        <v>1017.0181987804125</v>
      </c>
      <c r="F273" s="4">
        <v>100</v>
      </c>
      <c r="G273" s="4">
        <f t="shared" si="31"/>
        <v>44446.686931589298</v>
      </c>
      <c r="H273" s="4">
        <f t="shared" si="32"/>
        <v>500</v>
      </c>
      <c r="I273" s="4" t="str">
        <f t="shared" si="33"/>
        <v/>
      </c>
      <c r="J273" s="4">
        <f t="shared" si="34"/>
        <v>1920.7762329828772</v>
      </c>
      <c r="K273" s="4">
        <f>_xlfn.LET(
_xlpm.CumulativeInterestCalculation,SUM($D$29:$D273),
_xlpm.IsPrincipalZeroCondition,ROUND($G272,2) = 0,
_xlpm.IsPrincipalRemainingBlankCondition,$G272="",
_xlpm.IsPeriodBlankCondition,ISBLANK($A273),
_xlpm.Calculation,IF(_xlpm.IsPeriodBlankCondition,"",IF(_xlpm.IsPrincipalRemainingBlankCondition,"",IF(_xlpm.IsPrincipalZeroCondition,"",_xlpm.CumulativeInterestCalculation))),
_xlpm.Calculation
)</f>
        <v>212536.86401239433</v>
      </c>
      <c r="L273" s="4">
        <f>_xlfn.LET(
_xlpm.CumulativePrincipalCalculation,SUM($E$29:$F273),
_xlpm.CumulativePrincipalCalculationIfPrincipalLessThenOrEqualToMonthlyPaymentCondition,$L272+$E273,
_xlpm.PrincipalOwedCalculation,$B$10-$D273,
_xlpm.IsPrincipalLessThenOrEqualToMonthlyPaymentCondition,$G272&lt;=$B$10,
_xlpm.IsPrincipalZeroCondition,ROUND($G272,2) = 0,
_xlpm.IsPrincipalRemainingBlankCondition,$G272="",
_xlpm.IsPeriodBlankCondition,ISBLANK($A273),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135553.31306841053</v>
      </c>
      <c r="M273" s="4">
        <f>_xlfn.LET(
_xlpm.CumulativePMICalculation,SUM($I$29:$I273),
_xlpm.IsPrincipalZeroCondition,ROUND($G272,2) = 0,
_xlpm.IsPrincipalRemainingBlankCondition,$G272="",
_xlpm.IsPeriodBlankCondition,ISBLANK($A273),
_xlpm.Calculation,IF(_xlpm.IsPeriodBlankCondition,"",IF(_xlpm.IsPrincipalRemainingBlankCondition,"",IF(_xlpm.IsPrincipalZeroCondition,"",_xlpm.CumulativePMICalculation))),
_xlpm.Calculation
)</f>
        <v>21600</v>
      </c>
      <c r="N273" s="4">
        <f t="shared" si="35"/>
        <v>369690.17708080483</v>
      </c>
      <c r="O273" s="4">
        <f>_xlfn.LET(
_xlpm.CumulativeHousingPaymentsIncludingAdditionalCosts,SUM($J$29:$J273),
_xlpm.PrincipalOwedCalculation,$B$10-$D273,
_xlpm.IsPrincipalLessThenOrEqualToMonthlyPaymentCondition,$G272&lt;=$B$10,
_xlpm.IsPrincipalZeroCondition,ROUND($G272,2) = 0,
_xlpm.IsPrincipalRemainingBlankCondition,$G272="",
_xlpm.IsPeriodBlankCondition,ISBLANK($A273),
_xlpm.Calculation,IF(_xlpm.IsPeriodBlankCondition,"",IF(_xlpm.IsPrincipalRemainingBlankCondition,"",IF(_xlpm.IsPrincipalZeroCondition,"",_xlpm.CumulativeHousingPaymentsIncludingAdditionalCosts))),
_xlpm.Calculation
)</f>
        <v>492190.17708080367</v>
      </c>
    </row>
    <row r="274" spans="1:15" x14ac:dyDescent="0.3">
      <c r="A274">
        <v>246</v>
      </c>
      <c r="B274" s="34">
        <f t="shared" si="28"/>
        <v>51288</v>
      </c>
      <c r="C274" s="4">
        <f t="shared" si="29"/>
        <v>44446.686931589298</v>
      </c>
      <c r="D274" s="4">
        <f t="shared" si="30"/>
        <v>296.31124621059536</v>
      </c>
      <c r="E274" s="4">
        <f t="shared" si="36"/>
        <v>1024.4649867722819</v>
      </c>
      <c r="F274" s="4">
        <v>100</v>
      </c>
      <c r="G274" s="4">
        <f t="shared" si="31"/>
        <v>43322.221944817014</v>
      </c>
      <c r="H274" s="4">
        <f t="shared" si="32"/>
        <v>500</v>
      </c>
      <c r="I274" s="4" t="str">
        <f t="shared" si="33"/>
        <v/>
      </c>
      <c r="J274" s="4">
        <f t="shared" si="34"/>
        <v>1920.7762329828772</v>
      </c>
      <c r="K274" s="4">
        <f>_xlfn.LET(
_xlpm.CumulativeInterestCalculation,SUM($D$29:$D274),
_xlpm.IsPrincipalZeroCondition,ROUND($G273,2) = 0,
_xlpm.IsPrincipalRemainingBlankCondition,$G273="",
_xlpm.IsPeriodBlankCondition,ISBLANK($A274),
_xlpm.Calculation,IF(_xlpm.IsPeriodBlankCondition,"",IF(_xlpm.IsPrincipalRemainingBlankCondition,"",IF(_xlpm.IsPrincipalZeroCondition,"",_xlpm.CumulativeInterestCalculation))),
_xlpm.Calculation
)</f>
        <v>212833.17525860493</v>
      </c>
      <c r="L274" s="4">
        <f>_xlfn.LET(
_xlpm.CumulativePrincipalCalculation,SUM($E$29:$F274),
_xlpm.CumulativePrincipalCalculationIfPrincipalLessThenOrEqualToMonthlyPaymentCondition,$L273+$E274,
_xlpm.PrincipalOwedCalculation,$B$10-$D274,
_xlpm.IsPrincipalLessThenOrEqualToMonthlyPaymentCondition,$G273&lt;=$B$10,
_xlpm.IsPrincipalZeroCondition,ROUND($G273,2) = 0,
_xlpm.IsPrincipalRemainingBlankCondition,$G273="",
_xlpm.IsPeriodBlankCondition,ISBLANK($A274),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136677.7780551828</v>
      </c>
      <c r="M274" s="4">
        <f>_xlfn.LET(
_xlpm.CumulativePMICalculation,SUM($I$29:$I274),
_xlpm.IsPrincipalZeroCondition,ROUND($G273,2) = 0,
_xlpm.IsPrincipalRemainingBlankCondition,$G273="",
_xlpm.IsPeriodBlankCondition,ISBLANK($A274),
_xlpm.Calculation,IF(_xlpm.IsPeriodBlankCondition,"",IF(_xlpm.IsPrincipalRemainingBlankCondition,"",IF(_xlpm.IsPrincipalZeroCondition,"",_xlpm.CumulativePMICalculation))),
_xlpm.Calculation
)</f>
        <v>21600</v>
      </c>
      <c r="N274" s="4">
        <f t="shared" si="35"/>
        <v>371110.9533137877</v>
      </c>
      <c r="O274" s="4">
        <f>_xlfn.LET(
_xlpm.CumulativeHousingPaymentsIncludingAdditionalCosts,SUM($J$29:$J274),
_xlpm.PrincipalOwedCalculation,$B$10-$D274,
_xlpm.IsPrincipalLessThenOrEqualToMonthlyPaymentCondition,$G273&lt;=$B$10,
_xlpm.IsPrincipalZeroCondition,ROUND($G273,2) = 0,
_xlpm.IsPrincipalRemainingBlankCondition,$G273="",
_xlpm.IsPeriodBlankCondition,ISBLANK($A274),
_xlpm.Calculation,IF(_xlpm.IsPeriodBlankCondition,"",IF(_xlpm.IsPrincipalRemainingBlankCondition,"",IF(_xlpm.IsPrincipalZeroCondition,"",_xlpm.CumulativeHousingPaymentsIncludingAdditionalCosts))),
_xlpm.Calculation
)</f>
        <v>494110.95331378654</v>
      </c>
    </row>
    <row r="275" spans="1:15" x14ac:dyDescent="0.3">
      <c r="A275">
        <v>247</v>
      </c>
      <c r="B275" s="34">
        <f t="shared" si="28"/>
        <v>51318</v>
      </c>
      <c r="C275" s="4">
        <f t="shared" si="29"/>
        <v>43322.221944817014</v>
      </c>
      <c r="D275" s="4">
        <f t="shared" si="30"/>
        <v>288.81481296544678</v>
      </c>
      <c r="E275" s="4">
        <f t="shared" si="36"/>
        <v>1031.9614200174306</v>
      </c>
      <c r="F275" s="4">
        <v>100</v>
      </c>
      <c r="G275" s="4">
        <f t="shared" si="31"/>
        <v>42190.260524799582</v>
      </c>
      <c r="H275" s="4">
        <f t="shared" si="32"/>
        <v>500</v>
      </c>
      <c r="I275" s="4" t="str">
        <f t="shared" si="33"/>
        <v/>
      </c>
      <c r="J275" s="4">
        <f t="shared" si="34"/>
        <v>1920.7762329828774</v>
      </c>
      <c r="K275" s="4">
        <f>_xlfn.LET(
_xlpm.CumulativeInterestCalculation,SUM($D$29:$D275),
_xlpm.IsPrincipalZeroCondition,ROUND($G274,2) = 0,
_xlpm.IsPrincipalRemainingBlankCondition,$G274="",
_xlpm.IsPeriodBlankCondition,ISBLANK($A275),
_xlpm.Calculation,IF(_xlpm.IsPeriodBlankCondition,"",IF(_xlpm.IsPrincipalRemainingBlankCondition,"",IF(_xlpm.IsPrincipalZeroCondition,"",_xlpm.CumulativeInterestCalculation))),
_xlpm.Calculation
)</f>
        <v>213121.99007157038</v>
      </c>
      <c r="L275" s="4">
        <f>_xlfn.LET(
_xlpm.CumulativePrincipalCalculation,SUM($E$29:$F275),
_xlpm.CumulativePrincipalCalculationIfPrincipalLessThenOrEqualToMonthlyPaymentCondition,$L274+$E275,
_xlpm.PrincipalOwedCalculation,$B$10-$D275,
_xlpm.IsPrincipalLessThenOrEqualToMonthlyPaymentCondition,$G274&lt;=$B$10,
_xlpm.IsPrincipalZeroCondition,ROUND($G274,2) = 0,
_xlpm.IsPrincipalRemainingBlankCondition,$G274="",
_xlpm.IsPeriodBlankCondition,ISBLANK($A275),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137809.73947520024</v>
      </c>
      <c r="M275" s="4">
        <f>_xlfn.LET(
_xlpm.CumulativePMICalculation,SUM($I$29:$I275),
_xlpm.IsPrincipalZeroCondition,ROUND($G274,2) = 0,
_xlpm.IsPrincipalRemainingBlankCondition,$G274="",
_xlpm.IsPeriodBlankCondition,ISBLANK($A275),
_xlpm.Calculation,IF(_xlpm.IsPeriodBlankCondition,"",IF(_xlpm.IsPrincipalRemainingBlankCondition,"",IF(_xlpm.IsPrincipalZeroCondition,"",_xlpm.CumulativePMICalculation))),
_xlpm.Calculation
)</f>
        <v>21600</v>
      </c>
      <c r="N275" s="4">
        <f t="shared" si="35"/>
        <v>372531.72954677063</v>
      </c>
      <c r="O275" s="4">
        <f>_xlfn.LET(
_xlpm.CumulativeHousingPaymentsIncludingAdditionalCosts,SUM($J$29:$J275),
_xlpm.PrincipalOwedCalculation,$B$10-$D275,
_xlpm.IsPrincipalLessThenOrEqualToMonthlyPaymentCondition,$G274&lt;=$B$10,
_xlpm.IsPrincipalZeroCondition,ROUND($G274,2) = 0,
_xlpm.IsPrincipalRemainingBlankCondition,$G274="",
_xlpm.IsPeriodBlankCondition,ISBLANK($A275),
_xlpm.Calculation,IF(_xlpm.IsPeriodBlankCondition,"",IF(_xlpm.IsPrincipalRemainingBlankCondition,"",IF(_xlpm.IsPrincipalZeroCondition,"",_xlpm.CumulativeHousingPaymentsIncludingAdditionalCosts))),
_xlpm.Calculation
)</f>
        <v>496031.72954676941</v>
      </c>
    </row>
    <row r="276" spans="1:15" x14ac:dyDescent="0.3">
      <c r="A276">
        <v>248</v>
      </c>
      <c r="B276" s="34">
        <f t="shared" si="28"/>
        <v>51349</v>
      </c>
      <c r="C276" s="4">
        <f t="shared" si="29"/>
        <v>42190.260524799582</v>
      </c>
      <c r="D276" s="4">
        <f t="shared" si="30"/>
        <v>281.26840349866387</v>
      </c>
      <c r="E276" s="4">
        <f t="shared" si="36"/>
        <v>1039.5078294842133</v>
      </c>
      <c r="F276" s="4">
        <v>100</v>
      </c>
      <c r="G276" s="4">
        <f t="shared" si="31"/>
        <v>41050.752695315372</v>
      </c>
      <c r="H276" s="4">
        <f t="shared" si="32"/>
        <v>500</v>
      </c>
      <c r="I276" s="4" t="str">
        <f t="shared" si="33"/>
        <v/>
      </c>
      <c r="J276" s="4">
        <f t="shared" si="34"/>
        <v>1920.7762329828772</v>
      </c>
      <c r="K276" s="4">
        <f>_xlfn.LET(
_xlpm.CumulativeInterestCalculation,SUM($D$29:$D276),
_xlpm.IsPrincipalZeroCondition,ROUND($G275,2) = 0,
_xlpm.IsPrincipalRemainingBlankCondition,$G275="",
_xlpm.IsPeriodBlankCondition,ISBLANK($A276),
_xlpm.Calculation,IF(_xlpm.IsPeriodBlankCondition,"",IF(_xlpm.IsPrincipalRemainingBlankCondition,"",IF(_xlpm.IsPrincipalZeroCondition,"",_xlpm.CumulativeInterestCalculation))),
_xlpm.Calculation
)</f>
        <v>213403.25847506904</v>
      </c>
      <c r="L276" s="4">
        <f>_xlfn.LET(
_xlpm.CumulativePrincipalCalculation,SUM($E$29:$F276),
_xlpm.CumulativePrincipalCalculationIfPrincipalLessThenOrEqualToMonthlyPaymentCondition,$L275+$E276,
_xlpm.PrincipalOwedCalculation,$B$10-$D276,
_xlpm.IsPrincipalLessThenOrEqualToMonthlyPaymentCondition,$G275&lt;=$B$10,
_xlpm.IsPrincipalZeroCondition,ROUND($G275,2) = 0,
_xlpm.IsPrincipalRemainingBlankCondition,$G275="",
_xlpm.IsPeriodBlankCondition,ISBLANK($A276),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138949.24730468445</v>
      </c>
      <c r="M276" s="4">
        <f>_xlfn.LET(
_xlpm.CumulativePMICalculation,SUM($I$29:$I276),
_xlpm.IsPrincipalZeroCondition,ROUND($G275,2) = 0,
_xlpm.IsPrincipalRemainingBlankCondition,$G275="",
_xlpm.IsPeriodBlankCondition,ISBLANK($A276),
_xlpm.Calculation,IF(_xlpm.IsPeriodBlankCondition,"",IF(_xlpm.IsPrincipalRemainingBlankCondition,"",IF(_xlpm.IsPrincipalZeroCondition,"",_xlpm.CumulativePMICalculation))),
_xlpm.Calculation
)</f>
        <v>21600</v>
      </c>
      <c r="N276" s="4">
        <f t="shared" si="35"/>
        <v>373952.5057797535</v>
      </c>
      <c r="O276" s="4">
        <f>_xlfn.LET(
_xlpm.CumulativeHousingPaymentsIncludingAdditionalCosts,SUM($J$29:$J276),
_xlpm.PrincipalOwedCalculation,$B$10-$D276,
_xlpm.IsPrincipalLessThenOrEqualToMonthlyPaymentCondition,$G275&lt;=$B$10,
_xlpm.IsPrincipalZeroCondition,ROUND($G275,2) = 0,
_xlpm.IsPrincipalRemainingBlankCondition,$G275="",
_xlpm.IsPeriodBlankCondition,ISBLANK($A276),
_xlpm.Calculation,IF(_xlpm.IsPeriodBlankCondition,"",IF(_xlpm.IsPrincipalRemainingBlankCondition,"",IF(_xlpm.IsPrincipalZeroCondition,"",_xlpm.CumulativeHousingPaymentsIncludingAdditionalCosts))),
_xlpm.Calculation
)</f>
        <v>497952.50577975227</v>
      </c>
    </row>
    <row r="277" spans="1:15" x14ac:dyDescent="0.3">
      <c r="A277">
        <v>249</v>
      </c>
      <c r="B277" s="34">
        <f t="shared" si="28"/>
        <v>51380</v>
      </c>
      <c r="C277" s="4">
        <f t="shared" si="29"/>
        <v>41050.752695315372</v>
      </c>
      <c r="D277" s="4">
        <f t="shared" si="30"/>
        <v>273.67168463543584</v>
      </c>
      <c r="E277" s="4">
        <f t="shared" si="36"/>
        <v>1047.1045483474413</v>
      </c>
      <c r="F277" s="4">
        <v>100</v>
      </c>
      <c r="G277" s="4">
        <f t="shared" si="31"/>
        <v>39903.648146967927</v>
      </c>
      <c r="H277" s="4">
        <f t="shared" si="32"/>
        <v>500</v>
      </c>
      <c r="I277" s="4" t="str">
        <f t="shared" si="33"/>
        <v/>
      </c>
      <c r="J277" s="4">
        <f t="shared" si="34"/>
        <v>1920.7762329828772</v>
      </c>
      <c r="K277" s="4">
        <f>_xlfn.LET(
_xlpm.CumulativeInterestCalculation,SUM($D$29:$D277),
_xlpm.IsPrincipalZeroCondition,ROUND($G276,2) = 0,
_xlpm.IsPrincipalRemainingBlankCondition,$G276="",
_xlpm.IsPeriodBlankCondition,ISBLANK($A277),
_xlpm.Calculation,IF(_xlpm.IsPeriodBlankCondition,"",IF(_xlpm.IsPrincipalRemainingBlankCondition,"",IF(_xlpm.IsPrincipalZeroCondition,"",_xlpm.CumulativeInterestCalculation))),
_xlpm.Calculation
)</f>
        <v>213676.93015970447</v>
      </c>
      <c r="L277" s="4">
        <f>_xlfn.LET(
_xlpm.CumulativePrincipalCalculation,SUM($E$29:$F277),
_xlpm.CumulativePrincipalCalculationIfPrincipalLessThenOrEqualToMonthlyPaymentCondition,$L276+$E277,
_xlpm.PrincipalOwedCalculation,$B$10-$D277,
_xlpm.IsPrincipalLessThenOrEqualToMonthlyPaymentCondition,$G276&lt;=$B$10,
_xlpm.IsPrincipalZeroCondition,ROUND($G276,2) = 0,
_xlpm.IsPrincipalRemainingBlankCondition,$G276="",
_xlpm.IsPeriodBlankCondition,ISBLANK($A277),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140096.3518530319</v>
      </c>
      <c r="M277" s="4">
        <f>_xlfn.LET(
_xlpm.CumulativePMICalculation,SUM($I$29:$I277),
_xlpm.IsPrincipalZeroCondition,ROUND($G276,2) = 0,
_xlpm.IsPrincipalRemainingBlankCondition,$G276="",
_xlpm.IsPeriodBlankCondition,ISBLANK($A277),
_xlpm.Calculation,IF(_xlpm.IsPeriodBlankCondition,"",IF(_xlpm.IsPrincipalRemainingBlankCondition,"",IF(_xlpm.IsPrincipalZeroCondition,"",_xlpm.CumulativePMICalculation))),
_xlpm.Calculation
)</f>
        <v>21600</v>
      </c>
      <c r="N277" s="4">
        <f t="shared" si="35"/>
        <v>375373.28201273637</v>
      </c>
      <c r="O277" s="4">
        <f>_xlfn.LET(
_xlpm.CumulativeHousingPaymentsIncludingAdditionalCosts,SUM($J$29:$J277),
_xlpm.PrincipalOwedCalculation,$B$10-$D277,
_xlpm.IsPrincipalLessThenOrEqualToMonthlyPaymentCondition,$G276&lt;=$B$10,
_xlpm.IsPrincipalZeroCondition,ROUND($G276,2) = 0,
_xlpm.IsPrincipalRemainingBlankCondition,$G276="",
_xlpm.IsPeriodBlankCondition,ISBLANK($A277),
_xlpm.Calculation,IF(_xlpm.IsPeriodBlankCondition,"",IF(_xlpm.IsPrincipalRemainingBlankCondition,"",IF(_xlpm.IsPrincipalZeroCondition,"",_xlpm.CumulativeHousingPaymentsIncludingAdditionalCosts))),
_xlpm.Calculation
)</f>
        <v>499873.28201273514</v>
      </c>
    </row>
    <row r="278" spans="1:15" x14ac:dyDescent="0.3">
      <c r="A278">
        <v>250</v>
      </c>
      <c r="B278" s="34">
        <f t="shared" si="28"/>
        <v>51410</v>
      </c>
      <c r="C278" s="4">
        <f t="shared" si="29"/>
        <v>39903.648146967927</v>
      </c>
      <c r="D278" s="4">
        <f t="shared" si="30"/>
        <v>266.02432097978618</v>
      </c>
      <c r="E278" s="4">
        <f t="shared" si="36"/>
        <v>1054.7519120030911</v>
      </c>
      <c r="F278" s="4">
        <v>100</v>
      </c>
      <c r="G278" s="4">
        <f t="shared" si="31"/>
        <v>38748.896234964835</v>
      </c>
      <c r="H278" s="4">
        <f t="shared" si="32"/>
        <v>500</v>
      </c>
      <c r="I278" s="4" t="str">
        <f t="shared" si="33"/>
        <v/>
      </c>
      <c r="J278" s="4">
        <f t="shared" si="34"/>
        <v>1920.7762329828772</v>
      </c>
      <c r="K278" s="4">
        <f>_xlfn.LET(
_xlpm.CumulativeInterestCalculation,SUM($D$29:$D278),
_xlpm.IsPrincipalZeroCondition,ROUND($G277,2) = 0,
_xlpm.IsPrincipalRemainingBlankCondition,$G277="",
_xlpm.IsPeriodBlankCondition,ISBLANK($A278),
_xlpm.Calculation,IF(_xlpm.IsPeriodBlankCondition,"",IF(_xlpm.IsPrincipalRemainingBlankCondition,"",IF(_xlpm.IsPrincipalZeroCondition,"",_xlpm.CumulativeInterestCalculation))),
_xlpm.Calculation
)</f>
        <v>213942.95448068425</v>
      </c>
      <c r="L278" s="4">
        <f>_xlfn.LET(
_xlpm.CumulativePrincipalCalculation,SUM($E$29:$F278),
_xlpm.CumulativePrincipalCalculationIfPrincipalLessThenOrEqualToMonthlyPaymentCondition,$L277+$E278,
_xlpm.PrincipalOwedCalculation,$B$10-$D278,
_xlpm.IsPrincipalLessThenOrEqualToMonthlyPaymentCondition,$G277&lt;=$B$10,
_xlpm.IsPrincipalZeroCondition,ROUND($G277,2) = 0,
_xlpm.IsPrincipalRemainingBlankCondition,$G277="",
_xlpm.IsPeriodBlankCondition,ISBLANK($A278),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141251.10376503499</v>
      </c>
      <c r="M278" s="4">
        <f>_xlfn.LET(
_xlpm.CumulativePMICalculation,SUM($I$29:$I278),
_xlpm.IsPrincipalZeroCondition,ROUND($G277,2) = 0,
_xlpm.IsPrincipalRemainingBlankCondition,$G277="",
_xlpm.IsPeriodBlankCondition,ISBLANK($A278),
_xlpm.Calculation,IF(_xlpm.IsPeriodBlankCondition,"",IF(_xlpm.IsPrincipalRemainingBlankCondition,"",IF(_xlpm.IsPrincipalZeroCondition,"",_xlpm.CumulativePMICalculation))),
_xlpm.Calculation
)</f>
        <v>21600</v>
      </c>
      <c r="N278" s="4">
        <f t="shared" si="35"/>
        <v>376794.05824571924</v>
      </c>
      <c r="O278" s="4">
        <f>_xlfn.LET(
_xlpm.CumulativeHousingPaymentsIncludingAdditionalCosts,SUM($J$29:$J278),
_xlpm.PrincipalOwedCalculation,$B$10-$D278,
_xlpm.IsPrincipalLessThenOrEqualToMonthlyPaymentCondition,$G277&lt;=$B$10,
_xlpm.IsPrincipalZeroCondition,ROUND($G277,2) = 0,
_xlpm.IsPrincipalRemainingBlankCondition,$G277="",
_xlpm.IsPeriodBlankCondition,ISBLANK($A278),
_xlpm.Calculation,IF(_xlpm.IsPeriodBlankCondition,"",IF(_xlpm.IsPrincipalRemainingBlankCondition,"",IF(_xlpm.IsPrincipalZeroCondition,"",_xlpm.CumulativeHousingPaymentsIncludingAdditionalCosts))),
_xlpm.Calculation
)</f>
        <v>501794.05824571801</v>
      </c>
    </row>
    <row r="279" spans="1:15" x14ac:dyDescent="0.3">
      <c r="A279">
        <v>251</v>
      </c>
      <c r="B279" s="34">
        <f t="shared" si="28"/>
        <v>51441</v>
      </c>
      <c r="C279" s="4">
        <f t="shared" si="29"/>
        <v>38748.896234964835</v>
      </c>
      <c r="D279" s="4">
        <f t="shared" si="30"/>
        <v>258.32597489976558</v>
      </c>
      <c r="E279" s="4">
        <f t="shared" si="36"/>
        <v>1062.4502580831117</v>
      </c>
      <c r="F279" s="4">
        <v>100</v>
      </c>
      <c r="G279" s="4">
        <f t="shared" si="31"/>
        <v>37586.445976881725</v>
      </c>
      <c r="H279" s="4">
        <f t="shared" si="32"/>
        <v>500</v>
      </c>
      <c r="I279" s="4" t="str">
        <f t="shared" si="33"/>
        <v/>
      </c>
      <c r="J279" s="4">
        <f t="shared" si="34"/>
        <v>1920.7762329828774</v>
      </c>
      <c r="K279" s="4">
        <f>_xlfn.LET(
_xlpm.CumulativeInterestCalculation,SUM($D$29:$D279),
_xlpm.IsPrincipalZeroCondition,ROUND($G278,2) = 0,
_xlpm.IsPrincipalRemainingBlankCondition,$G278="",
_xlpm.IsPeriodBlankCondition,ISBLANK($A279),
_xlpm.Calculation,IF(_xlpm.IsPeriodBlankCondition,"",IF(_xlpm.IsPrincipalRemainingBlankCondition,"",IF(_xlpm.IsPrincipalZeroCondition,"",_xlpm.CumulativeInterestCalculation))),
_xlpm.Calculation
)</f>
        <v>214201.280455584</v>
      </c>
      <c r="L279" s="4">
        <f>_xlfn.LET(
_xlpm.CumulativePrincipalCalculation,SUM($E$29:$F279),
_xlpm.CumulativePrincipalCalculationIfPrincipalLessThenOrEqualToMonthlyPaymentCondition,$L278+$E279,
_xlpm.PrincipalOwedCalculation,$B$10-$D279,
_xlpm.IsPrincipalLessThenOrEqualToMonthlyPaymentCondition,$G278&lt;=$B$10,
_xlpm.IsPrincipalZeroCondition,ROUND($G278,2) = 0,
_xlpm.IsPrincipalRemainingBlankCondition,$G278="",
_xlpm.IsPeriodBlankCondition,ISBLANK($A279),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142413.55402311811</v>
      </c>
      <c r="M279" s="4">
        <f>_xlfn.LET(
_xlpm.CumulativePMICalculation,SUM($I$29:$I279),
_xlpm.IsPrincipalZeroCondition,ROUND($G278,2) = 0,
_xlpm.IsPrincipalRemainingBlankCondition,$G278="",
_xlpm.IsPeriodBlankCondition,ISBLANK($A279),
_xlpm.Calculation,IF(_xlpm.IsPeriodBlankCondition,"",IF(_xlpm.IsPrincipalRemainingBlankCondition,"",IF(_xlpm.IsPrincipalZeroCondition,"",_xlpm.CumulativePMICalculation))),
_xlpm.Calculation
)</f>
        <v>21600</v>
      </c>
      <c r="N279" s="4">
        <f t="shared" si="35"/>
        <v>378214.83447870211</v>
      </c>
      <c r="O279" s="4">
        <f>_xlfn.LET(
_xlpm.CumulativeHousingPaymentsIncludingAdditionalCosts,SUM($J$29:$J279),
_xlpm.PrincipalOwedCalculation,$B$10-$D279,
_xlpm.IsPrincipalLessThenOrEqualToMonthlyPaymentCondition,$G278&lt;=$B$10,
_xlpm.IsPrincipalZeroCondition,ROUND($G278,2) = 0,
_xlpm.IsPrincipalRemainingBlankCondition,$G278="",
_xlpm.IsPeriodBlankCondition,ISBLANK($A279),
_xlpm.Calculation,IF(_xlpm.IsPeriodBlankCondition,"",IF(_xlpm.IsPrincipalRemainingBlankCondition,"",IF(_xlpm.IsPrincipalZeroCondition,"",_xlpm.CumulativeHousingPaymentsIncludingAdditionalCosts))),
_xlpm.Calculation
)</f>
        <v>503714.83447870088</v>
      </c>
    </row>
    <row r="280" spans="1:15" x14ac:dyDescent="0.3">
      <c r="A280">
        <v>252</v>
      </c>
      <c r="B280" s="34">
        <f t="shared" si="28"/>
        <v>51471</v>
      </c>
      <c r="C280" s="4">
        <f t="shared" si="29"/>
        <v>37586.445976881725</v>
      </c>
      <c r="D280" s="4">
        <f t="shared" si="30"/>
        <v>250.57630651254485</v>
      </c>
      <c r="E280" s="4">
        <f t="shared" si="36"/>
        <v>1070.1999264703325</v>
      </c>
      <c r="F280" s="4">
        <v>100</v>
      </c>
      <c r="G280" s="4">
        <f t="shared" si="31"/>
        <v>36416.246050411391</v>
      </c>
      <c r="H280" s="4">
        <f t="shared" si="32"/>
        <v>500</v>
      </c>
      <c r="I280" s="4" t="str">
        <f t="shared" si="33"/>
        <v/>
      </c>
      <c r="J280" s="4">
        <f t="shared" si="34"/>
        <v>1920.7762329828772</v>
      </c>
      <c r="K280" s="4">
        <f>_xlfn.LET(
_xlpm.CumulativeInterestCalculation,SUM($D$29:$D280),
_xlpm.IsPrincipalZeroCondition,ROUND($G279,2) = 0,
_xlpm.IsPrincipalRemainingBlankCondition,$G279="",
_xlpm.IsPeriodBlankCondition,ISBLANK($A280),
_xlpm.Calculation,IF(_xlpm.IsPeriodBlankCondition,"",IF(_xlpm.IsPrincipalRemainingBlankCondition,"",IF(_xlpm.IsPrincipalZeroCondition,"",_xlpm.CumulativeInterestCalculation))),
_xlpm.Calculation
)</f>
        <v>214451.85676209655</v>
      </c>
      <c r="L280" s="4">
        <f>_xlfn.LET(
_xlpm.CumulativePrincipalCalculation,SUM($E$29:$F280),
_xlpm.CumulativePrincipalCalculationIfPrincipalLessThenOrEqualToMonthlyPaymentCondition,$L279+$E280,
_xlpm.PrincipalOwedCalculation,$B$10-$D280,
_xlpm.IsPrincipalLessThenOrEqualToMonthlyPaymentCondition,$G279&lt;=$B$10,
_xlpm.IsPrincipalZeroCondition,ROUND($G279,2) = 0,
_xlpm.IsPrincipalRemainingBlankCondition,$G279="",
_xlpm.IsPeriodBlankCondition,ISBLANK($A280),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143583.75394958843</v>
      </c>
      <c r="M280" s="4">
        <f>_xlfn.LET(
_xlpm.CumulativePMICalculation,SUM($I$29:$I280),
_xlpm.IsPrincipalZeroCondition,ROUND($G279,2) = 0,
_xlpm.IsPrincipalRemainingBlankCondition,$G279="",
_xlpm.IsPeriodBlankCondition,ISBLANK($A280),
_xlpm.Calculation,IF(_xlpm.IsPeriodBlankCondition,"",IF(_xlpm.IsPrincipalRemainingBlankCondition,"",IF(_xlpm.IsPrincipalZeroCondition,"",_xlpm.CumulativePMICalculation))),
_xlpm.Calculation
)</f>
        <v>21600</v>
      </c>
      <c r="N280" s="4">
        <f t="shared" si="35"/>
        <v>379635.61071168497</v>
      </c>
      <c r="O280" s="4">
        <f>_xlfn.LET(
_xlpm.CumulativeHousingPaymentsIncludingAdditionalCosts,SUM($J$29:$J280),
_xlpm.PrincipalOwedCalculation,$B$10-$D280,
_xlpm.IsPrincipalLessThenOrEqualToMonthlyPaymentCondition,$G279&lt;=$B$10,
_xlpm.IsPrincipalZeroCondition,ROUND($G279,2) = 0,
_xlpm.IsPrincipalRemainingBlankCondition,$G279="",
_xlpm.IsPeriodBlankCondition,ISBLANK($A280),
_xlpm.Calculation,IF(_xlpm.IsPeriodBlankCondition,"",IF(_xlpm.IsPrincipalRemainingBlankCondition,"",IF(_xlpm.IsPrincipalZeroCondition,"",_xlpm.CumulativeHousingPaymentsIncludingAdditionalCosts))),
_xlpm.Calculation
)</f>
        <v>505635.61071168375</v>
      </c>
    </row>
    <row r="281" spans="1:15" x14ac:dyDescent="0.3">
      <c r="A281">
        <v>253</v>
      </c>
      <c r="B281" s="34">
        <f t="shared" si="28"/>
        <v>51502</v>
      </c>
      <c r="C281" s="4">
        <f t="shared" si="29"/>
        <v>36416.246050411391</v>
      </c>
      <c r="D281" s="4">
        <f t="shared" si="30"/>
        <v>242.77497366940929</v>
      </c>
      <c r="E281" s="4">
        <f t="shared" si="36"/>
        <v>1078.0012593134679</v>
      </c>
      <c r="F281" s="4">
        <v>100</v>
      </c>
      <c r="G281" s="4">
        <f t="shared" si="31"/>
        <v>35238.244791097924</v>
      </c>
      <c r="H281" s="4">
        <f t="shared" si="32"/>
        <v>500</v>
      </c>
      <c r="I281" s="4" t="str">
        <f t="shared" si="33"/>
        <v/>
      </c>
      <c r="J281" s="4">
        <f t="shared" si="34"/>
        <v>1920.7762329828772</v>
      </c>
      <c r="K281" s="4">
        <f>_xlfn.LET(
_xlpm.CumulativeInterestCalculation,SUM($D$29:$D281),
_xlpm.IsPrincipalZeroCondition,ROUND($G280,2) = 0,
_xlpm.IsPrincipalRemainingBlankCondition,$G280="",
_xlpm.IsPeriodBlankCondition,ISBLANK($A281),
_xlpm.Calculation,IF(_xlpm.IsPeriodBlankCondition,"",IF(_xlpm.IsPrincipalRemainingBlankCondition,"",IF(_xlpm.IsPrincipalZeroCondition,"",_xlpm.CumulativeInterestCalculation))),
_xlpm.Calculation
)</f>
        <v>214694.63173576596</v>
      </c>
      <c r="L281" s="4">
        <f>_xlfn.LET(
_xlpm.CumulativePrincipalCalculation,SUM($E$29:$F281),
_xlpm.CumulativePrincipalCalculationIfPrincipalLessThenOrEqualToMonthlyPaymentCondition,$L280+$E281,
_xlpm.PrincipalOwedCalculation,$B$10-$D281,
_xlpm.IsPrincipalLessThenOrEqualToMonthlyPaymentCondition,$G280&lt;=$B$10,
_xlpm.IsPrincipalZeroCondition,ROUND($G280,2) = 0,
_xlpm.IsPrincipalRemainingBlankCondition,$G280="",
_xlpm.IsPeriodBlankCondition,ISBLANK($A281),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144761.75520890189</v>
      </c>
      <c r="M281" s="4">
        <f>_xlfn.LET(
_xlpm.CumulativePMICalculation,SUM($I$29:$I281),
_xlpm.IsPrincipalZeroCondition,ROUND($G280,2) = 0,
_xlpm.IsPrincipalRemainingBlankCondition,$G280="",
_xlpm.IsPeriodBlankCondition,ISBLANK($A281),
_xlpm.Calculation,IF(_xlpm.IsPeriodBlankCondition,"",IF(_xlpm.IsPrincipalRemainingBlankCondition,"",IF(_xlpm.IsPrincipalZeroCondition,"",_xlpm.CumulativePMICalculation))),
_xlpm.Calculation
)</f>
        <v>21600</v>
      </c>
      <c r="N281" s="4">
        <f t="shared" si="35"/>
        <v>381056.38694466784</v>
      </c>
      <c r="O281" s="4">
        <f>_xlfn.LET(
_xlpm.CumulativeHousingPaymentsIncludingAdditionalCosts,SUM($J$29:$J281),
_xlpm.PrincipalOwedCalculation,$B$10-$D281,
_xlpm.IsPrincipalLessThenOrEqualToMonthlyPaymentCondition,$G280&lt;=$B$10,
_xlpm.IsPrincipalZeroCondition,ROUND($G280,2) = 0,
_xlpm.IsPrincipalRemainingBlankCondition,$G280="",
_xlpm.IsPeriodBlankCondition,ISBLANK($A281),
_xlpm.Calculation,IF(_xlpm.IsPeriodBlankCondition,"",IF(_xlpm.IsPrincipalRemainingBlankCondition,"",IF(_xlpm.IsPrincipalZeroCondition,"",_xlpm.CumulativeHousingPaymentsIncludingAdditionalCosts))),
_xlpm.Calculation
)</f>
        <v>507556.38694466662</v>
      </c>
    </row>
    <row r="282" spans="1:15" x14ac:dyDescent="0.3">
      <c r="A282">
        <v>254</v>
      </c>
      <c r="B282" s="34">
        <f t="shared" si="28"/>
        <v>51533</v>
      </c>
      <c r="C282" s="4">
        <f t="shared" si="29"/>
        <v>35238.244791097924</v>
      </c>
      <c r="D282" s="4">
        <f t="shared" si="30"/>
        <v>234.92163194065284</v>
      </c>
      <c r="E282" s="4">
        <f t="shared" si="36"/>
        <v>1085.8546010422244</v>
      </c>
      <c r="F282" s="4">
        <v>100</v>
      </c>
      <c r="G282" s="4">
        <f t="shared" si="31"/>
        <v>34052.390190055703</v>
      </c>
      <c r="H282" s="4">
        <f t="shared" si="32"/>
        <v>500</v>
      </c>
      <c r="I282" s="4" t="str">
        <f t="shared" si="33"/>
        <v/>
      </c>
      <c r="J282" s="4">
        <f t="shared" si="34"/>
        <v>1920.7762329828772</v>
      </c>
      <c r="K282" s="4">
        <f>_xlfn.LET(
_xlpm.CumulativeInterestCalculation,SUM($D$29:$D282),
_xlpm.IsPrincipalZeroCondition,ROUND($G281,2) = 0,
_xlpm.IsPrincipalRemainingBlankCondition,$G281="",
_xlpm.IsPeriodBlankCondition,ISBLANK($A282),
_xlpm.Calculation,IF(_xlpm.IsPeriodBlankCondition,"",IF(_xlpm.IsPrincipalRemainingBlankCondition,"",IF(_xlpm.IsPrincipalZeroCondition,"",_xlpm.CumulativeInterestCalculation))),
_xlpm.Calculation
)</f>
        <v>214929.5533677066</v>
      </c>
      <c r="L282" s="4">
        <f>_xlfn.LET(
_xlpm.CumulativePrincipalCalculation,SUM($E$29:$F282),
_xlpm.CumulativePrincipalCalculationIfPrincipalLessThenOrEqualToMonthlyPaymentCondition,$L281+$E282,
_xlpm.PrincipalOwedCalculation,$B$10-$D282,
_xlpm.IsPrincipalLessThenOrEqualToMonthlyPaymentCondition,$G281&lt;=$B$10,
_xlpm.IsPrincipalZeroCondition,ROUND($G281,2) = 0,
_xlpm.IsPrincipalRemainingBlankCondition,$G281="",
_xlpm.IsPeriodBlankCondition,ISBLANK($A282),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145947.60980994412</v>
      </c>
      <c r="M282" s="4">
        <f>_xlfn.LET(
_xlpm.CumulativePMICalculation,SUM($I$29:$I282),
_xlpm.IsPrincipalZeroCondition,ROUND($G281,2) = 0,
_xlpm.IsPrincipalRemainingBlankCondition,$G281="",
_xlpm.IsPeriodBlankCondition,ISBLANK($A282),
_xlpm.Calculation,IF(_xlpm.IsPeriodBlankCondition,"",IF(_xlpm.IsPrincipalRemainingBlankCondition,"",IF(_xlpm.IsPrincipalZeroCondition,"",_xlpm.CumulativePMICalculation))),
_xlpm.Calculation
)</f>
        <v>21600</v>
      </c>
      <c r="N282" s="4">
        <f t="shared" si="35"/>
        <v>382477.16317765071</v>
      </c>
      <c r="O282" s="4">
        <f>_xlfn.LET(
_xlpm.CumulativeHousingPaymentsIncludingAdditionalCosts,SUM($J$29:$J282),
_xlpm.PrincipalOwedCalculation,$B$10-$D282,
_xlpm.IsPrincipalLessThenOrEqualToMonthlyPaymentCondition,$G281&lt;=$B$10,
_xlpm.IsPrincipalZeroCondition,ROUND($G281,2) = 0,
_xlpm.IsPrincipalRemainingBlankCondition,$G281="",
_xlpm.IsPeriodBlankCondition,ISBLANK($A282),
_xlpm.Calculation,IF(_xlpm.IsPeriodBlankCondition,"",IF(_xlpm.IsPrincipalRemainingBlankCondition,"",IF(_xlpm.IsPrincipalZeroCondition,"",_xlpm.CumulativeHousingPaymentsIncludingAdditionalCosts))),
_xlpm.Calculation
)</f>
        <v>509477.16317764949</v>
      </c>
    </row>
    <row r="283" spans="1:15" x14ac:dyDescent="0.3">
      <c r="A283">
        <v>255</v>
      </c>
      <c r="B283" s="34">
        <f t="shared" si="28"/>
        <v>51561</v>
      </c>
      <c r="C283" s="4">
        <f t="shared" si="29"/>
        <v>34052.390190055703</v>
      </c>
      <c r="D283" s="4">
        <f t="shared" si="30"/>
        <v>227.01593460037137</v>
      </c>
      <c r="E283" s="4">
        <f t="shared" si="36"/>
        <v>1093.7602983825059</v>
      </c>
      <c r="F283" s="4">
        <v>100</v>
      </c>
      <c r="G283" s="4">
        <f t="shared" si="31"/>
        <v>32858.629891673198</v>
      </c>
      <c r="H283" s="4">
        <f t="shared" si="32"/>
        <v>500</v>
      </c>
      <c r="I283" s="4" t="str">
        <f t="shared" si="33"/>
        <v/>
      </c>
      <c r="J283" s="4">
        <f t="shared" si="34"/>
        <v>1920.7762329828772</v>
      </c>
      <c r="K283" s="4">
        <f>_xlfn.LET(
_xlpm.CumulativeInterestCalculation,SUM($D$29:$D283),
_xlpm.IsPrincipalZeroCondition,ROUND($G282,2) = 0,
_xlpm.IsPrincipalRemainingBlankCondition,$G282="",
_xlpm.IsPeriodBlankCondition,ISBLANK($A283),
_xlpm.Calculation,IF(_xlpm.IsPeriodBlankCondition,"",IF(_xlpm.IsPrincipalRemainingBlankCondition,"",IF(_xlpm.IsPrincipalZeroCondition,"",_xlpm.CumulativeInterestCalculation))),
_xlpm.Calculation
)</f>
        <v>215156.56930230698</v>
      </c>
      <c r="L283" s="4">
        <f>_xlfn.LET(
_xlpm.CumulativePrincipalCalculation,SUM($E$29:$F283),
_xlpm.CumulativePrincipalCalculationIfPrincipalLessThenOrEqualToMonthlyPaymentCondition,$L282+$E283,
_xlpm.PrincipalOwedCalculation,$B$10-$D283,
_xlpm.IsPrincipalLessThenOrEqualToMonthlyPaymentCondition,$G282&lt;=$B$10,
_xlpm.IsPrincipalZeroCondition,ROUND($G282,2) = 0,
_xlpm.IsPrincipalRemainingBlankCondition,$G282="",
_xlpm.IsPeriodBlankCondition,ISBLANK($A283),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147141.37010832664</v>
      </c>
      <c r="M283" s="4">
        <f>_xlfn.LET(
_xlpm.CumulativePMICalculation,SUM($I$29:$I283),
_xlpm.IsPrincipalZeroCondition,ROUND($G282,2) = 0,
_xlpm.IsPrincipalRemainingBlankCondition,$G282="",
_xlpm.IsPeriodBlankCondition,ISBLANK($A283),
_xlpm.Calculation,IF(_xlpm.IsPeriodBlankCondition,"",IF(_xlpm.IsPrincipalRemainingBlankCondition,"",IF(_xlpm.IsPrincipalZeroCondition,"",_xlpm.CumulativePMICalculation))),
_xlpm.Calculation
)</f>
        <v>21600</v>
      </c>
      <c r="N283" s="4">
        <f t="shared" si="35"/>
        <v>383897.93941063364</v>
      </c>
      <c r="O283" s="4">
        <f>_xlfn.LET(
_xlpm.CumulativeHousingPaymentsIncludingAdditionalCosts,SUM($J$29:$J283),
_xlpm.PrincipalOwedCalculation,$B$10-$D283,
_xlpm.IsPrincipalLessThenOrEqualToMonthlyPaymentCondition,$G282&lt;=$B$10,
_xlpm.IsPrincipalZeroCondition,ROUND($G282,2) = 0,
_xlpm.IsPrincipalRemainingBlankCondition,$G282="",
_xlpm.IsPeriodBlankCondition,ISBLANK($A283),
_xlpm.Calculation,IF(_xlpm.IsPeriodBlankCondition,"",IF(_xlpm.IsPrincipalRemainingBlankCondition,"",IF(_xlpm.IsPrincipalZeroCondition,"",_xlpm.CumulativeHousingPaymentsIncludingAdditionalCosts))),
_xlpm.Calculation
)</f>
        <v>511397.93941063236</v>
      </c>
    </row>
    <row r="284" spans="1:15" x14ac:dyDescent="0.3">
      <c r="A284">
        <v>256</v>
      </c>
      <c r="B284" s="34">
        <f t="shared" si="28"/>
        <v>51592</v>
      </c>
      <c r="C284" s="4">
        <f t="shared" si="29"/>
        <v>32858.629891673198</v>
      </c>
      <c r="D284" s="4">
        <f t="shared" si="30"/>
        <v>219.05753261115467</v>
      </c>
      <c r="E284" s="4">
        <f t="shared" si="36"/>
        <v>1101.7187003717227</v>
      </c>
      <c r="F284" s="4">
        <v>100</v>
      </c>
      <c r="G284" s="4">
        <f t="shared" si="31"/>
        <v>31656.911191301475</v>
      </c>
      <c r="H284" s="4">
        <f t="shared" si="32"/>
        <v>500</v>
      </c>
      <c r="I284" s="4" t="str">
        <f t="shared" si="33"/>
        <v/>
      </c>
      <c r="J284" s="4">
        <f t="shared" si="34"/>
        <v>1920.7762329828774</v>
      </c>
      <c r="K284" s="4">
        <f>_xlfn.LET(
_xlpm.CumulativeInterestCalculation,SUM($D$29:$D284),
_xlpm.IsPrincipalZeroCondition,ROUND($G283,2) = 0,
_xlpm.IsPrincipalRemainingBlankCondition,$G283="",
_xlpm.IsPeriodBlankCondition,ISBLANK($A284),
_xlpm.Calculation,IF(_xlpm.IsPeriodBlankCondition,"",IF(_xlpm.IsPrincipalRemainingBlankCondition,"",IF(_xlpm.IsPrincipalZeroCondition,"",_xlpm.CumulativeInterestCalculation))),
_xlpm.Calculation
)</f>
        <v>215375.62683491813</v>
      </c>
      <c r="L284" s="4">
        <f>_xlfn.LET(
_xlpm.CumulativePrincipalCalculation,SUM($E$29:$F284),
_xlpm.CumulativePrincipalCalculationIfPrincipalLessThenOrEqualToMonthlyPaymentCondition,$L283+$E284,
_xlpm.PrincipalOwedCalculation,$B$10-$D284,
_xlpm.IsPrincipalLessThenOrEqualToMonthlyPaymentCondition,$G283&lt;=$B$10,
_xlpm.IsPrincipalZeroCondition,ROUND($G283,2) = 0,
_xlpm.IsPrincipalRemainingBlankCondition,$G283="",
_xlpm.IsPeriodBlankCondition,ISBLANK($A284),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148343.08880869835</v>
      </c>
      <c r="M284" s="4">
        <f>_xlfn.LET(
_xlpm.CumulativePMICalculation,SUM($I$29:$I284),
_xlpm.IsPrincipalZeroCondition,ROUND($G283,2) = 0,
_xlpm.IsPrincipalRemainingBlankCondition,$G283="",
_xlpm.IsPeriodBlankCondition,ISBLANK($A284),
_xlpm.Calculation,IF(_xlpm.IsPeriodBlankCondition,"",IF(_xlpm.IsPrincipalRemainingBlankCondition,"",IF(_xlpm.IsPrincipalZeroCondition,"",_xlpm.CumulativePMICalculation))),
_xlpm.Calculation
)</f>
        <v>21600</v>
      </c>
      <c r="N284" s="4">
        <f t="shared" si="35"/>
        <v>385318.71564361651</v>
      </c>
      <c r="O284" s="4">
        <f>_xlfn.LET(
_xlpm.CumulativeHousingPaymentsIncludingAdditionalCosts,SUM($J$29:$J284),
_xlpm.PrincipalOwedCalculation,$B$10-$D284,
_xlpm.IsPrincipalLessThenOrEqualToMonthlyPaymentCondition,$G283&lt;=$B$10,
_xlpm.IsPrincipalZeroCondition,ROUND($G283,2) = 0,
_xlpm.IsPrincipalRemainingBlankCondition,$G283="",
_xlpm.IsPeriodBlankCondition,ISBLANK($A284),
_xlpm.Calculation,IF(_xlpm.IsPeriodBlankCondition,"",IF(_xlpm.IsPrincipalRemainingBlankCondition,"",IF(_xlpm.IsPrincipalZeroCondition,"",_xlpm.CumulativeHousingPaymentsIncludingAdditionalCosts))),
_xlpm.Calculation
)</f>
        <v>513318.71564361523</v>
      </c>
    </row>
    <row r="285" spans="1:15" x14ac:dyDescent="0.3">
      <c r="A285">
        <v>257</v>
      </c>
      <c r="B285" s="34">
        <f t="shared" si="28"/>
        <v>51622</v>
      </c>
      <c r="C285" s="4">
        <f t="shared" si="29"/>
        <v>31656.911191301475</v>
      </c>
      <c r="D285" s="4">
        <f t="shared" si="30"/>
        <v>211.04607460867652</v>
      </c>
      <c r="E285" s="4">
        <f t="shared" si="36"/>
        <v>1109.7301583742008</v>
      </c>
      <c r="F285" s="4">
        <v>100</v>
      </c>
      <c r="G285" s="4">
        <f t="shared" si="31"/>
        <v>30447.181032927274</v>
      </c>
      <c r="H285" s="4">
        <f t="shared" si="32"/>
        <v>500</v>
      </c>
      <c r="I285" s="4" t="str">
        <f t="shared" si="33"/>
        <v/>
      </c>
      <c r="J285" s="4">
        <f t="shared" si="34"/>
        <v>1920.7762329828772</v>
      </c>
      <c r="K285" s="4">
        <f>_xlfn.LET(
_xlpm.CumulativeInterestCalculation,SUM($D$29:$D285),
_xlpm.IsPrincipalZeroCondition,ROUND($G284,2) = 0,
_xlpm.IsPrincipalRemainingBlankCondition,$G284="",
_xlpm.IsPeriodBlankCondition,ISBLANK($A285),
_xlpm.Calculation,IF(_xlpm.IsPeriodBlankCondition,"",IF(_xlpm.IsPrincipalRemainingBlankCondition,"",IF(_xlpm.IsPrincipalZeroCondition,"",_xlpm.CumulativeInterestCalculation))),
_xlpm.Calculation
)</f>
        <v>215586.67290952682</v>
      </c>
      <c r="L285" s="4">
        <f>_xlfn.LET(
_xlpm.CumulativePrincipalCalculation,SUM($E$29:$F285),
_xlpm.CumulativePrincipalCalculationIfPrincipalLessThenOrEqualToMonthlyPaymentCondition,$L284+$E285,
_xlpm.PrincipalOwedCalculation,$B$10-$D285,
_xlpm.IsPrincipalLessThenOrEqualToMonthlyPaymentCondition,$G284&lt;=$B$10,
_xlpm.IsPrincipalZeroCondition,ROUND($G284,2) = 0,
_xlpm.IsPrincipalRemainingBlankCondition,$G284="",
_xlpm.IsPeriodBlankCondition,ISBLANK($A285),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149552.81896707256</v>
      </c>
      <c r="M285" s="4">
        <f>_xlfn.LET(
_xlpm.CumulativePMICalculation,SUM($I$29:$I285),
_xlpm.IsPrincipalZeroCondition,ROUND($G284,2) = 0,
_xlpm.IsPrincipalRemainingBlankCondition,$G284="",
_xlpm.IsPeriodBlankCondition,ISBLANK($A285),
_xlpm.Calculation,IF(_xlpm.IsPeriodBlankCondition,"",IF(_xlpm.IsPrincipalRemainingBlankCondition,"",IF(_xlpm.IsPrincipalZeroCondition,"",_xlpm.CumulativePMICalculation))),
_xlpm.Calculation
)</f>
        <v>21600</v>
      </c>
      <c r="N285" s="4">
        <f t="shared" si="35"/>
        <v>386739.49187659938</v>
      </c>
      <c r="O285" s="4">
        <f>_xlfn.LET(
_xlpm.CumulativeHousingPaymentsIncludingAdditionalCosts,SUM($J$29:$J285),
_xlpm.PrincipalOwedCalculation,$B$10-$D285,
_xlpm.IsPrincipalLessThenOrEqualToMonthlyPaymentCondition,$G284&lt;=$B$10,
_xlpm.IsPrincipalZeroCondition,ROUND($G284,2) = 0,
_xlpm.IsPrincipalRemainingBlankCondition,$G284="",
_xlpm.IsPeriodBlankCondition,ISBLANK($A285),
_xlpm.Calculation,IF(_xlpm.IsPeriodBlankCondition,"",IF(_xlpm.IsPrincipalRemainingBlankCondition,"",IF(_xlpm.IsPrincipalZeroCondition,"",_xlpm.CumulativeHousingPaymentsIncludingAdditionalCosts))),
_xlpm.Calculation
)</f>
        <v>515239.4918765981</v>
      </c>
    </row>
    <row r="286" spans="1:15" x14ac:dyDescent="0.3">
      <c r="A286">
        <v>258</v>
      </c>
      <c r="B286" s="34">
        <f t="shared" ref="B286:B349" si="37">IF(ISBLANK($A286),"",EDATE($B285,1))</f>
        <v>51653</v>
      </c>
      <c r="C286" s="4">
        <f t="shared" ref="C286:C349" si="38">_xlfn.LET(
_xlpm.StartingPrincipalBalance,$G285,
_xlpm.IsPrincipalRemainingZeroCondition,ROUND($G285,2)=0,
_xlpm.IsPrincipalRemainingBlankCondition,$G285="",
_xlpm.IsPeriodBlankCondition,ISBLANK($A286),
_xlpm.Calculation,IF(_xlpm.IsPeriodBlankCondition,"",IF(_xlpm.IsPrincipalRemainingBlankCondition,"",IF(_xlpm.IsPrincipalRemainingZeroCondition,"",_xlpm.StartingPrincipalBalance))),
_xlpm.Calculation
)</f>
        <v>30447.181032927274</v>
      </c>
      <c r="D286" s="4">
        <f t="shared" ref="D286:D349" si="39">_xlfn.LET(
_xlpm.InterestCalculation,$G285*$B$9,
_xlpm.IsPrincipalRemainingZeroCondition,ROUND($G285,2)=0,
_xlpm.IsPrincipalRemainingBlankCondition,$G285="",
_xlpm.IsPeriodBlankCondition,ISBLANK($A286),
_xlpm.Calculation,IF(_xlpm.IsPeriodBlankCondition,"",IF(_xlpm.IsPrincipalRemainingBlankCondition,"",IF(_xlpm.IsPrincipalRemainingZeroCondition,"",_xlpm.InterestCalculation))),
_xlpm.Calculation
)</f>
        <v>202.98120688618184</v>
      </c>
      <c r="E286" s="4">
        <f t="shared" si="36"/>
        <v>1117.7950260966954</v>
      </c>
      <c r="F286" s="4">
        <v>100</v>
      </c>
      <c r="G286" s="4">
        <f t="shared" ref="G286:G349" si="40">_xlfn.LET(
_xlpm.StartingBalanceGreaterThanPrincipalOwedPlusPrepaymentCondition,$C286&gt;=$E286+$F286,
_xlpm.IsPrincpalOwedPlusPrepaymentLessThanOrEqualToPrincipalRemainingCondition,ROUND($E286+$F286,2)&lt;=ROUND($G285,2),
_xlpm.IsCurrentPrincapalOwedAmtGreaterThanPrevPrincipalOwedCondition,$E285&gt;$G285,
_xlpm.IsPrincipalZeroCondition,ROUND($G285,2) = 0,
_xlpm.IsPrincipalRemainingBlankCondition,$G285="",
_xlpm.IsPeriodBlankCondition,ISBLANK($A286),
_xlpm.Calculation,IF(_xlpm.IsPeriodBlankCondition,"",IF(_xlpm.IsPrincipalRemainingBlankCondition,"",IF(_xlpm.IsPrincipalZeroCondition,"",IF(_xlpm.StartingBalanceGreaterThanPrincipalOwedPlusPrepaymentCondition,$C286-$E286-$F286,0)))),
_xlpm.Calculation
)</f>
        <v>29229.38600683058</v>
      </c>
      <c r="H286" s="4">
        <f t="shared" ref="H286:H349" si="41">_xlfn.LET(
_xlpm.PrincpalRemainingCalculation,$B$13,
_xlpm.IsPrincipalZeroCondition,ROUND($G285,2) = 0,
_xlpm.IsPrincipalRemainingBlankCondition,$G285="",
_xlpm.IsPeriodBlankCondition,ISBLANK($A286),
_xlpm.Calculation,IF(_xlpm.IsPeriodBlankCondition,"",IF(_xlpm.IsPrincipalRemainingBlankCondition,"",IF(_xlpm.IsPrincipalZeroCondition,"",_xlpm.PrincpalRemainingCalculation))),
_xlpm.Calculation
)</f>
        <v>500</v>
      </c>
      <c r="I286" s="4" t="str">
        <f t="shared" ref="I286:I349" si="42">_xlfn.LET(
_xlpm.IsPrincipalRemainingLessThanOrEqualToPMICutoffAmtCondition,$G285&lt;=$B$2*(1-$B$15),
_xlpm.PMIMonthlyPayment,$B$19,
_xlpm.IsPrincipalZeroCondition,ROUND($G285,2) = 0,
_xlpm.IsPrincipalRemainingBlankCondition,$G285="",
_xlpm.IsPeriodBlankCondition,ISBLANK($A286),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286" s="4">
        <f t="shared" ref="J286:J349" si="43">_xlfn.LET(
_xlpm.PrePaymentActuallyPaid,IF($C286&gt;=$E286+$F286,$F286,$C286-$E286),
_xlpm.IfPMIOwedIsBlank,IF($I286 = "",0,$I286),
_xlpm.TotalMonthlyPaymentCalculation,$D286+$E286+$H286+_xlpm.IfPMIOwedIsBlank+_xlpm.PrePaymentActuallyPaid,
_xlpm.IsPrincipalZeroCondition,ROUND($G285,2) = 0,
_xlpm.IsPrincipalRemainingBlankCondition,$G285="",
_xlpm.IsPeriodBlankCondition,ISBLANK($A286),
_xlpm.Calculation,IF(_xlpm.IsPeriodBlankCondition,"",IF(_xlpm.IsPrincipalRemainingBlankCondition,"",IF(_xlpm.IsPrincipalZeroCondition,"",_xlpm.TotalMonthlyPaymentCalculation))),
_xlpm.Calculation
)</f>
        <v>1920.7762329828772</v>
      </c>
      <c r="K286" s="4">
        <f>_xlfn.LET(
_xlpm.CumulativeInterestCalculation,SUM($D$29:$D286),
_xlpm.IsPrincipalZeroCondition,ROUND($G285,2) = 0,
_xlpm.IsPrincipalRemainingBlankCondition,$G285="",
_xlpm.IsPeriodBlankCondition,ISBLANK($A286),
_xlpm.Calculation,IF(_xlpm.IsPeriodBlankCondition,"",IF(_xlpm.IsPrincipalRemainingBlankCondition,"",IF(_xlpm.IsPrincipalZeroCondition,"",_xlpm.CumulativeInterestCalculation))),
_xlpm.Calculation
)</f>
        <v>215789.654116413</v>
      </c>
      <c r="L286" s="4">
        <f>_xlfn.LET(
_xlpm.CumulativePrincipalCalculation,SUM($E$29:$F286),
_xlpm.CumulativePrincipalCalculationIfPrincipalLessThenOrEqualToMonthlyPaymentCondition,$L285+$E286,
_xlpm.PrincipalOwedCalculation,$B$10-$D286,
_xlpm.IsPrincipalLessThenOrEqualToMonthlyPaymentCondition,$G285&lt;=$B$10,
_xlpm.IsPrincipalZeroCondition,ROUND($G285,2) = 0,
_xlpm.IsPrincipalRemainingBlankCondition,$G285="",
_xlpm.IsPeriodBlankCondition,ISBLANK($A286),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150770.61399316925</v>
      </c>
      <c r="M286" s="4">
        <f>_xlfn.LET(
_xlpm.CumulativePMICalculation,SUM($I$29:$I286),
_xlpm.IsPrincipalZeroCondition,ROUND($G285,2) = 0,
_xlpm.IsPrincipalRemainingBlankCondition,$G285="",
_xlpm.IsPeriodBlankCondition,ISBLANK($A286),
_xlpm.Calculation,IF(_xlpm.IsPeriodBlankCondition,"",IF(_xlpm.IsPrincipalRemainingBlankCondition,"",IF(_xlpm.IsPrincipalZeroCondition,"",_xlpm.CumulativePMICalculation))),
_xlpm.Calculation
)</f>
        <v>21600</v>
      </c>
      <c r="N286" s="4">
        <f t="shared" ref="N286:N349" si="44">_xlfn.LET(
_xlpm.CumulativeHousingPayments,$K286+$L286+$M286,
_xlpm.PrincipalOwedCalculation,$B$10-$D286,
_xlpm.IsPrincipalLessThenOrEqualToMonthlyPaymentCondition,$G285&lt;=$B$10,
_xlpm.IsPrincipalZeroCondition,ROUND($G285,2) = 0,
_xlpm.IsPrincipalRemainingBlankCondition,$G285="",
_xlpm.IsPeriodBlankCondition,ISBLANK($A286),
_xlpm.Calculation,IF(_xlpm.IsPeriodBlankCondition,"",IF(_xlpm.IsPrincipalRemainingBlankCondition,"",IF(_xlpm.IsPrincipalZeroCondition,"",_xlpm.CumulativeHousingPayments))),
_xlpm.Calculation
)</f>
        <v>388160.26810958225</v>
      </c>
      <c r="O286" s="4">
        <f>_xlfn.LET(
_xlpm.CumulativeHousingPaymentsIncludingAdditionalCosts,SUM($J$29:$J286),
_xlpm.PrincipalOwedCalculation,$B$10-$D286,
_xlpm.IsPrincipalLessThenOrEqualToMonthlyPaymentCondition,$G285&lt;=$B$10,
_xlpm.IsPrincipalZeroCondition,ROUND($G285,2) = 0,
_xlpm.IsPrincipalRemainingBlankCondition,$G285="",
_xlpm.IsPeriodBlankCondition,ISBLANK($A286),
_xlpm.Calculation,IF(_xlpm.IsPeriodBlankCondition,"",IF(_xlpm.IsPrincipalRemainingBlankCondition,"",IF(_xlpm.IsPrincipalZeroCondition,"",_xlpm.CumulativeHousingPaymentsIncludingAdditionalCosts))),
_xlpm.Calculation
)</f>
        <v>517160.26810958097</v>
      </c>
    </row>
    <row r="287" spans="1:15" x14ac:dyDescent="0.3">
      <c r="A287">
        <v>259</v>
      </c>
      <c r="B287" s="34">
        <f t="shared" si="37"/>
        <v>51683</v>
      </c>
      <c r="C287" s="4">
        <f t="shared" si="38"/>
        <v>29229.38600683058</v>
      </c>
      <c r="D287" s="4">
        <f t="shared" si="39"/>
        <v>194.86257337887054</v>
      </c>
      <c r="E287" s="4">
        <f t="shared" si="36"/>
        <v>1125.9136596040066</v>
      </c>
      <c r="F287" s="4">
        <v>100</v>
      </c>
      <c r="G287" s="4">
        <f t="shared" si="40"/>
        <v>28003.472347226572</v>
      </c>
      <c r="H287" s="4">
        <f t="shared" si="41"/>
        <v>500</v>
      </c>
      <c r="I287" s="4" t="str">
        <f t="shared" si="42"/>
        <v/>
      </c>
      <c r="J287" s="4">
        <f t="shared" si="43"/>
        <v>1920.7762329828772</v>
      </c>
      <c r="K287" s="4">
        <f>_xlfn.LET(
_xlpm.CumulativeInterestCalculation,SUM($D$29:$D287),
_xlpm.IsPrincipalZeroCondition,ROUND($G286,2) = 0,
_xlpm.IsPrincipalRemainingBlankCondition,$G286="",
_xlpm.IsPeriodBlankCondition,ISBLANK($A287),
_xlpm.Calculation,IF(_xlpm.IsPeriodBlankCondition,"",IF(_xlpm.IsPrincipalRemainingBlankCondition,"",IF(_xlpm.IsPrincipalZeroCondition,"",_xlpm.CumulativeInterestCalculation))),
_xlpm.Calculation
)</f>
        <v>215984.51668979187</v>
      </c>
      <c r="L287" s="4">
        <f>_xlfn.LET(
_xlpm.CumulativePrincipalCalculation,SUM($E$29:$F287),
_xlpm.CumulativePrincipalCalculationIfPrincipalLessThenOrEqualToMonthlyPaymentCondition,$L286+$E287,
_xlpm.PrincipalOwedCalculation,$B$10-$D287,
_xlpm.IsPrincipalLessThenOrEqualToMonthlyPaymentCondition,$G286&lt;=$B$10,
_xlpm.IsPrincipalZeroCondition,ROUND($G286,2) = 0,
_xlpm.IsPrincipalRemainingBlankCondition,$G286="",
_xlpm.IsPeriodBlankCondition,ISBLANK($A287),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151996.52765277325</v>
      </c>
      <c r="M287" s="4">
        <f>_xlfn.LET(
_xlpm.CumulativePMICalculation,SUM($I$29:$I287),
_xlpm.IsPrincipalZeroCondition,ROUND($G286,2) = 0,
_xlpm.IsPrincipalRemainingBlankCondition,$G286="",
_xlpm.IsPeriodBlankCondition,ISBLANK($A287),
_xlpm.Calculation,IF(_xlpm.IsPeriodBlankCondition,"",IF(_xlpm.IsPrincipalRemainingBlankCondition,"",IF(_xlpm.IsPrincipalZeroCondition,"",_xlpm.CumulativePMICalculation))),
_xlpm.Calculation
)</f>
        <v>21600</v>
      </c>
      <c r="N287" s="4">
        <f t="shared" si="44"/>
        <v>389581.04434256512</v>
      </c>
      <c r="O287" s="4">
        <f>_xlfn.LET(
_xlpm.CumulativeHousingPaymentsIncludingAdditionalCosts,SUM($J$29:$J287),
_xlpm.PrincipalOwedCalculation,$B$10-$D287,
_xlpm.IsPrincipalLessThenOrEqualToMonthlyPaymentCondition,$G286&lt;=$B$10,
_xlpm.IsPrincipalZeroCondition,ROUND($G286,2) = 0,
_xlpm.IsPrincipalRemainingBlankCondition,$G286="",
_xlpm.IsPeriodBlankCondition,ISBLANK($A287),
_xlpm.Calculation,IF(_xlpm.IsPeriodBlankCondition,"",IF(_xlpm.IsPrincipalRemainingBlankCondition,"",IF(_xlpm.IsPrincipalZeroCondition,"",_xlpm.CumulativeHousingPaymentsIncludingAdditionalCosts))),
_xlpm.Calculation
)</f>
        <v>519081.04434256384</v>
      </c>
    </row>
    <row r="288" spans="1:15" x14ac:dyDescent="0.3">
      <c r="A288">
        <v>260</v>
      </c>
      <c r="B288" s="34">
        <f t="shared" si="37"/>
        <v>51714</v>
      </c>
      <c r="C288" s="4">
        <f t="shared" si="38"/>
        <v>28003.472347226572</v>
      </c>
      <c r="D288" s="4">
        <f t="shared" si="39"/>
        <v>186.68981564817716</v>
      </c>
      <c r="E288" s="4">
        <f t="shared" si="36"/>
        <v>1134.0864173346999</v>
      </c>
      <c r="F288" s="4">
        <v>100</v>
      </c>
      <c r="G288" s="4">
        <f t="shared" si="40"/>
        <v>26769.385929891872</v>
      </c>
      <c r="H288" s="4">
        <f t="shared" si="41"/>
        <v>500</v>
      </c>
      <c r="I288" s="4" t="str">
        <f t="shared" si="42"/>
        <v/>
      </c>
      <c r="J288" s="4">
        <f t="shared" si="43"/>
        <v>1920.776232982877</v>
      </c>
      <c r="K288" s="4">
        <f>_xlfn.LET(
_xlpm.CumulativeInterestCalculation,SUM($D$29:$D288),
_xlpm.IsPrincipalZeroCondition,ROUND($G287,2) = 0,
_xlpm.IsPrincipalRemainingBlankCondition,$G287="",
_xlpm.IsPeriodBlankCondition,ISBLANK($A288),
_xlpm.Calculation,IF(_xlpm.IsPeriodBlankCondition,"",IF(_xlpm.IsPrincipalRemainingBlankCondition,"",IF(_xlpm.IsPrincipalZeroCondition,"",_xlpm.CumulativeInterestCalculation))),
_xlpm.Calculation
)</f>
        <v>216171.20650544006</v>
      </c>
      <c r="L288" s="4">
        <f>_xlfn.LET(
_xlpm.CumulativePrincipalCalculation,SUM($E$29:$F288),
_xlpm.CumulativePrincipalCalculationIfPrincipalLessThenOrEqualToMonthlyPaymentCondition,$L287+$E288,
_xlpm.PrincipalOwedCalculation,$B$10-$D288,
_xlpm.IsPrincipalLessThenOrEqualToMonthlyPaymentCondition,$G287&lt;=$B$10,
_xlpm.IsPrincipalZeroCondition,ROUND($G287,2) = 0,
_xlpm.IsPrincipalRemainingBlankCondition,$G287="",
_xlpm.IsPeriodBlankCondition,ISBLANK($A288),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153230.61407010796</v>
      </c>
      <c r="M288" s="4">
        <f>_xlfn.LET(
_xlpm.CumulativePMICalculation,SUM($I$29:$I288),
_xlpm.IsPrincipalZeroCondition,ROUND($G287,2) = 0,
_xlpm.IsPrincipalRemainingBlankCondition,$G287="",
_xlpm.IsPeriodBlankCondition,ISBLANK($A288),
_xlpm.Calculation,IF(_xlpm.IsPeriodBlankCondition,"",IF(_xlpm.IsPrincipalRemainingBlankCondition,"",IF(_xlpm.IsPrincipalZeroCondition,"",_xlpm.CumulativePMICalculation))),
_xlpm.Calculation
)</f>
        <v>21600</v>
      </c>
      <c r="N288" s="4">
        <f t="shared" si="44"/>
        <v>391001.82057554799</v>
      </c>
      <c r="O288" s="4">
        <f>_xlfn.LET(
_xlpm.CumulativeHousingPaymentsIncludingAdditionalCosts,SUM($J$29:$J288),
_xlpm.PrincipalOwedCalculation,$B$10-$D288,
_xlpm.IsPrincipalLessThenOrEqualToMonthlyPaymentCondition,$G287&lt;=$B$10,
_xlpm.IsPrincipalZeroCondition,ROUND($G287,2) = 0,
_xlpm.IsPrincipalRemainingBlankCondition,$G287="",
_xlpm.IsPeriodBlankCondition,ISBLANK($A288),
_xlpm.Calculation,IF(_xlpm.IsPeriodBlankCondition,"",IF(_xlpm.IsPrincipalRemainingBlankCondition,"",IF(_xlpm.IsPrincipalZeroCondition,"",_xlpm.CumulativeHousingPaymentsIncludingAdditionalCosts))),
_xlpm.Calculation
)</f>
        <v>521001.82057554671</v>
      </c>
    </row>
    <row r="289" spans="1:19" x14ac:dyDescent="0.3">
      <c r="A289">
        <v>261</v>
      </c>
      <c r="B289" s="34">
        <f t="shared" si="37"/>
        <v>51745</v>
      </c>
      <c r="C289" s="4">
        <f t="shared" si="38"/>
        <v>26769.385929891872</v>
      </c>
      <c r="D289" s="4">
        <f t="shared" si="39"/>
        <v>178.46257286594582</v>
      </c>
      <c r="E289" s="4">
        <f t="shared" si="36"/>
        <v>1142.3136601169315</v>
      </c>
      <c r="F289" s="4">
        <v>100</v>
      </c>
      <c r="G289" s="4">
        <f t="shared" si="40"/>
        <v>25527.072269774941</v>
      </c>
      <c r="H289" s="4">
        <f t="shared" si="41"/>
        <v>500</v>
      </c>
      <c r="I289" s="4" t="str">
        <f t="shared" si="42"/>
        <v/>
      </c>
      <c r="J289" s="4">
        <f t="shared" si="43"/>
        <v>1920.7762329828772</v>
      </c>
      <c r="K289" s="4">
        <f>_xlfn.LET(
_xlpm.CumulativeInterestCalculation,SUM($D$29:$D289),
_xlpm.IsPrincipalZeroCondition,ROUND($G288,2) = 0,
_xlpm.IsPrincipalRemainingBlankCondition,$G288="",
_xlpm.IsPeriodBlankCondition,ISBLANK($A289),
_xlpm.Calculation,IF(_xlpm.IsPeriodBlankCondition,"",IF(_xlpm.IsPrincipalRemainingBlankCondition,"",IF(_xlpm.IsPrincipalZeroCondition,"",_xlpm.CumulativeInterestCalculation))),
_xlpm.Calculation
)</f>
        <v>216349.669078306</v>
      </c>
      <c r="L289" s="4">
        <f>_xlfn.LET(
_xlpm.CumulativePrincipalCalculation,SUM($E$29:$F289),
_xlpm.CumulativePrincipalCalculationIfPrincipalLessThenOrEqualToMonthlyPaymentCondition,$L288+$E289,
_xlpm.PrincipalOwedCalculation,$B$10-$D289,
_xlpm.IsPrincipalLessThenOrEqualToMonthlyPaymentCondition,$G288&lt;=$B$10,
_xlpm.IsPrincipalZeroCondition,ROUND($G288,2) = 0,
_xlpm.IsPrincipalRemainingBlankCondition,$G288="",
_xlpm.IsPeriodBlankCondition,ISBLANK($A289),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154472.92773022488</v>
      </c>
      <c r="M289" s="4">
        <f>_xlfn.LET(
_xlpm.CumulativePMICalculation,SUM($I$29:$I289),
_xlpm.IsPrincipalZeroCondition,ROUND($G288,2) = 0,
_xlpm.IsPrincipalRemainingBlankCondition,$G288="",
_xlpm.IsPeriodBlankCondition,ISBLANK($A289),
_xlpm.Calculation,IF(_xlpm.IsPeriodBlankCondition,"",IF(_xlpm.IsPrincipalRemainingBlankCondition,"",IF(_xlpm.IsPrincipalZeroCondition,"",_xlpm.CumulativePMICalculation))),
_xlpm.Calculation
)</f>
        <v>21600</v>
      </c>
      <c r="N289" s="4">
        <f t="shared" si="44"/>
        <v>392422.59680853086</v>
      </c>
      <c r="O289" s="4">
        <f>_xlfn.LET(
_xlpm.CumulativeHousingPaymentsIncludingAdditionalCosts,SUM($J$29:$J289),
_xlpm.PrincipalOwedCalculation,$B$10-$D289,
_xlpm.IsPrincipalLessThenOrEqualToMonthlyPaymentCondition,$G288&lt;=$B$10,
_xlpm.IsPrincipalZeroCondition,ROUND($G288,2) = 0,
_xlpm.IsPrincipalRemainingBlankCondition,$G288="",
_xlpm.IsPeriodBlankCondition,ISBLANK($A289),
_xlpm.Calculation,IF(_xlpm.IsPeriodBlankCondition,"",IF(_xlpm.IsPrincipalRemainingBlankCondition,"",IF(_xlpm.IsPrincipalZeroCondition,"",_xlpm.CumulativeHousingPaymentsIncludingAdditionalCosts))),
_xlpm.Calculation
)</f>
        <v>522922.59680852958</v>
      </c>
      <c r="S289">
        <f>IF(C289="",1,0)</f>
        <v>0</v>
      </c>
    </row>
    <row r="290" spans="1:19" x14ac:dyDescent="0.3">
      <c r="A290">
        <v>262</v>
      </c>
      <c r="B290" s="34">
        <f t="shared" si="37"/>
        <v>51775</v>
      </c>
      <c r="C290" s="4">
        <f t="shared" si="38"/>
        <v>25527.072269774941</v>
      </c>
      <c r="D290" s="4">
        <f t="shared" si="39"/>
        <v>170.18048179849961</v>
      </c>
      <c r="E290" s="4">
        <f t="shared" si="36"/>
        <v>1150.5957511843776</v>
      </c>
      <c r="F290" s="4">
        <v>100</v>
      </c>
      <c r="G290" s="4">
        <f t="shared" si="40"/>
        <v>24276.476518590564</v>
      </c>
      <c r="H290" s="4">
        <f t="shared" si="41"/>
        <v>500</v>
      </c>
      <c r="I290" s="4" t="str">
        <f t="shared" si="42"/>
        <v/>
      </c>
      <c r="J290" s="4">
        <f t="shared" si="43"/>
        <v>1920.7762329828772</v>
      </c>
      <c r="K290" s="4">
        <f>_xlfn.LET(
_xlpm.CumulativeInterestCalculation,SUM($D$29:$D290),
_xlpm.IsPrincipalZeroCondition,ROUND($G289,2) = 0,
_xlpm.IsPrincipalRemainingBlankCondition,$G289="",
_xlpm.IsPeriodBlankCondition,ISBLANK($A290),
_xlpm.Calculation,IF(_xlpm.IsPeriodBlankCondition,"",IF(_xlpm.IsPrincipalRemainingBlankCondition,"",IF(_xlpm.IsPrincipalZeroCondition,"",_xlpm.CumulativeInterestCalculation))),
_xlpm.Calculation
)</f>
        <v>216519.84956010451</v>
      </c>
      <c r="L290" s="4">
        <f>_xlfn.LET(
_xlpm.CumulativePrincipalCalculation,SUM($E$29:$F290),
_xlpm.CumulativePrincipalCalculationIfPrincipalLessThenOrEqualToMonthlyPaymentCondition,$L289+$E290,
_xlpm.PrincipalOwedCalculation,$B$10-$D290,
_xlpm.IsPrincipalLessThenOrEqualToMonthlyPaymentCondition,$G289&lt;=$B$10,
_xlpm.IsPrincipalZeroCondition,ROUND($G289,2) = 0,
_xlpm.IsPrincipalRemainingBlankCondition,$G289="",
_xlpm.IsPeriodBlankCondition,ISBLANK($A290),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155723.52348140927</v>
      </c>
      <c r="M290" s="4">
        <f>_xlfn.LET(
_xlpm.CumulativePMICalculation,SUM($I$29:$I290),
_xlpm.IsPrincipalZeroCondition,ROUND($G289,2) = 0,
_xlpm.IsPrincipalRemainingBlankCondition,$G289="",
_xlpm.IsPeriodBlankCondition,ISBLANK($A290),
_xlpm.Calculation,IF(_xlpm.IsPeriodBlankCondition,"",IF(_xlpm.IsPrincipalRemainingBlankCondition,"",IF(_xlpm.IsPrincipalZeroCondition,"",_xlpm.CumulativePMICalculation))),
_xlpm.Calculation
)</f>
        <v>21600</v>
      </c>
      <c r="N290" s="4">
        <f t="shared" si="44"/>
        <v>393843.37304151378</v>
      </c>
      <c r="O290" s="4">
        <f>_xlfn.LET(
_xlpm.CumulativeHousingPaymentsIncludingAdditionalCosts,SUM($J$29:$J290),
_xlpm.PrincipalOwedCalculation,$B$10-$D290,
_xlpm.IsPrincipalLessThenOrEqualToMonthlyPaymentCondition,$G289&lt;=$B$10,
_xlpm.IsPrincipalZeroCondition,ROUND($G289,2) = 0,
_xlpm.IsPrincipalRemainingBlankCondition,$G289="",
_xlpm.IsPeriodBlankCondition,ISBLANK($A290),
_xlpm.Calculation,IF(_xlpm.IsPeriodBlankCondition,"",IF(_xlpm.IsPrincipalRemainingBlankCondition,"",IF(_xlpm.IsPrincipalZeroCondition,"",_xlpm.CumulativeHousingPaymentsIncludingAdditionalCosts))),
_xlpm.Calculation
)</f>
        <v>524843.37304151244</v>
      </c>
      <c r="Q290" s="4"/>
      <c r="S290">
        <f>IF(C290&lt;&gt;"",1,0)</f>
        <v>1</v>
      </c>
    </row>
    <row r="291" spans="1:19" x14ac:dyDescent="0.3">
      <c r="A291">
        <v>263</v>
      </c>
      <c r="B291" s="34">
        <f t="shared" si="37"/>
        <v>51806</v>
      </c>
      <c r="C291" s="4">
        <f t="shared" si="38"/>
        <v>24276.476518590564</v>
      </c>
      <c r="D291" s="4">
        <f t="shared" si="39"/>
        <v>161.84317679060376</v>
      </c>
      <c r="E291" s="4">
        <f t="shared" si="36"/>
        <v>1158.9330561922734</v>
      </c>
      <c r="F291" s="4">
        <v>100</v>
      </c>
      <c r="G291" s="4">
        <f t="shared" si="40"/>
        <v>23017.543462398291</v>
      </c>
      <c r="H291" s="4">
        <f t="shared" si="41"/>
        <v>500</v>
      </c>
      <c r="I291" s="4" t="str">
        <f t="shared" si="42"/>
        <v/>
      </c>
      <c r="J291" s="4">
        <f t="shared" si="43"/>
        <v>1920.7762329828772</v>
      </c>
      <c r="K291" s="4">
        <f>_xlfn.LET(
_xlpm.CumulativeInterestCalculation,SUM($D$29:$D291),
_xlpm.IsPrincipalZeroCondition,ROUND($G290,2) = 0,
_xlpm.IsPrincipalRemainingBlankCondition,$G290="",
_xlpm.IsPeriodBlankCondition,ISBLANK($A291),
_xlpm.Calculation,IF(_xlpm.IsPeriodBlankCondition,"",IF(_xlpm.IsPrincipalRemainingBlankCondition,"",IF(_xlpm.IsPrincipalZeroCondition,"",_xlpm.CumulativeInterestCalculation))),
_xlpm.Calculation
)</f>
        <v>216681.69273689511</v>
      </c>
      <c r="L291" s="4">
        <f>_xlfn.LET(
_xlpm.CumulativePrincipalCalculation,SUM($E$29:$F291),
_xlpm.CumulativePrincipalCalculationIfPrincipalLessThenOrEqualToMonthlyPaymentCondition,$L290+$E291,
_xlpm.PrincipalOwedCalculation,$B$10-$D291,
_xlpm.IsPrincipalLessThenOrEqualToMonthlyPaymentCondition,$G290&lt;=$B$10,
_xlpm.IsPrincipalZeroCondition,ROUND($G290,2) = 0,
_xlpm.IsPrincipalRemainingBlankCondition,$G290="",
_xlpm.IsPeriodBlankCondition,ISBLANK($A291),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156982.45653760154</v>
      </c>
      <c r="M291" s="4">
        <f>_xlfn.LET(
_xlpm.CumulativePMICalculation,SUM($I$29:$I291),
_xlpm.IsPrincipalZeroCondition,ROUND($G290,2) = 0,
_xlpm.IsPrincipalRemainingBlankCondition,$G290="",
_xlpm.IsPeriodBlankCondition,ISBLANK($A291),
_xlpm.Calculation,IF(_xlpm.IsPeriodBlankCondition,"",IF(_xlpm.IsPrincipalRemainingBlankCondition,"",IF(_xlpm.IsPrincipalZeroCondition,"",_xlpm.CumulativePMICalculation))),
_xlpm.Calculation
)</f>
        <v>21600</v>
      </c>
      <c r="N291" s="4">
        <f t="shared" si="44"/>
        <v>395264.14927449665</v>
      </c>
      <c r="O291" s="4">
        <f>_xlfn.LET(
_xlpm.CumulativeHousingPaymentsIncludingAdditionalCosts,SUM($J$29:$J291),
_xlpm.PrincipalOwedCalculation,$B$10-$D291,
_xlpm.IsPrincipalLessThenOrEqualToMonthlyPaymentCondition,$G290&lt;=$B$10,
_xlpm.IsPrincipalZeroCondition,ROUND($G290,2) = 0,
_xlpm.IsPrincipalRemainingBlankCondition,$G290="",
_xlpm.IsPeriodBlankCondition,ISBLANK($A291),
_xlpm.Calculation,IF(_xlpm.IsPeriodBlankCondition,"",IF(_xlpm.IsPrincipalRemainingBlankCondition,"",IF(_xlpm.IsPrincipalZeroCondition,"",_xlpm.CumulativeHousingPaymentsIncludingAdditionalCosts))),
_xlpm.Calculation
)</f>
        <v>526764.14927449531</v>
      </c>
    </row>
    <row r="292" spans="1:19" x14ac:dyDescent="0.3">
      <c r="A292">
        <v>264</v>
      </c>
      <c r="B292" s="34">
        <f t="shared" si="37"/>
        <v>51836</v>
      </c>
      <c r="C292" s="4">
        <f t="shared" si="38"/>
        <v>23017.543462398291</v>
      </c>
      <c r="D292" s="4">
        <f t="shared" si="39"/>
        <v>153.45028974932194</v>
      </c>
      <c r="E292" s="4">
        <f t="shared" si="36"/>
        <v>1167.3259432335553</v>
      </c>
      <c r="F292" s="4">
        <v>100</v>
      </c>
      <c r="G292" s="4">
        <f t="shared" si="40"/>
        <v>21750.217519164737</v>
      </c>
      <c r="H292" s="4">
        <f t="shared" si="41"/>
        <v>500</v>
      </c>
      <c r="I292" s="4" t="str">
        <f t="shared" si="42"/>
        <v/>
      </c>
      <c r="J292" s="4">
        <f t="shared" si="43"/>
        <v>1920.7762329828772</v>
      </c>
      <c r="K292" s="4">
        <f>_xlfn.LET(
_xlpm.CumulativeInterestCalculation,SUM($D$29:$D292),
_xlpm.IsPrincipalZeroCondition,ROUND($G291,2) = 0,
_xlpm.IsPrincipalRemainingBlankCondition,$G291="",
_xlpm.IsPeriodBlankCondition,ISBLANK($A292),
_xlpm.Calculation,IF(_xlpm.IsPeriodBlankCondition,"",IF(_xlpm.IsPrincipalRemainingBlankCondition,"",IF(_xlpm.IsPrincipalZeroCondition,"",_xlpm.CumulativeInterestCalculation))),
_xlpm.Calculation
)</f>
        <v>216835.14302664442</v>
      </c>
      <c r="L292" s="4">
        <f>_xlfn.LET(
_xlpm.CumulativePrincipalCalculation,SUM($E$29:$F292),
_xlpm.CumulativePrincipalCalculationIfPrincipalLessThenOrEqualToMonthlyPaymentCondition,$L291+$E292,
_xlpm.PrincipalOwedCalculation,$B$10-$D292,
_xlpm.IsPrincipalLessThenOrEqualToMonthlyPaymentCondition,$G291&lt;=$B$10,
_xlpm.IsPrincipalZeroCondition,ROUND($G291,2) = 0,
_xlpm.IsPrincipalRemainingBlankCondition,$G291="",
_xlpm.IsPeriodBlankCondition,ISBLANK($A292),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158249.7824808351</v>
      </c>
      <c r="M292" s="4">
        <f>_xlfn.LET(
_xlpm.CumulativePMICalculation,SUM($I$29:$I292),
_xlpm.IsPrincipalZeroCondition,ROUND($G291,2) = 0,
_xlpm.IsPrincipalRemainingBlankCondition,$G291="",
_xlpm.IsPeriodBlankCondition,ISBLANK($A292),
_xlpm.Calculation,IF(_xlpm.IsPeriodBlankCondition,"",IF(_xlpm.IsPrincipalRemainingBlankCondition,"",IF(_xlpm.IsPrincipalZeroCondition,"",_xlpm.CumulativePMICalculation))),
_xlpm.Calculation
)</f>
        <v>21600</v>
      </c>
      <c r="N292" s="4">
        <f t="shared" si="44"/>
        <v>396684.92550747952</v>
      </c>
      <c r="O292" s="4">
        <f>_xlfn.LET(
_xlpm.CumulativeHousingPaymentsIncludingAdditionalCosts,SUM($J$29:$J292),
_xlpm.PrincipalOwedCalculation,$B$10-$D292,
_xlpm.IsPrincipalLessThenOrEqualToMonthlyPaymentCondition,$G291&lt;=$B$10,
_xlpm.IsPrincipalZeroCondition,ROUND($G291,2) = 0,
_xlpm.IsPrincipalRemainingBlankCondition,$G291="",
_xlpm.IsPeriodBlankCondition,ISBLANK($A292),
_xlpm.Calculation,IF(_xlpm.IsPeriodBlankCondition,"",IF(_xlpm.IsPrincipalRemainingBlankCondition,"",IF(_xlpm.IsPrincipalZeroCondition,"",_xlpm.CumulativeHousingPaymentsIncludingAdditionalCosts))),
_xlpm.Calculation
)</f>
        <v>528684.92550747818</v>
      </c>
    </row>
    <row r="293" spans="1:19" x14ac:dyDescent="0.3">
      <c r="A293">
        <v>265</v>
      </c>
      <c r="B293" s="34">
        <f t="shared" si="37"/>
        <v>51867</v>
      </c>
      <c r="C293" s="4">
        <f t="shared" si="38"/>
        <v>21750.217519164737</v>
      </c>
      <c r="D293" s="4">
        <f t="shared" si="39"/>
        <v>145.00145012776491</v>
      </c>
      <c r="E293" s="4">
        <f t="shared" si="36"/>
        <v>1175.7747828551123</v>
      </c>
      <c r="F293" s="4">
        <v>100</v>
      </c>
      <c r="G293" s="4">
        <f t="shared" si="40"/>
        <v>20474.442736309626</v>
      </c>
      <c r="H293" s="4">
        <f t="shared" si="41"/>
        <v>500</v>
      </c>
      <c r="I293" s="4" t="str">
        <f t="shared" si="42"/>
        <v/>
      </c>
      <c r="J293" s="4">
        <f t="shared" si="43"/>
        <v>1920.7762329828772</v>
      </c>
      <c r="K293" s="4">
        <f>_xlfn.LET(
_xlpm.CumulativeInterestCalculation,SUM($D$29:$D293),
_xlpm.IsPrincipalZeroCondition,ROUND($G292,2) = 0,
_xlpm.IsPrincipalRemainingBlankCondition,$G292="",
_xlpm.IsPeriodBlankCondition,ISBLANK($A293),
_xlpm.Calculation,IF(_xlpm.IsPeriodBlankCondition,"",IF(_xlpm.IsPrincipalRemainingBlankCondition,"",IF(_xlpm.IsPrincipalZeroCondition,"",_xlpm.CumulativeInterestCalculation))),
_xlpm.Calculation
)</f>
        <v>216980.1444767722</v>
      </c>
      <c r="L293" s="4">
        <f>_xlfn.LET(
_xlpm.CumulativePrincipalCalculation,SUM($E$29:$F293),
_xlpm.CumulativePrincipalCalculationIfPrincipalLessThenOrEqualToMonthlyPaymentCondition,$L292+$E293,
_xlpm.PrincipalOwedCalculation,$B$10-$D293,
_xlpm.IsPrincipalLessThenOrEqualToMonthlyPaymentCondition,$G292&lt;=$B$10,
_xlpm.IsPrincipalZeroCondition,ROUND($G292,2) = 0,
_xlpm.IsPrincipalRemainingBlankCondition,$G292="",
_xlpm.IsPeriodBlankCondition,ISBLANK($A293),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159525.55726369022</v>
      </c>
      <c r="M293" s="4">
        <f>_xlfn.LET(
_xlpm.CumulativePMICalculation,SUM($I$29:$I293),
_xlpm.IsPrincipalZeroCondition,ROUND($G292,2) = 0,
_xlpm.IsPrincipalRemainingBlankCondition,$G292="",
_xlpm.IsPeriodBlankCondition,ISBLANK($A293),
_xlpm.Calculation,IF(_xlpm.IsPeriodBlankCondition,"",IF(_xlpm.IsPrincipalRemainingBlankCondition,"",IF(_xlpm.IsPrincipalZeroCondition,"",_xlpm.CumulativePMICalculation))),
_xlpm.Calculation
)</f>
        <v>21600</v>
      </c>
      <c r="N293" s="4">
        <f t="shared" si="44"/>
        <v>398105.70174046245</v>
      </c>
      <c r="O293" s="4">
        <f>_xlfn.LET(
_xlpm.CumulativeHousingPaymentsIncludingAdditionalCosts,SUM($J$29:$J293),
_xlpm.PrincipalOwedCalculation,$B$10-$D293,
_xlpm.IsPrincipalLessThenOrEqualToMonthlyPaymentCondition,$G292&lt;=$B$10,
_xlpm.IsPrincipalZeroCondition,ROUND($G292,2) = 0,
_xlpm.IsPrincipalRemainingBlankCondition,$G292="",
_xlpm.IsPeriodBlankCondition,ISBLANK($A293),
_xlpm.Calculation,IF(_xlpm.IsPeriodBlankCondition,"",IF(_xlpm.IsPrincipalRemainingBlankCondition,"",IF(_xlpm.IsPrincipalZeroCondition,"",_xlpm.CumulativeHousingPaymentsIncludingAdditionalCosts))),
_xlpm.Calculation
)</f>
        <v>530605.70174046105</v>
      </c>
    </row>
    <row r="294" spans="1:19" x14ac:dyDescent="0.3">
      <c r="A294">
        <v>266</v>
      </c>
      <c r="B294" s="34">
        <f t="shared" si="37"/>
        <v>51898</v>
      </c>
      <c r="C294" s="4">
        <f t="shared" si="38"/>
        <v>20474.442736309626</v>
      </c>
      <c r="D294" s="4">
        <f t="shared" si="39"/>
        <v>136.49628490873084</v>
      </c>
      <c r="E294" s="4">
        <f t="shared" si="36"/>
        <v>1184.2799480741464</v>
      </c>
      <c r="F294" s="4">
        <v>100</v>
      </c>
      <c r="G294" s="4">
        <f t="shared" si="40"/>
        <v>19190.162788235481</v>
      </c>
      <c r="H294" s="4">
        <f t="shared" si="41"/>
        <v>500</v>
      </c>
      <c r="I294" s="4" t="str">
        <f t="shared" si="42"/>
        <v/>
      </c>
      <c r="J294" s="4">
        <f t="shared" si="43"/>
        <v>1920.7762329828772</v>
      </c>
      <c r="K294" s="4">
        <f>_xlfn.LET(
_xlpm.CumulativeInterestCalculation,SUM($D$29:$D294),
_xlpm.IsPrincipalZeroCondition,ROUND($G293,2) = 0,
_xlpm.IsPrincipalRemainingBlankCondition,$G293="",
_xlpm.IsPeriodBlankCondition,ISBLANK($A294),
_xlpm.Calculation,IF(_xlpm.IsPeriodBlankCondition,"",IF(_xlpm.IsPrincipalRemainingBlankCondition,"",IF(_xlpm.IsPrincipalZeroCondition,"",_xlpm.CumulativeInterestCalculation))),
_xlpm.Calculation
)</f>
        <v>217116.64076168093</v>
      </c>
      <c r="L294" s="4">
        <f>_xlfn.LET(
_xlpm.CumulativePrincipalCalculation,SUM($E$29:$F294),
_xlpm.CumulativePrincipalCalculationIfPrincipalLessThenOrEqualToMonthlyPaymentCondition,$L293+$E294,
_xlpm.PrincipalOwedCalculation,$B$10-$D294,
_xlpm.IsPrincipalLessThenOrEqualToMonthlyPaymentCondition,$G293&lt;=$B$10,
_xlpm.IsPrincipalZeroCondition,ROUND($G293,2) = 0,
_xlpm.IsPrincipalRemainingBlankCondition,$G293="",
_xlpm.IsPeriodBlankCondition,ISBLANK($A294),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160809.83721176436</v>
      </c>
      <c r="M294" s="4">
        <f>_xlfn.LET(
_xlpm.CumulativePMICalculation,SUM($I$29:$I294),
_xlpm.IsPrincipalZeroCondition,ROUND($G293,2) = 0,
_xlpm.IsPrincipalRemainingBlankCondition,$G293="",
_xlpm.IsPeriodBlankCondition,ISBLANK($A294),
_xlpm.Calculation,IF(_xlpm.IsPeriodBlankCondition,"",IF(_xlpm.IsPrincipalRemainingBlankCondition,"",IF(_xlpm.IsPrincipalZeroCondition,"",_xlpm.CumulativePMICalculation))),
_xlpm.Calculation
)</f>
        <v>21600</v>
      </c>
      <c r="N294" s="4">
        <f t="shared" si="44"/>
        <v>399526.47797344532</v>
      </c>
      <c r="O294" s="4">
        <f>_xlfn.LET(
_xlpm.CumulativeHousingPaymentsIncludingAdditionalCosts,SUM($J$29:$J294),
_xlpm.PrincipalOwedCalculation,$B$10-$D294,
_xlpm.IsPrincipalLessThenOrEqualToMonthlyPaymentCondition,$G293&lt;=$B$10,
_xlpm.IsPrincipalZeroCondition,ROUND($G293,2) = 0,
_xlpm.IsPrincipalRemainingBlankCondition,$G293="",
_xlpm.IsPeriodBlankCondition,ISBLANK($A294),
_xlpm.Calculation,IF(_xlpm.IsPeriodBlankCondition,"",IF(_xlpm.IsPrincipalRemainingBlankCondition,"",IF(_xlpm.IsPrincipalZeroCondition,"",_xlpm.CumulativeHousingPaymentsIncludingAdditionalCosts))),
_xlpm.Calculation
)</f>
        <v>532526.47797344392</v>
      </c>
    </row>
    <row r="295" spans="1:19" x14ac:dyDescent="0.3">
      <c r="A295">
        <v>267</v>
      </c>
      <c r="B295" s="34">
        <f t="shared" si="37"/>
        <v>51926</v>
      </c>
      <c r="C295" s="4">
        <f t="shared" si="38"/>
        <v>19190.162788235481</v>
      </c>
      <c r="D295" s="4">
        <f t="shared" si="39"/>
        <v>127.93441858823654</v>
      </c>
      <c r="E295" s="4">
        <f t="shared" si="36"/>
        <v>1192.8418143946408</v>
      </c>
      <c r="F295" s="4">
        <v>100</v>
      </c>
      <c r="G295" s="4">
        <f t="shared" si="40"/>
        <v>17897.32097384084</v>
      </c>
      <c r="H295" s="4">
        <f t="shared" si="41"/>
        <v>500</v>
      </c>
      <c r="I295" s="4" t="str">
        <f t="shared" si="42"/>
        <v/>
      </c>
      <c r="J295" s="4">
        <f t="shared" si="43"/>
        <v>1920.7762329828772</v>
      </c>
      <c r="K295" s="4">
        <f>_xlfn.LET(
_xlpm.CumulativeInterestCalculation,SUM($D$29:$D295),
_xlpm.IsPrincipalZeroCondition,ROUND($G294,2) = 0,
_xlpm.IsPrincipalRemainingBlankCondition,$G294="",
_xlpm.IsPeriodBlankCondition,ISBLANK($A295),
_xlpm.Calculation,IF(_xlpm.IsPeriodBlankCondition,"",IF(_xlpm.IsPrincipalRemainingBlankCondition,"",IF(_xlpm.IsPrincipalZeroCondition,"",_xlpm.CumulativeInterestCalculation))),
_xlpm.Calculation
)</f>
        <v>217244.57518026917</v>
      </c>
      <c r="L295" s="4">
        <f>_xlfn.LET(
_xlpm.CumulativePrincipalCalculation,SUM($E$29:$F295),
_xlpm.CumulativePrincipalCalculationIfPrincipalLessThenOrEqualToMonthlyPaymentCondition,$L294+$E295,
_xlpm.PrincipalOwedCalculation,$B$10-$D295,
_xlpm.IsPrincipalLessThenOrEqualToMonthlyPaymentCondition,$G294&lt;=$B$10,
_xlpm.IsPrincipalZeroCondition,ROUND($G294,2) = 0,
_xlpm.IsPrincipalRemainingBlankCondition,$G294="",
_xlpm.IsPeriodBlankCondition,ISBLANK($A295),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162102.67902615899</v>
      </c>
      <c r="M295" s="4">
        <f>_xlfn.LET(
_xlpm.CumulativePMICalculation,SUM($I$29:$I295),
_xlpm.IsPrincipalZeroCondition,ROUND($G294,2) = 0,
_xlpm.IsPrincipalRemainingBlankCondition,$G294="",
_xlpm.IsPeriodBlankCondition,ISBLANK($A295),
_xlpm.Calculation,IF(_xlpm.IsPeriodBlankCondition,"",IF(_xlpm.IsPrincipalRemainingBlankCondition,"",IF(_xlpm.IsPrincipalZeroCondition,"",_xlpm.CumulativePMICalculation))),
_xlpm.Calculation
)</f>
        <v>21600</v>
      </c>
      <c r="N295" s="4">
        <f t="shared" si="44"/>
        <v>400947.25420642819</v>
      </c>
      <c r="O295" s="4">
        <f>_xlfn.LET(
_xlpm.CumulativeHousingPaymentsIncludingAdditionalCosts,SUM($J$29:$J295),
_xlpm.PrincipalOwedCalculation,$B$10-$D295,
_xlpm.IsPrincipalLessThenOrEqualToMonthlyPaymentCondition,$G294&lt;=$B$10,
_xlpm.IsPrincipalZeroCondition,ROUND($G294,2) = 0,
_xlpm.IsPrincipalRemainingBlankCondition,$G294="",
_xlpm.IsPeriodBlankCondition,ISBLANK($A295),
_xlpm.Calculation,IF(_xlpm.IsPeriodBlankCondition,"",IF(_xlpm.IsPrincipalRemainingBlankCondition,"",IF(_xlpm.IsPrincipalZeroCondition,"",_xlpm.CumulativeHousingPaymentsIncludingAdditionalCosts))),
_xlpm.Calculation
)</f>
        <v>534447.25420642679</v>
      </c>
    </row>
    <row r="296" spans="1:19" x14ac:dyDescent="0.3">
      <c r="A296">
        <v>268</v>
      </c>
      <c r="B296" s="34">
        <f t="shared" si="37"/>
        <v>51957</v>
      </c>
      <c r="C296" s="4">
        <f t="shared" si="38"/>
        <v>17897.32097384084</v>
      </c>
      <c r="D296" s="4">
        <f t="shared" si="39"/>
        <v>119.31547315893894</v>
      </c>
      <c r="E296" s="4">
        <f t="shared" ref="E296:E359" si="45">_xlfn.LET(
_xlpm.PrincipalOwedCalculation,$B$10-$D296,
_xlpm.IsPrincipalLessThenOrEqualToMonthlyPaymentCondition,$G295&lt;=$B$10,
_xlpm.IsPrincipalZeroCondition,ROUND($G295,2) = 0,
_xlpm.IsPrincipalRemainingBlankCondition,$G295="",
_xlpm.IsPeriodBlankCondition,ISBLANK($A296),
_xlpm.Calculation,IF(_xlpm.IsPeriodBlankCondition,"",IF(_xlpm.IsPrincipalRemainingBlankCondition,"",IF(_xlpm.IsPrincipalZeroCondition,"",IF(_xlpm.IsPrincipalLessThenOrEqualToMonthlyPaymentCondition,$G295,_xlpm.PrincipalOwedCalculation)))),
_xlpm.Calculation
)</f>
        <v>1201.4607598239384</v>
      </c>
      <c r="F296" s="4">
        <v>100</v>
      </c>
      <c r="G296" s="4">
        <f t="shared" si="40"/>
        <v>16595.860214016902</v>
      </c>
      <c r="H296" s="4">
        <f t="shared" si="41"/>
        <v>500</v>
      </c>
      <c r="I296" s="4" t="str">
        <f t="shared" si="42"/>
        <v/>
      </c>
      <c r="J296" s="4">
        <f t="shared" si="43"/>
        <v>1920.7762329828772</v>
      </c>
      <c r="K296" s="4">
        <f>_xlfn.LET(
_xlpm.CumulativeInterestCalculation,SUM($D$29:$D296),
_xlpm.IsPrincipalZeroCondition,ROUND($G295,2) = 0,
_xlpm.IsPrincipalRemainingBlankCondition,$G295="",
_xlpm.IsPeriodBlankCondition,ISBLANK($A296),
_xlpm.Calculation,IF(_xlpm.IsPeriodBlankCondition,"",IF(_xlpm.IsPrincipalRemainingBlankCondition,"",IF(_xlpm.IsPrincipalZeroCondition,"",_xlpm.CumulativeInterestCalculation))),
_xlpm.Calculation
)</f>
        <v>217363.8906534281</v>
      </c>
      <c r="L296" s="4">
        <f>_xlfn.LET(
_xlpm.CumulativePrincipalCalculation,SUM($E$29:$F296),
_xlpm.CumulativePrincipalCalculationIfPrincipalLessThenOrEqualToMonthlyPaymentCondition,$L295+$E296,
_xlpm.PrincipalOwedCalculation,$B$10-$D296,
_xlpm.IsPrincipalLessThenOrEqualToMonthlyPaymentCondition,$G295&lt;=$B$10,
_xlpm.IsPrincipalZeroCondition,ROUND($G295,2) = 0,
_xlpm.IsPrincipalRemainingBlankCondition,$G295="",
_xlpm.IsPeriodBlankCondition,ISBLANK($A296),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163404.13978598293</v>
      </c>
      <c r="M296" s="4">
        <f>_xlfn.LET(
_xlpm.CumulativePMICalculation,SUM($I$29:$I296),
_xlpm.IsPrincipalZeroCondition,ROUND($G295,2) = 0,
_xlpm.IsPrincipalRemainingBlankCondition,$G295="",
_xlpm.IsPeriodBlankCondition,ISBLANK($A296),
_xlpm.Calculation,IF(_xlpm.IsPeriodBlankCondition,"",IF(_xlpm.IsPrincipalRemainingBlankCondition,"",IF(_xlpm.IsPrincipalZeroCondition,"",_xlpm.CumulativePMICalculation))),
_xlpm.Calculation
)</f>
        <v>21600</v>
      </c>
      <c r="N296" s="4">
        <f t="shared" si="44"/>
        <v>402368.03043941106</v>
      </c>
      <c r="O296" s="4">
        <f>_xlfn.LET(
_xlpm.CumulativeHousingPaymentsIncludingAdditionalCosts,SUM($J$29:$J296),
_xlpm.PrincipalOwedCalculation,$B$10-$D296,
_xlpm.IsPrincipalLessThenOrEqualToMonthlyPaymentCondition,$G295&lt;=$B$10,
_xlpm.IsPrincipalZeroCondition,ROUND($G295,2) = 0,
_xlpm.IsPrincipalRemainingBlankCondition,$G295="",
_xlpm.IsPeriodBlankCondition,ISBLANK($A296),
_xlpm.Calculation,IF(_xlpm.IsPeriodBlankCondition,"",IF(_xlpm.IsPrincipalRemainingBlankCondition,"",IF(_xlpm.IsPrincipalZeroCondition,"",_xlpm.CumulativeHousingPaymentsIncludingAdditionalCosts))),
_xlpm.Calculation
)</f>
        <v>536368.03043940966</v>
      </c>
    </row>
    <row r="297" spans="1:19" x14ac:dyDescent="0.3">
      <c r="A297">
        <v>269</v>
      </c>
      <c r="B297" s="34">
        <f t="shared" si="37"/>
        <v>51987</v>
      </c>
      <c r="C297" s="4">
        <f t="shared" si="38"/>
        <v>16595.860214016902</v>
      </c>
      <c r="D297" s="4">
        <f t="shared" si="39"/>
        <v>110.63906809344603</v>
      </c>
      <c r="E297" s="4">
        <f t="shared" si="45"/>
        <v>1210.1371648894312</v>
      </c>
      <c r="F297" s="4">
        <v>100</v>
      </c>
      <c r="G297" s="4">
        <f t="shared" si="40"/>
        <v>15285.723049127471</v>
      </c>
      <c r="H297" s="4">
        <f t="shared" si="41"/>
        <v>500</v>
      </c>
      <c r="I297" s="4" t="str">
        <f t="shared" si="42"/>
        <v/>
      </c>
      <c r="J297" s="4">
        <f t="shared" si="43"/>
        <v>1920.7762329828772</v>
      </c>
      <c r="K297" s="4">
        <f>_xlfn.LET(
_xlpm.CumulativeInterestCalculation,SUM($D$29:$D297),
_xlpm.IsPrincipalZeroCondition,ROUND($G296,2) = 0,
_xlpm.IsPrincipalRemainingBlankCondition,$G296="",
_xlpm.IsPeriodBlankCondition,ISBLANK($A297),
_xlpm.Calculation,IF(_xlpm.IsPeriodBlankCondition,"",IF(_xlpm.IsPrincipalRemainingBlankCondition,"",IF(_xlpm.IsPrincipalZeroCondition,"",_xlpm.CumulativeInterestCalculation))),
_xlpm.Calculation
)</f>
        <v>217474.52972152154</v>
      </c>
      <c r="L297" s="4">
        <f>_xlfn.LET(
_xlpm.CumulativePrincipalCalculation,SUM($E$29:$F297),
_xlpm.CumulativePrincipalCalculationIfPrincipalLessThenOrEqualToMonthlyPaymentCondition,$L296+$E297,
_xlpm.PrincipalOwedCalculation,$B$10-$D297,
_xlpm.IsPrincipalLessThenOrEqualToMonthlyPaymentCondition,$G296&lt;=$B$10,
_xlpm.IsPrincipalZeroCondition,ROUND($G296,2) = 0,
_xlpm.IsPrincipalRemainingBlankCondition,$G296="",
_xlpm.IsPeriodBlankCondition,ISBLANK($A297),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164714.27695087236</v>
      </c>
      <c r="M297" s="4">
        <f>_xlfn.LET(
_xlpm.CumulativePMICalculation,SUM($I$29:$I297),
_xlpm.IsPrincipalZeroCondition,ROUND($G296,2) = 0,
_xlpm.IsPrincipalRemainingBlankCondition,$G296="",
_xlpm.IsPeriodBlankCondition,ISBLANK($A297),
_xlpm.Calculation,IF(_xlpm.IsPeriodBlankCondition,"",IF(_xlpm.IsPrincipalRemainingBlankCondition,"",IF(_xlpm.IsPrincipalZeroCondition,"",_xlpm.CumulativePMICalculation))),
_xlpm.Calculation
)</f>
        <v>21600</v>
      </c>
      <c r="N297" s="4">
        <f t="shared" si="44"/>
        <v>403788.80667239393</v>
      </c>
      <c r="O297" s="4">
        <f>_xlfn.LET(
_xlpm.CumulativeHousingPaymentsIncludingAdditionalCosts,SUM($J$29:$J297),
_xlpm.PrincipalOwedCalculation,$B$10-$D297,
_xlpm.IsPrincipalLessThenOrEqualToMonthlyPaymentCondition,$G296&lt;=$B$10,
_xlpm.IsPrincipalZeroCondition,ROUND($G296,2) = 0,
_xlpm.IsPrincipalRemainingBlankCondition,$G296="",
_xlpm.IsPeriodBlankCondition,ISBLANK($A297),
_xlpm.Calculation,IF(_xlpm.IsPeriodBlankCondition,"",IF(_xlpm.IsPrincipalRemainingBlankCondition,"",IF(_xlpm.IsPrincipalZeroCondition,"",_xlpm.CumulativeHousingPaymentsIncludingAdditionalCosts))),
_xlpm.Calculation
)</f>
        <v>538288.80667239253</v>
      </c>
    </row>
    <row r="298" spans="1:19" x14ac:dyDescent="0.3">
      <c r="A298">
        <v>270</v>
      </c>
      <c r="B298" s="34">
        <f t="shared" si="37"/>
        <v>52018</v>
      </c>
      <c r="C298" s="4">
        <f t="shared" si="38"/>
        <v>15285.723049127471</v>
      </c>
      <c r="D298" s="4">
        <f t="shared" si="39"/>
        <v>101.90482032751648</v>
      </c>
      <c r="E298" s="4">
        <f t="shared" si="45"/>
        <v>1218.8714126553607</v>
      </c>
      <c r="F298" s="4">
        <v>100</v>
      </c>
      <c r="G298" s="4">
        <f t="shared" si="40"/>
        <v>13966.851636472111</v>
      </c>
      <c r="H298" s="4">
        <f t="shared" si="41"/>
        <v>500</v>
      </c>
      <c r="I298" s="4" t="str">
        <f t="shared" si="42"/>
        <v/>
      </c>
      <c r="J298" s="4">
        <f t="shared" si="43"/>
        <v>1920.7762329828772</v>
      </c>
      <c r="K298" s="4">
        <f>_xlfn.LET(
_xlpm.CumulativeInterestCalculation,SUM($D$29:$D298),
_xlpm.IsPrincipalZeroCondition,ROUND($G297,2) = 0,
_xlpm.IsPrincipalRemainingBlankCondition,$G297="",
_xlpm.IsPeriodBlankCondition,ISBLANK($A298),
_xlpm.Calculation,IF(_xlpm.IsPeriodBlankCondition,"",IF(_xlpm.IsPrincipalRemainingBlankCondition,"",IF(_xlpm.IsPrincipalZeroCondition,"",_xlpm.CumulativeInterestCalculation))),
_xlpm.Calculation
)</f>
        <v>217576.43454184907</v>
      </c>
      <c r="L298" s="4">
        <f>_xlfn.LET(
_xlpm.CumulativePrincipalCalculation,SUM($E$29:$F298),
_xlpm.CumulativePrincipalCalculationIfPrincipalLessThenOrEqualToMonthlyPaymentCondition,$L297+$E298,
_xlpm.PrincipalOwedCalculation,$B$10-$D298,
_xlpm.IsPrincipalLessThenOrEqualToMonthlyPaymentCondition,$G297&lt;=$B$10,
_xlpm.IsPrincipalZeroCondition,ROUND($G297,2) = 0,
_xlpm.IsPrincipalRemainingBlankCondition,$G297="",
_xlpm.IsPeriodBlankCondition,ISBLANK($A298),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166033.14836352773</v>
      </c>
      <c r="M298" s="4">
        <f>_xlfn.LET(
_xlpm.CumulativePMICalculation,SUM($I$29:$I298),
_xlpm.IsPrincipalZeroCondition,ROUND($G297,2) = 0,
_xlpm.IsPrincipalRemainingBlankCondition,$G297="",
_xlpm.IsPeriodBlankCondition,ISBLANK($A298),
_xlpm.Calculation,IF(_xlpm.IsPeriodBlankCondition,"",IF(_xlpm.IsPrincipalRemainingBlankCondition,"",IF(_xlpm.IsPrincipalZeroCondition,"",_xlpm.CumulativePMICalculation))),
_xlpm.Calculation
)</f>
        <v>21600</v>
      </c>
      <c r="N298" s="4">
        <f t="shared" si="44"/>
        <v>405209.5829053768</v>
      </c>
      <c r="O298" s="4">
        <f>_xlfn.LET(
_xlpm.CumulativeHousingPaymentsIncludingAdditionalCosts,SUM($J$29:$J298),
_xlpm.PrincipalOwedCalculation,$B$10-$D298,
_xlpm.IsPrincipalLessThenOrEqualToMonthlyPaymentCondition,$G297&lt;=$B$10,
_xlpm.IsPrincipalZeroCondition,ROUND($G297,2) = 0,
_xlpm.IsPrincipalRemainingBlankCondition,$G297="",
_xlpm.IsPeriodBlankCondition,ISBLANK($A298),
_xlpm.Calculation,IF(_xlpm.IsPeriodBlankCondition,"",IF(_xlpm.IsPrincipalRemainingBlankCondition,"",IF(_xlpm.IsPrincipalZeroCondition,"",_xlpm.CumulativeHousingPaymentsIncludingAdditionalCosts))),
_xlpm.Calculation
)</f>
        <v>540209.5829053754</v>
      </c>
    </row>
    <row r="299" spans="1:19" x14ac:dyDescent="0.3">
      <c r="A299">
        <v>271</v>
      </c>
      <c r="B299" s="34">
        <f t="shared" si="37"/>
        <v>52048</v>
      </c>
      <c r="C299" s="4">
        <f t="shared" si="38"/>
        <v>13966.851636472111</v>
      </c>
      <c r="D299" s="4">
        <f t="shared" si="39"/>
        <v>93.112344243147405</v>
      </c>
      <c r="E299" s="4">
        <f t="shared" si="45"/>
        <v>1227.6638887397298</v>
      </c>
      <c r="F299" s="4">
        <v>100</v>
      </c>
      <c r="G299" s="4">
        <f t="shared" si="40"/>
        <v>12639.187747732381</v>
      </c>
      <c r="H299" s="4">
        <f t="shared" si="41"/>
        <v>500</v>
      </c>
      <c r="I299" s="4" t="str">
        <f t="shared" si="42"/>
        <v/>
      </c>
      <c r="J299" s="4">
        <f t="shared" si="43"/>
        <v>1920.7762329828772</v>
      </c>
      <c r="K299" s="4">
        <f>_xlfn.LET(
_xlpm.CumulativeInterestCalculation,SUM($D$29:$D299),
_xlpm.IsPrincipalZeroCondition,ROUND($G298,2) = 0,
_xlpm.IsPrincipalRemainingBlankCondition,$G298="",
_xlpm.IsPeriodBlankCondition,ISBLANK($A299),
_xlpm.Calculation,IF(_xlpm.IsPeriodBlankCondition,"",IF(_xlpm.IsPrincipalRemainingBlankCondition,"",IF(_xlpm.IsPrincipalZeroCondition,"",_xlpm.CumulativeInterestCalculation))),
_xlpm.Calculation
)</f>
        <v>217669.54688609223</v>
      </c>
      <c r="L299" s="4">
        <f>_xlfn.LET(
_xlpm.CumulativePrincipalCalculation,SUM($E$29:$F299),
_xlpm.CumulativePrincipalCalculationIfPrincipalLessThenOrEqualToMonthlyPaymentCondition,$L298+$E299,
_xlpm.PrincipalOwedCalculation,$B$10-$D299,
_xlpm.IsPrincipalLessThenOrEqualToMonthlyPaymentCondition,$G298&lt;=$B$10,
_xlpm.IsPrincipalZeroCondition,ROUND($G298,2) = 0,
_xlpm.IsPrincipalRemainingBlankCondition,$G298="",
_xlpm.IsPeriodBlankCondition,ISBLANK($A299),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167360.81225226747</v>
      </c>
      <c r="M299" s="4">
        <f>_xlfn.LET(
_xlpm.CumulativePMICalculation,SUM($I$29:$I299),
_xlpm.IsPrincipalZeroCondition,ROUND($G298,2) = 0,
_xlpm.IsPrincipalRemainingBlankCondition,$G298="",
_xlpm.IsPeriodBlankCondition,ISBLANK($A299),
_xlpm.Calculation,IF(_xlpm.IsPeriodBlankCondition,"",IF(_xlpm.IsPrincipalRemainingBlankCondition,"",IF(_xlpm.IsPrincipalZeroCondition,"",_xlpm.CumulativePMICalculation))),
_xlpm.Calculation
)</f>
        <v>21600</v>
      </c>
      <c r="N299" s="4">
        <f t="shared" si="44"/>
        <v>406630.35913835966</v>
      </c>
      <c r="O299" s="4">
        <f>_xlfn.LET(
_xlpm.CumulativeHousingPaymentsIncludingAdditionalCosts,SUM($J$29:$J299),
_xlpm.PrincipalOwedCalculation,$B$10-$D299,
_xlpm.IsPrincipalLessThenOrEqualToMonthlyPaymentCondition,$G298&lt;=$B$10,
_xlpm.IsPrincipalZeroCondition,ROUND($G298,2) = 0,
_xlpm.IsPrincipalRemainingBlankCondition,$G298="",
_xlpm.IsPeriodBlankCondition,ISBLANK($A299),
_xlpm.Calculation,IF(_xlpm.IsPeriodBlankCondition,"",IF(_xlpm.IsPrincipalRemainingBlankCondition,"",IF(_xlpm.IsPrincipalZeroCondition,"",_xlpm.CumulativeHousingPaymentsIncludingAdditionalCosts))),
_xlpm.Calculation
)</f>
        <v>542130.35913835827</v>
      </c>
    </row>
    <row r="300" spans="1:19" x14ac:dyDescent="0.3">
      <c r="A300">
        <v>272</v>
      </c>
      <c r="B300" s="34">
        <f t="shared" si="37"/>
        <v>52079</v>
      </c>
      <c r="C300" s="4">
        <f t="shared" si="38"/>
        <v>12639.187747732381</v>
      </c>
      <c r="D300" s="4">
        <f t="shared" si="39"/>
        <v>84.261251651549216</v>
      </c>
      <c r="E300" s="4">
        <f t="shared" si="45"/>
        <v>1236.514981331328</v>
      </c>
      <c r="F300" s="4">
        <v>100</v>
      </c>
      <c r="G300" s="4">
        <f t="shared" si="40"/>
        <v>11302.672766401054</v>
      </c>
      <c r="H300" s="4">
        <f t="shared" si="41"/>
        <v>500</v>
      </c>
      <c r="I300" s="4" t="str">
        <f t="shared" si="42"/>
        <v/>
      </c>
      <c r="J300" s="4">
        <f t="shared" si="43"/>
        <v>1920.7762329828772</v>
      </c>
      <c r="K300" s="4">
        <f>_xlfn.LET(
_xlpm.CumulativeInterestCalculation,SUM($D$29:$D300),
_xlpm.IsPrincipalZeroCondition,ROUND($G299,2) = 0,
_xlpm.IsPrincipalRemainingBlankCondition,$G299="",
_xlpm.IsPeriodBlankCondition,ISBLANK($A300),
_xlpm.Calculation,IF(_xlpm.IsPeriodBlankCondition,"",IF(_xlpm.IsPrincipalRemainingBlankCondition,"",IF(_xlpm.IsPrincipalZeroCondition,"",_xlpm.CumulativeInterestCalculation))),
_xlpm.Calculation
)</f>
        <v>217753.80813774376</v>
      </c>
      <c r="L300" s="4">
        <f>_xlfn.LET(
_xlpm.CumulativePrincipalCalculation,SUM($E$29:$F300),
_xlpm.CumulativePrincipalCalculationIfPrincipalLessThenOrEqualToMonthlyPaymentCondition,$L299+$E300,
_xlpm.PrincipalOwedCalculation,$B$10-$D300,
_xlpm.IsPrincipalLessThenOrEqualToMonthlyPaymentCondition,$G299&lt;=$B$10,
_xlpm.IsPrincipalZeroCondition,ROUND($G299,2) = 0,
_xlpm.IsPrincipalRemainingBlankCondition,$G299="",
_xlpm.IsPeriodBlankCondition,ISBLANK($A300),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168697.3272335988</v>
      </c>
      <c r="M300" s="4">
        <f>_xlfn.LET(
_xlpm.CumulativePMICalculation,SUM($I$29:$I300),
_xlpm.IsPrincipalZeroCondition,ROUND($G299,2) = 0,
_xlpm.IsPrincipalRemainingBlankCondition,$G299="",
_xlpm.IsPeriodBlankCondition,ISBLANK($A300),
_xlpm.Calculation,IF(_xlpm.IsPeriodBlankCondition,"",IF(_xlpm.IsPrincipalRemainingBlankCondition,"",IF(_xlpm.IsPrincipalZeroCondition,"",_xlpm.CumulativePMICalculation))),
_xlpm.Calculation
)</f>
        <v>21600</v>
      </c>
      <c r="N300" s="4">
        <f t="shared" si="44"/>
        <v>408051.13537134253</v>
      </c>
      <c r="O300" s="4">
        <f>_xlfn.LET(
_xlpm.CumulativeHousingPaymentsIncludingAdditionalCosts,SUM($J$29:$J300),
_xlpm.PrincipalOwedCalculation,$B$10-$D300,
_xlpm.IsPrincipalLessThenOrEqualToMonthlyPaymentCondition,$G299&lt;=$B$10,
_xlpm.IsPrincipalZeroCondition,ROUND($G299,2) = 0,
_xlpm.IsPrincipalRemainingBlankCondition,$G299="",
_xlpm.IsPeriodBlankCondition,ISBLANK($A300),
_xlpm.Calculation,IF(_xlpm.IsPeriodBlankCondition,"",IF(_xlpm.IsPrincipalRemainingBlankCondition,"",IF(_xlpm.IsPrincipalZeroCondition,"",_xlpm.CumulativeHousingPaymentsIncludingAdditionalCosts))),
_xlpm.Calculation
)</f>
        <v>544051.13537134114</v>
      </c>
    </row>
    <row r="301" spans="1:19" x14ac:dyDescent="0.3">
      <c r="A301">
        <v>273</v>
      </c>
      <c r="B301" s="34">
        <f t="shared" si="37"/>
        <v>52110</v>
      </c>
      <c r="C301" s="4">
        <f t="shared" si="38"/>
        <v>11302.672766401054</v>
      </c>
      <c r="D301" s="4">
        <f t="shared" si="39"/>
        <v>75.351151776007029</v>
      </c>
      <c r="E301" s="4">
        <f t="shared" si="45"/>
        <v>1245.4250812068701</v>
      </c>
      <c r="F301" s="4">
        <v>100</v>
      </c>
      <c r="G301" s="4">
        <f t="shared" si="40"/>
        <v>9957.2476851941847</v>
      </c>
      <c r="H301" s="4">
        <f t="shared" si="41"/>
        <v>500</v>
      </c>
      <c r="I301" s="4" t="str">
        <f t="shared" si="42"/>
        <v/>
      </c>
      <c r="J301" s="4">
        <f t="shared" si="43"/>
        <v>1920.7762329828772</v>
      </c>
      <c r="K301" s="4">
        <f>_xlfn.LET(
_xlpm.CumulativeInterestCalculation,SUM($D$29:$D301),
_xlpm.IsPrincipalZeroCondition,ROUND($G300,2) = 0,
_xlpm.IsPrincipalRemainingBlankCondition,$G300="",
_xlpm.IsPeriodBlankCondition,ISBLANK($A301),
_xlpm.Calculation,IF(_xlpm.IsPeriodBlankCondition,"",IF(_xlpm.IsPrincipalRemainingBlankCondition,"",IF(_xlpm.IsPrincipalZeroCondition,"",_xlpm.CumulativeInterestCalculation))),
_xlpm.Calculation
)</f>
        <v>217829.15928951977</v>
      </c>
      <c r="L301" s="4">
        <f>_xlfn.LET(
_xlpm.CumulativePrincipalCalculation,SUM($E$29:$F301),
_xlpm.CumulativePrincipalCalculationIfPrincipalLessThenOrEqualToMonthlyPaymentCondition,$L300+$E301,
_xlpm.PrincipalOwedCalculation,$B$10-$D301,
_xlpm.IsPrincipalLessThenOrEqualToMonthlyPaymentCondition,$G300&lt;=$B$10,
_xlpm.IsPrincipalZeroCondition,ROUND($G300,2) = 0,
_xlpm.IsPrincipalRemainingBlankCondition,$G300="",
_xlpm.IsPeriodBlankCondition,ISBLANK($A301),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170042.75231480566</v>
      </c>
      <c r="M301" s="4">
        <f>_xlfn.LET(
_xlpm.CumulativePMICalculation,SUM($I$29:$I301),
_xlpm.IsPrincipalZeroCondition,ROUND($G300,2) = 0,
_xlpm.IsPrincipalRemainingBlankCondition,$G300="",
_xlpm.IsPeriodBlankCondition,ISBLANK($A301),
_xlpm.Calculation,IF(_xlpm.IsPeriodBlankCondition,"",IF(_xlpm.IsPrincipalRemainingBlankCondition,"",IF(_xlpm.IsPrincipalZeroCondition,"",_xlpm.CumulativePMICalculation))),
_xlpm.Calculation
)</f>
        <v>21600</v>
      </c>
      <c r="N301" s="4">
        <f t="shared" si="44"/>
        <v>409471.9116043254</v>
      </c>
      <c r="O301" s="4">
        <f>_xlfn.LET(
_xlpm.CumulativeHousingPaymentsIncludingAdditionalCosts,SUM($J$29:$J301),
_xlpm.PrincipalOwedCalculation,$B$10-$D301,
_xlpm.IsPrincipalLessThenOrEqualToMonthlyPaymentCondition,$G300&lt;=$B$10,
_xlpm.IsPrincipalZeroCondition,ROUND($G300,2) = 0,
_xlpm.IsPrincipalRemainingBlankCondition,$G300="",
_xlpm.IsPeriodBlankCondition,ISBLANK($A301),
_xlpm.Calculation,IF(_xlpm.IsPeriodBlankCondition,"",IF(_xlpm.IsPrincipalRemainingBlankCondition,"",IF(_xlpm.IsPrincipalZeroCondition,"",_xlpm.CumulativeHousingPaymentsIncludingAdditionalCosts))),
_xlpm.Calculation
)</f>
        <v>545971.91160432401</v>
      </c>
    </row>
    <row r="302" spans="1:19" x14ac:dyDescent="0.3">
      <c r="A302">
        <v>274</v>
      </c>
      <c r="B302" s="34">
        <f t="shared" si="37"/>
        <v>52140</v>
      </c>
      <c r="C302" s="4">
        <f t="shared" si="38"/>
        <v>9957.2476851941847</v>
      </c>
      <c r="D302" s="4">
        <f t="shared" si="39"/>
        <v>66.381651234627896</v>
      </c>
      <c r="E302" s="4">
        <f t="shared" si="45"/>
        <v>1254.3945817482493</v>
      </c>
      <c r="F302" s="4">
        <v>100</v>
      </c>
      <c r="G302" s="4">
        <f t="shared" si="40"/>
        <v>8602.8531034459356</v>
      </c>
      <c r="H302" s="4">
        <f t="shared" si="41"/>
        <v>500</v>
      </c>
      <c r="I302" s="4" t="str">
        <f t="shared" si="42"/>
        <v/>
      </c>
      <c r="J302" s="4">
        <f t="shared" si="43"/>
        <v>1920.7762329828772</v>
      </c>
      <c r="K302" s="4">
        <f>_xlfn.LET(
_xlpm.CumulativeInterestCalculation,SUM($D$29:$D302),
_xlpm.IsPrincipalZeroCondition,ROUND($G301,2) = 0,
_xlpm.IsPrincipalRemainingBlankCondition,$G301="",
_xlpm.IsPeriodBlankCondition,ISBLANK($A302),
_xlpm.Calculation,IF(_xlpm.IsPeriodBlankCondition,"",IF(_xlpm.IsPrincipalRemainingBlankCondition,"",IF(_xlpm.IsPrincipalZeroCondition,"",_xlpm.CumulativeInterestCalculation))),
_xlpm.Calculation
)</f>
        <v>217895.54094075441</v>
      </c>
      <c r="L302" s="4">
        <f>_xlfn.LET(
_xlpm.CumulativePrincipalCalculation,SUM($E$29:$F302),
_xlpm.CumulativePrincipalCalculationIfPrincipalLessThenOrEqualToMonthlyPaymentCondition,$L301+$E302,
_xlpm.PrincipalOwedCalculation,$B$10-$D302,
_xlpm.IsPrincipalLessThenOrEqualToMonthlyPaymentCondition,$G301&lt;=$B$10,
_xlpm.IsPrincipalZeroCondition,ROUND($G301,2) = 0,
_xlpm.IsPrincipalRemainingBlankCondition,$G301="",
_xlpm.IsPeriodBlankCondition,ISBLANK($A302),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171397.14689655392</v>
      </c>
      <c r="M302" s="4">
        <f>_xlfn.LET(
_xlpm.CumulativePMICalculation,SUM($I$29:$I302),
_xlpm.IsPrincipalZeroCondition,ROUND($G301,2) = 0,
_xlpm.IsPrincipalRemainingBlankCondition,$G301="",
_xlpm.IsPeriodBlankCondition,ISBLANK($A302),
_xlpm.Calculation,IF(_xlpm.IsPeriodBlankCondition,"",IF(_xlpm.IsPrincipalRemainingBlankCondition,"",IF(_xlpm.IsPrincipalZeroCondition,"",_xlpm.CumulativePMICalculation))),
_xlpm.Calculation
)</f>
        <v>21600</v>
      </c>
      <c r="N302" s="4">
        <f t="shared" si="44"/>
        <v>410892.68783730833</v>
      </c>
      <c r="O302" s="4">
        <f>_xlfn.LET(
_xlpm.CumulativeHousingPaymentsIncludingAdditionalCosts,SUM($J$29:$J302),
_xlpm.PrincipalOwedCalculation,$B$10-$D302,
_xlpm.IsPrincipalLessThenOrEqualToMonthlyPaymentCondition,$G301&lt;=$B$10,
_xlpm.IsPrincipalZeroCondition,ROUND($G301,2) = 0,
_xlpm.IsPrincipalRemainingBlankCondition,$G301="",
_xlpm.IsPeriodBlankCondition,ISBLANK($A302),
_xlpm.Calculation,IF(_xlpm.IsPeriodBlankCondition,"",IF(_xlpm.IsPrincipalRemainingBlankCondition,"",IF(_xlpm.IsPrincipalZeroCondition,"",_xlpm.CumulativeHousingPaymentsIncludingAdditionalCosts))),
_xlpm.Calculation
)</f>
        <v>547892.68783730688</v>
      </c>
    </row>
    <row r="303" spans="1:19" x14ac:dyDescent="0.3">
      <c r="A303">
        <v>275</v>
      </c>
      <c r="B303" s="34">
        <f t="shared" si="37"/>
        <v>52171</v>
      </c>
      <c r="C303" s="4">
        <f t="shared" si="38"/>
        <v>8602.8531034459356</v>
      </c>
      <c r="D303" s="4">
        <f t="shared" si="39"/>
        <v>57.352354022972911</v>
      </c>
      <c r="E303" s="4">
        <f t="shared" si="45"/>
        <v>1263.4238789599044</v>
      </c>
      <c r="F303" s="4">
        <v>100</v>
      </c>
      <c r="G303" s="4">
        <f t="shared" si="40"/>
        <v>7239.4292244860317</v>
      </c>
      <c r="H303" s="4">
        <f t="shared" si="41"/>
        <v>500</v>
      </c>
      <c r="I303" s="4" t="str">
        <f t="shared" si="42"/>
        <v/>
      </c>
      <c r="J303" s="4">
        <f t="shared" si="43"/>
        <v>1920.7762329828772</v>
      </c>
      <c r="K303" s="4">
        <f>_xlfn.LET(
_xlpm.CumulativeInterestCalculation,SUM($D$29:$D303),
_xlpm.IsPrincipalZeroCondition,ROUND($G302,2) = 0,
_xlpm.IsPrincipalRemainingBlankCondition,$G302="",
_xlpm.IsPeriodBlankCondition,ISBLANK($A303),
_xlpm.Calculation,IF(_xlpm.IsPeriodBlankCondition,"",IF(_xlpm.IsPrincipalRemainingBlankCondition,"",IF(_xlpm.IsPrincipalZeroCondition,"",_xlpm.CumulativeInterestCalculation))),
_xlpm.Calculation
)</f>
        <v>217952.89329477737</v>
      </c>
      <c r="L303" s="4">
        <f>_xlfn.LET(
_xlpm.CumulativePrincipalCalculation,SUM($E$29:$F303),
_xlpm.CumulativePrincipalCalculationIfPrincipalLessThenOrEqualToMonthlyPaymentCondition,$L302+$E303,
_xlpm.PrincipalOwedCalculation,$B$10-$D303,
_xlpm.IsPrincipalLessThenOrEqualToMonthlyPaymentCondition,$G302&lt;=$B$10,
_xlpm.IsPrincipalZeroCondition,ROUND($G302,2) = 0,
_xlpm.IsPrincipalRemainingBlankCondition,$G302="",
_xlpm.IsPeriodBlankCondition,ISBLANK($A303),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172760.57077551383</v>
      </c>
      <c r="M303" s="4">
        <f>_xlfn.LET(
_xlpm.CumulativePMICalculation,SUM($I$29:$I303),
_xlpm.IsPrincipalZeroCondition,ROUND($G302,2) = 0,
_xlpm.IsPrincipalRemainingBlankCondition,$G302="",
_xlpm.IsPeriodBlankCondition,ISBLANK($A303),
_xlpm.Calculation,IF(_xlpm.IsPeriodBlankCondition,"",IF(_xlpm.IsPrincipalRemainingBlankCondition,"",IF(_xlpm.IsPrincipalZeroCondition,"",_xlpm.CumulativePMICalculation))),
_xlpm.Calculation
)</f>
        <v>21600</v>
      </c>
      <c r="N303" s="4">
        <f t="shared" si="44"/>
        <v>412313.4640702912</v>
      </c>
      <c r="O303" s="4">
        <f>_xlfn.LET(
_xlpm.CumulativeHousingPaymentsIncludingAdditionalCosts,SUM($J$29:$J303),
_xlpm.PrincipalOwedCalculation,$B$10-$D303,
_xlpm.IsPrincipalLessThenOrEqualToMonthlyPaymentCondition,$G302&lt;=$B$10,
_xlpm.IsPrincipalZeroCondition,ROUND($G302,2) = 0,
_xlpm.IsPrincipalRemainingBlankCondition,$G302="",
_xlpm.IsPeriodBlankCondition,ISBLANK($A303),
_xlpm.Calculation,IF(_xlpm.IsPeriodBlankCondition,"",IF(_xlpm.IsPrincipalRemainingBlankCondition,"",IF(_xlpm.IsPrincipalZeroCondition,"",_xlpm.CumulativeHousingPaymentsIncludingAdditionalCosts))),
_xlpm.Calculation
)</f>
        <v>549813.46407028974</v>
      </c>
    </row>
    <row r="304" spans="1:19" x14ac:dyDescent="0.3">
      <c r="A304">
        <v>276</v>
      </c>
      <c r="B304" s="34">
        <f t="shared" si="37"/>
        <v>52201</v>
      </c>
      <c r="C304" s="4">
        <f t="shared" si="38"/>
        <v>7239.4292244860317</v>
      </c>
      <c r="D304" s="4">
        <f t="shared" si="39"/>
        <v>48.262861496573549</v>
      </c>
      <c r="E304" s="4">
        <f t="shared" si="45"/>
        <v>1272.5133714863036</v>
      </c>
      <c r="F304" s="4">
        <v>100</v>
      </c>
      <c r="G304" s="4">
        <f t="shared" si="40"/>
        <v>5866.9158529997276</v>
      </c>
      <c r="H304" s="4">
        <f t="shared" si="41"/>
        <v>500</v>
      </c>
      <c r="I304" s="4" t="str">
        <f t="shared" si="42"/>
        <v/>
      </c>
      <c r="J304" s="4">
        <f t="shared" si="43"/>
        <v>1920.7762329828772</v>
      </c>
      <c r="K304" s="4">
        <f>_xlfn.LET(
_xlpm.CumulativeInterestCalculation,SUM($D$29:$D304),
_xlpm.IsPrincipalZeroCondition,ROUND($G303,2) = 0,
_xlpm.IsPrincipalRemainingBlankCondition,$G303="",
_xlpm.IsPeriodBlankCondition,ISBLANK($A304),
_xlpm.Calculation,IF(_xlpm.IsPeriodBlankCondition,"",IF(_xlpm.IsPrincipalRemainingBlankCondition,"",IF(_xlpm.IsPrincipalZeroCondition,"",_xlpm.CumulativeInterestCalculation))),
_xlpm.Calculation
)</f>
        <v>218001.15615627394</v>
      </c>
      <c r="L304" s="4">
        <f>_xlfn.LET(
_xlpm.CumulativePrincipalCalculation,SUM($E$29:$F304),
_xlpm.CumulativePrincipalCalculationIfPrincipalLessThenOrEqualToMonthlyPaymentCondition,$L303+$E304,
_xlpm.PrincipalOwedCalculation,$B$10-$D304,
_xlpm.IsPrincipalLessThenOrEqualToMonthlyPaymentCondition,$G303&lt;=$B$10,
_xlpm.IsPrincipalZeroCondition,ROUND($G303,2) = 0,
_xlpm.IsPrincipalRemainingBlankCondition,$G303="",
_xlpm.IsPeriodBlankCondition,ISBLANK($A304),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174133.08414700013</v>
      </c>
      <c r="M304" s="4">
        <f>_xlfn.LET(
_xlpm.CumulativePMICalculation,SUM($I$29:$I304),
_xlpm.IsPrincipalZeroCondition,ROUND($G303,2) = 0,
_xlpm.IsPrincipalRemainingBlankCondition,$G303="",
_xlpm.IsPeriodBlankCondition,ISBLANK($A304),
_xlpm.Calculation,IF(_xlpm.IsPeriodBlankCondition,"",IF(_xlpm.IsPrincipalRemainingBlankCondition,"",IF(_xlpm.IsPrincipalZeroCondition,"",_xlpm.CumulativePMICalculation))),
_xlpm.Calculation
)</f>
        <v>21600</v>
      </c>
      <c r="N304" s="4">
        <f t="shared" si="44"/>
        <v>413734.24030327407</v>
      </c>
      <c r="O304" s="4">
        <f>_xlfn.LET(
_xlpm.CumulativeHousingPaymentsIncludingAdditionalCosts,SUM($J$29:$J304),
_xlpm.PrincipalOwedCalculation,$B$10-$D304,
_xlpm.IsPrincipalLessThenOrEqualToMonthlyPaymentCondition,$G303&lt;=$B$10,
_xlpm.IsPrincipalZeroCondition,ROUND($G303,2) = 0,
_xlpm.IsPrincipalRemainingBlankCondition,$G303="",
_xlpm.IsPeriodBlankCondition,ISBLANK($A304),
_xlpm.Calculation,IF(_xlpm.IsPeriodBlankCondition,"",IF(_xlpm.IsPrincipalRemainingBlankCondition,"",IF(_xlpm.IsPrincipalZeroCondition,"",_xlpm.CumulativeHousingPaymentsIncludingAdditionalCosts))),
_xlpm.Calculation
)</f>
        <v>551734.24030327261</v>
      </c>
    </row>
    <row r="305" spans="1:15" x14ac:dyDescent="0.3">
      <c r="A305">
        <v>277</v>
      </c>
      <c r="B305" s="34">
        <f t="shared" si="37"/>
        <v>52232</v>
      </c>
      <c r="C305" s="4">
        <f t="shared" si="38"/>
        <v>5866.9158529997276</v>
      </c>
      <c r="D305" s="4">
        <f t="shared" si="39"/>
        <v>39.112772353331522</v>
      </c>
      <c r="E305" s="4">
        <f t="shared" si="45"/>
        <v>1281.6634606295456</v>
      </c>
      <c r="F305" s="4">
        <v>100</v>
      </c>
      <c r="G305" s="4">
        <f t="shared" si="40"/>
        <v>4485.252392370182</v>
      </c>
      <c r="H305" s="4">
        <f t="shared" si="41"/>
        <v>500</v>
      </c>
      <c r="I305" s="4" t="str">
        <f t="shared" si="42"/>
        <v/>
      </c>
      <c r="J305" s="4">
        <f t="shared" si="43"/>
        <v>1920.7762329828772</v>
      </c>
      <c r="K305" s="4">
        <f>_xlfn.LET(
_xlpm.CumulativeInterestCalculation,SUM($D$29:$D305),
_xlpm.IsPrincipalZeroCondition,ROUND($G304,2) = 0,
_xlpm.IsPrincipalRemainingBlankCondition,$G304="",
_xlpm.IsPeriodBlankCondition,ISBLANK($A305),
_xlpm.Calculation,IF(_xlpm.IsPeriodBlankCondition,"",IF(_xlpm.IsPrincipalRemainingBlankCondition,"",IF(_xlpm.IsPrincipalZeroCondition,"",_xlpm.CumulativeInterestCalculation))),
_xlpm.Calculation
)</f>
        <v>218040.26892862728</v>
      </c>
      <c r="L305" s="4">
        <f>_xlfn.LET(
_xlpm.CumulativePrincipalCalculation,SUM($E$29:$F305),
_xlpm.CumulativePrincipalCalculationIfPrincipalLessThenOrEqualToMonthlyPaymentCondition,$L304+$E305,
_xlpm.PrincipalOwedCalculation,$B$10-$D305,
_xlpm.IsPrincipalLessThenOrEqualToMonthlyPaymentCondition,$G304&lt;=$B$10,
_xlpm.IsPrincipalZeroCondition,ROUND($G304,2) = 0,
_xlpm.IsPrincipalRemainingBlankCondition,$G304="",
_xlpm.IsPeriodBlankCondition,ISBLANK($A305),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175514.74760762969</v>
      </c>
      <c r="M305" s="4">
        <f>_xlfn.LET(
_xlpm.CumulativePMICalculation,SUM($I$29:$I305),
_xlpm.IsPrincipalZeroCondition,ROUND($G304,2) = 0,
_xlpm.IsPrincipalRemainingBlankCondition,$G304="",
_xlpm.IsPeriodBlankCondition,ISBLANK($A305),
_xlpm.Calculation,IF(_xlpm.IsPeriodBlankCondition,"",IF(_xlpm.IsPrincipalRemainingBlankCondition,"",IF(_xlpm.IsPrincipalZeroCondition,"",_xlpm.CumulativePMICalculation))),
_xlpm.Calculation
)</f>
        <v>21600</v>
      </c>
      <c r="N305" s="4">
        <f t="shared" si="44"/>
        <v>415155.016536257</v>
      </c>
      <c r="O305" s="4">
        <f>_xlfn.LET(
_xlpm.CumulativeHousingPaymentsIncludingAdditionalCosts,SUM($J$29:$J305),
_xlpm.PrincipalOwedCalculation,$B$10-$D305,
_xlpm.IsPrincipalLessThenOrEqualToMonthlyPaymentCondition,$G304&lt;=$B$10,
_xlpm.IsPrincipalZeroCondition,ROUND($G304,2) = 0,
_xlpm.IsPrincipalRemainingBlankCondition,$G304="",
_xlpm.IsPeriodBlankCondition,ISBLANK($A305),
_xlpm.Calculation,IF(_xlpm.IsPeriodBlankCondition,"",IF(_xlpm.IsPrincipalRemainingBlankCondition,"",IF(_xlpm.IsPrincipalZeroCondition,"",_xlpm.CumulativeHousingPaymentsIncludingAdditionalCosts))),
_xlpm.Calculation
)</f>
        <v>553655.01653625548</v>
      </c>
    </row>
    <row r="306" spans="1:15" x14ac:dyDescent="0.3">
      <c r="A306">
        <v>278</v>
      </c>
      <c r="B306" s="34">
        <f t="shared" si="37"/>
        <v>52263</v>
      </c>
      <c r="C306" s="4">
        <f t="shared" si="38"/>
        <v>4485.252392370182</v>
      </c>
      <c r="D306" s="4">
        <f t="shared" si="39"/>
        <v>29.901682615801214</v>
      </c>
      <c r="E306" s="4">
        <f t="shared" si="45"/>
        <v>1290.8745503670759</v>
      </c>
      <c r="F306" s="4">
        <v>100</v>
      </c>
      <c r="G306" s="4">
        <f t="shared" si="40"/>
        <v>3094.3778420031058</v>
      </c>
      <c r="H306" s="4">
        <f t="shared" si="41"/>
        <v>500</v>
      </c>
      <c r="I306" s="4" t="str">
        <f t="shared" si="42"/>
        <v/>
      </c>
      <c r="J306" s="4">
        <f t="shared" si="43"/>
        <v>1920.7762329828772</v>
      </c>
      <c r="K306" s="4">
        <f>_xlfn.LET(
_xlpm.CumulativeInterestCalculation,SUM($D$29:$D306),
_xlpm.IsPrincipalZeroCondition,ROUND($G305,2) = 0,
_xlpm.IsPrincipalRemainingBlankCondition,$G305="",
_xlpm.IsPeriodBlankCondition,ISBLANK($A306),
_xlpm.Calculation,IF(_xlpm.IsPeriodBlankCondition,"",IF(_xlpm.IsPrincipalRemainingBlankCondition,"",IF(_xlpm.IsPrincipalZeroCondition,"",_xlpm.CumulativeInterestCalculation))),
_xlpm.Calculation
)</f>
        <v>218070.17061124308</v>
      </c>
      <c r="L306" s="4">
        <f>_xlfn.LET(
_xlpm.CumulativePrincipalCalculation,SUM($E$29:$F306),
_xlpm.CumulativePrincipalCalculationIfPrincipalLessThenOrEqualToMonthlyPaymentCondition,$L305+$E306,
_xlpm.PrincipalOwedCalculation,$B$10-$D306,
_xlpm.IsPrincipalLessThenOrEqualToMonthlyPaymentCondition,$G305&lt;=$B$10,
_xlpm.IsPrincipalZeroCondition,ROUND($G305,2) = 0,
_xlpm.IsPrincipalRemainingBlankCondition,$G305="",
_xlpm.IsPeriodBlankCondition,ISBLANK($A306),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176905.62215799675</v>
      </c>
      <c r="M306" s="4">
        <f>_xlfn.LET(
_xlpm.CumulativePMICalculation,SUM($I$29:$I306),
_xlpm.IsPrincipalZeroCondition,ROUND($G305,2) = 0,
_xlpm.IsPrincipalRemainingBlankCondition,$G305="",
_xlpm.IsPeriodBlankCondition,ISBLANK($A306),
_xlpm.Calculation,IF(_xlpm.IsPeriodBlankCondition,"",IF(_xlpm.IsPrincipalRemainingBlankCondition,"",IF(_xlpm.IsPrincipalZeroCondition,"",_xlpm.CumulativePMICalculation))),
_xlpm.Calculation
)</f>
        <v>21600</v>
      </c>
      <c r="N306" s="4">
        <f t="shared" si="44"/>
        <v>416575.79276923987</v>
      </c>
      <c r="O306" s="4">
        <f>_xlfn.LET(
_xlpm.CumulativeHousingPaymentsIncludingAdditionalCosts,SUM($J$29:$J306),
_xlpm.PrincipalOwedCalculation,$B$10-$D306,
_xlpm.IsPrincipalLessThenOrEqualToMonthlyPaymentCondition,$G305&lt;=$B$10,
_xlpm.IsPrincipalZeroCondition,ROUND($G305,2) = 0,
_xlpm.IsPrincipalRemainingBlankCondition,$G305="",
_xlpm.IsPeriodBlankCondition,ISBLANK($A306),
_xlpm.Calculation,IF(_xlpm.IsPeriodBlankCondition,"",IF(_xlpm.IsPrincipalRemainingBlankCondition,"",IF(_xlpm.IsPrincipalZeroCondition,"",_xlpm.CumulativeHousingPaymentsIncludingAdditionalCosts))),
_xlpm.Calculation
)</f>
        <v>555575.79276923835</v>
      </c>
    </row>
    <row r="307" spans="1:15" x14ac:dyDescent="0.3">
      <c r="A307">
        <v>279</v>
      </c>
      <c r="B307" s="34">
        <f t="shared" si="37"/>
        <v>52291</v>
      </c>
      <c r="C307" s="4">
        <f t="shared" si="38"/>
        <v>3094.3778420031058</v>
      </c>
      <c r="D307" s="4">
        <f t="shared" si="39"/>
        <v>20.629185613354039</v>
      </c>
      <c r="E307" s="4">
        <f t="shared" si="45"/>
        <v>1300.1470473695231</v>
      </c>
      <c r="F307" s="4">
        <v>100</v>
      </c>
      <c r="G307" s="4">
        <f t="shared" si="40"/>
        <v>1694.2307946335827</v>
      </c>
      <c r="H307" s="4">
        <f t="shared" si="41"/>
        <v>500</v>
      </c>
      <c r="I307" s="4" t="str">
        <f t="shared" si="42"/>
        <v/>
      </c>
      <c r="J307" s="4">
        <f t="shared" si="43"/>
        <v>1920.7762329828772</v>
      </c>
      <c r="K307" s="4">
        <f>_xlfn.LET(
_xlpm.CumulativeInterestCalculation,SUM($D$29:$D307),
_xlpm.IsPrincipalZeroCondition,ROUND($G306,2) = 0,
_xlpm.IsPrincipalRemainingBlankCondition,$G306="",
_xlpm.IsPeriodBlankCondition,ISBLANK($A307),
_xlpm.Calculation,IF(_xlpm.IsPeriodBlankCondition,"",IF(_xlpm.IsPrincipalRemainingBlankCondition,"",IF(_xlpm.IsPrincipalZeroCondition,"",_xlpm.CumulativeInterestCalculation))),
_xlpm.Calculation
)</f>
        <v>218090.79979685645</v>
      </c>
      <c r="L307" s="4">
        <f>_xlfn.LET(
_xlpm.CumulativePrincipalCalculation,SUM($E$29:$F307),
_xlpm.CumulativePrincipalCalculationIfPrincipalLessThenOrEqualToMonthlyPaymentCondition,$L306+$E307,
_xlpm.PrincipalOwedCalculation,$B$10-$D307,
_xlpm.IsPrincipalLessThenOrEqualToMonthlyPaymentCondition,$G306&lt;=$B$10,
_xlpm.IsPrincipalZeroCondition,ROUND($G306,2) = 0,
_xlpm.IsPrincipalRemainingBlankCondition,$G306="",
_xlpm.IsPeriodBlankCondition,ISBLANK($A307),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178305.76920536629</v>
      </c>
      <c r="M307" s="4">
        <f>_xlfn.LET(
_xlpm.CumulativePMICalculation,SUM($I$29:$I307),
_xlpm.IsPrincipalZeroCondition,ROUND($G306,2) = 0,
_xlpm.IsPrincipalRemainingBlankCondition,$G306="",
_xlpm.IsPeriodBlankCondition,ISBLANK($A307),
_xlpm.Calculation,IF(_xlpm.IsPeriodBlankCondition,"",IF(_xlpm.IsPrincipalRemainingBlankCondition,"",IF(_xlpm.IsPrincipalZeroCondition,"",_xlpm.CumulativePMICalculation))),
_xlpm.Calculation
)</f>
        <v>21600</v>
      </c>
      <c r="N307" s="4">
        <f t="shared" si="44"/>
        <v>417996.56900222274</v>
      </c>
      <c r="O307" s="4">
        <f>_xlfn.LET(
_xlpm.CumulativeHousingPaymentsIncludingAdditionalCosts,SUM($J$29:$J307),
_xlpm.PrincipalOwedCalculation,$B$10-$D307,
_xlpm.IsPrincipalLessThenOrEqualToMonthlyPaymentCondition,$G306&lt;=$B$10,
_xlpm.IsPrincipalZeroCondition,ROUND($G306,2) = 0,
_xlpm.IsPrincipalRemainingBlankCondition,$G306="",
_xlpm.IsPeriodBlankCondition,ISBLANK($A307),
_xlpm.Calculation,IF(_xlpm.IsPeriodBlankCondition,"",IF(_xlpm.IsPrincipalRemainingBlankCondition,"",IF(_xlpm.IsPrincipalZeroCondition,"",_xlpm.CumulativeHousingPaymentsIncludingAdditionalCosts))),
_xlpm.Calculation
)</f>
        <v>557496.56900222122</v>
      </c>
    </row>
    <row r="308" spans="1:15" x14ac:dyDescent="0.3">
      <c r="A308">
        <v>280</v>
      </c>
      <c r="B308" s="34">
        <f t="shared" si="37"/>
        <v>52322</v>
      </c>
      <c r="C308" s="4">
        <f t="shared" si="38"/>
        <v>1694.2307946335827</v>
      </c>
      <c r="D308" s="4">
        <f t="shared" si="39"/>
        <v>11.294871964223885</v>
      </c>
      <c r="E308" s="4">
        <f t="shared" si="45"/>
        <v>1309.4813610186534</v>
      </c>
      <c r="F308" s="4">
        <v>100</v>
      </c>
      <c r="G308" s="4">
        <f t="shared" si="40"/>
        <v>284.74943361492933</v>
      </c>
      <c r="H308" s="4">
        <f t="shared" si="41"/>
        <v>500</v>
      </c>
      <c r="I308" s="4" t="str">
        <f t="shared" si="42"/>
        <v/>
      </c>
      <c r="J308" s="4">
        <f t="shared" si="43"/>
        <v>1920.7762329828772</v>
      </c>
      <c r="K308" s="4">
        <f>_xlfn.LET(
_xlpm.CumulativeInterestCalculation,SUM($D$29:$D308),
_xlpm.IsPrincipalZeroCondition,ROUND($G307,2) = 0,
_xlpm.IsPrincipalRemainingBlankCondition,$G307="",
_xlpm.IsPeriodBlankCondition,ISBLANK($A308),
_xlpm.Calculation,IF(_xlpm.IsPeriodBlankCondition,"",IF(_xlpm.IsPrincipalRemainingBlankCondition,"",IF(_xlpm.IsPrincipalZeroCondition,"",_xlpm.CumulativeInterestCalculation))),
_xlpm.Calculation
)</f>
        <v>218102.09466882067</v>
      </c>
      <c r="L308" s="4">
        <f>_xlfn.LET(
_xlpm.CumulativePrincipalCalculation,SUM($E$29:$F308),
_xlpm.CumulativePrincipalCalculationIfPrincipalLessThenOrEqualToMonthlyPaymentCondition,$L307+$E308,
_xlpm.PrincipalOwedCalculation,$B$10-$D308,
_xlpm.IsPrincipalLessThenOrEqualToMonthlyPaymentCondition,$G307&lt;=$B$10,
_xlpm.IsPrincipalZeroCondition,ROUND($G307,2) = 0,
_xlpm.IsPrincipalRemainingBlankCondition,$G307="",
_xlpm.IsPeriodBlankCondition,ISBLANK($A308),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179715.25056638493</v>
      </c>
      <c r="M308" s="4">
        <f>_xlfn.LET(
_xlpm.CumulativePMICalculation,SUM($I$29:$I308),
_xlpm.IsPrincipalZeroCondition,ROUND($G307,2) = 0,
_xlpm.IsPrincipalRemainingBlankCondition,$G307="",
_xlpm.IsPeriodBlankCondition,ISBLANK($A308),
_xlpm.Calculation,IF(_xlpm.IsPeriodBlankCondition,"",IF(_xlpm.IsPrincipalRemainingBlankCondition,"",IF(_xlpm.IsPrincipalZeroCondition,"",_xlpm.CumulativePMICalculation))),
_xlpm.Calculation
)</f>
        <v>21600</v>
      </c>
      <c r="N308" s="4">
        <f t="shared" si="44"/>
        <v>419417.3452352056</v>
      </c>
      <c r="O308" s="4">
        <f>_xlfn.LET(
_xlpm.CumulativeHousingPaymentsIncludingAdditionalCosts,SUM($J$29:$J308),
_xlpm.PrincipalOwedCalculation,$B$10-$D308,
_xlpm.IsPrincipalLessThenOrEqualToMonthlyPaymentCondition,$G307&lt;=$B$10,
_xlpm.IsPrincipalZeroCondition,ROUND($G307,2) = 0,
_xlpm.IsPrincipalRemainingBlankCondition,$G307="",
_xlpm.IsPeriodBlankCondition,ISBLANK($A308),
_xlpm.Calculation,IF(_xlpm.IsPeriodBlankCondition,"",IF(_xlpm.IsPrincipalRemainingBlankCondition,"",IF(_xlpm.IsPrincipalZeroCondition,"",_xlpm.CumulativeHousingPaymentsIncludingAdditionalCosts))),
_xlpm.Calculation
)</f>
        <v>559417.34523520409</v>
      </c>
    </row>
    <row r="309" spans="1:15" x14ac:dyDescent="0.3">
      <c r="A309">
        <v>281</v>
      </c>
      <c r="B309" s="34">
        <f t="shared" si="37"/>
        <v>52352</v>
      </c>
      <c r="C309" s="4">
        <f t="shared" si="38"/>
        <v>284.74943361492933</v>
      </c>
      <c r="D309" s="4">
        <f t="shared" si="39"/>
        <v>1.8983295574328622</v>
      </c>
      <c r="E309" s="4">
        <f t="shared" si="45"/>
        <v>284.74943361492933</v>
      </c>
      <c r="F309" s="4">
        <v>100</v>
      </c>
      <c r="G309" s="4">
        <f t="shared" si="40"/>
        <v>0</v>
      </c>
      <c r="H309" s="4">
        <f t="shared" si="41"/>
        <v>500</v>
      </c>
      <c r="I309" s="4" t="str">
        <f t="shared" si="42"/>
        <v/>
      </c>
      <c r="J309" s="4">
        <f t="shared" si="43"/>
        <v>786.64776317236215</v>
      </c>
      <c r="K309" s="4">
        <f>_xlfn.LET(
_xlpm.CumulativeInterestCalculation,SUM($D$29:$D309),
_xlpm.IsPrincipalZeroCondition,ROUND($G308,2) = 0,
_xlpm.IsPrincipalRemainingBlankCondition,$G308="",
_xlpm.IsPeriodBlankCondition,ISBLANK($A309),
_xlpm.Calculation,IF(_xlpm.IsPeriodBlankCondition,"",IF(_xlpm.IsPrincipalRemainingBlankCondition,"",IF(_xlpm.IsPrincipalZeroCondition,"",_xlpm.CumulativeInterestCalculation))),
_xlpm.Calculation
)</f>
        <v>218103.99299837812</v>
      </c>
      <c r="L309" s="4">
        <f>_xlfn.LET(
_xlpm.CumulativePrincipalCalculation,SUM($E$29:$F309),
_xlpm.CumulativePrincipalCalculationIfPrincipalLessThenOrEqualToMonthlyPaymentCondition,$L308+$E309,
_xlpm.PrincipalOwedCalculation,$B$10-$D309,
_xlpm.IsPrincipalLessThenOrEqualToMonthlyPaymentCondition,$G308&lt;=$B$10,
_xlpm.IsPrincipalZeroCondition,ROUND($G308,2) = 0,
_xlpm.IsPrincipalRemainingBlankCondition,$G308="",
_xlpm.IsPeriodBlankCondition,ISBLANK($A309),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179999.99999999985</v>
      </c>
      <c r="M309" s="4">
        <f>_xlfn.LET(
_xlpm.CumulativePMICalculation,SUM($I$29:$I309),
_xlpm.IsPrincipalZeroCondition,ROUND($G308,2) = 0,
_xlpm.IsPrincipalRemainingBlankCondition,$G308="",
_xlpm.IsPeriodBlankCondition,ISBLANK($A309),
_xlpm.Calculation,IF(_xlpm.IsPeriodBlankCondition,"",IF(_xlpm.IsPrincipalRemainingBlankCondition,"",IF(_xlpm.IsPrincipalZeroCondition,"",_xlpm.CumulativePMICalculation))),
_xlpm.Calculation
)</f>
        <v>21600</v>
      </c>
      <c r="N309" s="4">
        <f t="shared" si="44"/>
        <v>419703.992998378</v>
      </c>
      <c r="O309" s="4">
        <f>_xlfn.LET(
_xlpm.CumulativeHousingPaymentsIncludingAdditionalCosts,SUM($J$29:$J309),
_xlpm.PrincipalOwedCalculation,$B$10-$D309,
_xlpm.IsPrincipalLessThenOrEqualToMonthlyPaymentCondition,$G308&lt;=$B$10,
_xlpm.IsPrincipalZeroCondition,ROUND($G308,2) = 0,
_xlpm.IsPrincipalRemainingBlankCondition,$G308="",
_xlpm.IsPeriodBlankCondition,ISBLANK($A309),
_xlpm.Calculation,IF(_xlpm.IsPeriodBlankCondition,"",IF(_xlpm.IsPrincipalRemainingBlankCondition,"",IF(_xlpm.IsPrincipalZeroCondition,"",_xlpm.CumulativeHousingPaymentsIncludingAdditionalCosts))),
_xlpm.Calculation
)</f>
        <v>560203.99299837649</v>
      </c>
    </row>
    <row r="310" spans="1:15" x14ac:dyDescent="0.3">
      <c r="A310">
        <v>282</v>
      </c>
      <c r="B310" s="34">
        <f t="shared" si="37"/>
        <v>52383</v>
      </c>
      <c r="C310" s="4" t="str">
        <f t="shared" si="38"/>
        <v/>
      </c>
      <c r="D310" s="4" t="str">
        <f t="shared" si="39"/>
        <v/>
      </c>
      <c r="E310" s="4" t="str">
        <f t="shared" si="45"/>
        <v/>
      </c>
      <c r="F310" s="4">
        <v>100</v>
      </c>
      <c r="G310" s="4" t="str">
        <f t="shared" si="40"/>
        <v/>
      </c>
      <c r="H310" s="4" t="str">
        <f t="shared" si="41"/>
        <v/>
      </c>
      <c r="I310" s="4" t="str">
        <f t="shared" si="42"/>
        <v/>
      </c>
      <c r="J310" s="4" t="str">
        <f t="shared" si="43"/>
        <v/>
      </c>
      <c r="K310" s="4" t="str">
        <f>_xlfn.LET(
_xlpm.CumulativeInterestCalculation,SUM($D$29:$D310),
_xlpm.IsPrincipalZeroCondition,ROUND($G309,2) = 0,
_xlpm.IsPrincipalRemainingBlankCondition,$G309="",
_xlpm.IsPeriodBlankCondition,ISBLANK($A310),
_xlpm.Calculation,IF(_xlpm.IsPeriodBlankCondition,"",IF(_xlpm.IsPrincipalRemainingBlankCondition,"",IF(_xlpm.IsPrincipalZeroCondition,"",_xlpm.CumulativeInterestCalculation))),
_xlpm.Calculation
)</f>
        <v/>
      </c>
      <c r="L310" s="4" t="str">
        <f>_xlfn.LET(
_xlpm.CumulativePrincipalCalculation,SUM($E$29:$F310),
_xlpm.CumulativePrincipalCalculationIfPrincipalLessThenOrEqualToMonthlyPaymentCondition,$L309+$E310,
_xlpm.PrincipalOwedCalculation,$B$10-$D310,
_xlpm.IsPrincipalLessThenOrEqualToMonthlyPaymentCondition,$G309&lt;=$B$10,
_xlpm.IsPrincipalZeroCondition,ROUND($G309,2) = 0,
_xlpm.IsPrincipalRemainingBlankCondition,$G309="",
_xlpm.IsPeriodBlankCondition,ISBLANK($A310),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10" s="4" t="str">
        <f>_xlfn.LET(
_xlpm.CumulativePMICalculation,SUM($I$29:$I310),
_xlpm.IsPrincipalZeroCondition,ROUND($G309,2) = 0,
_xlpm.IsPrincipalRemainingBlankCondition,$G309="",
_xlpm.IsPeriodBlankCondition,ISBLANK($A310),
_xlpm.Calculation,IF(_xlpm.IsPeriodBlankCondition,"",IF(_xlpm.IsPrincipalRemainingBlankCondition,"",IF(_xlpm.IsPrincipalZeroCondition,"",_xlpm.CumulativePMICalculation))),
_xlpm.Calculation
)</f>
        <v/>
      </c>
      <c r="N310" s="4" t="str">
        <f t="shared" si="44"/>
        <v/>
      </c>
      <c r="O310" s="4" t="str">
        <f>_xlfn.LET(
_xlpm.CumulativeHousingPaymentsIncludingAdditionalCosts,SUM($J$29:$J310),
_xlpm.PrincipalOwedCalculation,$B$10-$D310,
_xlpm.IsPrincipalLessThenOrEqualToMonthlyPaymentCondition,$G309&lt;=$B$10,
_xlpm.IsPrincipalZeroCondition,ROUND($G309,2) = 0,
_xlpm.IsPrincipalRemainingBlankCondition,$G309="",
_xlpm.IsPeriodBlankCondition,ISBLANK($A310),
_xlpm.Calculation,IF(_xlpm.IsPeriodBlankCondition,"",IF(_xlpm.IsPrincipalRemainingBlankCondition,"",IF(_xlpm.IsPrincipalZeroCondition,"",_xlpm.CumulativeHousingPaymentsIncludingAdditionalCosts))),
_xlpm.Calculation
)</f>
        <v/>
      </c>
    </row>
    <row r="311" spans="1:15" x14ac:dyDescent="0.3">
      <c r="A311">
        <v>283</v>
      </c>
      <c r="B311" s="34">
        <f t="shared" si="37"/>
        <v>52413</v>
      </c>
      <c r="C311" s="4" t="str">
        <f t="shared" si="38"/>
        <v/>
      </c>
      <c r="D311" s="4" t="str">
        <f t="shared" si="39"/>
        <v/>
      </c>
      <c r="E311" s="4" t="str">
        <f t="shared" si="45"/>
        <v/>
      </c>
      <c r="F311" s="4">
        <v>100</v>
      </c>
      <c r="G311" s="4" t="str">
        <f t="shared" si="40"/>
        <v/>
      </c>
      <c r="H311" s="4" t="str">
        <f t="shared" si="41"/>
        <v/>
      </c>
      <c r="I311" s="4" t="str">
        <f t="shared" si="42"/>
        <v/>
      </c>
      <c r="J311" s="4" t="str">
        <f t="shared" si="43"/>
        <v/>
      </c>
      <c r="K311" s="4" t="str">
        <f>_xlfn.LET(
_xlpm.CumulativeInterestCalculation,SUM($D$29:$D311),
_xlpm.IsPrincipalZeroCondition,ROUND($G310,2) = 0,
_xlpm.IsPrincipalRemainingBlankCondition,$G310="",
_xlpm.IsPeriodBlankCondition,ISBLANK($A311),
_xlpm.Calculation,IF(_xlpm.IsPeriodBlankCondition,"",IF(_xlpm.IsPrincipalRemainingBlankCondition,"",IF(_xlpm.IsPrincipalZeroCondition,"",_xlpm.CumulativeInterestCalculation))),
_xlpm.Calculation
)</f>
        <v/>
      </c>
      <c r="L311" s="4" t="str">
        <f>_xlfn.LET(
_xlpm.CumulativePrincipalCalculation,SUM($E$29:$F311),
_xlpm.CumulativePrincipalCalculationIfPrincipalLessThenOrEqualToMonthlyPaymentCondition,$L310+$E311,
_xlpm.PrincipalOwedCalculation,$B$10-$D311,
_xlpm.IsPrincipalLessThenOrEqualToMonthlyPaymentCondition,$G310&lt;=$B$10,
_xlpm.IsPrincipalZeroCondition,ROUND($G310,2) = 0,
_xlpm.IsPrincipalRemainingBlankCondition,$G310="",
_xlpm.IsPeriodBlankCondition,ISBLANK($A311),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11" s="4" t="str">
        <f>_xlfn.LET(
_xlpm.CumulativePMICalculation,SUM($I$29:$I311),
_xlpm.IsPrincipalZeroCondition,ROUND($G310,2) = 0,
_xlpm.IsPrincipalRemainingBlankCondition,$G310="",
_xlpm.IsPeriodBlankCondition,ISBLANK($A311),
_xlpm.Calculation,IF(_xlpm.IsPeriodBlankCondition,"",IF(_xlpm.IsPrincipalRemainingBlankCondition,"",IF(_xlpm.IsPrincipalZeroCondition,"",_xlpm.CumulativePMICalculation))),
_xlpm.Calculation
)</f>
        <v/>
      </c>
      <c r="N311" s="4" t="str">
        <f t="shared" si="44"/>
        <v/>
      </c>
      <c r="O311" s="4" t="str">
        <f>_xlfn.LET(
_xlpm.CumulativeHousingPaymentsIncludingAdditionalCosts,SUM($J$29:$J311),
_xlpm.PrincipalOwedCalculation,$B$10-$D311,
_xlpm.IsPrincipalLessThenOrEqualToMonthlyPaymentCondition,$G310&lt;=$B$10,
_xlpm.IsPrincipalZeroCondition,ROUND($G310,2) = 0,
_xlpm.IsPrincipalRemainingBlankCondition,$G310="",
_xlpm.IsPeriodBlankCondition,ISBLANK($A311),
_xlpm.Calculation,IF(_xlpm.IsPeriodBlankCondition,"",IF(_xlpm.IsPrincipalRemainingBlankCondition,"",IF(_xlpm.IsPrincipalZeroCondition,"",_xlpm.CumulativeHousingPaymentsIncludingAdditionalCosts))),
_xlpm.Calculation
)</f>
        <v/>
      </c>
    </row>
    <row r="312" spans="1:15" x14ac:dyDescent="0.3">
      <c r="A312">
        <v>284</v>
      </c>
      <c r="B312" s="34">
        <f t="shared" si="37"/>
        <v>52444</v>
      </c>
      <c r="C312" s="4" t="str">
        <f t="shared" si="38"/>
        <v/>
      </c>
      <c r="D312" s="4" t="str">
        <f t="shared" si="39"/>
        <v/>
      </c>
      <c r="E312" s="4" t="str">
        <f t="shared" si="45"/>
        <v/>
      </c>
      <c r="F312" s="4">
        <v>100</v>
      </c>
      <c r="G312" s="4" t="str">
        <f t="shared" si="40"/>
        <v/>
      </c>
      <c r="H312" s="4" t="str">
        <f t="shared" si="41"/>
        <v/>
      </c>
      <c r="I312" s="4" t="str">
        <f t="shared" si="42"/>
        <v/>
      </c>
      <c r="J312" s="4" t="str">
        <f t="shared" si="43"/>
        <v/>
      </c>
      <c r="K312" s="4" t="str">
        <f>_xlfn.LET(
_xlpm.CumulativeInterestCalculation,SUM($D$29:$D312),
_xlpm.IsPrincipalZeroCondition,ROUND($G311,2) = 0,
_xlpm.IsPrincipalRemainingBlankCondition,$G311="",
_xlpm.IsPeriodBlankCondition,ISBLANK($A312),
_xlpm.Calculation,IF(_xlpm.IsPeriodBlankCondition,"",IF(_xlpm.IsPrincipalRemainingBlankCondition,"",IF(_xlpm.IsPrincipalZeroCondition,"",_xlpm.CumulativeInterestCalculation))),
_xlpm.Calculation
)</f>
        <v/>
      </c>
      <c r="L312" s="4" t="str">
        <f>_xlfn.LET(
_xlpm.CumulativePrincipalCalculation,SUM($E$29:$F312),
_xlpm.CumulativePrincipalCalculationIfPrincipalLessThenOrEqualToMonthlyPaymentCondition,$L311+$E312,
_xlpm.PrincipalOwedCalculation,$B$10-$D312,
_xlpm.IsPrincipalLessThenOrEqualToMonthlyPaymentCondition,$G311&lt;=$B$10,
_xlpm.IsPrincipalZeroCondition,ROUND($G311,2) = 0,
_xlpm.IsPrincipalRemainingBlankCondition,$G311="",
_xlpm.IsPeriodBlankCondition,ISBLANK($A312),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12" s="4" t="str">
        <f>_xlfn.LET(
_xlpm.CumulativePMICalculation,SUM($I$29:$I312),
_xlpm.IsPrincipalZeroCondition,ROUND($G311,2) = 0,
_xlpm.IsPrincipalRemainingBlankCondition,$G311="",
_xlpm.IsPeriodBlankCondition,ISBLANK($A312),
_xlpm.Calculation,IF(_xlpm.IsPeriodBlankCondition,"",IF(_xlpm.IsPrincipalRemainingBlankCondition,"",IF(_xlpm.IsPrincipalZeroCondition,"",_xlpm.CumulativePMICalculation))),
_xlpm.Calculation
)</f>
        <v/>
      </c>
      <c r="N312" s="4" t="str">
        <f t="shared" si="44"/>
        <v/>
      </c>
      <c r="O312" s="4" t="str">
        <f>_xlfn.LET(
_xlpm.CumulativeHousingPaymentsIncludingAdditionalCosts,SUM($J$29:$J312),
_xlpm.PrincipalOwedCalculation,$B$10-$D312,
_xlpm.IsPrincipalLessThenOrEqualToMonthlyPaymentCondition,$G311&lt;=$B$10,
_xlpm.IsPrincipalZeroCondition,ROUND($G311,2) = 0,
_xlpm.IsPrincipalRemainingBlankCondition,$G311="",
_xlpm.IsPeriodBlankCondition,ISBLANK($A312),
_xlpm.Calculation,IF(_xlpm.IsPeriodBlankCondition,"",IF(_xlpm.IsPrincipalRemainingBlankCondition,"",IF(_xlpm.IsPrincipalZeroCondition,"",_xlpm.CumulativeHousingPaymentsIncludingAdditionalCosts))),
_xlpm.Calculation
)</f>
        <v/>
      </c>
    </row>
    <row r="313" spans="1:15" x14ac:dyDescent="0.3">
      <c r="A313">
        <v>285</v>
      </c>
      <c r="B313" s="34">
        <f t="shared" si="37"/>
        <v>52475</v>
      </c>
      <c r="C313" s="4" t="str">
        <f t="shared" si="38"/>
        <v/>
      </c>
      <c r="D313" s="4" t="str">
        <f t="shared" si="39"/>
        <v/>
      </c>
      <c r="E313" s="4" t="str">
        <f t="shared" si="45"/>
        <v/>
      </c>
      <c r="F313" s="4">
        <v>100</v>
      </c>
      <c r="G313" s="4" t="str">
        <f t="shared" si="40"/>
        <v/>
      </c>
      <c r="H313" s="4" t="str">
        <f t="shared" si="41"/>
        <v/>
      </c>
      <c r="I313" s="4" t="str">
        <f t="shared" si="42"/>
        <v/>
      </c>
      <c r="J313" s="4" t="str">
        <f t="shared" si="43"/>
        <v/>
      </c>
      <c r="K313" s="4" t="str">
        <f>_xlfn.LET(
_xlpm.CumulativeInterestCalculation,SUM($D$29:$D313),
_xlpm.IsPrincipalZeroCondition,ROUND($G312,2) = 0,
_xlpm.IsPrincipalRemainingBlankCondition,$G312="",
_xlpm.IsPeriodBlankCondition,ISBLANK($A313),
_xlpm.Calculation,IF(_xlpm.IsPeriodBlankCondition,"",IF(_xlpm.IsPrincipalRemainingBlankCondition,"",IF(_xlpm.IsPrincipalZeroCondition,"",_xlpm.CumulativeInterestCalculation))),
_xlpm.Calculation
)</f>
        <v/>
      </c>
      <c r="L313" s="4" t="str">
        <f>_xlfn.LET(
_xlpm.CumulativePrincipalCalculation,SUM($E$29:$F313),
_xlpm.CumulativePrincipalCalculationIfPrincipalLessThenOrEqualToMonthlyPaymentCondition,$L312+$E313,
_xlpm.PrincipalOwedCalculation,$B$10-$D313,
_xlpm.IsPrincipalLessThenOrEqualToMonthlyPaymentCondition,$G312&lt;=$B$10,
_xlpm.IsPrincipalZeroCondition,ROUND($G312,2) = 0,
_xlpm.IsPrincipalRemainingBlankCondition,$G312="",
_xlpm.IsPeriodBlankCondition,ISBLANK($A313),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13" s="4" t="str">
        <f>_xlfn.LET(
_xlpm.CumulativePMICalculation,SUM($I$29:$I313),
_xlpm.IsPrincipalZeroCondition,ROUND($G312,2) = 0,
_xlpm.IsPrincipalRemainingBlankCondition,$G312="",
_xlpm.IsPeriodBlankCondition,ISBLANK($A313),
_xlpm.Calculation,IF(_xlpm.IsPeriodBlankCondition,"",IF(_xlpm.IsPrincipalRemainingBlankCondition,"",IF(_xlpm.IsPrincipalZeroCondition,"",_xlpm.CumulativePMICalculation))),
_xlpm.Calculation
)</f>
        <v/>
      </c>
      <c r="N313" s="4" t="str">
        <f t="shared" si="44"/>
        <v/>
      </c>
      <c r="O313" s="4" t="str">
        <f>_xlfn.LET(
_xlpm.CumulativeHousingPaymentsIncludingAdditionalCosts,SUM($J$29:$J313),
_xlpm.PrincipalOwedCalculation,$B$10-$D313,
_xlpm.IsPrincipalLessThenOrEqualToMonthlyPaymentCondition,$G312&lt;=$B$10,
_xlpm.IsPrincipalZeroCondition,ROUND($G312,2) = 0,
_xlpm.IsPrincipalRemainingBlankCondition,$G312="",
_xlpm.IsPeriodBlankCondition,ISBLANK($A313),
_xlpm.Calculation,IF(_xlpm.IsPeriodBlankCondition,"",IF(_xlpm.IsPrincipalRemainingBlankCondition,"",IF(_xlpm.IsPrincipalZeroCondition,"",_xlpm.CumulativeHousingPaymentsIncludingAdditionalCosts))),
_xlpm.Calculation
)</f>
        <v/>
      </c>
    </row>
    <row r="314" spans="1:15" x14ac:dyDescent="0.3">
      <c r="A314">
        <v>286</v>
      </c>
      <c r="B314" s="34">
        <f t="shared" si="37"/>
        <v>52505</v>
      </c>
      <c r="C314" s="4" t="str">
        <f t="shared" si="38"/>
        <v/>
      </c>
      <c r="D314" s="4" t="str">
        <f t="shared" si="39"/>
        <v/>
      </c>
      <c r="E314" s="4" t="str">
        <f t="shared" si="45"/>
        <v/>
      </c>
      <c r="F314" s="4">
        <v>100</v>
      </c>
      <c r="G314" s="4" t="str">
        <f t="shared" si="40"/>
        <v/>
      </c>
      <c r="H314" s="4" t="str">
        <f t="shared" si="41"/>
        <v/>
      </c>
      <c r="I314" s="4" t="str">
        <f t="shared" si="42"/>
        <v/>
      </c>
      <c r="J314" s="4" t="str">
        <f t="shared" si="43"/>
        <v/>
      </c>
      <c r="K314" s="4" t="str">
        <f>_xlfn.LET(
_xlpm.CumulativeInterestCalculation,SUM($D$29:$D314),
_xlpm.IsPrincipalZeroCondition,ROUND($G313,2) = 0,
_xlpm.IsPrincipalRemainingBlankCondition,$G313="",
_xlpm.IsPeriodBlankCondition,ISBLANK($A314),
_xlpm.Calculation,IF(_xlpm.IsPeriodBlankCondition,"",IF(_xlpm.IsPrincipalRemainingBlankCondition,"",IF(_xlpm.IsPrincipalZeroCondition,"",_xlpm.CumulativeInterestCalculation))),
_xlpm.Calculation
)</f>
        <v/>
      </c>
      <c r="L314" s="4" t="str">
        <f>_xlfn.LET(
_xlpm.CumulativePrincipalCalculation,SUM($E$29:$F314),
_xlpm.CumulativePrincipalCalculationIfPrincipalLessThenOrEqualToMonthlyPaymentCondition,$L313+$E314,
_xlpm.PrincipalOwedCalculation,$B$10-$D314,
_xlpm.IsPrincipalLessThenOrEqualToMonthlyPaymentCondition,$G313&lt;=$B$10,
_xlpm.IsPrincipalZeroCondition,ROUND($G313,2) = 0,
_xlpm.IsPrincipalRemainingBlankCondition,$G313="",
_xlpm.IsPeriodBlankCondition,ISBLANK($A314),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14" s="4" t="str">
        <f>_xlfn.LET(
_xlpm.CumulativePMICalculation,SUM($I$29:$I314),
_xlpm.IsPrincipalZeroCondition,ROUND($G313,2) = 0,
_xlpm.IsPrincipalRemainingBlankCondition,$G313="",
_xlpm.IsPeriodBlankCondition,ISBLANK($A314),
_xlpm.Calculation,IF(_xlpm.IsPeriodBlankCondition,"",IF(_xlpm.IsPrincipalRemainingBlankCondition,"",IF(_xlpm.IsPrincipalZeroCondition,"",_xlpm.CumulativePMICalculation))),
_xlpm.Calculation
)</f>
        <v/>
      </c>
      <c r="N314" s="4" t="str">
        <f t="shared" si="44"/>
        <v/>
      </c>
      <c r="O314" s="4" t="str">
        <f>_xlfn.LET(
_xlpm.CumulativeHousingPaymentsIncludingAdditionalCosts,SUM($J$29:$J314),
_xlpm.PrincipalOwedCalculation,$B$10-$D314,
_xlpm.IsPrincipalLessThenOrEqualToMonthlyPaymentCondition,$G313&lt;=$B$10,
_xlpm.IsPrincipalZeroCondition,ROUND($G313,2) = 0,
_xlpm.IsPrincipalRemainingBlankCondition,$G313="",
_xlpm.IsPeriodBlankCondition,ISBLANK($A314),
_xlpm.Calculation,IF(_xlpm.IsPeriodBlankCondition,"",IF(_xlpm.IsPrincipalRemainingBlankCondition,"",IF(_xlpm.IsPrincipalZeroCondition,"",_xlpm.CumulativeHousingPaymentsIncludingAdditionalCosts))),
_xlpm.Calculation
)</f>
        <v/>
      </c>
    </row>
    <row r="315" spans="1:15" x14ac:dyDescent="0.3">
      <c r="A315">
        <v>287</v>
      </c>
      <c r="B315" s="34">
        <f t="shared" si="37"/>
        <v>52536</v>
      </c>
      <c r="C315" s="4" t="str">
        <f t="shared" si="38"/>
        <v/>
      </c>
      <c r="D315" s="4" t="str">
        <f t="shared" si="39"/>
        <v/>
      </c>
      <c r="E315" s="4" t="str">
        <f t="shared" si="45"/>
        <v/>
      </c>
      <c r="F315" s="4">
        <v>100</v>
      </c>
      <c r="G315" s="4" t="str">
        <f t="shared" si="40"/>
        <v/>
      </c>
      <c r="H315" s="4" t="str">
        <f t="shared" si="41"/>
        <v/>
      </c>
      <c r="I315" s="4" t="str">
        <f t="shared" si="42"/>
        <v/>
      </c>
      <c r="J315" s="4" t="str">
        <f t="shared" si="43"/>
        <v/>
      </c>
      <c r="K315" s="4" t="str">
        <f>_xlfn.LET(
_xlpm.CumulativeInterestCalculation,SUM($D$29:$D315),
_xlpm.IsPrincipalZeroCondition,ROUND($G314,2) = 0,
_xlpm.IsPrincipalRemainingBlankCondition,$G314="",
_xlpm.IsPeriodBlankCondition,ISBLANK($A315),
_xlpm.Calculation,IF(_xlpm.IsPeriodBlankCondition,"",IF(_xlpm.IsPrincipalRemainingBlankCondition,"",IF(_xlpm.IsPrincipalZeroCondition,"",_xlpm.CumulativeInterestCalculation))),
_xlpm.Calculation
)</f>
        <v/>
      </c>
      <c r="L315" s="4" t="str">
        <f>_xlfn.LET(
_xlpm.CumulativePrincipalCalculation,SUM($E$29:$F315),
_xlpm.CumulativePrincipalCalculationIfPrincipalLessThenOrEqualToMonthlyPaymentCondition,$L314+$E315,
_xlpm.PrincipalOwedCalculation,$B$10-$D315,
_xlpm.IsPrincipalLessThenOrEqualToMonthlyPaymentCondition,$G314&lt;=$B$10,
_xlpm.IsPrincipalZeroCondition,ROUND($G314,2) = 0,
_xlpm.IsPrincipalRemainingBlankCondition,$G314="",
_xlpm.IsPeriodBlankCondition,ISBLANK($A315),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15" s="4" t="str">
        <f>_xlfn.LET(
_xlpm.CumulativePMICalculation,SUM($I$29:$I315),
_xlpm.IsPrincipalZeroCondition,ROUND($G314,2) = 0,
_xlpm.IsPrincipalRemainingBlankCondition,$G314="",
_xlpm.IsPeriodBlankCondition,ISBLANK($A315),
_xlpm.Calculation,IF(_xlpm.IsPeriodBlankCondition,"",IF(_xlpm.IsPrincipalRemainingBlankCondition,"",IF(_xlpm.IsPrincipalZeroCondition,"",_xlpm.CumulativePMICalculation))),
_xlpm.Calculation
)</f>
        <v/>
      </c>
      <c r="N315" s="4" t="str">
        <f t="shared" si="44"/>
        <v/>
      </c>
      <c r="O315" s="4" t="str">
        <f>_xlfn.LET(
_xlpm.CumulativeHousingPaymentsIncludingAdditionalCosts,SUM($J$29:$J315),
_xlpm.PrincipalOwedCalculation,$B$10-$D315,
_xlpm.IsPrincipalLessThenOrEqualToMonthlyPaymentCondition,$G314&lt;=$B$10,
_xlpm.IsPrincipalZeroCondition,ROUND($G314,2) = 0,
_xlpm.IsPrincipalRemainingBlankCondition,$G314="",
_xlpm.IsPeriodBlankCondition,ISBLANK($A315),
_xlpm.Calculation,IF(_xlpm.IsPeriodBlankCondition,"",IF(_xlpm.IsPrincipalRemainingBlankCondition,"",IF(_xlpm.IsPrincipalZeroCondition,"",_xlpm.CumulativeHousingPaymentsIncludingAdditionalCosts))),
_xlpm.Calculation
)</f>
        <v/>
      </c>
    </row>
    <row r="316" spans="1:15" x14ac:dyDescent="0.3">
      <c r="A316">
        <v>288</v>
      </c>
      <c r="B316" s="34">
        <f t="shared" si="37"/>
        <v>52566</v>
      </c>
      <c r="C316" s="4" t="str">
        <f t="shared" si="38"/>
        <v/>
      </c>
      <c r="D316" s="4" t="str">
        <f t="shared" si="39"/>
        <v/>
      </c>
      <c r="E316" s="4" t="str">
        <f t="shared" si="45"/>
        <v/>
      </c>
      <c r="F316" s="4">
        <v>100</v>
      </c>
      <c r="G316" s="4" t="str">
        <f t="shared" si="40"/>
        <v/>
      </c>
      <c r="H316" s="4" t="str">
        <f t="shared" si="41"/>
        <v/>
      </c>
      <c r="I316" s="4" t="str">
        <f t="shared" si="42"/>
        <v/>
      </c>
      <c r="J316" s="4" t="str">
        <f t="shared" si="43"/>
        <v/>
      </c>
      <c r="K316" s="4" t="str">
        <f>_xlfn.LET(
_xlpm.CumulativeInterestCalculation,SUM($D$29:$D316),
_xlpm.IsPrincipalZeroCondition,ROUND($G315,2) = 0,
_xlpm.IsPrincipalRemainingBlankCondition,$G315="",
_xlpm.IsPeriodBlankCondition,ISBLANK($A316),
_xlpm.Calculation,IF(_xlpm.IsPeriodBlankCondition,"",IF(_xlpm.IsPrincipalRemainingBlankCondition,"",IF(_xlpm.IsPrincipalZeroCondition,"",_xlpm.CumulativeInterestCalculation))),
_xlpm.Calculation
)</f>
        <v/>
      </c>
      <c r="L316" s="4" t="str">
        <f>_xlfn.LET(
_xlpm.CumulativePrincipalCalculation,SUM($E$29:$F316),
_xlpm.CumulativePrincipalCalculationIfPrincipalLessThenOrEqualToMonthlyPaymentCondition,$L315+$E316,
_xlpm.PrincipalOwedCalculation,$B$10-$D316,
_xlpm.IsPrincipalLessThenOrEqualToMonthlyPaymentCondition,$G315&lt;=$B$10,
_xlpm.IsPrincipalZeroCondition,ROUND($G315,2) = 0,
_xlpm.IsPrincipalRemainingBlankCondition,$G315="",
_xlpm.IsPeriodBlankCondition,ISBLANK($A316),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16" s="4" t="str">
        <f>_xlfn.LET(
_xlpm.CumulativePMICalculation,SUM($I$29:$I316),
_xlpm.IsPrincipalZeroCondition,ROUND($G315,2) = 0,
_xlpm.IsPrincipalRemainingBlankCondition,$G315="",
_xlpm.IsPeriodBlankCondition,ISBLANK($A316),
_xlpm.Calculation,IF(_xlpm.IsPeriodBlankCondition,"",IF(_xlpm.IsPrincipalRemainingBlankCondition,"",IF(_xlpm.IsPrincipalZeroCondition,"",_xlpm.CumulativePMICalculation))),
_xlpm.Calculation
)</f>
        <v/>
      </c>
      <c r="N316" s="4" t="str">
        <f t="shared" si="44"/>
        <v/>
      </c>
      <c r="O316" s="4" t="str">
        <f>_xlfn.LET(
_xlpm.CumulativeHousingPaymentsIncludingAdditionalCosts,SUM($J$29:$J316),
_xlpm.PrincipalOwedCalculation,$B$10-$D316,
_xlpm.IsPrincipalLessThenOrEqualToMonthlyPaymentCondition,$G315&lt;=$B$10,
_xlpm.IsPrincipalZeroCondition,ROUND($G315,2) = 0,
_xlpm.IsPrincipalRemainingBlankCondition,$G315="",
_xlpm.IsPeriodBlankCondition,ISBLANK($A316),
_xlpm.Calculation,IF(_xlpm.IsPeriodBlankCondition,"",IF(_xlpm.IsPrincipalRemainingBlankCondition,"",IF(_xlpm.IsPrincipalZeroCondition,"",_xlpm.CumulativeHousingPaymentsIncludingAdditionalCosts))),
_xlpm.Calculation
)</f>
        <v/>
      </c>
    </row>
    <row r="317" spans="1:15" x14ac:dyDescent="0.3">
      <c r="A317">
        <v>289</v>
      </c>
      <c r="B317" s="34">
        <f t="shared" si="37"/>
        <v>52597</v>
      </c>
      <c r="C317" s="4" t="str">
        <f t="shared" si="38"/>
        <v/>
      </c>
      <c r="D317" s="4" t="str">
        <f t="shared" si="39"/>
        <v/>
      </c>
      <c r="E317" s="4" t="str">
        <f t="shared" si="45"/>
        <v/>
      </c>
      <c r="F317" s="4">
        <v>100</v>
      </c>
      <c r="G317" s="4" t="str">
        <f t="shared" si="40"/>
        <v/>
      </c>
      <c r="H317" s="4" t="str">
        <f t="shared" si="41"/>
        <v/>
      </c>
      <c r="I317" s="4" t="str">
        <f t="shared" si="42"/>
        <v/>
      </c>
      <c r="J317" s="4" t="str">
        <f t="shared" si="43"/>
        <v/>
      </c>
      <c r="K317" s="4" t="str">
        <f>_xlfn.LET(
_xlpm.CumulativeInterestCalculation,SUM($D$29:$D317),
_xlpm.IsPrincipalZeroCondition,ROUND($G316,2) = 0,
_xlpm.IsPrincipalRemainingBlankCondition,$G316="",
_xlpm.IsPeriodBlankCondition,ISBLANK($A317),
_xlpm.Calculation,IF(_xlpm.IsPeriodBlankCondition,"",IF(_xlpm.IsPrincipalRemainingBlankCondition,"",IF(_xlpm.IsPrincipalZeroCondition,"",_xlpm.CumulativeInterestCalculation))),
_xlpm.Calculation
)</f>
        <v/>
      </c>
      <c r="L317" s="4" t="str">
        <f>_xlfn.LET(
_xlpm.CumulativePrincipalCalculation,SUM($E$29:$F317),
_xlpm.CumulativePrincipalCalculationIfPrincipalLessThenOrEqualToMonthlyPaymentCondition,$L316+$E317,
_xlpm.PrincipalOwedCalculation,$B$10-$D317,
_xlpm.IsPrincipalLessThenOrEqualToMonthlyPaymentCondition,$G316&lt;=$B$10,
_xlpm.IsPrincipalZeroCondition,ROUND($G316,2) = 0,
_xlpm.IsPrincipalRemainingBlankCondition,$G316="",
_xlpm.IsPeriodBlankCondition,ISBLANK($A317),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17" s="4" t="str">
        <f>_xlfn.LET(
_xlpm.CumulativePMICalculation,SUM($I$29:$I317),
_xlpm.IsPrincipalZeroCondition,ROUND($G316,2) = 0,
_xlpm.IsPrincipalRemainingBlankCondition,$G316="",
_xlpm.IsPeriodBlankCondition,ISBLANK($A317),
_xlpm.Calculation,IF(_xlpm.IsPeriodBlankCondition,"",IF(_xlpm.IsPrincipalRemainingBlankCondition,"",IF(_xlpm.IsPrincipalZeroCondition,"",_xlpm.CumulativePMICalculation))),
_xlpm.Calculation
)</f>
        <v/>
      </c>
      <c r="N317" s="4" t="str">
        <f t="shared" si="44"/>
        <v/>
      </c>
      <c r="O317" s="4" t="str">
        <f>_xlfn.LET(
_xlpm.CumulativeHousingPaymentsIncludingAdditionalCosts,SUM($J$29:$J317),
_xlpm.PrincipalOwedCalculation,$B$10-$D317,
_xlpm.IsPrincipalLessThenOrEqualToMonthlyPaymentCondition,$G316&lt;=$B$10,
_xlpm.IsPrincipalZeroCondition,ROUND($G316,2) = 0,
_xlpm.IsPrincipalRemainingBlankCondition,$G316="",
_xlpm.IsPeriodBlankCondition,ISBLANK($A317),
_xlpm.Calculation,IF(_xlpm.IsPeriodBlankCondition,"",IF(_xlpm.IsPrincipalRemainingBlankCondition,"",IF(_xlpm.IsPrincipalZeroCondition,"",_xlpm.CumulativeHousingPaymentsIncludingAdditionalCosts))),
_xlpm.Calculation
)</f>
        <v/>
      </c>
    </row>
    <row r="318" spans="1:15" x14ac:dyDescent="0.3">
      <c r="A318">
        <v>290</v>
      </c>
      <c r="B318" s="34">
        <f t="shared" si="37"/>
        <v>52628</v>
      </c>
      <c r="C318" s="4" t="str">
        <f t="shared" si="38"/>
        <v/>
      </c>
      <c r="D318" s="4" t="str">
        <f t="shared" si="39"/>
        <v/>
      </c>
      <c r="E318" s="4" t="str">
        <f t="shared" si="45"/>
        <v/>
      </c>
      <c r="F318" s="4">
        <v>100</v>
      </c>
      <c r="G318" s="4" t="str">
        <f t="shared" si="40"/>
        <v/>
      </c>
      <c r="H318" s="4" t="str">
        <f t="shared" si="41"/>
        <v/>
      </c>
      <c r="I318" s="4" t="str">
        <f t="shared" si="42"/>
        <v/>
      </c>
      <c r="J318" s="4" t="str">
        <f t="shared" si="43"/>
        <v/>
      </c>
      <c r="K318" s="4" t="str">
        <f>_xlfn.LET(
_xlpm.CumulativeInterestCalculation,SUM($D$29:$D318),
_xlpm.IsPrincipalZeroCondition,ROUND($G317,2) = 0,
_xlpm.IsPrincipalRemainingBlankCondition,$G317="",
_xlpm.IsPeriodBlankCondition,ISBLANK($A318),
_xlpm.Calculation,IF(_xlpm.IsPeriodBlankCondition,"",IF(_xlpm.IsPrincipalRemainingBlankCondition,"",IF(_xlpm.IsPrincipalZeroCondition,"",_xlpm.CumulativeInterestCalculation))),
_xlpm.Calculation
)</f>
        <v/>
      </c>
      <c r="L318" s="4" t="str">
        <f>_xlfn.LET(
_xlpm.CumulativePrincipalCalculation,SUM($E$29:$F318),
_xlpm.CumulativePrincipalCalculationIfPrincipalLessThenOrEqualToMonthlyPaymentCondition,$L317+$E318,
_xlpm.PrincipalOwedCalculation,$B$10-$D318,
_xlpm.IsPrincipalLessThenOrEqualToMonthlyPaymentCondition,$G317&lt;=$B$10,
_xlpm.IsPrincipalZeroCondition,ROUND($G317,2) = 0,
_xlpm.IsPrincipalRemainingBlankCondition,$G317="",
_xlpm.IsPeriodBlankCondition,ISBLANK($A318),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18" s="4" t="str">
        <f>_xlfn.LET(
_xlpm.CumulativePMICalculation,SUM($I$29:$I318),
_xlpm.IsPrincipalZeroCondition,ROUND($G317,2) = 0,
_xlpm.IsPrincipalRemainingBlankCondition,$G317="",
_xlpm.IsPeriodBlankCondition,ISBLANK($A318),
_xlpm.Calculation,IF(_xlpm.IsPeriodBlankCondition,"",IF(_xlpm.IsPrincipalRemainingBlankCondition,"",IF(_xlpm.IsPrincipalZeroCondition,"",_xlpm.CumulativePMICalculation))),
_xlpm.Calculation
)</f>
        <v/>
      </c>
      <c r="N318" s="4" t="str">
        <f t="shared" si="44"/>
        <v/>
      </c>
      <c r="O318" s="4" t="str">
        <f>_xlfn.LET(
_xlpm.CumulativeHousingPaymentsIncludingAdditionalCosts,SUM($J$29:$J318),
_xlpm.PrincipalOwedCalculation,$B$10-$D318,
_xlpm.IsPrincipalLessThenOrEqualToMonthlyPaymentCondition,$G317&lt;=$B$10,
_xlpm.IsPrincipalZeroCondition,ROUND($G317,2) = 0,
_xlpm.IsPrincipalRemainingBlankCondition,$G317="",
_xlpm.IsPeriodBlankCondition,ISBLANK($A318),
_xlpm.Calculation,IF(_xlpm.IsPeriodBlankCondition,"",IF(_xlpm.IsPrincipalRemainingBlankCondition,"",IF(_xlpm.IsPrincipalZeroCondition,"",_xlpm.CumulativeHousingPaymentsIncludingAdditionalCosts))),
_xlpm.Calculation
)</f>
        <v/>
      </c>
    </row>
    <row r="319" spans="1:15" x14ac:dyDescent="0.3">
      <c r="A319">
        <v>291</v>
      </c>
      <c r="B319" s="34">
        <f t="shared" si="37"/>
        <v>52657</v>
      </c>
      <c r="C319" s="4" t="str">
        <f t="shared" si="38"/>
        <v/>
      </c>
      <c r="D319" s="4" t="str">
        <f t="shared" si="39"/>
        <v/>
      </c>
      <c r="E319" s="4" t="str">
        <f t="shared" si="45"/>
        <v/>
      </c>
      <c r="F319" s="4">
        <v>100</v>
      </c>
      <c r="G319" s="4" t="str">
        <f t="shared" si="40"/>
        <v/>
      </c>
      <c r="H319" s="4" t="str">
        <f t="shared" si="41"/>
        <v/>
      </c>
      <c r="I319" s="4" t="str">
        <f t="shared" si="42"/>
        <v/>
      </c>
      <c r="J319" s="4" t="str">
        <f t="shared" si="43"/>
        <v/>
      </c>
      <c r="K319" s="4" t="str">
        <f>_xlfn.LET(
_xlpm.CumulativeInterestCalculation,SUM($D$29:$D319),
_xlpm.IsPrincipalZeroCondition,ROUND($G318,2) = 0,
_xlpm.IsPrincipalRemainingBlankCondition,$G318="",
_xlpm.IsPeriodBlankCondition,ISBLANK($A319),
_xlpm.Calculation,IF(_xlpm.IsPeriodBlankCondition,"",IF(_xlpm.IsPrincipalRemainingBlankCondition,"",IF(_xlpm.IsPrincipalZeroCondition,"",_xlpm.CumulativeInterestCalculation))),
_xlpm.Calculation
)</f>
        <v/>
      </c>
      <c r="L319" s="4" t="str">
        <f>_xlfn.LET(
_xlpm.CumulativePrincipalCalculation,SUM($E$29:$F319),
_xlpm.CumulativePrincipalCalculationIfPrincipalLessThenOrEqualToMonthlyPaymentCondition,$L318+$E319,
_xlpm.PrincipalOwedCalculation,$B$10-$D319,
_xlpm.IsPrincipalLessThenOrEqualToMonthlyPaymentCondition,$G318&lt;=$B$10,
_xlpm.IsPrincipalZeroCondition,ROUND($G318,2) = 0,
_xlpm.IsPrincipalRemainingBlankCondition,$G318="",
_xlpm.IsPeriodBlankCondition,ISBLANK($A319),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19" s="4" t="str">
        <f>_xlfn.LET(
_xlpm.CumulativePMICalculation,SUM($I$29:$I319),
_xlpm.IsPrincipalZeroCondition,ROUND($G318,2) = 0,
_xlpm.IsPrincipalRemainingBlankCondition,$G318="",
_xlpm.IsPeriodBlankCondition,ISBLANK($A319),
_xlpm.Calculation,IF(_xlpm.IsPeriodBlankCondition,"",IF(_xlpm.IsPrincipalRemainingBlankCondition,"",IF(_xlpm.IsPrincipalZeroCondition,"",_xlpm.CumulativePMICalculation))),
_xlpm.Calculation
)</f>
        <v/>
      </c>
      <c r="N319" s="4" t="str">
        <f t="shared" si="44"/>
        <v/>
      </c>
      <c r="O319" s="4" t="str">
        <f>_xlfn.LET(
_xlpm.CumulativeHousingPaymentsIncludingAdditionalCosts,SUM($J$29:$J319),
_xlpm.PrincipalOwedCalculation,$B$10-$D319,
_xlpm.IsPrincipalLessThenOrEqualToMonthlyPaymentCondition,$G318&lt;=$B$10,
_xlpm.IsPrincipalZeroCondition,ROUND($G318,2) = 0,
_xlpm.IsPrincipalRemainingBlankCondition,$G318="",
_xlpm.IsPeriodBlankCondition,ISBLANK($A319),
_xlpm.Calculation,IF(_xlpm.IsPeriodBlankCondition,"",IF(_xlpm.IsPrincipalRemainingBlankCondition,"",IF(_xlpm.IsPrincipalZeroCondition,"",_xlpm.CumulativeHousingPaymentsIncludingAdditionalCosts))),
_xlpm.Calculation
)</f>
        <v/>
      </c>
    </row>
    <row r="320" spans="1:15" x14ac:dyDescent="0.3">
      <c r="A320">
        <v>292</v>
      </c>
      <c r="B320" s="34">
        <f t="shared" si="37"/>
        <v>52688</v>
      </c>
      <c r="C320" s="4" t="str">
        <f t="shared" si="38"/>
        <v/>
      </c>
      <c r="D320" s="4" t="str">
        <f t="shared" si="39"/>
        <v/>
      </c>
      <c r="E320" s="4" t="str">
        <f t="shared" si="45"/>
        <v/>
      </c>
      <c r="F320" s="4">
        <v>100</v>
      </c>
      <c r="G320" s="4" t="str">
        <f t="shared" si="40"/>
        <v/>
      </c>
      <c r="H320" s="4" t="str">
        <f t="shared" si="41"/>
        <v/>
      </c>
      <c r="I320" s="4" t="str">
        <f t="shared" si="42"/>
        <v/>
      </c>
      <c r="J320" s="4" t="str">
        <f t="shared" si="43"/>
        <v/>
      </c>
      <c r="K320" s="4" t="str">
        <f>_xlfn.LET(
_xlpm.CumulativeInterestCalculation,SUM($D$29:$D320),
_xlpm.IsPrincipalZeroCondition,ROUND($G319,2) = 0,
_xlpm.IsPrincipalRemainingBlankCondition,$G319="",
_xlpm.IsPeriodBlankCondition,ISBLANK($A320),
_xlpm.Calculation,IF(_xlpm.IsPeriodBlankCondition,"",IF(_xlpm.IsPrincipalRemainingBlankCondition,"",IF(_xlpm.IsPrincipalZeroCondition,"",_xlpm.CumulativeInterestCalculation))),
_xlpm.Calculation
)</f>
        <v/>
      </c>
      <c r="L320" s="4" t="str">
        <f>_xlfn.LET(
_xlpm.CumulativePrincipalCalculation,SUM($E$29:$F320),
_xlpm.CumulativePrincipalCalculationIfPrincipalLessThenOrEqualToMonthlyPaymentCondition,$L319+$E320,
_xlpm.PrincipalOwedCalculation,$B$10-$D320,
_xlpm.IsPrincipalLessThenOrEqualToMonthlyPaymentCondition,$G319&lt;=$B$10,
_xlpm.IsPrincipalZeroCondition,ROUND($G319,2) = 0,
_xlpm.IsPrincipalRemainingBlankCondition,$G319="",
_xlpm.IsPeriodBlankCondition,ISBLANK($A320),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20" s="4" t="str">
        <f>_xlfn.LET(
_xlpm.CumulativePMICalculation,SUM($I$29:$I320),
_xlpm.IsPrincipalZeroCondition,ROUND($G319,2) = 0,
_xlpm.IsPrincipalRemainingBlankCondition,$G319="",
_xlpm.IsPeriodBlankCondition,ISBLANK($A320),
_xlpm.Calculation,IF(_xlpm.IsPeriodBlankCondition,"",IF(_xlpm.IsPrincipalRemainingBlankCondition,"",IF(_xlpm.IsPrincipalZeroCondition,"",_xlpm.CumulativePMICalculation))),
_xlpm.Calculation
)</f>
        <v/>
      </c>
      <c r="N320" s="4" t="str">
        <f t="shared" si="44"/>
        <v/>
      </c>
      <c r="O320" s="4" t="str">
        <f>_xlfn.LET(
_xlpm.CumulativeHousingPaymentsIncludingAdditionalCosts,SUM($J$29:$J320),
_xlpm.PrincipalOwedCalculation,$B$10-$D320,
_xlpm.IsPrincipalLessThenOrEqualToMonthlyPaymentCondition,$G319&lt;=$B$10,
_xlpm.IsPrincipalZeroCondition,ROUND($G319,2) = 0,
_xlpm.IsPrincipalRemainingBlankCondition,$G319="",
_xlpm.IsPeriodBlankCondition,ISBLANK($A320),
_xlpm.Calculation,IF(_xlpm.IsPeriodBlankCondition,"",IF(_xlpm.IsPrincipalRemainingBlankCondition,"",IF(_xlpm.IsPrincipalZeroCondition,"",_xlpm.CumulativeHousingPaymentsIncludingAdditionalCosts))),
_xlpm.Calculation
)</f>
        <v/>
      </c>
    </row>
    <row r="321" spans="1:15" x14ac:dyDescent="0.3">
      <c r="A321">
        <v>293</v>
      </c>
      <c r="B321" s="34">
        <f t="shared" si="37"/>
        <v>52718</v>
      </c>
      <c r="C321" s="4" t="str">
        <f t="shared" si="38"/>
        <v/>
      </c>
      <c r="D321" s="4" t="str">
        <f t="shared" si="39"/>
        <v/>
      </c>
      <c r="E321" s="4" t="str">
        <f t="shared" si="45"/>
        <v/>
      </c>
      <c r="F321" s="4">
        <v>100</v>
      </c>
      <c r="G321" s="4" t="str">
        <f t="shared" si="40"/>
        <v/>
      </c>
      <c r="H321" s="4" t="str">
        <f t="shared" si="41"/>
        <v/>
      </c>
      <c r="I321" s="4" t="str">
        <f t="shared" si="42"/>
        <v/>
      </c>
      <c r="J321" s="4" t="str">
        <f t="shared" si="43"/>
        <v/>
      </c>
      <c r="K321" s="4" t="str">
        <f>_xlfn.LET(
_xlpm.CumulativeInterestCalculation,SUM($D$29:$D321),
_xlpm.IsPrincipalZeroCondition,ROUND($G320,2) = 0,
_xlpm.IsPrincipalRemainingBlankCondition,$G320="",
_xlpm.IsPeriodBlankCondition,ISBLANK($A321),
_xlpm.Calculation,IF(_xlpm.IsPeriodBlankCondition,"",IF(_xlpm.IsPrincipalRemainingBlankCondition,"",IF(_xlpm.IsPrincipalZeroCondition,"",_xlpm.CumulativeInterestCalculation))),
_xlpm.Calculation
)</f>
        <v/>
      </c>
      <c r="L321" s="4" t="str">
        <f>_xlfn.LET(
_xlpm.CumulativePrincipalCalculation,SUM($E$29:$F321),
_xlpm.CumulativePrincipalCalculationIfPrincipalLessThenOrEqualToMonthlyPaymentCondition,$L320+$E321,
_xlpm.PrincipalOwedCalculation,$B$10-$D321,
_xlpm.IsPrincipalLessThenOrEqualToMonthlyPaymentCondition,$G320&lt;=$B$10,
_xlpm.IsPrincipalZeroCondition,ROUND($G320,2) = 0,
_xlpm.IsPrincipalRemainingBlankCondition,$G320="",
_xlpm.IsPeriodBlankCondition,ISBLANK($A321),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21" s="4" t="str">
        <f>_xlfn.LET(
_xlpm.CumulativePMICalculation,SUM($I$29:$I321),
_xlpm.IsPrincipalZeroCondition,ROUND($G320,2) = 0,
_xlpm.IsPrincipalRemainingBlankCondition,$G320="",
_xlpm.IsPeriodBlankCondition,ISBLANK($A321),
_xlpm.Calculation,IF(_xlpm.IsPeriodBlankCondition,"",IF(_xlpm.IsPrincipalRemainingBlankCondition,"",IF(_xlpm.IsPrincipalZeroCondition,"",_xlpm.CumulativePMICalculation))),
_xlpm.Calculation
)</f>
        <v/>
      </c>
      <c r="N321" s="4" t="str">
        <f t="shared" si="44"/>
        <v/>
      </c>
      <c r="O321" s="4" t="str">
        <f>_xlfn.LET(
_xlpm.CumulativeHousingPaymentsIncludingAdditionalCosts,SUM($J$29:$J321),
_xlpm.PrincipalOwedCalculation,$B$10-$D321,
_xlpm.IsPrincipalLessThenOrEqualToMonthlyPaymentCondition,$G320&lt;=$B$10,
_xlpm.IsPrincipalZeroCondition,ROUND($G320,2) = 0,
_xlpm.IsPrincipalRemainingBlankCondition,$G320="",
_xlpm.IsPeriodBlankCondition,ISBLANK($A321),
_xlpm.Calculation,IF(_xlpm.IsPeriodBlankCondition,"",IF(_xlpm.IsPrincipalRemainingBlankCondition,"",IF(_xlpm.IsPrincipalZeroCondition,"",_xlpm.CumulativeHousingPaymentsIncludingAdditionalCosts))),
_xlpm.Calculation
)</f>
        <v/>
      </c>
    </row>
    <row r="322" spans="1:15" x14ac:dyDescent="0.3">
      <c r="A322">
        <v>294</v>
      </c>
      <c r="B322" s="34">
        <f t="shared" si="37"/>
        <v>52749</v>
      </c>
      <c r="C322" s="4" t="str">
        <f t="shared" si="38"/>
        <v/>
      </c>
      <c r="D322" s="4" t="str">
        <f t="shared" si="39"/>
        <v/>
      </c>
      <c r="E322" s="4" t="str">
        <f t="shared" si="45"/>
        <v/>
      </c>
      <c r="F322" s="4">
        <v>100</v>
      </c>
      <c r="G322" s="4" t="str">
        <f t="shared" si="40"/>
        <v/>
      </c>
      <c r="H322" s="4" t="str">
        <f t="shared" si="41"/>
        <v/>
      </c>
      <c r="I322" s="4" t="str">
        <f t="shared" si="42"/>
        <v/>
      </c>
      <c r="J322" s="4" t="str">
        <f t="shared" si="43"/>
        <v/>
      </c>
      <c r="K322" s="4" t="str">
        <f>_xlfn.LET(
_xlpm.CumulativeInterestCalculation,SUM($D$29:$D322),
_xlpm.IsPrincipalZeroCondition,ROUND($G321,2) = 0,
_xlpm.IsPrincipalRemainingBlankCondition,$G321="",
_xlpm.IsPeriodBlankCondition,ISBLANK($A322),
_xlpm.Calculation,IF(_xlpm.IsPeriodBlankCondition,"",IF(_xlpm.IsPrincipalRemainingBlankCondition,"",IF(_xlpm.IsPrincipalZeroCondition,"",_xlpm.CumulativeInterestCalculation))),
_xlpm.Calculation
)</f>
        <v/>
      </c>
      <c r="L322" s="4" t="str">
        <f>_xlfn.LET(
_xlpm.CumulativePrincipalCalculation,SUM($E$29:$F322),
_xlpm.CumulativePrincipalCalculationIfPrincipalLessThenOrEqualToMonthlyPaymentCondition,$L321+$E322,
_xlpm.PrincipalOwedCalculation,$B$10-$D322,
_xlpm.IsPrincipalLessThenOrEqualToMonthlyPaymentCondition,$G321&lt;=$B$10,
_xlpm.IsPrincipalZeroCondition,ROUND($G321,2) = 0,
_xlpm.IsPrincipalRemainingBlankCondition,$G321="",
_xlpm.IsPeriodBlankCondition,ISBLANK($A322),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22" s="4" t="str">
        <f>_xlfn.LET(
_xlpm.CumulativePMICalculation,SUM($I$29:$I322),
_xlpm.IsPrincipalZeroCondition,ROUND($G321,2) = 0,
_xlpm.IsPrincipalRemainingBlankCondition,$G321="",
_xlpm.IsPeriodBlankCondition,ISBLANK($A322),
_xlpm.Calculation,IF(_xlpm.IsPeriodBlankCondition,"",IF(_xlpm.IsPrincipalRemainingBlankCondition,"",IF(_xlpm.IsPrincipalZeroCondition,"",_xlpm.CumulativePMICalculation))),
_xlpm.Calculation
)</f>
        <v/>
      </c>
      <c r="N322" s="4" t="str">
        <f t="shared" si="44"/>
        <v/>
      </c>
      <c r="O322" s="4" t="str">
        <f>_xlfn.LET(
_xlpm.CumulativeHousingPaymentsIncludingAdditionalCosts,SUM($J$29:$J322),
_xlpm.PrincipalOwedCalculation,$B$10-$D322,
_xlpm.IsPrincipalLessThenOrEqualToMonthlyPaymentCondition,$G321&lt;=$B$10,
_xlpm.IsPrincipalZeroCondition,ROUND($G321,2) = 0,
_xlpm.IsPrincipalRemainingBlankCondition,$G321="",
_xlpm.IsPeriodBlankCondition,ISBLANK($A322),
_xlpm.Calculation,IF(_xlpm.IsPeriodBlankCondition,"",IF(_xlpm.IsPrincipalRemainingBlankCondition,"",IF(_xlpm.IsPrincipalZeroCondition,"",_xlpm.CumulativeHousingPaymentsIncludingAdditionalCosts))),
_xlpm.Calculation
)</f>
        <v/>
      </c>
    </row>
    <row r="323" spans="1:15" x14ac:dyDescent="0.3">
      <c r="A323">
        <v>295</v>
      </c>
      <c r="B323" s="34">
        <f t="shared" si="37"/>
        <v>52779</v>
      </c>
      <c r="C323" s="4" t="str">
        <f t="shared" si="38"/>
        <v/>
      </c>
      <c r="D323" s="4" t="str">
        <f t="shared" si="39"/>
        <v/>
      </c>
      <c r="E323" s="4" t="str">
        <f t="shared" si="45"/>
        <v/>
      </c>
      <c r="F323" s="4">
        <v>100</v>
      </c>
      <c r="G323" s="4" t="str">
        <f t="shared" si="40"/>
        <v/>
      </c>
      <c r="H323" s="4" t="str">
        <f t="shared" si="41"/>
        <v/>
      </c>
      <c r="I323" s="4" t="str">
        <f t="shared" si="42"/>
        <v/>
      </c>
      <c r="J323" s="4" t="str">
        <f t="shared" si="43"/>
        <v/>
      </c>
      <c r="K323" s="4" t="str">
        <f>_xlfn.LET(
_xlpm.CumulativeInterestCalculation,SUM($D$29:$D323),
_xlpm.IsPrincipalZeroCondition,ROUND($G322,2) = 0,
_xlpm.IsPrincipalRemainingBlankCondition,$G322="",
_xlpm.IsPeriodBlankCondition,ISBLANK($A323),
_xlpm.Calculation,IF(_xlpm.IsPeriodBlankCondition,"",IF(_xlpm.IsPrincipalRemainingBlankCondition,"",IF(_xlpm.IsPrincipalZeroCondition,"",_xlpm.CumulativeInterestCalculation))),
_xlpm.Calculation
)</f>
        <v/>
      </c>
      <c r="L323" s="4" t="str">
        <f>_xlfn.LET(
_xlpm.CumulativePrincipalCalculation,SUM($E$29:$F323),
_xlpm.CumulativePrincipalCalculationIfPrincipalLessThenOrEqualToMonthlyPaymentCondition,$L322+$E323,
_xlpm.PrincipalOwedCalculation,$B$10-$D323,
_xlpm.IsPrincipalLessThenOrEqualToMonthlyPaymentCondition,$G322&lt;=$B$10,
_xlpm.IsPrincipalZeroCondition,ROUND($G322,2) = 0,
_xlpm.IsPrincipalRemainingBlankCondition,$G322="",
_xlpm.IsPeriodBlankCondition,ISBLANK($A323),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23" s="4" t="str">
        <f>_xlfn.LET(
_xlpm.CumulativePMICalculation,SUM($I$29:$I323),
_xlpm.IsPrincipalZeroCondition,ROUND($G322,2) = 0,
_xlpm.IsPrincipalRemainingBlankCondition,$G322="",
_xlpm.IsPeriodBlankCondition,ISBLANK($A323),
_xlpm.Calculation,IF(_xlpm.IsPeriodBlankCondition,"",IF(_xlpm.IsPrincipalRemainingBlankCondition,"",IF(_xlpm.IsPrincipalZeroCondition,"",_xlpm.CumulativePMICalculation))),
_xlpm.Calculation
)</f>
        <v/>
      </c>
      <c r="N323" s="4" t="str">
        <f t="shared" si="44"/>
        <v/>
      </c>
      <c r="O323" s="4" t="str">
        <f>_xlfn.LET(
_xlpm.CumulativeHousingPaymentsIncludingAdditionalCosts,SUM($J$29:$J323),
_xlpm.PrincipalOwedCalculation,$B$10-$D323,
_xlpm.IsPrincipalLessThenOrEqualToMonthlyPaymentCondition,$G322&lt;=$B$10,
_xlpm.IsPrincipalZeroCondition,ROUND($G322,2) = 0,
_xlpm.IsPrincipalRemainingBlankCondition,$G322="",
_xlpm.IsPeriodBlankCondition,ISBLANK($A323),
_xlpm.Calculation,IF(_xlpm.IsPeriodBlankCondition,"",IF(_xlpm.IsPrincipalRemainingBlankCondition,"",IF(_xlpm.IsPrincipalZeroCondition,"",_xlpm.CumulativeHousingPaymentsIncludingAdditionalCosts))),
_xlpm.Calculation
)</f>
        <v/>
      </c>
    </row>
    <row r="324" spans="1:15" x14ac:dyDescent="0.3">
      <c r="A324">
        <v>296</v>
      </c>
      <c r="B324" s="34">
        <f t="shared" si="37"/>
        <v>52810</v>
      </c>
      <c r="C324" s="4" t="str">
        <f t="shared" si="38"/>
        <v/>
      </c>
      <c r="D324" s="4" t="str">
        <f t="shared" si="39"/>
        <v/>
      </c>
      <c r="E324" s="4" t="str">
        <f t="shared" si="45"/>
        <v/>
      </c>
      <c r="F324" s="4">
        <v>100</v>
      </c>
      <c r="G324" s="4" t="str">
        <f t="shared" si="40"/>
        <v/>
      </c>
      <c r="H324" s="4" t="str">
        <f t="shared" si="41"/>
        <v/>
      </c>
      <c r="I324" s="4" t="str">
        <f t="shared" si="42"/>
        <v/>
      </c>
      <c r="J324" s="4" t="str">
        <f t="shared" si="43"/>
        <v/>
      </c>
      <c r="K324" s="4" t="str">
        <f>_xlfn.LET(
_xlpm.CumulativeInterestCalculation,SUM($D$29:$D324),
_xlpm.IsPrincipalZeroCondition,ROUND($G323,2) = 0,
_xlpm.IsPrincipalRemainingBlankCondition,$G323="",
_xlpm.IsPeriodBlankCondition,ISBLANK($A324),
_xlpm.Calculation,IF(_xlpm.IsPeriodBlankCondition,"",IF(_xlpm.IsPrincipalRemainingBlankCondition,"",IF(_xlpm.IsPrincipalZeroCondition,"",_xlpm.CumulativeInterestCalculation))),
_xlpm.Calculation
)</f>
        <v/>
      </c>
      <c r="L324" s="4" t="str">
        <f>_xlfn.LET(
_xlpm.CumulativePrincipalCalculation,SUM($E$29:$F324),
_xlpm.CumulativePrincipalCalculationIfPrincipalLessThenOrEqualToMonthlyPaymentCondition,$L323+$E324,
_xlpm.PrincipalOwedCalculation,$B$10-$D324,
_xlpm.IsPrincipalLessThenOrEqualToMonthlyPaymentCondition,$G323&lt;=$B$10,
_xlpm.IsPrincipalZeroCondition,ROUND($G323,2) = 0,
_xlpm.IsPrincipalRemainingBlankCondition,$G323="",
_xlpm.IsPeriodBlankCondition,ISBLANK($A324),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24" s="4" t="str">
        <f>_xlfn.LET(
_xlpm.CumulativePMICalculation,SUM($I$29:$I324),
_xlpm.IsPrincipalZeroCondition,ROUND($G323,2) = 0,
_xlpm.IsPrincipalRemainingBlankCondition,$G323="",
_xlpm.IsPeriodBlankCondition,ISBLANK($A324),
_xlpm.Calculation,IF(_xlpm.IsPeriodBlankCondition,"",IF(_xlpm.IsPrincipalRemainingBlankCondition,"",IF(_xlpm.IsPrincipalZeroCondition,"",_xlpm.CumulativePMICalculation))),
_xlpm.Calculation
)</f>
        <v/>
      </c>
      <c r="N324" s="4" t="str">
        <f t="shared" si="44"/>
        <v/>
      </c>
      <c r="O324" s="4" t="str">
        <f>_xlfn.LET(
_xlpm.CumulativeHousingPaymentsIncludingAdditionalCosts,SUM($J$29:$J324),
_xlpm.PrincipalOwedCalculation,$B$10-$D324,
_xlpm.IsPrincipalLessThenOrEqualToMonthlyPaymentCondition,$G323&lt;=$B$10,
_xlpm.IsPrincipalZeroCondition,ROUND($G323,2) = 0,
_xlpm.IsPrincipalRemainingBlankCondition,$G323="",
_xlpm.IsPeriodBlankCondition,ISBLANK($A324),
_xlpm.Calculation,IF(_xlpm.IsPeriodBlankCondition,"",IF(_xlpm.IsPrincipalRemainingBlankCondition,"",IF(_xlpm.IsPrincipalZeroCondition,"",_xlpm.CumulativeHousingPaymentsIncludingAdditionalCosts))),
_xlpm.Calculation
)</f>
        <v/>
      </c>
    </row>
    <row r="325" spans="1:15" x14ac:dyDescent="0.3">
      <c r="A325">
        <v>297</v>
      </c>
      <c r="B325" s="34">
        <f t="shared" si="37"/>
        <v>52841</v>
      </c>
      <c r="C325" s="4" t="str">
        <f t="shared" si="38"/>
        <v/>
      </c>
      <c r="D325" s="4" t="str">
        <f t="shared" si="39"/>
        <v/>
      </c>
      <c r="E325" s="4" t="str">
        <f t="shared" si="45"/>
        <v/>
      </c>
      <c r="F325" s="4">
        <v>100</v>
      </c>
      <c r="G325" s="4" t="str">
        <f t="shared" si="40"/>
        <v/>
      </c>
      <c r="H325" s="4" t="str">
        <f t="shared" si="41"/>
        <v/>
      </c>
      <c r="I325" s="4" t="str">
        <f t="shared" si="42"/>
        <v/>
      </c>
      <c r="J325" s="4" t="str">
        <f t="shared" si="43"/>
        <v/>
      </c>
      <c r="K325" s="4" t="str">
        <f>_xlfn.LET(
_xlpm.CumulativeInterestCalculation,SUM($D$29:$D325),
_xlpm.IsPrincipalZeroCondition,ROUND($G324,2) = 0,
_xlpm.IsPrincipalRemainingBlankCondition,$G324="",
_xlpm.IsPeriodBlankCondition,ISBLANK($A325),
_xlpm.Calculation,IF(_xlpm.IsPeriodBlankCondition,"",IF(_xlpm.IsPrincipalRemainingBlankCondition,"",IF(_xlpm.IsPrincipalZeroCondition,"",_xlpm.CumulativeInterestCalculation))),
_xlpm.Calculation
)</f>
        <v/>
      </c>
      <c r="L325" s="4" t="str">
        <f>_xlfn.LET(
_xlpm.CumulativePrincipalCalculation,SUM($E$29:$F325),
_xlpm.CumulativePrincipalCalculationIfPrincipalLessThenOrEqualToMonthlyPaymentCondition,$L324+$E325,
_xlpm.PrincipalOwedCalculation,$B$10-$D325,
_xlpm.IsPrincipalLessThenOrEqualToMonthlyPaymentCondition,$G324&lt;=$B$10,
_xlpm.IsPrincipalZeroCondition,ROUND($G324,2) = 0,
_xlpm.IsPrincipalRemainingBlankCondition,$G324="",
_xlpm.IsPeriodBlankCondition,ISBLANK($A325),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25" s="4" t="str">
        <f>_xlfn.LET(
_xlpm.CumulativePMICalculation,SUM($I$29:$I325),
_xlpm.IsPrincipalZeroCondition,ROUND($G324,2) = 0,
_xlpm.IsPrincipalRemainingBlankCondition,$G324="",
_xlpm.IsPeriodBlankCondition,ISBLANK($A325),
_xlpm.Calculation,IF(_xlpm.IsPeriodBlankCondition,"",IF(_xlpm.IsPrincipalRemainingBlankCondition,"",IF(_xlpm.IsPrincipalZeroCondition,"",_xlpm.CumulativePMICalculation))),
_xlpm.Calculation
)</f>
        <v/>
      </c>
      <c r="N325" s="4" t="str">
        <f t="shared" si="44"/>
        <v/>
      </c>
      <c r="O325" s="4" t="str">
        <f>_xlfn.LET(
_xlpm.CumulativeHousingPaymentsIncludingAdditionalCosts,SUM($J$29:$J325),
_xlpm.PrincipalOwedCalculation,$B$10-$D325,
_xlpm.IsPrincipalLessThenOrEqualToMonthlyPaymentCondition,$G324&lt;=$B$10,
_xlpm.IsPrincipalZeroCondition,ROUND($G324,2) = 0,
_xlpm.IsPrincipalRemainingBlankCondition,$G324="",
_xlpm.IsPeriodBlankCondition,ISBLANK($A325),
_xlpm.Calculation,IF(_xlpm.IsPeriodBlankCondition,"",IF(_xlpm.IsPrincipalRemainingBlankCondition,"",IF(_xlpm.IsPrincipalZeroCondition,"",_xlpm.CumulativeHousingPaymentsIncludingAdditionalCosts))),
_xlpm.Calculation
)</f>
        <v/>
      </c>
    </row>
    <row r="326" spans="1:15" x14ac:dyDescent="0.3">
      <c r="A326">
        <v>298</v>
      </c>
      <c r="B326" s="34">
        <f t="shared" si="37"/>
        <v>52871</v>
      </c>
      <c r="C326" s="4" t="str">
        <f t="shared" si="38"/>
        <v/>
      </c>
      <c r="D326" s="4" t="str">
        <f t="shared" si="39"/>
        <v/>
      </c>
      <c r="E326" s="4" t="str">
        <f t="shared" si="45"/>
        <v/>
      </c>
      <c r="F326" s="4">
        <v>100</v>
      </c>
      <c r="G326" s="4" t="str">
        <f t="shared" si="40"/>
        <v/>
      </c>
      <c r="H326" s="4" t="str">
        <f t="shared" si="41"/>
        <v/>
      </c>
      <c r="I326" s="4" t="str">
        <f t="shared" si="42"/>
        <v/>
      </c>
      <c r="J326" s="4" t="str">
        <f t="shared" si="43"/>
        <v/>
      </c>
      <c r="K326" s="4" t="str">
        <f>_xlfn.LET(
_xlpm.CumulativeInterestCalculation,SUM($D$29:$D326),
_xlpm.IsPrincipalZeroCondition,ROUND($G325,2) = 0,
_xlpm.IsPrincipalRemainingBlankCondition,$G325="",
_xlpm.IsPeriodBlankCondition,ISBLANK($A326),
_xlpm.Calculation,IF(_xlpm.IsPeriodBlankCondition,"",IF(_xlpm.IsPrincipalRemainingBlankCondition,"",IF(_xlpm.IsPrincipalZeroCondition,"",_xlpm.CumulativeInterestCalculation))),
_xlpm.Calculation
)</f>
        <v/>
      </c>
      <c r="L326" s="4" t="str">
        <f>_xlfn.LET(
_xlpm.CumulativePrincipalCalculation,SUM($E$29:$F326),
_xlpm.CumulativePrincipalCalculationIfPrincipalLessThenOrEqualToMonthlyPaymentCondition,$L325+$E326,
_xlpm.PrincipalOwedCalculation,$B$10-$D326,
_xlpm.IsPrincipalLessThenOrEqualToMonthlyPaymentCondition,$G325&lt;=$B$10,
_xlpm.IsPrincipalZeroCondition,ROUND($G325,2) = 0,
_xlpm.IsPrincipalRemainingBlankCondition,$G325="",
_xlpm.IsPeriodBlankCondition,ISBLANK($A326),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26" s="4" t="str">
        <f>_xlfn.LET(
_xlpm.CumulativePMICalculation,SUM($I$29:$I326),
_xlpm.IsPrincipalZeroCondition,ROUND($G325,2) = 0,
_xlpm.IsPrincipalRemainingBlankCondition,$G325="",
_xlpm.IsPeriodBlankCondition,ISBLANK($A326),
_xlpm.Calculation,IF(_xlpm.IsPeriodBlankCondition,"",IF(_xlpm.IsPrincipalRemainingBlankCondition,"",IF(_xlpm.IsPrincipalZeroCondition,"",_xlpm.CumulativePMICalculation))),
_xlpm.Calculation
)</f>
        <v/>
      </c>
      <c r="N326" s="4" t="str">
        <f t="shared" si="44"/>
        <v/>
      </c>
      <c r="O326" s="4" t="str">
        <f>_xlfn.LET(
_xlpm.CumulativeHousingPaymentsIncludingAdditionalCosts,SUM($J$29:$J326),
_xlpm.PrincipalOwedCalculation,$B$10-$D326,
_xlpm.IsPrincipalLessThenOrEqualToMonthlyPaymentCondition,$G325&lt;=$B$10,
_xlpm.IsPrincipalZeroCondition,ROUND($G325,2) = 0,
_xlpm.IsPrincipalRemainingBlankCondition,$G325="",
_xlpm.IsPeriodBlankCondition,ISBLANK($A326),
_xlpm.Calculation,IF(_xlpm.IsPeriodBlankCondition,"",IF(_xlpm.IsPrincipalRemainingBlankCondition,"",IF(_xlpm.IsPrincipalZeroCondition,"",_xlpm.CumulativeHousingPaymentsIncludingAdditionalCosts))),
_xlpm.Calculation
)</f>
        <v/>
      </c>
    </row>
    <row r="327" spans="1:15" x14ac:dyDescent="0.3">
      <c r="A327">
        <v>299</v>
      </c>
      <c r="B327" s="34">
        <f t="shared" si="37"/>
        <v>52902</v>
      </c>
      <c r="C327" s="4" t="str">
        <f t="shared" si="38"/>
        <v/>
      </c>
      <c r="D327" s="4" t="str">
        <f t="shared" si="39"/>
        <v/>
      </c>
      <c r="E327" s="4" t="str">
        <f t="shared" si="45"/>
        <v/>
      </c>
      <c r="F327" s="4">
        <v>100</v>
      </c>
      <c r="G327" s="4" t="str">
        <f t="shared" si="40"/>
        <v/>
      </c>
      <c r="H327" s="4" t="str">
        <f t="shared" si="41"/>
        <v/>
      </c>
      <c r="I327" s="4" t="str">
        <f t="shared" si="42"/>
        <v/>
      </c>
      <c r="J327" s="4" t="str">
        <f t="shared" si="43"/>
        <v/>
      </c>
      <c r="K327" s="4" t="str">
        <f>_xlfn.LET(
_xlpm.CumulativeInterestCalculation,SUM($D$29:$D327),
_xlpm.IsPrincipalZeroCondition,ROUND($G326,2) = 0,
_xlpm.IsPrincipalRemainingBlankCondition,$G326="",
_xlpm.IsPeriodBlankCondition,ISBLANK($A327),
_xlpm.Calculation,IF(_xlpm.IsPeriodBlankCondition,"",IF(_xlpm.IsPrincipalRemainingBlankCondition,"",IF(_xlpm.IsPrincipalZeroCondition,"",_xlpm.CumulativeInterestCalculation))),
_xlpm.Calculation
)</f>
        <v/>
      </c>
      <c r="L327" s="4" t="str">
        <f>_xlfn.LET(
_xlpm.CumulativePrincipalCalculation,SUM($E$29:$F327),
_xlpm.CumulativePrincipalCalculationIfPrincipalLessThenOrEqualToMonthlyPaymentCondition,$L326+$E327,
_xlpm.PrincipalOwedCalculation,$B$10-$D327,
_xlpm.IsPrincipalLessThenOrEqualToMonthlyPaymentCondition,$G326&lt;=$B$10,
_xlpm.IsPrincipalZeroCondition,ROUND($G326,2) = 0,
_xlpm.IsPrincipalRemainingBlankCondition,$G326="",
_xlpm.IsPeriodBlankCondition,ISBLANK($A327),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27" s="4" t="str">
        <f>_xlfn.LET(
_xlpm.CumulativePMICalculation,SUM($I$29:$I327),
_xlpm.IsPrincipalZeroCondition,ROUND($G326,2) = 0,
_xlpm.IsPrincipalRemainingBlankCondition,$G326="",
_xlpm.IsPeriodBlankCondition,ISBLANK($A327),
_xlpm.Calculation,IF(_xlpm.IsPeriodBlankCondition,"",IF(_xlpm.IsPrincipalRemainingBlankCondition,"",IF(_xlpm.IsPrincipalZeroCondition,"",_xlpm.CumulativePMICalculation))),
_xlpm.Calculation
)</f>
        <v/>
      </c>
      <c r="N327" s="4" t="str">
        <f t="shared" si="44"/>
        <v/>
      </c>
      <c r="O327" s="4" t="str">
        <f>_xlfn.LET(
_xlpm.CumulativeHousingPaymentsIncludingAdditionalCosts,SUM($J$29:$J327),
_xlpm.PrincipalOwedCalculation,$B$10-$D327,
_xlpm.IsPrincipalLessThenOrEqualToMonthlyPaymentCondition,$G326&lt;=$B$10,
_xlpm.IsPrincipalZeroCondition,ROUND($G326,2) = 0,
_xlpm.IsPrincipalRemainingBlankCondition,$G326="",
_xlpm.IsPeriodBlankCondition,ISBLANK($A327),
_xlpm.Calculation,IF(_xlpm.IsPeriodBlankCondition,"",IF(_xlpm.IsPrincipalRemainingBlankCondition,"",IF(_xlpm.IsPrincipalZeroCondition,"",_xlpm.CumulativeHousingPaymentsIncludingAdditionalCosts))),
_xlpm.Calculation
)</f>
        <v/>
      </c>
    </row>
    <row r="328" spans="1:15" x14ac:dyDescent="0.3">
      <c r="A328">
        <v>300</v>
      </c>
      <c r="B328" s="34">
        <f t="shared" si="37"/>
        <v>52932</v>
      </c>
      <c r="C328" s="4" t="str">
        <f t="shared" si="38"/>
        <v/>
      </c>
      <c r="D328" s="4" t="str">
        <f t="shared" si="39"/>
        <v/>
      </c>
      <c r="E328" s="4" t="str">
        <f t="shared" si="45"/>
        <v/>
      </c>
      <c r="F328" s="4">
        <v>100</v>
      </c>
      <c r="G328" s="4" t="str">
        <f t="shared" si="40"/>
        <v/>
      </c>
      <c r="H328" s="4" t="str">
        <f t="shared" si="41"/>
        <v/>
      </c>
      <c r="I328" s="4" t="str">
        <f t="shared" si="42"/>
        <v/>
      </c>
      <c r="J328" s="4" t="str">
        <f t="shared" si="43"/>
        <v/>
      </c>
      <c r="K328" s="4" t="str">
        <f>_xlfn.LET(
_xlpm.CumulativeInterestCalculation,SUM($D$29:$D328),
_xlpm.IsPrincipalZeroCondition,ROUND($G327,2) = 0,
_xlpm.IsPrincipalRemainingBlankCondition,$G327="",
_xlpm.IsPeriodBlankCondition,ISBLANK($A328),
_xlpm.Calculation,IF(_xlpm.IsPeriodBlankCondition,"",IF(_xlpm.IsPrincipalRemainingBlankCondition,"",IF(_xlpm.IsPrincipalZeroCondition,"",_xlpm.CumulativeInterestCalculation))),
_xlpm.Calculation
)</f>
        <v/>
      </c>
      <c r="L328" s="4" t="str">
        <f>_xlfn.LET(
_xlpm.CumulativePrincipalCalculation,SUM($E$29:$F328),
_xlpm.CumulativePrincipalCalculationIfPrincipalLessThenOrEqualToMonthlyPaymentCondition,$L327+$E328,
_xlpm.PrincipalOwedCalculation,$B$10-$D328,
_xlpm.IsPrincipalLessThenOrEqualToMonthlyPaymentCondition,$G327&lt;=$B$10,
_xlpm.IsPrincipalZeroCondition,ROUND($G327,2) = 0,
_xlpm.IsPrincipalRemainingBlankCondition,$G327="",
_xlpm.IsPeriodBlankCondition,ISBLANK($A328),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28" s="4" t="str">
        <f>_xlfn.LET(
_xlpm.CumulativePMICalculation,SUM($I$29:$I328),
_xlpm.IsPrincipalZeroCondition,ROUND($G327,2) = 0,
_xlpm.IsPrincipalRemainingBlankCondition,$G327="",
_xlpm.IsPeriodBlankCondition,ISBLANK($A328),
_xlpm.Calculation,IF(_xlpm.IsPeriodBlankCondition,"",IF(_xlpm.IsPrincipalRemainingBlankCondition,"",IF(_xlpm.IsPrincipalZeroCondition,"",_xlpm.CumulativePMICalculation))),
_xlpm.Calculation
)</f>
        <v/>
      </c>
      <c r="N328" s="4" t="str">
        <f t="shared" si="44"/>
        <v/>
      </c>
      <c r="O328" s="4" t="str">
        <f>_xlfn.LET(
_xlpm.CumulativeHousingPaymentsIncludingAdditionalCosts,SUM($J$29:$J328),
_xlpm.PrincipalOwedCalculation,$B$10-$D328,
_xlpm.IsPrincipalLessThenOrEqualToMonthlyPaymentCondition,$G327&lt;=$B$10,
_xlpm.IsPrincipalZeroCondition,ROUND($G327,2) = 0,
_xlpm.IsPrincipalRemainingBlankCondition,$G327="",
_xlpm.IsPeriodBlankCondition,ISBLANK($A328),
_xlpm.Calculation,IF(_xlpm.IsPeriodBlankCondition,"",IF(_xlpm.IsPrincipalRemainingBlankCondition,"",IF(_xlpm.IsPrincipalZeroCondition,"",_xlpm.CumulativeHousingPaymentsIncludingAdditionalCosts))),
_xlpm.Calculation
)</f>
        <v/>
      </c>
    </row>
    <row r="329" spans="1:15" x14ac:dyDescent="0.3">
      <c r="A329">
        <v>301</v>
      </c>
      <c r="B329" s="34">
        <f t="shared" si="37"/>
        <v>52963</v>
      </c>
      <c r="C329" s="4" t="str">
        <f t="shared" si="38"/>
        <v/>
      </c>
      <c r="D329" s="4" t="str">
        <f t="shared" si="39"/>
        <v/>
      </c>
      <c r="E329" s="4" t="str">
        <f t="shared" si="45"/>
        <v/>
      </c>
      <c r="F329" s="4">
        <v>100</v>
      </c>
      <c r="G329" s="4" t="str">
        <f t="shared" si="40"/>
        <v/>
      </c>
      <c r="H329" s="4" t="str">
        <f t="shared" si="41"/>
        <v/>
      </c>
      <c r="I329" s="4" t="str">
        <f t="shared" si="42"/>
        <v/>
      </c>
      <c r="J329" s="4" t="str">
        <f t="shared" si="43"/>
        <v/>
      </c>
      <c r="K329" s="4" t="str">
        <f>_xlfn.LET(
_xlpm.CumulativeInterestCalculation,SUM($D$29:$D329),
_xlpm.IsPrincipalZeroCondition,ROUND($G328,2) = 0,
_xlpm.IsPrincipalRemainingBlankCondition,$G328="",
_xlpm.IsPeriodBlankCondition,ISBLANK($A329),
_xlpm.Calculation,IF(_xlpm.IsPeriodBlankCondition,"",IF(_xlpm.IsPrincipalRemainingBlankCondition,"",IF(_xlpm.IsPrincipalZeroCondition,"",_xlpm.CumulativeInterestCalculation))),
_xlpm.Calculation
)</f>
        <v/>
      </c>
      <c r="L329" s="4" t="str">
        <f>_xlfn.LET(
_xlpm.CumulativePrincipalCalculation,SUM($E$29:$F329),
_xlpm.CumulativePrincipalCalculationIfPrincipalLessThenOrEqualToMonthlyPaymentCondition,$L328+$E329,
_xlpm.PrincipalOwedCalculation,$B$10-$D329,
_xlpm.IsPrincipalLessThenOrEqualToMonthlyPaymentCondition,$G328&lt;=$B$10,
_xlpm.IsPrincipalZeroCondition,ROUND($G328,2) = 0,
_xlpm.IsPrincipalRemainingBlankCondition,$G328="",
_xlpm.IsPeriodBlankCondition,ISBLANK($A329),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29" s="4" t="str">
        <f>_xlfn.LET(
_xlpm.CumulativePMICalculation,SUM($I$29:$I329),
_xlpm.IsPrincipalZeroCondition,ROUND($G328,2) = 0,
_xlpm.IsPrincipalRemainingBlankCondition,$G328="",
_xlpm.IsPeriodBlankCondition,ISBLANK($A329),
_xlpm.Calculation,IF(_xlpm.IsPeriodBlankCondition,"",IF(_xlpm.IsPrincipalRemainingBlankCondition,"",IF(_xlpm.IsPrincipalZeroCondition,"",_xlpm.CumulativePMICalculation))),
_xlpm.Calculation
)</f>
        <v/>
      </c>
      <c r="N329" s="4" t="str">
        <f t="shared" si="44"/>
        <v/>
      </c>
      <c r="O329" s="4" t="str">
        <f>_xlfn.LET(
_xlpm.CumulativeHousingPaymentsIncludingAdditionalCosts,SUM($J$29:$J329),
_xlpm.PrincipalOwedCalculation,$B$10-$D329,
_xlpm.IsPrincipalLessThenOrEqualToMonthlyPaymentCondition,$G328&lt;=$B$10,
_xlpm.IsPrincipalZeroCondition,ROUND($G328,2) = 0,
_xlpm.IsPrincipalRemainingBlankCondition,$G328="",
_xlpm.IsPeriodBlankCondition,ISBLANK($A329),
_xlpm.Calculation,IF(_xlpm.IsPeriodBlankCondition,"",IF(_xlpm.IsPrincipalRemainingBlankCondition,"",IF(_xlpm.IsPrincipalZeroCondition,"",_xlpm.CumulativeHousingPaymentsIncludingAdditionalCosts))),
_xlpm.Calculation
)</f>
        <v/>
      </c>
    </row>
    <row r="330" spans="1:15" x14ac:dyDescent="0.3">
      <c r="A330">
        <v>302</v>
      </c>
      <c r="B330" s="34">
        <f t="shared" si="37"/>
        <v>52994</v>
      </c>
      <c r="C330" s="4" t="str">
        <f t="shared" si="38"/>
        <v/>
      </c>
      <c r="D330" s="4" t="str">
        <f t="shared" si="39"/>
        <v/>
      </c>
      <c r="E330" s="4" t="str">
        <f t="shared" si="45"/>
        <v/>
      </c>
      <c r="F330" s="4">
        <v>100</v>
      </c>
      <c r="G330" s="4" t="str">
        <f t="shared" si="40"/>
        <v/>
      </c>
      <c r="H330" s="4" t="str">
        <f t="shared" si="41"/>
        <v/>
      </c>
      <c r="I330" s="4" t="str">
        <f t="shared" si="42"/>
        <v/>
      </c>
      <c r="J330" s="4" t="str">
        <f t="shared" si="43"/>
        <v/>
      </c>
      <c r="K330" s="4" t="str">
        <f>_xlfn.LET(
_xlpm.CumulativeInterestCalculation,SUM($D$29:$D330),
_xlpm.IsPrincipalZeroCondition,ROUND($G329,2) = 0,
_xlpm.IsPrincipalRemainingBlankCondition,$G329="",
_xlpm.IsPeriodBlankCondition,ISBLANK($A330),
_xlpm.Calculation,IF(_xlpm.IsPeriodBlankCondition,"",IF(_xlpm.IsPrincipalRemainingBlankCondition,"",IF(_xlpm.IsPrincipalZeroCondition,"",_xlpm.CumulativeInterestCalculation))),
_xlpm.Calculation
)</f>
        <v/>
      </c>
      <c r="L330" s="4" t="str">
        <f>_xlfn.LET(
_xlpm.CumulativePrincipalCalculation,SUM($E$29:$F330),
_xlpm.CumulativePrincipalCalculationIfPrincipalLessThenOrEqualToMonthlyPaymentCondition,$L329+$E330,
_xlpm.PrincipalOwedCalculation,$B$10-$D330,
_xlpm.IsPrincipalLessThenOrEqualToMonthlyPaymentCondition,$G329&lt;=$B$10,
_xlpm.IsPrincipalZeroCondition,ROUND($G329,2) = 0,
_xlpm.IsPrincipalRemainingBlankCondition,$G329="",
_xlpm.IsPeriodBlankCondition,ISBLANK($A330),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30" s="4" t="str">
        <f>_xlfn.LET(
_xlpm.CumulativePMICalculation,SUM($I$29:$I330),
_xlpm.IsPrincipalZeroCondition,ROUND($G329,2) = 0,
_xlpm.IsPrincipalRemainingBlankCondition,$G329="",
_xlpm.IsPeriodBlankCondition,ISBLANK($A330),
_xlpm.Calculation,IF(_xlpm.IsPeriodBlankCondition,"",IF(_xlpm.IsPrincipalRemainingBlankCondition,"",IF(_xlpm.IsPrincipalZeroCondition,"",_xlpm.CumulativePMICalculation))),
_xlpm.Calculation
)</f>
        <v/>
      </c>
      <c r="N330" s="4" t="str">
        <f t="shared" si="44"/>
        <v/>
      </c>
      <c r="O330" s="4" t="str">
        <f>_xlfn.LET(
_xlpm.CumulativeHousingPaymentsIncludingAdditionalCosts,SUM($J$29:$J330),
_xlpm.PrincipalOwedCalculation,$B$10-$D330,
_xlpm.IsPrincipalLessThenOrEqualToMonthlyPaymentCondition,$G329&lt;=$B$10,
_xlpm.IsPrincipalZeroCondition,ROUND($G329,2) = 0,
_xlpm.IsPrincipalRemainingBlankCondition,$G329="",
_xlpm.IsPeriodBlankCondition,ISBLANK($A330),
_xlpm.Calculation,IF(_xlpm.IsPeriodBlankCondition,"",IF(_xlpm.IsPrincipalRemainingBlankCondition,"",IF(_xlpm.IsPrincipalZeroCondition,"",_xlpm.CumulativeHousingPaymentsIncludingAdditionalCosts))),
_xlpm.Calculation
)</f>
        <v/>
      </c>
    </row>
    <row r="331" spans="1:15" x14ac:dyDescent="0.3">
      <c r="A331">
        <v>303</v>
      </c>
      <c r="B331" s="34">
        <f t="shared" si="37"/>
        <v>53022</v>
      </c>
      <c r="C331" s="4" t="str">
        <f t="shared" si="38"/>
        <v/>
      </c>
      <c r="D331" s="4" t="str">
        <f t="shared" si="39"/>
        <v/>
      </c>
      <c r="E331" s="4" t="str">
        <f t="shared" si="45"/>
        <v/>
      </c>
      <c r="F331" s="4">
        <v>100</v>
      </c>
      <c r="G331" s="4" t="str">
        <f t="shared" si="40"/>
        <v/>
      </c>
      <c r="H331" s="4" t="str">
        <f t="shared" si="41"/>
        <v/>
      </c>
      <c r="I331" s="4" t="str">
        <f t="shared" si="42"/>
        <v/>
      </c>
      <c r="J331" s="4" t="str">
        <f t="shared" si="43"/>
        <v/>
      </c>
      <c r="K331" s="4" t="str">
        <f>_xlfn.LET(
_xlpm.CumulativeInterestCalculation,SUM($D$29:$D331),
_xlpm.IsPrincipalZeroCondition,ROUND($G330,2) = 0,
_xlpm.IsPrincipalRemainingBlankCondition,$G330="",
_xlpm.IsPeriodBlankCondition,ISBLANK($A331),
_xlpm.Calculation,IF(_xlpm.IsPeriodBlankCondition,"",IF(_xlpm.IsPrincipalRemainingBlankCondition,"",IF(_xlpm.IsPrincipalZeroCondition,"",_xlpm.CumulativeInterestCalculation))),
_xlpm.Calculation
)</f>
        <v/>
      </c>
      <c r="L331" s="4" t="str">
        <f>_xlfn.LET(
_xlpm.CumulativePrincipalCalculation,SUM($E$29:$F331),
_xlpm.CumulativePrincipalCalculationIfPrincipalLessThenOrEqualToMonthlyPaymentCondition,$L330+$E331,
_xlpm.PrincipalOwedCalculation,$B$10-$D331,
_xlpm.IsPrincipalLessThenOrEqualToMonthlyPaymentCondition,$G330&lt;=$B$10,
_xlpm.IsPrincipalZeroCondition,ROUND($G330,2) = 0,
_xlpm.IsPrincipalRemainingBlankCondition,$G330="",
_xlpm.IsPeriodBlankCondition,ISBLANK($A331),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31" s="4" t="str">
        <f>_xlfn.LET(
_xlpm.CumulativePMICalculation,SUM($I$29:$I331),
_xlpm.IsPrincipalZeroCondition,ROUND($G330,2) = 0,
_xlpm.IsPrincipalRemainingBlankCondition,$G330="",
_xlpm.IsPeriodBlankCondition,ISBLANK($A331),
_xlpm.Calculation,IF(_xlpm.IsPeriodBlankCondition,"",IF(_xlpm.IsPrincipalRemainingBlankCondition,"",IF(_xlpm.IsPrincipalZeroCondition,"",_xlpm.CumulativePMICalculation))),
_xlpm.Calculation
)</f>
        <v/>
      </c>
      <c r="N331" s="4" t="str">
        <f t="shared" si="44"/>
        <v/>
      </c>
      <c r="O331" s="4" t="str">
        <f>_xlfn.LET(
_xlpm.CumulativeHousingPaymentsIncludingAdditionalCosts,SUM($J$29:$J331),
_xlpm.PrincipalOwedCalculation,$B$10-$D331,
_xlpm.IsPrincipalLessThenOrEqualToMonthlyPaymentCondition,$G330&lt;=$B$10,
_xlpm.IsPrincipalZeroCondition,ROUND($G330,2) = 0,
_xlpm.IsPrincipalRemainingBlankCondition,$G330="",
_xlpm.IsPeriodBlankCondition,ISBLANK($A331),
_xlpm.Calculation,IF(_xlpm.IsPeriodBlankCondition,"",IF(_xlpm.IsPrincipalRemainingBlankCondition,"",IF(_xlpm.IsPrincipalZeroCondition,"",_xlpm.CumulativeHousingPaymentsIncludingAdditionalCosts))),
_xlpm.Calculation
)</f>
        <v/>
      </c>
    </row>
    <row r="332" spans="1:15" x14ac:dyDescent="0.3">
      <c r="A332">
        <v>304</v>
      </c>
      <c r="B332" s="34">
        <f t="shared" si="37"/>
        <v>53053</v>
      </c>
      <c r="C332" s="4" t="str">
        <f t="shared" si="38"/>
        <v/>
      </c>
      <c r="D332" s="4" t="str">
        <f t="shared" si="39"/>
        <v/>
      </c>
      <c r="E332" s="4" t="str">
        <f t="shared" si="45"/>
        <v/>
      </c>
      <c r="F332" s="4">
        <v>100</v>
      </c>
      <c r="G332" s="4" t="str">
        <f t="shared" si="40"/>
        <v/>
      </c>
      <c r="H332" s="4" t="str">
        <f t="shared" si="41"/>
        <v/>
      </c>
      <c r="I332" s="4" t="str">
        <f t="shared" si="42"/>
        <v/>
      </c>
      <c r="J332" s="4" t="str">
        <f t="shared" si="43"/>
        <v/>
      </c>
      <c r="K332" s="4" t="str">
        <f>_xlfn.LET(
_xlpm.CumulativeInterestCalculation,SUM($D$29:$D332),
_xlpm.IsPrincipalZeroCondition,ROUND($G331,2) = 0,
_xlpm.IsPrincipalRemainingBlankCondition,$G331="",
_xlpm.IsPeriodBlankCondition,ISBLANK($A332),
_xlpm.Calculation,IF(_xlpm.IsPeriodBlankCondition,"",IF(_xlpm.IsPrincipalRemainingBlankCondition,"",IF(_xlpm.IsPrincipalZeroCondition,"",_xlpm.CumulativeInterestCalculation))),
_xlpm.Calculation
)</f>
        <v/>
      </c>
      <c r="L332" s="4" t="str">
        <f>_xlfn.LET(
_xlpm.CumulativePrincipalCalculation,SUM($E$29:$F332),
_xlpm.CumulativePrincipalCalculationIfPrincipalLessThenOrEqualToMonthlyPaymentCondition,$L331+$E332,
_xlpm.PrincipalOwedCalculation,$B$10-$D332,
_xlpm.IsPrincipalLessThenOrEqualToMonthlyPaymentCondition,$G331&lt;=$B$10,
_xlpm.IsPrincipalZeroCondition,ROUND($G331,2) = 0,
_xlpm.IsPrincipalRemainingBlankCondition,$G331="",
_xlpm.IsPeriodBlankCondition,ISBLANK($A332),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32" s="4" t="str">
        <f>_xlfn.LET(
_xlpm.CumulativePMICalculation,SUM($I$29:$I332),
_xlpm.IsPrincipalZeroCondition,ROUND($G331,2) = 0,
_xlpm.IsPrincipalRemainingBlankCondition,$G331="",
_xlpm.IsPeriodBlankCondition,ISBLANK($A332),
_xlpm.Calculation,IF(_xlpm.IsPeriodBlankCondition,"",IF(_xlpm.IsPrincipalRemainingBlankCondition,"",IF(_xlpm.IsPrincipalZeroCondition,"",_xlpm.CumulativePMICalculation))),
_xlpm.Calculation
)</f>
        <v/>
      </c>
      <c r="N332" s="4" t="str">
        <f t="shared" si="44"/>
        <v/>
      </c>
      <c r="O332" s="4" t="str">
        <f>_xlfn.LET(
_xlpm.CumulativeHousingPaymentsIncludingAdditionalCosts,SUM($J$29:$J332),
_xlpm.PrincipalOwedCalculation,$B$10-$D332,
_xlpm.IsPrincipalLessThenOrEqualToMonthlyPaymentCondition,$G331&lt;=$B$10,
_xlpm.IsPrincipalZeroCondition,ROUND($G331,2) = 0,
_xlpm.IsPrincipalRemainingBlankCondition,$G331="",
_xlpm.IsPeriodBlankCondition,ISBLANK($A332),
_xlpm.Calculation,IF(_xlpm.IsPeriodBlankCondition,"",IF(_xlpm.IsPrincipalRemainingBlankCondition,"",IF(_xlpm.IsPrincipalZeroCondition,"",_xlpm.CumulativeHousingPaymentsIncludingAdditionalCosts))),
_xlpm.Calculation
)</f>
        <v/>
      </c>
    </row>
    <row r="333" spans="1:15" x14ac:dyDescent="0.3">
      <c r="A333">
        <v>305</v>
      </c>
      <c r="B333" s="34">
        <f t="shared" si="37"/>
        <v>53083</v>
      </c>
      <c r="C333" s="4" t="str">
        <f t="shared" si="38"/>
        <v/>
      </c>
      <c r="D333" s="4" t="str">
        <f t="shared" si="39"/>
        <v/>
      </c>
      <c r="E333" s="4" t="str">
        <f t="shared" si="45"/>
        <v/>
      </c>
      <c r="F333" s="4">
        <v>100</v>
      </c>
      <c r="G333" s="4" t="str">
        <f t="shared" si="40"/>
        <v/>
      </c>
      <c r="H333" s="4" t="str">
        <f t="shared" si="41"/>
        <v/>
      </c>
      <c r="I333" s="4" t="str">
        <f t="shared" si="42"/>
        <v/>
      </c>
      <c r="J333" s="4" t="str">
        <f t="shared" si="43"/>
        <v/>
      </c>
      <c r="K333" s="4" t="str">
        <f>_xlfn.LET(
_xlpm.CumulativeInterestCalculation,SUM($D$29:$D333),
_xlpm.IsPrincipalZeroCondition,ROUND($G332,2) = 0,
_xlpm.IsPrincipalRemainingBlankCondition,$G332="",
_xlpm.IsPeriodBlankCondition,ISBLANK($A333),
_xlpm.Calculation,IF(_xlpm.IsPeriodBlankCondition,"",IF(_xlpm.IsPrincipalRemainingBlankCondition,"",IF(_xlpm.IsPrincipalZeroCondition,"",_xlpm.CumulativeInterestCalculation))),
_xlpm.Calculation
)</f>
        <v/>
      </c>
      <c r="L333" s="4" t="str">
        <f>_xlfn.LET(
_xlpm.CumulativePrincipalCalculation,SUM($E$29:$F333),
_xlpm.CumulativePrincipalCalculationIfPrincipalLessThenOrEqualToMonthlyPaymentCondition,$L332+$E333,
_xlpm.PrincipalOwedCalculation,$B$10-$D333,
_xlpm.IsPrincipalLessThenOrEqualToMonthlyPaymentCondition,$G332&lt;=$B$10,
_xlpm.IsPrincipalZeroCondition,ROUND($G332,2) = 0,
_xlpm.IsPrincipalRemainingBlankCondition,$G332="",
_xlpm.IsPeriodBlankCondition,ISBLANK($A333),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33" s="4" t="str">
        <f>_xlfn.LET(
_xlpm.CumulativePMICalculation,SUM($I$29:$I333),
_xlpm.IsPrincipalZeroCondition,ROUND($G332,2) = 0,
_xlpm.IsPrincipalRemainingBlankCondition,$G332="",
_xlpm.IsPeriodBlankCondition,ISBLANK($A333),
_xlpm.Calculation,IF(_xlpm.IsPeriodBlankCondition,"",IF(_xlpm.IsPrincipalRemainingBlankCondition,"",IF(_xlpm.IsPrincipalZeroCondition,"",_xlpm.CumulativePMICalculation))),
_xlpm.Calculation
)</f>
        <v/>
      </c>
      <c r="N333" s="4" t="str">
        <f t="shared" si="44"/>
        <v/>
      </c>
      <c r="O333" s="4" t="str">
        <f>_xlfn.LET(
_xlpm.CumulativeHousingPaymentsIncludingAdditionalCosts,SUM($J$29:$J333),
_xlpm.PrincipalOwedCalculation,$B$10-$D333,
_xlpm.IsPrincipalLessThenOrEqualToMonthlyPaymentCondition,$G332&lt;=$B$10,
_xlpm.IsPrincipalZeroCondition,ROUND($G332,2) = 0,
_xlpm.IsPrincipalRemainingBlankCondition,$G332="",
_xlpm.IsPeriodBlankCondition,ISBLANK($A333),
_xlpm.Calculation,IF(_xlpm.IsPeriodBlankCondition,"",IF(_xlpm.IsPrincipalRemainingBlankCondition,"",IF(_xlpm.IsPrincipalZeroCondition,"",_xlpm.CumulativeHousingPaymentsIncludingAdditionalCosts))),
_xlpm.Calculation
)</f>
        <v/>
      </c>
    </row>
    <row r="334" spans="1:15" x14ac:dyDescent="0.3">
      <c r="A334">
        <v>306</v>
      </c>
      <c r="B334" s="34">
        <f t="shared" si="37"/>
        <v>53114</v>
      </c>
      <c r="C334" s="4" t="str">
        <f t="shared" si="38"/>
        <v/>
      </c>
      <c r="D334" s="4" t="str">
        <f t="shared" si="39"/>
        <v/>
      </c>
      <c r="E334" s="4" t="str">
        <f t="shared" si="45"/>
        <v/>
      </c>
      <c r="F334" s="4">
        <v>100</v>
      </c>
      <c r="G334" s="4" t="str">
        <f t="shared" si="40"/>
        <v/>
      </c>
      <c r="H334" s="4" t="str">
        <f t="shared" si="41"/>
        <v/>
      </c>
      <c r="I334" s="4" t="str">
        <f t="shared" si="42"/>
        <v/>
      </c>
      <c r="J334" s="4" t="str">
        <f t="shared" si="43"/>
        <v/>
      </c>
      <c r="K334" s="4" t="str">
        <f>_xlfn.LET(
_xlpm.CumulativeInterestCalculation,SUM($D$29:$D334),
_xlpm.IsPrincipalZeroCondition,ROUND($G333,2) = 0,
_xlpm.IsPrincipalRemainingBlankCondition,$G333="",
_xlpm.IsPeriodBlankCondition,ISBLANK($A334),
_xlpm.Calculation,IF(_xlpm.IsPeriodBlankCondition,"",IF(_xlpm.IsPrincipalRemainingBlankCondition,"",IF(_xlpm.IsPrincipalZeroCondition,"",_xlpm.CumulativeInterestCalculation))),
_xlpm.Calculation
)</f>
        <v/>
      </c>
      <c r="L334" s="4" t="str">
        <f>_xlfn.LET(
_xlpm.CumulativePrincipalCalculation,SUM($E$29:$F334),
_xlpm.CumulativePrincipalCalculationIfPrincipalLessThenOrEqualToMonthlyPaymentCondition,$L333+$E334,
_xlpm.PrincipalOwedCalculation,$B$10-$D334,
_xlpm.IsPrincipalLessThenOrEqualToMonthlyPaymentCondition,$G333&lt;=$B$10,
_xlpm.IsPrincipalZeroCondition,ROUND($G333,2) = 0,
_xlpm.IsPrincipalRemainingBlankCondition,$G333="",
_xlpm.IsPeriodBlankCondition,ISBLANK($A334),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34" s="4" t="str">
        <f>_xlfn.LET(
_xlpm.CumulativePMICalculation,SUM($I$29:$I334),
_xlpm.IsPrincipalZeroCondition,ROUND($G333,2) = 0,
_xlpm.IsPrincipalRemainingBlankCondition,$G333="",
_xlpm.IsPeriodBlankCondition,ISBLANK($A334),
_xlpm.Calculation,IF(_xlpm.IsPeriodBlankCondition,"",IF(_xlpm.IsPrincipalRemainingBlankCondition,"",IF(_xlpm.IsPrincipalZeroCondition,"",_xlpm.CumulativePMICalculation))),
_xlpm.Calculation
)</f>
        <v/>
      </c>
      <c r="N334" s="4" t="str">
        <f t="shared" si="44"/>
        <v/>
      </c>
      <c r="O334" s="4" t="str">
        <f>_xlfn.LET(
_xlpm.CumulativeHousingPaymentsIncludingAdditionalCosts,SUM($J$29:$J334),
_xlpm.PrincipalOwedCalculation,$B$10-$D334,
_xlpm.IsPrincipalLessThenOrEqualToMonthlyPaymentCondition,$G333&lt;=$B$10,
_xlpm.IsPrincipalZeroCondition,ROUND($G333,2) = 0,
_xlpm.IsPrincipalRemainingBlankCondition,$G333="",
_xlpm.IsPeriodBlankCondition,ISBLANK($A334),
_xlpm.Calculation,IF(_xlpm.IsPeriodBlankCondition,"",IF(_xlpm.IsPrincipalRemainingBlankCondition,"",IF(_xlpm.IsPrincipalZeroCondition,"",_xlpm.CumulativeHousingPaymentsIncludingAdditionalCosts))),
_xlpm.Calculation
)</f>
        <v/>
      </c>
    </row>
    <row r="335" spans="1:15" x14ac:dyDescent="0.3">
      <c r="A335">
        <v>307</v>
      </c>
      <c r="B335" s="34">
        <f t="shared" si="37"/>
        <v>53144</v>
      </c>
      <c r="C335" s="4" t="str">
        <f t="shared" si="38"/>
        <v/>
      </c>
      <c r="D335" s="4" t="str">
        <f t="shared" si="39"/>
        <v/>
      </c>
      <c r="E335" s="4" t="str">
        <f t="shared" si="45"/>
        <v/>
      </c>
      <c r="F335" s="4">
        <v>100</v>
      </c>
      <c r="G335" s="4" t="str">
        <f t="shared" si="40"/>
        <v/>
      </c>
      <c r="H335" s="4" t="str">
        <f t="shared" si="41"/>
        <v/>
      </c>
      <c r="I335" s="4" t="str">
        <f t="shared" si="42"/>
        <v/>
      </c>
      <c r="J335" s="4" t="str">
        <f t="shared" si="43"/>
        <v/>
      </c>
      <c r="K335" s="4" t="str">
        <f>_xlfn.LET(
_xlpm.CumulativeInterestCalculation,SUM($D$29:$D335),
_xlpm.IsPrincipalZeroCondition,ROUND($G334,2) = 0,
_xlpm.IsPrincipalRemainingBlankCondition,$G334="",
_xlpm.IsPeriodBlankCondition,ISBLANK($A335),
_xlpm.Calculation,IF(_xlpm.IsPeriodBlankCondition,"",IF(_xlpm.IsPrincipalRemainingBlankCondition,"",IF(_xlpm.IsPrincipalZeroCondition,"",_xlpm.CumulativeInterestCalculation))),
_xlpm.Calculation
)</f>
        <v/>
      </c>
      <c r="L335" s="4" t="str">
        <f>_xlfn.LET(
_xlpm.CumulativePrincipalCalculation,SUM($E$29:$F335),
_xlpm.CumulativePrincipalCalculationIfPrincipalLessThenOrEqualToMonthlyPaymentCondition,$L334+$E335,
_xlpm.PrincipalOwedCalculation,$B$10-$D335,
_xlpm.IsPrincipalLessThenOrEqualToMonthlyPaymentCondition,$G334&lt;=$B$10,
_xlpm.IsPrincipalZeroCondition,ROUND($G334,2) = 0,
_xlpm.IsPrincipalRemainingBlankCondition,$G334="",
_xlpm.IsPeriodBlankCondition,ISBLANK($A335),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35" s="4" t="str">
        <f>_xlfn.LET(
_xlpm.CumulativePMICalculation,SUM($I$29:$I335),
_xlpm.IsPrincipalZeroCondition,ROUND($G334,2) = 0,
_xlpm.IsPrincipalRemainingBlankCondition,$G334="",
_xlpm.IsPeriodBlankCondition,ISBLANK($A335),
_xlpm.Calculation,IF(_xlpm.IsPeriodBlankCondition,"",IF(_xlpm.IsPrincipalRemainingBlankCondition,"",IF(_xlpm.IsPrincipalZeroCondition,"",_xlpm.CumulativePMICalculation))),
_xlpm.Calculation
)</f>
        <v/>
      </c>
      <c r="N335" s="4" t="str">
        <f t="shared" si="44"/>
        <v/>
      </c>
      <c r="O335" s="4" t="str">
        <f>_xlfn.LET(
_xlpm.CumulativeHousingPaymentsIncludingAdditionalCosts,SUM($J$29:$J335),
_xlpm.PrincipalOwedCalculation,$B$10-$D335,
_xlpm.IsPrincipalLessThenOrEqualToMonthlyPaymentCondition,$G334&lt;=$B$10,
_xlpm.IsPrincipalZeroCondition,ROUND($G334,2) = 0,
_xlpm.IsPrincipalRemainingBlankCondition,$G334="",
_xlpm.IsPeriodBlankCondition,ISBLANK($A335),
_xlpm.Calculation,IF(_xlpm.IsPeriodBlankCondition,"",IF(_xlpm.IsPrincipalRemainingBlankCondition,"",IF(_xlpm.IsPrincipalZeroCondition,"",_xlpm.CumulativeHousingPaymentsIncludingAdditionalCosts))),
_xlpm.Calculation
)</f>
        <v/>
      </c>
    </row>
    <row r="336" spans="1:15" x14ac:dyDescent="0.3">
      <c r="A336">
        <v>308</v>
      </c>
      <c r="B336" s="34">
        <f t="shared" si="37"/>
        <v>53175</v>
      </c>
      <c r="C336" s="4" t="str">
        <f t="shared" si="38"/>
        <v/>
      </c>
      <c r="D336" s="4" t="str">
        <f t="shared" si="39"/>
        <v/>
      </c>
      <c r="E336" s="4" t="str">
        <f t="shared" si="45"/>
        <v/>
      </c>
      <c r="F336" s="4">
        <v>100</v>
      </c>
      <c r="G336" s="4" t="str">
        <f t="shared" si="40"/>
        <v/>
      </c>
      <c r="H336" s="4" t="str">
        <f t="shared" si="41"/>
        <v/>
      </c>
      <c r="I336" s="4" t="str">
        <f t="shared" si="42"/>
        <v/>
      </c>
      <c r="J336" s="4" t="str">
        <f t="shared" si="43"/>
        <v/>
      </c>
      <c r="K336" s="4" t="str">
        <f>_xlfn.LET(
_xlpm.CumulativeInterestCalculation,SUM($D$29:$D336),
_xlpm.IsPrincipalZeroCondition,ROUND($G335,2) = 0,
_xlpm.IsPrincipalRemainingBlankCondition,$G335="",
_xlpm.IsPeriodBlankCondition,ISBLANK($A336),
_xlpm.Calculation,IF(_xlpm.IsPeriodBlankCondition,"",IF(_xlpm.IsPrincipalRemainingBlankCondition,"",IF(_xlpm.IsPrincipalZeroCondition,"",_xlpm.CumulativeInterestCalculation))),
_xlpm.Calculation
)</f>
        <v/>
      </c>
      <c r="L336" s="4" t="str">
        <f>_xlfn.LET(
_xlpm.CumulativePrincipalCalculation,SUM($E$29:$F336),
_xlpm.CumulativePrincipalCalculationIfPrincipalLessThenOrEqualToMonthlyPaymentCondition,$L335+$E336,
_xlpm.PrincipalOwedCalculation,$B$10-$D336,
_xlpm.IsPrincipalLessThenOrEqualToMonthlyPaymentCondition,$G335&lt;=$B$10,
_xlpm.IsPrincipalZeroCondition,ROUND($G335,2) = 0,
_xlpm.IsPrincipalRemainingBlankCondition,$G335="",
_xlpm.IsPeriodBlankCondition,ISBLANK($A336),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36" s="4" t="str">
        <f>_xlfn.LET(
_xlpm.CumulativePMICalculation,SUM($I$29:$I336),
_xlpm.IsPrincipalZeroCondition,ROUND($G335,2) = 0,
_xlpm.IsPrincipalRemainingBlankCondition,$G335="",
_xlpm.IsPeriodBlankCondition,ISBLANK($A336),
_xlpm.Calculation,IF(_xlpm.IsPeriodBlankCondition,"",IF(_xlpm.IsPrincipalRemainingBlankCondition,"",IF(_xlpm.IsPrincipalZeroCondition,"",_xlpm.CumulativePMICalculation))),
_xlpm.Calculation
)</f>
        <v/>
      </c>
      <c r="N336" s="4" t="str">
        <f t="shared" si="44"/>
        <v/>
      </c>
      <c r="O336" s="4" t="str">
        <f>_xlfn.LET(
_xlpm.CumulativeHousingPaymentsIncludingAdditionalCosts,SUM($J$29:$J336),
_xlpm.PrincipalOwedCalculation,$B$10-$D336,
_xlpm.IsPrincipalLessThenOrEqualToMonthlyPaymentCondition,$G335&lt;=$B$10,
_xlpm.IsPrincipalZeroCondition,ROUND($G335,2) = 0,
_xlpm.IsPrincipalRemainingBlankCondition,$G335="",
_xlpm.IsPeriodBlankCondition,ISBLANK($A336),
_xlpm.Calculation,IF(_xlpm.IsPeriodBlankCondition,"",IF(_xlpm.IsPrincipalRemainingBlankCondition,"",IF(_xlpm.IsPrincipalZeroCondition,"",_xlpm.CumulativeHousingPaymentsIncludingAdditionalCosts))),
_xlpm.Calculation
)</f>
        <v/>
      </c>
    </row>
    <row r="337" spans="1:15" x14ac:dyDescent="0.3">
      <c r="A337">
        <v>309</v>
      </c>
      <c r="B337" s="34">
        <f t="shared" si="37"/>
        <v>53206</v>
      </c>
      <c r="C337" s="4" t="str">
        <f t="shared" si="38"/>
        <v/>
      </c>
      <c r="D337" s="4" t="str">
        <f t="shared" si="39"/>
        <v/>
      </c>
      <c r="E337" s="4" t="str">
        <f t="shared" si="45"/>
        <v/>
      </c>
      <c r="F337" s="4">
        <v>100</v>
      </c>
      <c r="G337" s="4" t="str">
        <f t="shared" si="40"/>
        <v/>
      </c>
      <c r="H337" s="4" t="str">
        <f t="shared" si="41"/>
        <v/>
      </c>
      <c r="I337" s="4" t="str">
        <f t="shared" si="42"/>
        <v/>
      </c>
      <c r="J337" s="4" t="str">
        <f t="shared" si="43"/>
        <v/>
      </c>
      <c r="K337" s="4" t="str">
        <f>_xlfn.LET(
_xlpm.CumulativeInterestCalculation,SUM($D$29:$D337),
_xlpm.IsPrincipalZeroCondition,ROUND($G336,2) = 0,
_xlpm.IsPrincipalRemainingBlankCondition,$G336="",
_xlpm.IsPeriodBlankCondition,ISBLANK($A337),
_xlpm.Calculation,IF(_xlpm.IsPeriodBlankCondition,"",IF(_xlpm.IsPrincipalRemainingBlankCondition,"",IF(_xlpm.IsPrincipalZeroCondition,"",_xlpm.CumulativeInterestCalculation))),
_xlpm.Calculation
)</f>
        <v/>
      </c>
      <c r="L337" s="4" t="str">
        <f>_xlfn.LET(
_xlpm.CumulativePrincipalCalculation,SUM($E$29:$F337),
_xlpm.CumulativePrincipalCalculationIfPrincipalLessThenOrEqualToMonthlyPaymentCondition,$L336+$E337,
_xlpm.PrincipalOwedCalculation,$B$10-$D337,
_xlpm.IsPrincipalLessThenOrEqualToMonthlyPaymentCondition,$G336&lt;=$B$10,
_xlpm.IsPrincipalZeroCondition,ROUND($G336,2) = 0,
_xlpm.IsPrincipalRemainingBlankCondition,$G336="",
_xlpm.IsPeriodBlankCondition,ISBLANK($A337),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37" s="4" t="str">
        <f>_xlfn.LET(
_xlpm.CumulativePMICalculation,SUM($I$29:$I337),
_xlpm.IsPrincipalZeroCondition,ROUND($G336,2) = 0,
_xlpm.IsPrincipalRemainingBlankCondition,$G336="",
_xlpm.IsPeriodBlankCondition,ISBLANK($A337),
_xlpm.Calculation,IF(_xlpm.IsPeriodBlankCondition,"",IF(_xlpm.IsPrincipalRemainingBlankCondition,"",IF(_xlpm.IsPrincipalZeroCondition,"",_xlpm.CumulativePMICalculation))),
_xlpm.Calculation
)</f>
        <v/>
      </c>
      <c r="N337" s="4" t="str">
        <f t="shared" si="44"/>
        <v/>
      </c>
      <c r="O337" s="4" t="str">
        <f>_xlfn.LET(
_xlpm.CumulativeHousingPaymentsIncludingAdditionalCosts,SUM($J$29:$J337),
_xlpm.PrincipalOwedCalculation,$B$10-$D337,
_xlpm.IsPrincipalLessThenOrEqualToMonthlyPaymentCondition,$G336&lt;=$B$10,
_xlpm.IsPrincipalZeroCondition,ROUND($G336,2) = 0,
_xlpm.IsPrincipalRemainingBlankCondition,$G336="",
_xlpm.IsPeriodBlankCondition,ISBLANK($A337),
_xlpm.Calculation,IF(_xlpm.IsPeriodBlankCondition,"",IF(_xlpm.IsPrincipalRemainingBlankCondition,"",IF(_xlpm.IsPrincipalZeroCondition,"",_xlpm.CumulativeHousingPaymentsIncludingAdditionalCosts))),
_xlpm.Calculation
)</f>
        <v/>
      </c>
    </row>
    <row r="338" spans="1:15" x14ac:dyDescent="0.3">
      <c r="A338">
        <v>310</v>
      </c>
      <c r="B338" s="34">
        <f t="shared" si="37"/>
        <v>53236</v>
      </c>
      <c r="C338" s="4" t="str">
        <f t="shared" si="38"/>
        <v/>
      </c>
      <c r="D338" s="4" t="str">
        <f t="shared" si="39"/>
        <v/>
      </c>
      <c r="E338" s="4" t="str">
        <f t="shared" si="45"/>
        <v/>
      </c>
      <c r="F338" s="4">
        <v>100</v>
      </c>
      <c r="G338" s="4" t="str">
        <f t="shared" si="40"/>
        <v/>
      </c>
      <c r="H338" s="4" t="str">
        <f t="shared" si="41"/>
        <v/>
      </c>
      <c r="I338" s="4" t="str">
        <f t="shared" si="42"/>
        <v/>
      </c>
      <c r="J338" s="4" t="str">
        <f t="shared" si="43"/>
        <v/>
      </c>
      <c r="K338" s="4" t="str">
        <f>_xlfn.LET(
_xlpm.CumulativeInterestCalculation,SUM($D$29:$D338),
_xlpm.IsPrincipalZeroCondition,ROUND($G337,2) = 0,
_xlpm.IsPrincipalRemainingBlankCondition,$G337="",
_xlpm.IsPeriodBlankCondition,ISBLANK($A338),
_xlpm.Calculation,IF(_xlpm.IsPeriodBlankCondition,"",IF(_xlpm.IsPrincipalRemainingBlankCondition,"",IF(_xlpm.IsPrincipalZeroCondition,"",_xlpm.CumulativeInterestCalculation))),
_xlpm.Calculation
)</f>
        <v/>
      </c>
      <c r="L338" s="4" t="str">
        <f>_xlfn.LET(
_xlpm.CumulativePrincipalCalculation,SUM($E$29:$F338),
_xlpm.CumulativePrincipalCalculationIfPrincipalLessThenOrEqualToMonthlyPaymentCondition,$L337+$E338,
_xlpm.PrincipalOwedCalculation,$B$10-$D338,
_xlpm.IsPrincipalLessThenOrEqualToMonthlyPaymentCondition,$G337&lt;=$B$10,
_xlpm.IsPrincipalZeroCondition,ROUND($G337,2) = 0,
_xlpm.IsPrincipalRemainingBlankCondition,$G337="",
_xlpm.IsPeriodBlankCondition,ISBLANK($A338),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38" s="4" t="str">
        <f>_xlfn.LET(
_xlpm.CumulativePMICalculation,SUM($I$29:$I338),
_xlpm.IsPrincipalZeroCondition,ROUND($G337,2) = 0,
_xlpm.IsPrincipalRemainingBlankCondition,$G337="",
_xlpm.IsPeriodBlankCondition,ISBLANK($A338),
_xlpm.Calculation,IF(_xlpm.IsPeriodBlankCondition,"",IF(_xlpm.IsPrincipalRemainingBlankCondition,"",IF(_xlpm.IsPrincipalZeroCondition,"",_xlpm.CumulativePMICalculation))),
_xlpm.Calculation
)</f>
        <v/>
      </c>
      <c r="N338" s="4" t="str">
        <f t="shared" si="44"/>
        <v/>
      </c>
      <c r="O338" s="4" t="str">
        <f>_xlfn.LET(
_xlpm.CumulativeHousingPaymentsIncludingAdditionalCosts,SUM($J$29:$J338),
_xlpm.PrincipalOwedCalculation,$B$10-$D338,
_xlpm.IsPrincipalLessThenOrEqualToMonthlyPaymentCondition,$G337&lt;=$B$10,
_xlpm.IsPrincipalZeroCondition,ROUND($G337,2) = 0,
_xlpm.IsPrincipalRemainingBlankCondition,$G337="",
_xlpm.IsPeriodBlankCondition,ISBLANK($A338),
_xlpm.Calculation,IF(_xlpm.IsPeriodBlankCondition,"",IF(_xlpm.IsPrincipalRemainingBlankCondition,"",IF(_xlpm.IsPrincipalZeroCondition,"",_xlpm.CumulativeHousingPaymentsIncludingAdditionalCosts))),
_xlpm.Calculation
)</f>
        <v/>
      </c>
    </row>
    <row r="339" spans="1:15" x14ac:dyDescent="0.3">
      <c r="A339">
        <v>311</v>
      </c>
      <c r="B339" s="34">
        <f t="shared" si="37"/>
        <v>53267</v>
      </c>
      <c r="C339" s="4" t="str">
        <f t="shared" si="38"/>
        <v/>
      </c>
      <c r="D339" s="4" t="str">
        <f t="shared" si="39"/>
        <v/>
      </c>
      <c r="E339" s="4" t="str">
        <f t="shared" si="45"/>
        <v/>
      </c>
      <c r="F339" s="4">
        <v>100</v>
      </c>
      <c r="G339" s="4" t="str">
        <f t="shared" si="40"/>
        <v/>
      </c>
      <c r="H339" s="4" t="str">
        <f t="shared" si="41"/>
        <v/>
      </c>
      <c r="I339" s="4" t="str">
        <f t="shared" si="42"/>
        <v/>
      </c>
      <c r="J339" s="4" t="str">
        <f t="shared" si="43"/>
        <v/>
      </c>
      <c r="K339" s="4" t="str">
        <f>_xlfn.LET(
_xlpm.CumulativeInterestCalculation,SUM($D$29:$D339),
_xlpm.IsPrincipalZeroCondition,ROUND($G338,2) = 0,
_xlpm.IsPrincipalRemainingBlankCondition,$G338="",
_xlpm.IsPeriodBlankCondition,ISBLANK($A339),
_xlpm.Calculation,IF(_xlpm.IsPeriodBlankCondition,"",IF(_xlpm.IsPrincipalRemainingBlankCondition,"",IF(_xlpm.IsPrincipalZeroCondition,"",_xlpm.CumulativeInterestCalculation))),
_xlpm.Calculation
)</f>
        <v/>
      </c>
      <c r="L339" s="4" t="str">
        <f>_xlfn.LET(
_xlpm.CumulativePrincipalCalculation,SUM($E$29:$F339),
_xlpm.CumulativePrincipalCalculationIfPrincipalLessThenOrEqualToMonthlyPaymentCondition,$L338+$E339,
_xlpm.PrincipalOwedCalculation,$B$10-$D339,
_xlpm.IsPrincipalLessThenOrEqualToMonthlyPaymentCondition,$G338&lt;=$B$10,
_xlpm.IsPrincipalZeroCondition,ROUND($G338,2) = 0,
_xlpm.IsPrincipalRemainingBlankCondition,$G338="",
_xlpm.IsPeriodBlankCondition,ISBLANK($A339),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39" s="4" t="str">
        <f>_xlfn.LET(
_xlpm.CumulativePMICalculation,SUM($I$29:$I339),
_xlpm.IsPrincipalZeroCondition,ROUND($G338,2) = 0,
_xlpm.IsPrincipalRemainingBlankCondition,$G338="",
_xlpm.IsPeriodBlankCondition,ISBLANK($A339),
_xlpm.Calculation,IF(_xlpm.IsPeriodBlankCondition,"",IF(_xlpm.IsPrincipalRemainingBlankCondition,"",IF(_xlpm.IsPrincipalZeroCondition,"",_xlpm.CumulativePMICalculation))),
_xlpm.Calculation
)</f>
        <v/>
      </c>
      <c r="N339" s="4" t="str">
        <f t="shared" si="44"/>
        <v/>
      </c>
      <c r="O339" s="4" t="str">
        <f>_xlfn.LET(
_xlpm.CumulativeHousingPaymentsIncludingAdditionalCosts,SUM($J$29:$J339),
_xlpm.PrincipalOwedCalculation,$B$10-$D339,
_xlpm.IsPrincipalLessThenOrEqualToMonthlyPaymentCondition,$G338&lt;=$B$10,
_xlpm.IsPrincipalZeroCondition,ROUND($G338,2) = 0,
_xlpm.IsPrincipalRemainingBlankCondition,$G338="",
_xlpm.IsPeriodBlankCondition,ISBLANK($A339),
_xlpm.Calculation,IF(_xlpm.IsPeriodBlankCondition,"",IF(_xlpm.IsPrincipalRemainingBlankCondition,"",IF(_xlpm.IsPrincipalZeroCondition,"",_xlpm.CumulativeHousingPaymentsIncludingAdditionalCosts))),
_xlpm.Calculation
)</f>
        <v/>
      </c>
    </row>
    <row r="340" spans="1:15" x14ac:dyDescent="0.3">
      <c r="A340">
        <v>312</v>
      </c>
      <c r="B340" s="34">
        <f t="shared" si="37"/>
        <v>53297</v>
      </c>
      <c r="C340" s="4" t="str">
        <f t="shared" si="38"/>
        <v/>
      </c>
      <c r="D340" s="4" t="str">
        <f t="shared" si="39"/>
        <v/>
      </c>
      <c r="E340" s="4" t="str">
        <f t="shared" si="45"/>
        <v/>
      </c>
      <c r="F340" s="4">
        <v>100</v>
      </c>
      <c r="G340" s="4" t="str">
        <f t="shared" si="40"/>
        <v/>
      </c>
      <c r="H340" s="4" t="str">
        <f t="shared" si="41"/>
        <v/>
      </c>
      <c r="I340" s="4" t="str">
        <f t="shared" si="42"/>
        <v/>
      </c>
      <c r="J340" s="4" t="str">
        <f t="shared" si="43"/>
        <v/>
      </c>
      <c r="K340" s="4" t="str">
        <f>_xlfn.LET(
_xlpm.CumulativeInterestCalculation,SUM($D$29:$D340),
_xlpm.IsPrincipalZeroCondition,ROUND($G339,2) = 0,
_xlpm.IsPrincipalRemainingBlankCondition,$G339="",
_xlpm.IsPeriodBlankCondition,ISBLANK($A340),
_xlpm.Calculation,IF(_xlpm.IsPeriodBlankCondition,"",IF(_xlpm.IsPrincipalRemainingBlankCondition,"",IF(_xlpm.IsPrincipalZeroCondition,"",_xlpm.CumulativeInterestCalculation))),
_xlpm.Calculation
)</f>
        <v/>
      </c>
      <c r="L340" s="4" t="str">
        <f>_xlfn.LET(
_xlpm.CumulativePrincipalCalculation,SUM($E$29:$F340),
_xlpm.CumulativePrincipalCalculationIfPrincipalLessThenOrEqualToMonthlyPaymentCondition,$L339+$E340,
_xlpm.PrincipalOwedCalculation,$B$10-$D340,
_xlpm.IsPrincipalLessThenOrEqualToMonthlyPaymentCondition,$G339&lt;=$B$10,
_xlpm.IsPrincipalZeroCondition,ROUND($G339,2) = 0,
_xlpm.IsPrincipalRemainingBlankCondition,$G339="",
_xlpm.IsPeriodBlankCondition,ISBLANK($A340),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40" s="4" t="str">
        <f>_xlfn.LET(
_xlpm.CumulativePMICalculation,SUM($I$29:$I340),
_xlpm.IsPrincipalZeroCondition,ROUND($G339,2) = 0,
_xlpm.IsPrincipalRemainingBlankCondition,$G339="",
_xlpm.IsPeriodBlankCondition,ISBLANK($A340),
_xlpm.Calculation,IF(_xlpm.IsPeriodBlankCondition,"",IF(_xlpm.IsPrincipalRemainingBlankCondition,"",IF(_xlpm.IsPrincipalZeroCondition,"",_xlpm.CumulativePMICalculation))),
_xlpm.Calculation
)</f>
        <v/>
      </c>
      <c r="N340" s="4" t="str">
        <f t="shared" si="44"/>
        <v/>
      </c>
      <c r="O340" s="4" t="str">
        <f>_xlfn.LET(
_xlpm.CumulativeHousingPaymentsIncludingAdditionalCosts,SUM($J$29:$J340),
_xlpm.PrincipalOwedCalculation,$B$10-$D340,
_xlpm.IsPrincipalLessThenOrEqualToMonthlyPaymentCondition,$G339&lt;=$B$10,
_xlpm.IsPrincipalZeroCondition,ROUND($G339,2) = 0,
_xlpm.IsPrincipalRemainingBlankCondition,$G339="",
_xlpm.IsPeriodBlankCondition,ISBLANK($A340),
_xlpm.Calculation,IF(_xlpm.IsPeriodBlankCondition,"",IF(_xlpm.IsPrincipalRemainingBlankCondition,"",IF(_xlpm.IsPrincipalZeroCondition,"",_xlpm.CumulativeHousingPaymentsIncludingAdditionalCosts))),
_xlpm.Calculation
)</f>
        <v/>
      </c>
    </row>
    <row r="341" spans="1:15" x14ac:dyDescent="0.3">
      <c r="A341">
        <v>313</v>
      </c>
      <c r="B341" s="34">
        <f t="shared" si="37"/>
        <v>53328</v>
      </c>
      <c r="C341" s="4" t="str">
        <f t="shared" si="38"/>
        <v/>
      </c>
      <c r="D341" s="4" t="str">
        <f t="shared" si="39"/>
        <v/>
      </c>
      <c r="E341" s="4" t="str">
        <f t="shared" si="45"/>
        <v/>
      </c>
      <c r="F341" s="4">
        <v>100</v>
      </c>
      <c r="G341" s="4" t="str">
        <f t="shared" si="40"/>
        <v/>
      </c>
      <c r="H341" s="4" t="str">
        <f t="shared" si="41"/>
        <v/>
      </c>
      <c r="I341" s="4" t="str">
        <f t="shared" si="42"/>
        <v/>
      </c>
      <c r="J341" s="4" t="str">
        <f t="shared" si="43"/>
        <v/>
      </c>
      <c r="K341" s="4" t="str">
        <f>_xlfn.LET(
_xlpm.CumulativeInterestCalculation,SUM($D$29:$D341),
_xlpm.IsPrincipalZeroCondition,ROUND($G340,2) = 0,
_xlpm.IsPrincipalRemainingBlankCondition,$G340="",
_xlpm.IsPeriodBlankCondition,ISBLANK($A341),
_xlpm.Calculation,IF(_xlpm.IsPeriodBlankCondition,"",IF(_xlpm.IsPrincipalRemainingBlankCondition,"",IF(_xlpm.IsPrincipalZeroCondition,"",_xlpm.CumulativeInterestCalculation))),
_xlpm.Calculation
)</f>
        <v/>
      </c>
      <c r="L341" s="4" t="str">
        <f>_xlfn.LET(
_xlpm.CumulativePrincipalCalculation,SUM($E$29:$F341),
_xlpm.CumulativePrincipalCalculationIfPrincipalLessThenOrEqualToMonthlyPaymentCondition,$L340+$E341,
_xlpm.PrincipalOwedCalculation,$B$10-$D341,
_xlpm.IsPrincipalLessThenOrEqualToMonthlyPaymentCondition,$G340&lt;=$B$10,
_xlpm.IsPrincipalZeroCondition,ROUND($G340,2) = 0,
_xlpm.IsPrincipalRemainingBlankCondition,$G340="",
_xlpm.IsPeriodBlankCondition,ISBLANK($A341),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41" s="4" t="str">
        <f>_xlfn.LET(
_xlpm.CumulativePMICalculation,SUM($I$29:$I341),
_xlpm.IsPrincipalZeroCondition,ROUND($G340,2) = 0,
_xlpm.IsPrincipalRemainingBlankCondition,$G340="",
_xlpm.IsPeriodBlankCondition,ISBLANK($A341),
_xlpm.Calculation,IF(_xlpm.IsPeriodBlankCondition,"",IF(_xlpm.IsPrincipalRemainingBlankCondition,"",IF(_xlpm.IsPrincipalZeroCondition,"",_xlpm.CumulativePMICalculation))),
_xlpm.Calculation
)</f>
        <v/>
      </c>
      <c r="N341" s="4" t="str">
        <f t="shared" si="44"/>
        <v/>
      </c>
      <c r="O341" s="4" t="str">
        <f>_xlfn.LET(
_xlpm.CumulativeHousingPaymentsIncludingAdditionalCosts,SUM($J$29:$J341),
_xlpm.PrincipalOwedCalculation,$B$10-$D341,
_xlpm.IsPrincipalLessThenOrEqualToMonthlyPaymentCondition,$G340&lt;=$B$10,
_xlpm.IsPrincipalZeroCondition,ROUND($G340,2) = 0,
_xlpm.IsPrincipalRemainingBlankCondition,$G340="",
_xlpm.IsPeriodBlankCondition,ISBLANK($A341),
_xlpm.Calculation,IF(_xlpm.IsPeriodBlankCondition,"",IF(_xlpm.IsPrincipalRemainingBlankCondition,"",IF(_xlpm.IsPrincipalZeroCondition,"",_xlpm.CumulativeHousingPaymentsIncludingAdditionalCosts))),
_xlpm.Calculation
)</f>
        <v/>
      </c>
    </row>
    <row r="342" spans="1:15" x14ac:dyDescent="0.3">
      <c r="A342">
        <v>314</v>
      </c>
      <c r="B342" s="34">
        <f t="shared" si="37"/>
        <v>53359</v>
      </c>
      <c r="C342" s="4" t="str">
        <f t="shared" si="38"/>
        <v/>
      </c>
      <c r="D342" s="4" t="str">
        <f t="shared" si="39"/>
        <v/>
      </c>
      <c r="E342" s="4" t="str">
        <f t="shared" si="45"/>
        <v/>
      </c>
      <c r="F342" s="4">
        <v>100</v>
      </c>
      <c r="G342" s="4" t="str">
        <f t="shared" si="40"/>
        <v/>
      </c>
      <c r="H342" s="4" t="str">
        <f t="shared" si="41"/>
        <v/>
      </c>
      <c r="I342" s="4" t="str">
        <f t="shared" si="42"/>
        <v/>
      </c>
      <c r="J342" s="4" t="str">
        <f t="shared" si="43"/>
        <v/>
      </c>
      <c r="K342" s="4" t="str">
        <f>_xlfn.LET(
_xlpm.CumulativeInterestCalculation,SUM($D$29:$D342),
_xlpm.IsPrincipalZeroCondition,ROUND($G341,2) = 0,
_xlpm.IsPrincipalRemainingBlankCondition,$G341="",
_xlpm.IsPeriodBlankCondition,ISBLANK($A342),
_xlpm.Calculation,IF(_xlpm.IsPeriodBlankCondition,"",IF(_xlpm.IsPrincipalRemainingBlankCondition,"",IF(_xlpm.IsPrincipalZeroCondition,"",_xlpm.CumulativeInterestCalculation))),
_xlpm.Calculation
)</f>
        <v/>
      </c>
      <c r="L342" s="4" t="str">
        <f>_xlfn.LET(
_xlpm.CumulativePrincipalCalculation,SUM($E$29:$F342),
_xlpm.CumulativePrincipalCalculationIfPrincipalLessThenOrEqualToMonthlyPaymentCondition,$L341+$E342,
_xlpm.PrincipalOwedCalculation,$B$10-$D342,
_xlpm.IsPrincipalLessThenOrEqualToMonthlyPaymentCondition,$G341&lt;=$B$10,
_xlpm.IsPrincipalZeroCondition,ROUND($G341,2) = 0,
_xlpm.IsPrincipalRemainingBlankCondition,$G341="",
_xlpm.IsPeriodBlankCondition,ISBLANK($A342),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42" s="4" t="str">
        <f>_xlfn.LET(
_xlpm.CumulativePMICalculation,SUM($I$29:$I342),
_xlpm.IsPrincipalZeroCondition,ROUND($G341,2) = 0,
_xlpm.IsPrincipalRemainingBlankCondition,$G341="",
_xlpm.IsPeriodBlankCondition,ISBLANK($A342),
_xlpm.Calculation,IF(_xlpm.IsPeriodBlankCondition,"",IF(_xlpm.IsPrincipalRemainingBlankCondition,"",IF(_xlpm.IsPrincipalZeroCondition,"",_xlpm.CumulativePMICalculation))),
_xlpm.Calculation
)</f>
        <v/>
      </c>
      <c r="N342" s="4" t="str">
        <f t="shared" si="44"/>
        <v/>
      </c>
      <c r="O342" s="4" t="str">
        <f>_xlfn.LET(
_xlpm.CumulativeHousingPaymentsIncludingAdditionalCosts,SUM($J$29:$J342),
_xlpm.PrincipalOwedCalculation,$B$10-$D342,
_xlpm.IsPrincipalLessThenOrEqualToMonthlyPaymentCondition,$G341&lt;=$B$10,
_xlpm.IsPrincipalZeroCondition,ROUND($G341,2) = 0,
_xlpm.IsPrincipalRemainingBlankCondition,$G341="",
_xlpm.IsPeriodBlankCondition,ISBLANK($A342),
_xlpm.Calculation,IF(_xlpm.IsPeriodBlankCondition,"",IF(_xlpm.IsPrincipalRemainingBlankCondition,"",IF(_xlpm.IsPrincipalZeroCondition,"",_xlpm.CumulativeHousingPaymentsIncludingAdditionalCosts))),
_xlpm.Calculation
)</f>
        <v/>
      </c>
    </row>
    <row r="343" spans="1:15" x14ac:dyDescent="0.3">
      <c r="A343">
        <v>315</v>
      </c>
      <c r="B343" s="34">
        <f t="shared" si="37"/>
        <v>53387</v>
      </c>
      <c r="C343" s="4" t="str">
        <f t="shared" si="38"/>
        <v/>
      </c>
      <c r="D343" s="4" t="str">
        <f t="shared" si="39"/>
        <v/>
      </c>
      <c r="E343" s="4" t="str">
        <f t="shared" si="45"/>
        <v/>
      </c>
      <c r="F343" s="4">
        <v>100</v>
      </c>
      <c r="G343" s="4" t="str">
        <f t="shared" si="40"/>
        <v/>
      </c>
      <c r="H343" s="4" t="str">
        <f t="shared" si="41"/>
        <v/>
      </c>
      <c r="I343" s="4" t="str">
        <f t="shared" si="42"/>
        <v/>
      </c>
      <c r="J343" s="4" t="str">
        <f t="shared" si="43"/>
        <v/>
      </c>
      <c r="K343" s="4" t="str">
        <f>_xlfn.LET(
_xlpm.CumulativeInterestCalculation,SUM($D$29:$D343),
_xlpm.IsPrincipalZeroCondition,ROUND($G342,2) = 0,
_xlpm.IsPrincipalRemainingBlankCondition,$G342="",
_xlpm.IsPeriodBlankCondition,ISBLANK($A343),
_xlpm.Calculation,IF(_xlpm.IsPeriodBlankCondition,"",IF(_xlpm.IsPrincipalRemainingBlankCondition,"",IF(_xlpm.IsPrincipalZeroCondition,"",_xlpm.CumulativeInterestCalculation))),
_xlpm.Calculation
)</f>
        <v/>
      </c>
      <c r="L343" s="4" t="str">
        <f>_xlfn.LET(
_xlpm.CumulativePrincipalCalculation,SUM($E$29:$F343),
_xlpm.CumulativePrincipalCalculationIfPrincipalLessThenOrEqualToMonthlyPaymentCondition,$L342+$E343,
_xlpm.PrincipalOwedCalculation,$B$10-$D343,
_xlpm.IsPrincipalLessThenOrEqualToMonthlyPaymentCondition,$G342&lt;=$B$10,
_xlpm.IsPrincipalZeroCondition,ROUND($G342,2) = 0,
_xlpm.IsPrincipalRemainingBlankCondition,$G342="",
_xlpm.IsPeriodBlankCondition,ISBLANK($A343),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43" s="4" t="str">
        <f>_xlfn.LET(
_xlpm.CumulativePMICalculation,SUM($I$29:$I343),
_xlpm.IsPrincipalZeroCondition,ROUND($G342,2) = 0,
_xlpm.IsPrincipalRemainingBlankCondition,$G342="",
_xlpm.IsPeriodBlankCondition,ISBLANK($A343),
_xlpm.Calculation,IF(_xlpm.IsPeriodBlankCondition,"",IF(_xlpm.IsPrincipalRemainingBlankCondition,"",IF(_xlpm.IsPrincipalZeroCondition,"",_xlpm.CumulativePMICalculation))),
_xlpm.Calculation
)</f>
        <v/>
      </c>
      <c r="N343" s="4" t="str">
        <f t="shared" si="44"/>
        <v/>
      </c>
      <c r="O343" s="4" t="str">
        <f>_xlfn.LET(
_xlpm.CumulativeHousingPaymentsIncludingAdditionalCosts,SUM($J$29:$J343),
_xlpm.PrincipalOwedCalculation,$B$10-$D343,
_xlpm.IsPrincipalLessThenOrEqualToMonthlyPaymentCondition,$G342&lt;=$B$10,
_xlpm.IsPrincipalZeroCondition,ROUND($G342,2) = 0,
_xlpm.IsPrincipalRemainingBlankCondition,$G342="",
_xlpm.IsPeriodBlankCondition,ISBLANK($A343),
_xlpm.Calculation,IF(_xlpm.IsPeriodBlankCondition,"",IF(_xlpm.IsPrincipalRemainingBlankCondition,"",IF(_xlpm.IsPrincipalZeroCondition,"",_xlpm.CumulativeHousingPaymentsIncludingAdditionalCosts))),
_xlpm.Calculation
)</f>
        <v/>
      </c>
    </row>
    <row r="344" spans="1:15" x14ac:dyDescent="0.3">
      <c r="A344">
        <v>316</v>
      </c>
      <c r="B344" s="34">
        <f t="shared" si="37"/>
        <v>53418</v>
      </c>
      <c r="C344" s="4" t="str">
        <f t="shared" si="38"/>
        <v/>
      </c>
      <c r="D344" s="4" t="str">
        <f t="shared" si="39"/>
        <v/>
      </c>
      <c r="E344" s="4" t="str">
        <f t="shared" si="45"/>
        <v/>
      </c>
      <c r="F344" s="4">
        <v>100</v>
      </c>
      <c r="G344" s="4" t="str">
        <f t="shared" si="40"/>
        <v/>
      </c>
      <c r="H344" s="4" t="str">
        <f t="shared" si="41"/>
        <v/>
      </c>
      <c r="I344" s="4" t="str">
        <f t="shared" si="42"/>
        <v/>
      </c>
      <c r="J344" s="4" t="str">
        <f t="shared" si="43"/>
        <v/>
      </c>
      <c r="K344" s="4" t="str">
        <f>_xlfn.LET(
_xlpm.CumulativeInterestCalculation,SUM($D$29:$D344),
_xlpm.IsPrincipalZeroCondition,ROUND($G343,2) = 0,
_xlpm.IsPrincipalRemainingBlankCondition,$G343="",
_xlpm.IsPeriodBlankCondition,ISBLANK($A344),
_xlpm.Calculation,IF(_xlpm.IsPeriodBlankCondition,"",IF(_xlpm.IsPrincipalRemainingBlankCondition,"",IF(_xlpm.IsPrincipalZeroCondition,"",_xlpm.CumulativeInterestCalculation))),
_xlpm.Calculation
)</f>
        <v/>
      </c>
      <c r="L344" s="4" t="str">
        <f>_xlfn.LET(
_xlpm.CumulativePrincipalCalculation,SUM($E$29:$F344),
_xlpm.CumulativePrincipalCalculationIfPrincipalLessThenOrEqualToMonthlyPaymentCondition,$L343+$E344,
_xlpm.PrincipalOwedCalculation,$B$10-$D344,
_xlpm.IsPrincipalLessThenOrEqualToMonthlyPaymentCondition,$G343&lt;=$B$10,
_xlpm.IsPrincipalZeroCondition,ROUND($G343,2) = 0,
_xlpm.IsPrincipalRemainingBlankCondition,$G343="",
_xlpm.IsPeriodBlankCondition,ISBLANK($A344),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44" s="4" t="str">
        <f>_xlfn.LET(
_xlpm.CumulativePMICalculation,SUM($I$29:$I344),
_xlpm.IsPrincipalZeroCondition,ROUND($G343,2) = 0,
_xlpm.IsPrincipalRemainingBlankCondition,$G343="",
_xlpm.IsPeriodBlankCondition,ISBLANK($A344),
_xlpm.Calculation,IF(_xlpm.IsPeriodBlankCondition,"",IF(_xlpm.IsPrincipalRemainingBlankCondition,"",IF(_xlpm.IsPrincipalZeroCondition,"",_xlpm.CumulativePMICalculation))),
_xlpm.Calculation
)</f>
        <v/>
      </c>
      <c r="N344" s="4" t="str">
        <f t="shared" si="44"/>
        <v/>
      </c>
      <c r="O344" s="4" t="str">
        <f>_xlfn.LET(
_xlpm.CumulativeHousingPaymentsIncludingAdditionalCosts,SUM($J$29:$J344),
_xlpm.PrincipalOwedCalculation,$B$10-$D344,
_xlpm.IsPrincipalLessThenOrEqualToMonthlyPaymentCondition,$G343&lt;=$B$10,
_xlpm.IsPrincipalZeroCondition,ROUND($G343,2) = 0,
_xlpm.IsPrincipalRemainingBlankCondition,$G343="",
_xlpm.IsPeriodBlankCondition,ISBLANK($A344),
_xlpm.Calculation,IF(_xlpm.IsPeriodBlankCondition,"",IF(_xlpm.IsPrincipalRemainingBlankCondition,"",IF(_xlpm.IsPrincipalZeroCondition,"",_xlpm.CumulativeHousingPaymentsIncludingAdditionalCosts))),
_xlpm.Calculation
)</f>
        <v/>
      </c>
    </row>
    <row r="345" spans="1:15" x14ac:dyDescent="0.3">
      <c r="A345">
        <v>317</v>
      </c>
      <c r="B345" s="34">
        <f t="shared" si="37"/>
        <v>53448</v>
      </c>
      <c r="C345" s="4" t="str">
        <f t="shared" si="38"/>
        <v/>
      </c>
      <c r="D345" s="4" t="str">
        <f t="shared" si="39"/>
        <v/>
      </c>
      <c r="E345" s="4" t="str">
        <f t="shared" si="45"/>
        <v/>
      </c>
      <c r="F345" s="4">
        <v>100</v>
      </c>
      <c r="G345" s="4" t="str">
        <f t="shared" si="40"/>
        <v/>
      </c>
      <c r="H345" s="4" t="str">
        <f t="shared" si="41"/>
        <v/>
      </c>
      <c r="I345" s="4" t="str">
        <f t="shared" si="42"/>
        <v/>
      </c>
      <c r="J345" s="4" t="str">
        <f t="shared" si="43"/>
        <v/>
      </c>
      <c r="K345" s="4" t="str">
        <f>_xlfn.LET(
_xlpm.CumulativeInterestCalculation,SUM($D$29:$D345),
_xlpm.IsPrincipalZeroCondition,ROUND($G344,2) = 0,
_xlpm.IsPrincipalRemainingBlankCondition,$G344="",
_xlpm.IsPeriodBlankCondition,ISBLANK($A345),
_xlpm.Calculation,IF(_xlpm.IsPeriodBlankCondition,"",IF(_xlpm.IsPrincipalRemainingBlankCondition,"",IF(_xlpm.IsPrincipalZeroCondition,"",_xlpm.CumulativeInterestCalculation))),
_xlpm.Calculation
)</f>
        <v/>
      </c>
      <c r="L345" s="4" t="str">
        <f>_xlfn.LET(
_xlpm.CumulativePrincipalCalculation,SUM($E$29:$F345),
_xlpm.CumulativePrincipalCalculationIfPrincipalLessThenOrEqualToMonthlyPaymentCondition,$L344+$E345,
_xlpm.PrincipalOwedCalculation,$B$10-$D345,
_xlpm.IsPrincipalLessThenOrEqualToMonthlyPaymentCondition,$G344&lt;=$B$10,
_xlpm.IsPrincipalZeroCondition,ROUND($G344,2) = 0,
_xlpm.IsPrincipalRemainingBlankCondition,$G344="",
_xlpm.IsPeriodBlankCondition,ISBLANK($A345),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45" s="4" t="str">
        <f>_xlfn.LET(
_xlpm.CumulativePMICalculation,SUM($I$29:$I345),
_xlpm.IsPrincipalZeroCondition,ROUND($G344,2) = 0,
_xlpm.IsPrincipalRemainingBlankCondition,$G344="",
_xlpm.IsPeriodBlankCondition,ISBLANK($A345),
_xlpm.Calculation,IF(_xlpm.IsPeriodBlankCondition,"",IF(_xlpm.IsPrincipalRemainingBlankCondition,"",IF(_xlpm.IsPrincipalZeroCondition,"",_xlpm.CumulativePMICalculation))),
_xlpm.Calculation
)</f>
        <v/>
      </c>
      <c r="N345" s="4" t="str">
        <f t="shared" si="44"/>
        <v/>
      </c>
      <c r="O345" s="4" t="str">
        <f>_xlfn.LET(
_xlpm.CumulativeHousingPaymentsIncludingAdditionalCosts,SUM($J$29:$J345),
_xlpm.PrincipalOwedCalculation,$B$10-$D345,
_xlpm.IsPrincipalLessThenOrEqualToMonthlyPaymentCondition,$G344&lt;=$B$10,
_xlpm.IsPrincipalZeroCondition,ROUND($G344,2) = 0,
_xlpm.IsPrincipalRemainingBlankCondition,$G344="",
_xlpm.IsPeriodBlankCondition,ISBLANK($A345),
_xlpm.Calculation,IF(_xlpm.IsPeriodBlankCondition,"",IF(_xlpm.IsPrincipalRemainingBlankCondition,"",IF(_xlpm.IsPrincipalZeroCondition,"",_xlpm.CumulativeHousingPaymentsIncludingAdditionalCosts))),
_xlpm.Calculation
)</f>
        <v/>
      </c>
    </row>
    <row r="346" spans="1:15" x14ac:dyDescent="0.3">
      <c r="A346">
        <v>318</v>
      </c>
      <c r="B346" s="34">
        <f t="shared" si="37"/>
        <v>53479</v>
      </c>
      <c r="C346" s="4" t="str">
        <f t="shared" si="38"/>
        <v/>
      </c>
      <c r="D346" s="4" t="str">
        <f t="shared" si="39"/>
        <v/>
      </c>
      <c r="E346" s="4" t="str">
        <f t="shared" si="45"/>
        <v/>
      </c>
      <c r="F346" s="4">
        <v>100</v>
      </c>
      <c r="G346" s="4" t="str">
        <f t="shared" si="40"/>
        <v/>
      </c>
      <c r="H346" s="4" t="str">
        <f t="shared" si="41"/>
        <v/>
      </c>
      <c r="I346" s="4" t="str">
        <f t="shared" si="42"/>
        <v/>
      </c>
      <c r="J346" s="4" t="str">
        <f t="shared" si="43"/>
        <v/>
      </c>
      <c r="K346" s="4" t="str">
        <f>_xlfn.LET(
_xlpm.CumulativeInterestCalculation,SUM($D$29:$D346),
_xlpm.IsPrincipalZeroCondition,ROUND($G345,2) = 0,
_xlpm.IsPrincipalRemainingBlankCondition,$G345="",
_xlpm.IsPeriodBlankCondition,ISBLANK($A346),
_xlpm.Calculation,IF(_xlpm.IsPeriodBlankCondition,"",IF(_xlpm.IsPrincipalRemainingBlankCondition,"",IF(_xlpm.IsPrincipalZeroCondition,"",_xlpm.CumulativeInterestCalculation))),
_xlpm.Calculation
)</f>
        <v/>
      </c>
      <c r="L346" s="4" t="str">
        <f>_xlfn.LET(
_xlpm.CumulativePrincipalCalculation,SUM($E$29:$F346),
_xlpm.CumulativePrincipalCalculationIfPrincipalLessThenOrEqualToMonthlyPaymentCondition,$L345+$E346,
_xlpm.PrincipalOwedCalculation,$B$10-$D346,
_xlpm.IsPrincipalLessThenOrEqualToMonthlyPaymentCondition,$G345&lt;=$B$10,
_xlpm.IsPrincipalZeroCondition,ROUND($G345,2) = 0,
_xlpm.IsPrincipalRemainingBlankCondition,$G345="",
_xlpm.IsPeriodBlankCondition,ISBLANK($A346),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46" s="4" t="str">
        <f>_xlfn.LET(
_xlpm.CumulativePMICalculation,SUM($I$29:$I346),
_xlpm.IsPrincipalZeroCondition,ROUND($G345,2) = 0,
_xlpm.IsPrincipalRemainingBlankCondition,$G345="",
_xlpm.IsPeriodBlankCondition,ISBLANK($A346),
_xlpm.Calculation,IF(_xlpm.IsPeriodBlankCondition,"",IF(_xlpm.IsPrincipalRemainingBlankCondition,"",IF(_xlpm.IsPrincipalZeroCondition,"",_xlpm.CumulativePMICalculation))),
_xlpm.Calculation
)</f>
        <v/>
      </c>
      <c r="N346" s="4" t="str">
        <f t="shared" si="44"/>
        <v/>
      </c>
      <c r="O346" s="4" t="str">
        <f>_xlfn.LET(
_xlpm.CumulativeHousingPaymentsIncludingAdditionalCosts,SUM($J$29:$J346),
_xlpm.PrincipalOwedCalculation,$B$10-$D346,
_xlpm.IsPrincipalLessThenOrEqualToMonthlyPaymentCondition,$G345&lt;=$B$10,
_xlpm.IsPrincipalZeroCondition,ROUND($G345,2) = 0,
_xlpm.IsPrincipalRemainingBlankCondition,$G345="",
_xlpm.IsPeriodBlankCondition,ISBLANK($A346),
_xlpm.Calculation,IF(_xlpm.IsPeriodBlankCondition,"",IF(_xlpm.IsPrincipalRemainingBlankCondition,"",IF(_xlpm.IsPrincipalZeroCondition,"",_xlpm.CumulativeHousingPaymentsIncludingAdditionalCosts))),
_xlpm.Calculation
)</f>
        <v/>
      </c>
    </row>
    <row r="347" spans="1:15" x14ac:dyDescent="0.3">
      <c r="A347">
        <v>319</v>
      </c>
      <c r="B347" s="34">
        <f t="shared" si="37"/>
        <v>53509</v>
      </c>
      <c r="C347" s="4" t="str">
        <f t="shared" si="38"/>
        <v/>
      </c>
      <c r="D347" s="4" t="str">
        <f t="shared" si="39"/>
        <v/>
      </c>
      <c r="E347" s="4" t="str">
        <f t="shared" si="45"/>
        <v/>
      </c>
      <c r="F347" s="4">
        <v>100</v>
      </c>
      <c r="G347" s="4" t="str">
        <f t="shared" si="40"/>
        <v/>
      </c>
      <c r="H347" s="4" t="str">
        <f t="shared" si="41"/>
        <v/>
      </c>
      <c r="I347" s="4" t="str">
        <f t="shared" si="42"/>
        <v/>
      </c>
      <c r="J347" s="4" t="str">
        <f t="shared" si="43"/>
        <v/>
      </c>
      <c r="K347" s="4" t="str">
        <f>_xlfn.LET(
_xlpm.CumulativeInterestCalculation,SUM($D$29:$D347),
_xlpm.IsPrincipalZeroCondition,ROUND($G346,2) = 0,
_xlpm.IsPrincipalRemainingBlankCondition,$G346="",
_xlpm.IsPeriodBlankCondition,ISBLANK($A347),
_xlpm.Calculation,IF(_xlpm.IsPeriodBlankCondition,"",IF(_xlpm.IsPrincipalRemainingBlankCondition,"",IF(_xlpm.IsPrincipalZeroCondition,"",_xlpm.CumulativeInterestCalculation))),
_xlpm.Calculation
)</f>
        <v/>
      </c>
      <c r="L347" s="4" t="str">
        <f>_xlfn.LET(
_xlpm.CumulativePrincipalCalculation,SUM($E$29:$F347),
_xlpm.CumulativePrincipalCalculationIfPrincipalLessThenOrEqualToMonthlyPaymentCondition,$L346+$E347,
_xlpm.PrincipalOwedCalculation,$B$10-$D347,
_xlpm.IsPrincipalLessThenOrEqualToMonthlyPaymentCondition,$G346&lt;=$B$10,
_xlpm.IsPrincipalZeroCondition,ROUND($G346,2) = 0,
_xlpm.IsPrincipalRemainingBlankCondition,$G346="",
_xlpm.IsPeriodBlankCondition,ISBLANK($A347),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47" s="4" t="str">
        <f>_xlfn.LET(
_xlpm.CumulativePMICalculation,SUM($I$29:$I347),
_xlpm.IsPrincipalZeroCondition,ROUND($G346,2) = 0,
_xlpm.IsPrincipalRemainingBlankCondition,$G346="",
_xlpm.IsPeriodBlankCondition,ISBLANK($A347),
_xlpm.Calculation,IF(_xlpm.IsPeriodBlankCondition,"",IF(_xlpm.IsPrincipalRemainingBlankCondition,"",IF(_xlpm.IsPrincipalZeroCondition,"",_xlpm.CumulativePMICalculation))),
_xlpm.Calculation
)</f>
        <v/>
      </c>
      <c r="N347" s="4" t="str">
        <f t="shared" si="44"/>
        <v/>
      </c>
      <c r="O347" s="4" t="str">
        <f>_xlfn.LET(
_xlpm.CumulativeHousingPaymentsIncludingAdditionalCosts,SUM($J$29:$J347),
_xlpm.PrincipalOwedCalculation,$B$10-$D347,
_xlpm.IsPrincipalLessThenOrEqualToMonthlyPaymentCondition,$G346&lt;=$B$10,
_xlpm.IsPrincipalZeroCondition,ROUND($G346,2) = 0,
_xlpm.IsPrincipalRemainingBlankCondition,$G346="",
_xlpm.IsPeriodBlankCondition,ISBLANK($A347),
_xlpm.Calculation,IF(_xlpm.IsPeriodBlankCondition,"",IF(_xlpm.IsPrincipalRemainingBlankCondition,"",IF(_xlpm.IsPrincipalZeroCondition,"",_xlpm.CumulativeHousingPaymentsIncludingAdditionalCosts))),
_xlpm.Calculation
)</f>
        <v/>
      </c>
    </row>
    <row r="348" spans="1:15" x14ac:dyDescent="0.3">
      <c r="A348">
        <v>320</v>
      </c>
      <c r="B348" s="34">
        <f t="shared" si="37"/>
        <v>53540</v>
      </c>
      <c r="C348" s="4" t="str">
        <f t="shared" si="38"/>
        <v/>
      </c>
      <c r="D348" s="4" t="str">
        <f t="shared" si="39"/>
        <v/>
      </c>
      <c r="E348" s="4" t="str">
        <f t="shared" si="45"/>
        <v/>
      </c>
      <c r="F348" s="4">
        <v>100</v>
      </c>
      <c r="G348" s="4" t="str">
        <f t="shared" si="40"/>
        <v/>
      </c>
      <c r="H348" s="4" t="str">
        <f t="shared" si="41"/>
        <v/>
      </c>
      <c r="I348" s="4" t="str">
        <f t="shared" si="42"/>
        <v/>
      </c>
      <c r="J348" s="4" t="str">
        <f t="shared" si="43"/>
        <v/>
      </c>
      <c r="K348" s="4" t="str">
        <f>_xlfn.LET(
_xlpm.CumulativeInterestCalculation,SUM($D$29:$D348),
_xlpm.IsPrincipalZeroCondition,ROUND($G347,2) = 0,
_xlpm.IsPrincipalRemainingBlankCondition,$G347="",
_xlpm.IsPeriodBlankCondition,ISBLANK($A348),
_xlpm.Calculation,IF(_xlpm.IsPeriodBlankCondition,"",IF(_xlpm.IsPrincipalRemainingBlankCondition,"",IF(_xlpm.IsPrincipalZeroCondition,"",_xlpm.CumulativeInterestCalculation))),
_xlpm.Calculation
)</f>
        <v/>
      </c>
      <c r="L348" s="4" t="str">
        <f>_xlfn.LET(
_xlpm.CumulativePrincipalCalculation,SUM($E$29:$F348),
_xlpm.CumulativePrincipalCalculationIfPrincipalLessThenOrEqualToMonthlyPaymentCondition,$L347+$E348,
_xlpm.PrincipalOwedCalculation,$B$10-$D348,
_xlpm.IsPrincipalLessThenOrEqualToMonthlyPaymentCondition,$G347&lt;=$B$10,
_xlpm.IsPrincipalZeroCondition,ROUND($G347,2) = 0,
_xlpm.IsPrincipalRemainingBlankCondition,$G347="",
_xlpm.IsPeriodBlankCondition,ISBLANK($A348),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48" s="4" t="str">
        <f>_xlfn.LET(
_xlpm.CumulativePMICalculation,SUM($I$29:$I348),
_xlpm.IsPrincipalZeroCondition,ROUND($G347,2) = 0,
_xlpm.IsPrincipalRemainingBlankCondition,$G347="",
_xlpm.IsPeriodBlankCondition,ISBLANK($A348),
_xlpm.Calculation,IF(_xlpm.IsPeriodBlankCondition,"",IF(_xlpm.IsPrincipalRemainingBlankCondition,"",IF(_xlpm.IsPrincipalZeroCondition,"",_xlpm.CumulativePMICalculation))),
_xlpm.Calculation
)</f>
        <v/>
      </c>
      <c r="N348" s="4" t="str">
        <f t="shared" si="44"/>
        <v/>
      </c>
      <c r="O348" s="4" t="str">
        <f>_xlfn.LET(
_xlpm.CumulativeHousingPaymentsIncludingAdditionalCosts,SUM($J$29:$J348),
_xlpm.PrincipalOwedCalculation,$B$10-$D348,
_xlpm.IsPrincipalLessThenOrEqualToMonthlyPaymentCondition,$G347&lt;=$B$10,
_xlpm.IsPrincipalZeroCondition,ROUND($G347,2) = 0,
_xlpm.IsPrincipalRemainingBlankCondition,$G347="",
_xlpm.IsPeriodBlankCondition,ISBLANK($A348),
_xlpm.Calculation,IF(_xlpm.IsPeriodBlankCondition,"",IF(_xlpm.IsPrincipalRemainingBlankCondition,"",IF(_xlpm.IsPrincipalZeroCondition,"",_xlpm.CumulativeHousingPaymentsIncludingAdditionalCosts))),
_xlpm.Calculation
)</f>
        <v/>
      </c>
    </row>
    <row r="349" spans="1:15" x14ac:dyDescent="0.3">
      <c r="A349">
        <v>321</v>
      </c>
      <c r="B349" s="34">
        <f t="shared" si="37"/>
        <v>53571</v>
      </c>
      <c r="C349" s="4" t="str">
        <f t="shared" si="38"/>
        <v/>
      </c>
      <c r="D349" s="4" t="str">
        <f t="shared" si="39"/>
        <v/>
      </c>
      <c r="E349" s="4" t="str">
        <f t="shared" si="45"/>
        <v/>
      </c>
      <c r="F349" s="4">
        <v>100</v>
      </c>
      <c r="G349" s="4" t="str">
        <f t="shared" si="40"/>
        <v/>
      </c>
      <c r="H349" s="4" t="str">
        <f t="shared" si="41"/>
        <v/>
      </c>
      <c r="I349" s="4" t="str">
        <f t="shared" si="42"/>
        <v/>
      </c>
      <c r="J349" s="4" t="str">
        <f t="shared" si="43"/>
        <v/>
      </c>
      <c r="K349" s="4" t="str">
        <f>_xlfn.LET(
_xlpm.CumulativeInterestCalculation,SUM($D$29:$D349),
_xlpm.IsPrincipalZeroCondition,ROUND($G348,2) = 0,
_xlpm.IsPrincipalRemainingBlankCondition,$G348="",
_xlpm.IsPeriodBlankCondition,ISBLANK($A349),
_xlpm.Calculation,IF(_xlpm.IsPeriodBlankCondition,"",IF(_xlpm.IsPrincipalRemainingBlankCondition,"",IF(_xlpm.IsPrincipalZeroCondition,"",_xlpm.CumulativeInterestCalculation))),
_xlpm.Calculation
)</f>
        <v/>
      </c>
      <c r="L349" s="4" t="str">
        <f>_xlfn.LET(
_xlpm.CumulativePrincipalCalculation,SUM($E$29:$F349),
_xlpm.CumulativePrincipalCalculationIfPrincipalLessThenOrEqualToMonthlyPaymentCondition,$L348+$E349,
_xlpm.PrincipalOwedCalculation,$B$10-$D349,
_xlpm.IsPrincipalLessThenOrEqualToMonthlyPaymentCondition,$G348&lt;=$B$10,
_xlpm.IsPrincipalZeroCondition,ROUND($G348,2) = 0,
_xlpm.IsPrincipalRemainingBlankCondition,$G348="",
_xlpm.IsPeriodBlankCondition,ISBLANK($A349),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49" s="4" t="str">
        <f>_xlfn.LET(
_xlpm.CumulativePMICalculation,SUM($I$29:$I349),
_xlpm.IsPrincipalZeroCondition,ROUND($G348,2) = 0,
_xlpm.IsPrincipalRemainingBlankCondition,$G348="",
_xlpm.IsPeriodBlankCondition,ISBLANK($A349),
_xlpm.Calculation,IF(_xlpm.IsPeriodBlankCondition,"",IF(_xlpm.IsPrincipalRemainingBlankCondition,"",IF(_xlpm.IsPrincipalZeroCondition,"",_xlpm.CumulativePMICalculation))),
_xlpm.Calculation
)</f>
        <v/>
      </c>
      <c r="N349" s="4" t="str">
        <f t="shared" si="44"/>
        <v/>
      </c>
      <c r="O349" s="4" t="str">
        <f>_xlfn.LET(
_xlpm.CumulativeHousingPaymentsIncludingAdditionalCosts,SUM($J$29:$J349),
_xlpm.PrincipalOwedCalculation,$B$10-$D349,
_xlpm.IsPrincipalLessThenOrEqualToMonthlyPaymentCondition,$G348&lt;=$B$10,
_xlpm.IsPrincipalZeroCondition,ROUND($G348,2) = 0,
_xlpm.IsPrincipalRemainingBlankCondition,$G348="",
_xlpm.IsPeriodBlankCondition,ISBLANK($A349),
_xlpm.Calculation,IF(_xlpm.IsPeriodBlankCondition,"",IF(_xlpm.IsPrincipalRemainingBlankCondition,"",IF(_xlpm.IsPrincipalZeroCondition,"",_xlpm.CumulativeHousingPaymentsIncludingAdditionalCosts))),
_xlpm.Calculation
)</f>
        <v/>
      </c>
    </row>
    <row r="350" spans="1:15" x14ac:dyDescent="0.3">
      <c r="A350">
        <v>322</v>
      </c>
      <c r="B350" s="34">
        <f t="shared" ref="B350:B413" si="46">IF(ISBLANK($A350),"",EDATE($B349,1))</f>
        <v>53601</v>
      </c>
      <c r="C350" s="4" t="str">
        <f t="shared" ref="C350:C413" si="47">_xlfn.LET(
_xlpm.StartingPrincipalBalance,$G349,
_xlpm.IsPrincipalRemainingZeroCondition,ROUND($G349,2)=0,
_xlpm.IsPrincipalRemainingBlankCondition,$G349="",
_xlpm.IsPeriodBlankCondition,ISBLANK($A350),
_xlpm.Calculation,IF(_xlpm.IsPeriodBlankCondition,"",IF(_xlpm.IsPrincipalRemainingBlankCondition,"",IF(_xlpm.IsPrincipalRemainingZeroCondition,"",_xlpm.StartingPrincipalBalance))),
_xlpm.Calculation
)</f>
        <v/>
      </c>
      <c r="D350" s="4" t="str">
        <f t="shared" ref="D350:D413" si="48">_xlfn.LET(
_xlpm.InterestCalculation,$G349*$B$9,
_xlpm.IsPrincipalRemainingZeroCondition,ROUND($G349,2)=0,
_xlpm.IsPrincipalRemainingBlankCondition,$G349="",
_xlpm.IsPeriodBlankCondition,ISBLANK($A350),
_xlpm.Calculation,IF(_xlpm.IsPeriodBlankCondition,"",IF(_xlpm.IsPrincipalRemainingBlankCondition,"",IF(_xlpm.IsPrincipalRemainingZeroCondition,"",_xlpm.InterestCalculation))),
_xlpm.Calculation
)</f>
        <v/>
      </c>
      <c r="E350" s="4" t="str">
        <f t="shared" si="45"/>
        <v/>
      </c>
      <c r="F350" s="4">
        <v>100</v>
      </c>
      <c r="G350" s="4" t="str">
        <f t="shared" ref="G350:G413" si="49">_xlfn.LET(
_xlpm.StartingBalanceGreaterThanPrincipalOwedPlusPrepaymentCondition,$C350&gt;=$E350+$F350,
_xlpm.IsPrincpalOwedPlusPrepaymentLessThanOrEqualToPrincipalRemainingCondition,ROUND($E350+$F350,2)&lt;=ROUND($G349,2),
_xlpm.IsCurrentPrincapalOwedAmtGreaterThanPrevPrincipalOwedCondition,$E349&gt;$G349,
_xlpm.IsPrincipalZeroCondition,ROUND($G349,2) = 0,
_xlpm.IsPrincipalRemainingBlankCondition,$G349="",
_xlpm.IsPeriodBlankCondition,ISBLANK($A350),
_xlpm.Calculation,IF(_xlpm.IsPeriodBlankCondition,"",IF(_xlpm.IsPrincipalRemainingBlankCondition,"",IF(_xlpm.IsPrincipalZeroCondition,"",IF(_xlpm.StartingBalanceGreaterThanPrincipalOwedPlusPrepaymentCondition,$C350-$E350-$F350,0)))),
_xlpm.Calculation
)</f>
        <v/>
      </c>
      <c r="H350" s="4" t="str">
        <f t="shared" ref="H350:H413" si="50">_xlfn.LET(
_xlpm.PrincpalRemainingCalculation,$B$13,
_xlpm.IsPrincipalZeroCondition,ROUND($G349,2) = 0,
_xlpm.IsPrincipalRemainingBlankCondition,$G349="",
_xlpm.IsPeriodBlankCondition,ISBLANK($A350),
_xlpm.Calculation,IF(_xlpm.IsPeriodBlankCondition,"",IF(_xlpm.IsPrincipalRemainingBlankCondition,"",IF(_xlpm.IsPrincipalZeroCondition,"",_xlpm.PrincpalRemainingCalculation))),
_xlpm.Calculation
)</f>
        <v/>
      </c>
      <c r="I350" s="4" t="str">
        <f t="shared" ref="I350:I413" si="51">_xlfn.LET(
_xlpm.IsPrincipalRemainingLessThanOrEqualToPMICutoffAmtCondition,$G349&lt;=$B$2*(1-$B$15),
_xlpm.PMIMonthlyPayment,$B$19,
_xlpm.IsPrincipalZeroCondition,ROUND($G349,2) = 0,
_xlpm.IsPrincipalRemainingBlankCondition,$G349="",
_xlpm.IsPeriodBlankCondition,ISBLANK($A350),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350" s="4" t="str">
        <f t="shared" ref="J350:J413" si="52">_xlfn.LET(
_xlpm.PrePaymentActuallyPaid,IF($C350&gt;=$E350+$F350,$F350,$C350-$E350),
_xlpm.IfPMIOwedIsBlank,IF($I350 = "",0,$I350),
_xlpm.TotalMonthlyPaymentCalculation,$D350+$E350+$H350+_xlpm.IfPMIOwedIsBlank+_xlpm.PrePaymentActuallyPaid,
_xlpm.IsPrincipalZeroCondition,ROUND($G349,2) = 0,
_xlpm.IsPrincipalRemainingBlankCondition,$G349="",
_xlpm.IsPeriodBlankCondition,ISBLANK($A350),
_xlpm.Calculation,IF(_xlpm.IsPeriodBlankCondition,"",IF(_xlpm.IsPrincipalRemainingBlankCondition,"",IF(_xlpm.IsPrincipalZeroCondition,"",_xlpm.TotalMonthlyPaymentCalculation))),
_xlpm.Calculation
)</f>
        <v/>
      </c>
      <c r="K350" s="4" t="str">
        <f>_xlfn.LET(
_xlpm.CumulativeInterestCalculation,SUM($D$29:$D350),
_xlpm.IsPrincipalZeroCondition,ROUND($G349,2) = 0,
_xlpm.IsPrincipalRemainingBlankCondition,$G349="",
_xlpm.IsPeriodBlankCondition,ISBLANK($A350),
_xlpm.Calculation,IF(_xlpm.IsPeriodBlankCondition,"",IF(_xlpm.IsPrincipalRemainingBlankCondition,"",IF(_xlpm.IsPrincipalZeroCondition,"",_xlpm.CumulativeInterestCalculation))),
_xlpm.Calculation
)</f>
        <v/>
      </c>
      <c r="L350" s="4" t="str">
        <f>_xlfn.LET(
_xlpm.CumulativePrincipalCalculation,SUM($E$29:$F350),
_xlpm.CumulativePrincipalCalculationIfPrincipalLessThenOrEqualToMonthlyPaymentCondition,$L349+$E350,
_xlpm.PrincipalOwedCalculation,$B$10-$D350,
_xlpm.IsPrincipalLessThenOrEqualToMonthlyPaymentCondition,$G349&lt;=$B$10,
_xlpm.IsPrincipalZeroCondition,ROUND($G349,2) = 0,
_xlpm.IsPrincipalRemainingBlankCondition,$G349="",
_xlpm.IsPeriodBlankCondition,ISBLANK($A350),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50" s="4" t="str">
        <f>_xlfn.LET(
_xlpm.CumulativePMICalculation,SUM($I$29:$I350),
_xlpm.IsPrincipalZeroCondition,ROUND($G349,2) = 0,
_xlpm.IsPrincipalRemainingBlankCondition,$G349="",
_xlpm.IsPeriodBlankCondition,ISBLANK($A350),
_xlpm.Calculation,IF(_xlpm.IsPeriodBlankCondition,"",IF(_xlpm.IsPrincipalRemainingBlankCondition,"",IF(_xlpm.IsPrincipalZeroCondition,"",_xlpm.CumulativePMICalculation))),
_xlpm.Calculation
)</f>
        <v/>
      </c>
      <c r="N350" s="4" t="str">
        <f t="shared" ref="N350:N413" si="53">_xlfn.LET(
_xlpm.CumulativeHousingPayments,$K350+$L350+$M350,
_xlpm.PrincipalOwedCalculation,$B$10-$D350,
_xlpm.IsPrincipalLessThenOrEqualToMonthlyPaymentCondition,$G349&lt;=$B$10,
_xlpm.IsPrincipalZeroCondition,ROUND($G349,2) = 0,
_xlpm.IsPrincipalRemainingBlankCondition,$G349="",
_xlpm.IsPeriodBlankCondition,ISBLANK($A350),
_xlpm.Calculation,IF(_xlpm.IsPeriodBlankCondition,"",IF(_xlpm.IsPrincipalRemainingBlankCondition,"",IF(_xlpm.IsPrincipalZeroCondition,"",_xlpm.CumulativeHousingPayments))),
_xlpm.Calculation
)</f>
        <v/>
      </c>
      <c r="O350" s="4" t="str">
        <f>_xlfn.LET(
_xlpm.CumulativeHousingPaymentsIncludingAdditionalCosts,SUM($J$29:$J350),
_xlpm.PrincipalOwedCalculation,$B$10-$D350,
_xlpm.IsPrincipalLessThenOrEqualToMonthlyPaymentCondition,$G349&lt;=$B$10,
_xlpm.IsPrincipalZeroCondition,ROUND($G349,2) = 0,
_xlpm.IsPrincipalRemainingBlankCondition,$G349="",
_xlpm.IsPeriodBlankCondition,ISBLANK($A350),
_xlpm.Calculation,IF(_xlpm.IsPeriodBlankCondition,"",IF(_xlpm.IsPrincipalRemainingBlankCondition,"",IF(_xlpm.IsPrincipalZeroCondition,"",_xlpm.CumulativeHousingPaymentsIncludingAdditionalCosts))),
_xlpm.Calculation
)</f>
        <v/>
      </c>
    </row>
    <row r="351" spans="1:15" x14ac:dyDescent="0.3">
      <c r="A351">
        <v>323</v>
      </c>
      <c r="B351" s="34">
        <f t="shared" si="46"/>
        <v>53632</v>
      </c>
      <c r="C351" s="4" t="str">
        <f t="shared" si="47"/>
        <v/>
      </c>
      <c r="D351" s="4" t="str">
        <f t="shared" si="48"/>
        <v/>
      </c>
      <c r="E351" s="4" t="str">
        <f t="shared" si="45"/>
        <v/>
      </c>
      <c r="F351" s="4">
        <v>100</v>
      </c>
      <c r="G351" s="4" t="str">
        <f t="shared" si="49"/>
        <v/>
      </c>
      <c r="H351" s="4" t="str">
        <f t="shared" si="50"/>
        <v/>
      </c>
      <c r="I351" s="4" t="str">
        <f t="shared" si="51"/>
        <v/>
      </c>
      <c r="J351" s="4" t="str">
        <f t="shared" si="52"/>
        <v/>
      </c>
      <c r="K351" s="4" t="str">
        <f>_xlfn.LET(
_xlpm.CumulativeInterestCalculation,SUM($D$29:$D351),
_xlpm.IsPrincipalZeroCondition,ROUND($G350,2) = 0,
_xlpm.IsPrincipalRemainingBlankCondition,$G350="",
_xlpm.IsPeriodBlankCondition,ISBLANK($A351),
_xlpm.Calculation,IF(_xlpm.IsPeriodBlankCondition,"",IF(_xlpm.IsPrincipalRemainingBlankCondition,"",IF(_xlpm.IsPrincipalZeroCondition,"",_xlpm.CumulativeInterestCalculation))),
_xlpm.Calculation
)</f>
        <v/>
      </c>
      <c r="L351" s="4" t="str">
        <f>_xlfn.LET(
_xlpm.CumulativePrincipalCalculation,SUM($E$29:$F351),
_xlpm.CumulativePrincipalCalculationIfPrincipalLessThenOrEqualToMonthlyPaymentCondition,$L350+$E351,
_xlpm.PrincipalOwedCalculation,$B$10-$D351,
_xlpm.IsPrincipalLessThenOrEqualToMonthlyPaymentCondition,$G350&lt;=$B$10,
_xlpm.IsPrincipalZeroCondition,ROUND($G350,2) = 0,
_xlpm.IsPrincipalRemainingBlankCondition,$G350="",
_xlpm.IsPeriodBlankCondition,ISBLANK($A351),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51" s="4" t="str">
        <f>_xlfn.LET(
_xlpm.CumulativePMICalculation,SUM($I$29:$I351),
_xlpm.IsPrincipalZeroCondition,ROUND($G350,2) = 0,
_xlpm.IsPrincipalRemainingBlankCondition,$G350="",
_xlpm.IsPeriodBlankCondition,ISBLANK($A351),
_xlpm.Calculation,IF(_xlpm.IsPeriodBlankCondition,"",IF(_xlpm.IsPrincipalRemainingBlankCondition,"",IF(_xlpm.IsPrincipalZeroCondition,"",_xlpm.CumulativePMICalculation))),
_xlpm.Calculation
)</f>
        <v/>
      </c>
      <c r="N351" s="4" t="str">
        <f t="shared" si="53"/>
        <v/>
      </c>
      <c r="O351" s="4" t="str">
        <f>_xlfn.LET(
_xlpm.CumulativeHousingPaymentsIncludingAdditionalCosts,SUM($J$29:$J351),
_xlpm.PrincipalOwedCalculation,$B$10-$D351,
_xlpm.IsPrincipalLessThenOrEqualToMonthlyPaymentCondition,$G350&lt;=$B$10,
_xlpm.IsPrincipalZeroCondition,ROUND($G350,2) = 0,
_xlpm.IsPrincipalRemainingBlankCondition,$G350="",
_xlpm.IsPeriodBlankCondition,ISBLANK($A351),
_xlpm.Calculation,IF(_xlpm.IsPeriodBlankCondition,"",IF(_xlpm.IsPrincipalRemainingBlankCondition,"",IF(_xlpm.IsPrincipalZeroCondition,"",_xlpm.CumulativeHousingPaymentsIncludingAdditionalCosts))),
_xlpm.Calculation
)</f>
        <v/>
      </c>
    </row>
    <row r="352" spans="1:15" x14ac:dyDescent="0.3">
      <c r="A352">
        <v>324</v>
      </c>
      <c r="B352" s="34">
        <f t="shared" si="46"/>
        <v>53662</v>
      </c>
      <c r="C352" s="4" t="str">
        <f t="shared" si="47"/>
        <v/>
      </c>
      <c r="D352" s="4" t="str">
        <f t="shared" si="48"/>
        <v/>
      </c>
      <c r="E352" s="4" t="str">
        <f t="shared" si="45"/>
        <v/>
      </c>
      <c r="F352" s="4">
        <v>100</v>
      </c>
      <c r="G352" s="4" t="str">
        <f t="shared" si="49"/>
        <v/>
      </c>
      <c r="H352" s="4" t="str">
        <f t="shared" si="50"/>
        <v/>
      </c>
      <c r="I352" s="4" t="str">
        <f t="shared" si="51"/>
        <v/>
      </c>
      <c r="J352" s="4" t="str">
        <f t="shared" si="52"/>
        <v/>
      </c>
      <c r="K352" s="4" t="str">
        <f>_xlfn.LET(
_xlpm.CumulativeInterestCalculation,SUM($D$29:$D352),
_xlpm.IsPrincipalZeroCondition,ROUND($G351,2) = 0,
_xlpm.IsPrincipalRemainingBlankCondition,$G351="",
_xlpm.IsPeriodBlankCondition,ISBLANK($A352),
_xlpm.Calculation,IF(_xlpm.IsPeriodBlankCondition,"",IF(_xlpm.IsPrincipalRemainingBlankCondition,"",IF(_xlpm.IsPrincipalZeroCondition,"",_xlpm.CumulativeInterestCalculation))),
_xlpm.Calculation
)</f>
        <v/>
      </c>
      <c r="L352" s="4" t="str">
        <f>_xlfn.LET(
_xlpm.CumulativePrincipalCalculation,SUM($E$29:$F352),
_xlpm.CumulativePrincipalCalculationIfPrincipalLessThenOrEqualToMonthlyPaymentCondition,$L351+$E352,
_xlpm.PrincipalOwedCalculation,$B$10-$D352,
_xlpm.IsPrincipalLessThenOrEqualToMonthlyPaymentCondition,$G351&lt;=$B$10,
_xlpm.IsPrincipalZeroCondition,ROUND($G351,2) = 0,
_xlpm.IsPrincipalRemainingBlankCondition,$G351="",
_xlpm.IsPeriodBlankCondition,ISBLANK($A352),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52" s="4" t="str">
        <f>_xlfn.LET(
_xlpm.CumulativePMICalculation,SUM($I$29:$I352),
_xlpm.IsPrincipalZeroCondition,ROUND($G351,2) = 0,
_xlpm.IsPrincipalRemainingBlankCondition,$G351="",
_xlpm.IsPeriodBlankCondition,ISBLANK($A352),
_xlpm.Calculation,IF(_xlpm.IsPeriodBlankCondition,"",IF(_xlpm.IsPrincipalRemainingBlankCondition,"",IF(_xlpm.IsPrincipalZeroCondition,"",_xlpm.CumulativePMICalculation))),
_xlpm.Calculation
)</f>
        <v/>
      </c>
      <c r="N352" s="4" t="str">
        <f t="shared" si="53"/>
        <v/>
      </c>
      <c r="O352" s="4" t="str">
        <f>_xlfn.LET(
_xlpm.CumulativeHousingPaymentsIncludingAdditionalCosts,SUM($J$29:$J352),
_xlpm.PrincipalOwedCalculation,$B$10-$D352,
_xlpm.IsPrincipalLessThenOrEqualToMonthlyPaymentCondition,$G351&lt;=$B$10,
_xlpm.IsPrincipalZeroCondition,ROUND($G351,2) = 0,
_xlpm.IsPrincipalRemainingBlankCondition,$G351="",
_xlpm.IsPeriodBlankCondition,ISBLANK($A352),
_xlpm.Calculation,IF(_xlpm.IsPeriodBlankCondition,"",IF(_xlpm.IsPrincipalRemainingBlankCondition,"",IF(_xlpm.IsPrincipalZeroCondition,"",_xlpm.CumulativeHousingPaymentsIncludingAdditionalCosts))),
_xlpm.Calculation
)</f>
        <v/>
      </c>
    </row>
    <row r="353" spans="1:15" x14ac:dyDescent="0.3">
      <c r="A353">
        <v>325</v>
      </c>
      <c r="B353" s="34">
        <f t="shared" si="46"/>
        <v>53693</v>
      </c>
      <c r="C353" s="4" t="str">
        <f t="shared" si="47"/>
        <v/>
      </c>
      <c r="D353" s="4" t="str">
        <f t="shared" si="48"/>
        <v/>
      </c>
      <c r="E353" s="4" t="str">
        <f t="shared" si="45"/>
        <v/>
      </c>
      <c r="F353" s="4">
        <v>100</v>
      </c>
      <c r="G353" s="4" t="str">
        <f t="shared" si="49"/>
        <v/>
      </c>
      <c r="H353" s="4" t="str">
        <f t="shared" si="50"/>
        <v/>
      </c>
      <c r="I353" s="4" t="str">
        <f t="shared" si="51"/>
        <v/>
      </c>
      <c r="J353" s="4" t="str">
        <f t="shared" si="52"/>
        <v/>
      </c>
      <c r="K353" s="4" t="str">
        <f>_xlfn.LET(
_xlpm.CumulativeInterestCalculation,SUM($D$29:$D353),
_xlpm.IsPrincipalZeroCondition,ROUND($G352,2) = 0,
_xlpm.IsPrincipalRemainingBlankCondition,$G352="",
_xlpm.IsPeriodBlankCondition,ISBLANK($A353),
_xlpm.Calculation,IF(_xlpm.IsPeriodBlankCondition,"",IF(_xlpm.IsPrincipalRemainingBlankCondition,"",IF(_xlpm.IsPrincipalZeroCondition,"",_xlpm.CumulativeInterestCalculation))),
_xlpm.Calculation
)</f>
        <v/>
      </c>
      <c r="L353" s="4" t="str">
        <f>_xlfn.LET(
_xlpm.CumulativePrincipalCalculation,SUM($E$29:$F353),
_xlpm.CumulativePrincipalCalculationIfPrincipalLessThenOrEqualToMonthlyPaymentCondition,$L352+$E353,
_xlpm.PrincipalOwedCalculation,$B$10-$D353,
_xlpm.IsPrincipalLessThenOrEqualToMonthlyPaymentCondition,$G352&lt;=$B$10,
_xlpm.IsPrincipalZeroCondition,ROUND($G352,2) = 0,
_xlpm.IsPrincipalRemainingBlankCondition,$G352="",
_xlpm.IsPeriodBlankCondition,ISBLANK($A353),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53" s="4" t="str">
        <f>_xlfn.LET(
_xlpm.CumulativePMICalculation,SUM($I$29:$I353),
_xlpm.IsPrincipalZeroCondition,ROUND($G352,2) = 0,
_xlpm.IsPrincipalRemainingBlankCondition,$G352="",
_xlpm.IsPeriodBlankCondition,ISBLANK($A353),
_xlpm.Calculation,IF(_xlpm.IsPeriodBlankCondition,"",IF(_xlpm.IsPrincipalRemainingBlankCondition,"",IF(_xlpm.IsPrincipalZeroCondition,"",_xlpm.CumulativePMICalculation))),
_xlpm.Calculation
)</f>
        <v/>
      </c>
      <c r="N353" s="4" t="str">
        <f t="shared" si="53"/>
        <v/>
      </c>
      <c r="O353" s="4" t="str">
        <f>_xlfn.LET(
_xlpm.CumulativeHousingPaymentsIncludingAdditionalCosts,SUM($J$29:$J353),
_xlpm.PrincipalOwedCalculation,$B$10-$D353,
_xlpm.IsPrincipalLessThenOrEqualToMonthlyPaymentCondition,$G352&lt;=$B$10,
_xlpm.IsPrincipalZeroCondition,ROUND($G352,2) = 0,
_xlpm.IsPrincipalRemainingBlankCondition,$G352="",
_xlpm.IsPeriodBlankCondition,ISBLANK($A353),
_xlpm.Calculation,IF(_xlpm.IsPeriodBlankCondition,"",IF(_xlpm.IsPrincipalRemainingBlankCondition,"",IF(_xlpm.IsPrincipalZeroCondition,"",_xlpm.CumulativeHousingPaymentsIncludingAdditionalCosts))),
_xlpm.Calculation
)</f>
        <v/>
      </c>
    </row>
    <row r="354" spans="1:15" x14ac:dyDescent="0.3">
      <c r="A354">
        <v>326</v>
      </c>
      <c r="B354" s="34">
        <f t="shared" si="46"/>
        <v>53724</v>
      </c>
      <c r="C354" s="4" t="str">
        <f t="shared" si="47"/>
        <v/>
      </c>
      <c r="D354" s="4" t="str">
        <f t="shared" si="48"/>
        <v/>
      </c>
      <c r="E354" s="4" t="str">
        <f t="shared" si="45"/>
        <v/>
      </c>
      <c r="F354" s="4">
        <v>100</v>
      </c>
      <c r="G354" s="4" t="str">
        <f t="shared" si="49"/>
        <v/>
      </c>
      <c r="H354" s="4" t="str">
        <f t="shared" si="50"/>
        <v/>
      </c>
      <c r="I354" s="4" t="str">
        <f t="shared" si="51"/>
        <v/>
      </c>
      <c r="J354" s="4" t="str">
        <f t="shared" si="52"/>
        <v/>
      </c>
      <c r="K354" s="4" t="str">
        <f>_xlfn.LET(
_xlpm.CumulativeInterestCalculation,SUM($D$29:$D354),
_xlpm.IsPrincipalZeroCondition,ROUND($G353,2) = 0,
_xlpm.IsPrincipalRemainingBlankCondition,$G353="",
_xlpm.IsPeriodBlankCondition,ISBLANK($A354),
_xlpm.Calculation,IF(_xlpm.IsPeriodBlankCondition,"",IF(_xlpm.IsPrincipalRemainingBlankCondition,"",IF(_xlpm.IsPrincipalZeroCondition,"",_xlpm.CumulativeInterestCalculation))),
_xlpm.Calculation
)</f>
        <v/>
      </c>
      <c r="L354" s="4" t="str">
        <f>_xlfn.LET(
_xlpm.CumulativePrincipalCalculation,SUM($E$29:$F354),
_xlpm.CumulativePrincipalCalculationIfPrincipalLessThenOrEqualToMonthlyPaymentCondition,$L353+$E354,
_xlpm.PrincipalOwedCalculation,$B$10-$D354,
_xlpm.IsPrincipalLessThenOrEqualToMonthlyPaymentCondition,$G353&lt;=$B$10,
_xlpm.IsPrincipalZeroCondition,ROUND($G353,2) = 0,
_xlpm.IsPrincipalRemainingBlankCondition,$G353="",
_xlpm.IsPeriodBlankCondition,ISBLANK($A354),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54" s="4" t="str">
        <f>_xlfn.LET(
_xlpm.CumulativePMICalculation,SUM($I$29:$I354),
_xlpm.IsPrincipalZeroCondition,ROUND($G353,2) = 0,
_xlpm.IsPrincipalRemainingBlankCondition,$G353="",
_xlpm.IsPeriodBlankCondition,ISBLANK($A354),
_xlpm.Calculation,IF(_xlpm.IsPeriodBlankCondition,"",IF(_xlpm.IsPrincipalRemainingBlankCondition,"",IF(_xlpm.IsPrincipalZeroCondition,"",_xlpm.CumulativePMICalculation))),
_xlpm.Calculation
)</f>
        <v/>
      </c>
      <c r="N354" s="4" t="str">
        <f t="shared" si="53"/>
        <v/>
      </c>
      <c r="O354" s="4" t="str">
        <f>_xlfn.LET(
_xlpm.CumulativeHousingPaymentsIncludingAdditionalCosts,SUM($J$29:$J354),
_xlpm.PrincipalOwedCalculation,$B$10-$D354,
_xlpm.IsPrincipalLessThenOrEqualToMonthlyPaymentCondition,$G353&lt;=$B$10,
_xlpm.IsPrincipalZeroCondition,ROUND($G353,2) = 0,
_xlpm.IsPrincipalRemainingBlankCondition,$G353="",
_xlpm.IsPeriodBlankCondition,ISBLANK($A354),
_xlpm.Calculation,IF(_xlpm.IsPeriodBlankCondition,"",IF(_xlpm.IsPrincipalRemainingBlankCondition,"",IF(_xlpm.IsPrincipalZeroCondition,"",_xlpm.CumulativeHousingPaymentsIncludingAdditionalCosts))),
_xlpm.Calculation
)</f>
        <v/>
      </c>
    </row>
    <row r="355" spans="1:15" x14ac:dyDescent="0.3">
      <c r="A355">
        <v>327</v>
      </c>
      <c r="B355" s="34">
        <f t="shared" si="46"/>
        <v>53752</v>
      </c>
      <c r="C355" s="4" t="str">
        <f t="shared" si="47"/>
        <v/>
      </c>
      <c r="D355" s="4" t="str">
        <f t="shared" si="48"/>
        <v/>
      </c>
      <c r="E355" s="4" t="str">
        <f t="shared" si="45"/>
        <v/>
      </c>
      <c r="F355" s="4">
        <v>100</v>
      </c>
      <c r="G355" s="4" t="str">
        <f t="shared" si="49"/>
        <v/>
      </c>
      <c r="H355" s="4" t="str">
        <f t="shared" si="50"/>
        <v/>
      </c>
      <c r="I355" s="4" t="str">
        <f t="shared" si="51"/>
        <v/>
      </c>
      <c r="J355" s="4" t="str">
        <f t="shared" si="52"/>
        <v/>
      </c>
      <c r="K355" s="4" t="str">
        <f>_xlfn.LET(
_xlpm.CumulativeInterestCalculation,SUM($D$29:$D355),
_xlpm.IsPrincipalZeroCondition,ROUND($G354,2) = 0,
_xlpm.IsPrincipalRemainingBlankCondition,$G354="",
_xlpm.IsPeriodBlankCondition,ISBLANK($A355),
_xlpm.Calculation,IF(_xlpm.IsPeriodBlankCondition,"",IF(_xlpm.IsPrincipalRemainingBlankCondition,"",IF(_xlpm.IsPrincipalZeroCondition,"",_xlpm.CumulativeInterestCalculation))),
_xlpm.Calculation
)</f>
        <v/>
      </c>
      <c r="L355" s="4" t="str">
        <f>_xlfn.LET(
_xlpm.CumulativePrincipalCalculation,SUM($E$29:$F355),
_xlpm.CumulativePrincipalCalculationIfPrincipalLessThenOrEqualToMonthlyPaymentCondition,$L354+$E355,
_xlpm.PrincipalOwedCalculation,$B$10-$D355,
_xlpm.IsPrincipalLessThenOrEqualToMonthlyPaymentCondition,$G354&lt;=$B$10,
_xlpm.IsPrincipalZeroCondition,ROUND($G354,2) = 0,
_xlpm.IsPrincipalRemainingBlankCondition,$G354="",
_xlpm.IsPeriodBlankCondition,ISBLANK($A355),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55" s="4" t="str">
        <f>_xlfn.LET(
_xlpm.CumulativePMICalculation,SUM($I$29:$I355),
_xlpm.IsPrincipalZeroCondition,ROUND($G354,2) = 0,
_xlpm.IsPrincipalRemainingBlankCondition,$G354="",
_xlpm.IsPeriodBlankCondition,ISBLANK($A355),
_xlpm.Calculation,IF(_xlpm.IsPeriodBlankCondition,"",IF(_xlpm.IsPrincipalRemainingBlankCondition,"",IF(_xlpm.IsPrincipalZeroCondition,"",_xlpm.CumulativePMICalculation))),
_xlpm.Calculation
)</f>
        <v/>
      </c>
      <c r="N355" s="4" t="str">
        <f t="shared" si="53"/>
        <v/>
      </c>
      <c r="O355" s="4" t="str">
        <f>_xlfn.LET(
_xlpm.CumulativeHousingPaymentsIncludingAdditionalCosts,SUM($J$29:$J355),
_xlpm.PrincipalOwedCalculation,$B$10-$D355,
_xlpm.IsPrincipalLessThenOrEqualToMonthlyPaymentCondition,$G354&lt;=$B$10,
_xlpm.IsPrincipalZeroCondition,ROUND($G354,2) = 0,
_xlpm.IsPrincipalRemainingBlankCondition,$G354="",
_xlpm.IsPeriodBlankCondition,ISBLANK($A355),
_xlpm.Calculation,IF(_xlpm.IsPeriodBlankCondition,"",IF(_xlpm.IsPrincipalRemainingBlankCondition,"",IF(_xlpm.IsPrincipalZeroCondition,"",_xlpm.CumulativeHousingPaymentsIncludingAdditionalCosts))),
_xlpm.Calculation
)</f>
        <v/>
      </c>
    </row>
    <row r="356" spans="1:15" x14ac:dyDescent="0.3">
      <c r="A356">
        <v>328</v>
      </c>
      <c r="B356" s="34">
        <f t="shared" si="46"/>
        <v>53783</v>
      </c>
      <c r="C356" s="4" t="str">
        <f t="shared" si="47"/>
        <v/>
      </c>
      <c r="D356" s="4" t="str">
        <f t="shared" si="48"/>
        <v/>
      </c>
      <c r="E356" s="4" t="str">
        <f t="shared" si="45"/>
        <v/>
      </c>
      <c r="F356" s="4">
        <v>100</v>
      </c>
      <c r="G356" s="4" t="str">
        <f t="shared" si="49"/>
        <v/>
      </c>
      <c r="H356" s="4" t="str">
        <f t="shared" si="50"/>
        <v/>
      </c>
      <c r="I356" s="4" t="str">
        <f t="shared" si="51"/>
        <v/>
      </c>
      <c r="J356" s="4" t="str">
        <f t="shared" si="52"/>
        <v/>
      </c>
      <c r="K356" s="4" t="str">
        <f>_xlfn.LET(
_xlpm.CumulativeInterestCalculation,SUM($D$29:$D356),
_xlpm.IsPrincipalZeroCondition,ROUND($G355,2) = 0,
_xlpm.IsPrincipalRemainingBlankCondition,$G355="",
_xlpm.IsPeriodBlankCondition,ISBLANK($A356),
_xlpm.Calculation,IF(_xlpm.IsPeriodBlankCondition,"",IF(_xlpm.IsPrincipalRemainingBlankCondition,"",IF(_xlpm.IsPrincipalZeroCondition,"",_xlpm.CumulativeInterestCalculation))),
_xlpm.Calculation
)</f>
        <v/>
      </c>
      <c r="L356" s="4" t="str">
        <f>_xlfn.LET(
_xlpm.CumulativePrincipalCalculation,SUM($E$29:$F356),
_xlpm.CumulativePrincipalCalculationIfPrincipalLessThenOrEqualToMonthlyPaymentCondition,$L355+$E356,
_xlpm.PrincipalOwedCalculation,$B$10-$D356,
_xlpm.IsPrincipalLessThenOrEqualToMonthlyPaymentCondition,$G355&lt;=$B$10,
_xlpm.IsPrincipalZeroCondition,ROUND($G355,2) = 0,
_xlpm.IsPrincipalRemainingBlankCondition,$G355="",
_xlpm.IsPeriodBlankCondition,ISBLANK($A356),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56" s="4" t="str">
        <f>_xlfn.LET(
_xlpm.CumulativePMICalculation,SUM($I$29:$I356),
_xlpm.IsPrincipalZeroCondition,ROUND($G355,2) = 0,
_xlpm.IsPrincipalRemainingBlankCondition,$G355="",
_xlpm.IsPeriodBlankCondition,ISBLANK($A356),
_xlpm.Calculation,IF(_xlpm.IsPeriodBlankCondition,"",IF(_xlpm.IsPrincipalRemainingBlankCondition,"",IF(_xlpm.IsPrincipalZeroCondition,"",_xlpm.CumulativePMICalculation))),
_xlpm.Calculation
)</f>
        <v/>
      </c>
      <c r="N356" s="4" t="str">
        <f t="shared" si="53"/>
        <v/>
      </c>
      <c r="O356" s="4" t="str">
        <f>_xlfn.LET(
_xlpm.CumulativeHousingPaymentsIncludingAdditionalCosts,SUM($J$29:$J356),
_xlpm.PrincipalOwedCalculation,$B$10-$D356,
_xlpm.IsPrincipalLessThenOrEqualToMonthlyPaymentCondition,$G355&lt;=$B$10,
_xlpm.IsPrincipalZeroCondition,ROUND($G355,2) = 0,
_xlpm.IsPrincipalRemainingBlankCondition,$G355="",
_xlpm.IsPeriodBlankCondition,ISBLANK($A356),
_xlpm.Calculation,IF(_xlpm.IsPeriodBlankCondition,"",IF(_xlpm.IsPrincipalRemainingBlankCondition,"",IF(_xlpm.IsPrincipalZeroCondition,"",_xlpm.CumulativeHousingPaymentsIncludingAdditionalCosts))),
_xlpm.Calculation
)</f>
        <v/>
      </c>
    </row>
    <row r="357" spans="1:15" x14ac:dyDescent="0.3">
      <c r="A357">
        <v>329</v>
      </c>
      <c r="B357" s="34">
        <f t="shared" si="46"/>
        <v>53813</v>
      </c>
      <c r="C357" s="4" t="str">
        <f t="shared" si="47"/>
        <v/>
      </c>
      <c r="D357" s="4" t="str">
        <f t="shared" si="48"/>
        <v/>
      </c>
      <c r="E357" s="4" t="str">
        <f t="shared" si="45"/>
        <v/>
      </c>
      <c r="F357" s="4">
        <v>100</v>
      </c>
      <c r="G357" s="4" t="str">
        <f t="shared" si="49"/>
        <v/>
      </c>
      <c r="H357" s="4" t="str">
        <f t="shared" si="50"/>
        <v/>
      </c>
      <c r="I357" s="4" t="str">
        <f t="shared" si="51"/>
        <v/>
      </c>
      <c r="J357" s="4" t="str">
        <f t="shared" si="52"/>
        <v/>
      </c>
      <c r="K357" s="4" t="str">
        <f>_xlfn.LET(
_xlpm.CumulativeInterestCalculation,SUM($D$29:$D357),
_xlpm.IsPrincipalZeroCondition,ROUND($G356,2) = 0,
_xlpm.IsPrincipalRemainingBlankCondition,$G356="",
_xlpm.IsPeriodBlankCondition,ISBLANK($A357),
_xlpm.Calculation,IF(_xlpm.IsPeriodBlankCondition,"",IF(_xlpm.IsPrincipalRemainingBlankCondition,"",IF(_xlpm.IsPrincipalZeroCondition,"",_xlpm.CumulativeInterestCalculation))),
_xlpm.Calculation
)</f>
        <v/>
      </c>
      <c r="L357" s="4" t="str">
        <f>_xlfn.LET(
_xlpm.CumulativePrincipalCalculation,SUM($E$29:$F357),
_xlpm.CumulativePrincipalCalculationIfPrincipalLessThenOrEqualToMonthlyPaymentCondition,$L356+$E357,
_xlpm.PrincipalOwedCalculation,$B$10-$D357,
_xlpm.IsPrincipalLessThenOrEqualToMonthlyPaymentCondition,$G356&lt;=$B$10,
_xlpm.IsPrincipalZeroCondition,ROUND($G356,2) = 0,
_xlpm.IsPrincipalRemainingBlankCondition,$G356="",
_xlpm.IsPeriodBlankCondition,ISBLANK($A357),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57" s="4" t="str">
        <f>_xlfn.LET(
_xlpm.CumulativePMICalculation,SUM($I$29:$I357),
_xlpm.IsPrincipalZeroCondition,ROUND($G356,2) = 0,
_xlpm.IsPrincipalRemainingBlankCondition,$G356="",
_xlpm.IsPeriodBlankCondition,ISBLANK($A357),
_xlpm.Calculation,IF(_xlpm.IsPeriodBlankCondition,"",IF(_xlpm.IsPrincipalRemainingBlankCondition,"",IF(_xlpm.IsPrincipalZeroCondition,"",_xlpm.CumulativePMICalculation))),
_xlpm.Calculation
)</f>
        <v/>
      </c>
      <c r="N357" s="4" t="str">
        <f t="shared" si="53"/>
        <v/>
      </c>
      <c r="O357" s="4" t="str">
        <f>_xlfn.LET(
_xlpm.CumulativeHousingPaymentsIncludingAdditionalCosts,SUM($J$29:$J357),
_xlpm.PrincipalOwedCalculation,$B$10-$D357,
_xlpm.IsPrincipalLessThenOrEqualToMonthlyPaymentCondition,$G356&lt;=$B$10,
_xlpm.IsPrincipalZeroCondition,ROUND($G356,2) = 0,
_xlpm.IsPrincipalRemainingBlankCondition,$G356="",
_xlpm.IsPeriodBlankCondition,ISBLANK($A357),
_xlpm.Calculation,IF(_xlpm.IsPeriodBlankCondition,"",IF(_xlpm.IsPrincipalRemainingBlankCondition,"",IF(_xlpm.IsPrincipalZeroCondition,"",_xlpm.CumulativeHousingPaymentsIncludingAdditionalCosts))),
_xlpm.Calculation
)</f>
        <v/>
      </c>
    </row>
    <row r="358" spans="1:15" x14ac:dyDescent="0.3">
      <c r="A358">
        <v>330</v>
      </c>
      <c r="B358" s="34">
        <f t="shared" si="46"/>
        <v>53844</v>
      </c>
      <c r="C358" s="4" t="str">
        <f t="shared" si="47"/>
        <v/>
      </c>
      <c r="D358" s="4" t="str">
        <f t="shared" si="48"/>
        <v/>
      </c>
      <c r="E358" s="4" t="str">
        <f t="shared" si="45"/>
        <v/>
      </c>
      <c r="F358" s="4">
        <v>100</v>
      </c>
      <c r="G358" s="4" t="str">
        <f t="shared" si="49"/>
        <v/>
      </c>
      <c r="H358" s="4" t="str">
        <f t="shared" si="50"/>
        <v/>
      </c>
      <c r="I358" s="4" t="str">
        <f t="shared" si="51"/>
        <v/>
      </c>
      <c r="J358" s="4" t="str">
        <f t="shared" si="52"/>
        <v/>
      </c>
      <c r="K358" s="4" t="str">
        <f>_xlfn.LET(
_xlpm.CumulativeInterestCalculation,SUM($D$29:$D358),
_xlpm.IsPrincipalZeroCondition,ROUND($G357,2) = 0,
_xlpm.IsPrincipalRemainingBlankCondition,$G357="",
_xlpm.IsPeriodBlankCondition,ISBLANK($A358),
_xlpm.Calculation,IF(_xlpm.IsPeriodBlankCondition,"",IF(_xlpm.IsPrincipalRemainingBlankCondition,"",IF(_xlpm.IsPrincipalZeroCondition,"",_xlpm.CumulativeInterestCalculation))),
_xlpm.Calculation
)</f>
        <v/>
      </c>
      <c r="L358" s="4" t="str">
        <f>_xlfn.LET(
_xlpm.CumulativePrincipalCalculation,SUM($E$29:$F358),
_xlpm.CumulativePrincipalCalculationIfPrincipalLessThenOrEqualToMonthlyPaymentCondition,$L357+$E358,
_xlpm.PrincipalOwedCalculation,$B$10-$D358,
_xlpm.IsPrincipalLessThenOrEqualToMonthlyPaymentCondition,$G357&lt;=$B$10,
_xlpm.IsPrincipalZeroCondition,ROUND($G357,2) = 0,
_xlpm.IsPrincipalRemainingBlankCondition,$G357="",
_xlpm.IsPeriodBlankCondition,ISBLANK($A358),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58" s="4" t="str">
        <f>_xlfn.LET(
_xlpm.CumulativePMICalculation,SUM($I$29:$I358),
_xlpm.IsPrincipalZeroCondition,ROUND($G357,2) = 0,
_xlpm.IsPrincipalRemainingBlankCondition,$G357="",
_xlpm.IsPeriodBlankCondition,ISBLANK($A358),
_xlpm.Calculation,IF(_xlpm.IsPeriodBlankCondition,"",IF(_xlpm.IsPrincipalRemainingBlankCondition,"",IF(_xlpm.IsPrincipalZeroCondition,"",_xlpm.CumulativePMICalculation))),
_xlpm.Calculation
)</f>
        <v/>
      </c>
      <c r="N358" s="4" t="str">
        <f t="shared" si="53"/>
        <v/>
      </c>
      <c r="O358" s="4" t="str">
        <f>_xlfn.LET(
_xlpm.CumulativeHousingPaymentsIncludingAdditionalCosts,SUM($J$29:$J358),
_xlpm.PrincipalOwedCalculation,$B$10-$D358,
_xlpm.IsPrincipalLessThenOrEqualToMonthlyPaymentCondition,$G357&lt;=$B$10,
_xlpm.IsPrincipalZeroCondition,ROUND($G357,2) = 0,
_xlpm.IsPrincipalRemainingBlankCondition,$G357="",
_xlpm.IsPeriodBlankCondition,ISBLANK($A358),
_xlpm.Calculation,IF(_xlpm.IsPeriodBlankCondition,"",IF(_xlpm.IsPrincipalRemainingBlankCondition,"",IF(_xlpm.IsPrincipalZeroCondition,"",_xlpm.CumulativeHousingPaymentsIncludingAdditionalCosts))),
_xlpm.Calculation
)</f>
        <v/>
      </c>
    </row>
    <row r="359" spans="1:15" x14ac:dyDescent="0.3">
      <c r="A359">
        <v>331</v>
      </c>
      <c r="B359" s="34">
        <f t="shared" si="46"/>
        <v>53874</v>
      </c>
      <c r="C359" s="4" t="str">
        <f t="shared" si="47"/>
        <v/>
      </c>
      <c r="D359" s="4" t="str">
        <f t="shared" si="48"/>
        <v/>
      </c>
      <c r="E359" s="4" t="str">
        <f t="shared" si="45"/>
        <v/>
      </c>
      <c r="F359" s="4">
        <v>100</v>
      </c>
      <c r="G359" s="4" t="str">
        <f t="shared" si="49"/>
        <v/>
      </c>
      <c r="H359" s="4" t="str">
        <f t="shared" si="50"/>
        <v/>
      </c>
      <c r="I359" s="4" t="str">
        <f t="shared" si="51"/>
        <v/>
      </c>
      <c r="J359" s="4" t="str">
        <f t="shared" si="52"/>
        <v/>
      </c>
      <c r="K359" s="4" t="str">
        <f>_xlfn.LET(
_xlpm.CumulativeInterestCalculation,SUM($D$29:$D359),
_xlpm.IsPrincipalZeroCondition,ROUND($G358,2) = 0,
_xlpm.IsPrincipalRemainingBlankCondition,$G358="",
_xlpm.IsPeriodBlankCondition,ISBLANK($A359),
_xlpm.Calculation,IF(_xlpm.IsPeriodBlankCondition,"",IF(_xlpm.IsPrincipalRemainingBlankCondition,"",IF(_xlpm.IsPrincipalZeroCondition,"",_xlpm.CumulativeInterestCalculation))),
_xlpm.Calculation
)</f>
        <v/>
      </c>
      <c r="L359" s="4" t="str">
        <f>_xlfn.LET(
_xlpm.CumulativePrincipalCalculation,SUM($E$29:$F359),
_xlpm.CumulativePrincipalCalculationIfPrincipalLessThenOrEqualToMonthlyPaymentCondition,$L358+$E359,
_xlpm.PrincipalOwedCalculation,$B$10-$D359,
_xlpm.IsPrincipalLessThenOrEqualToMonthlyPaymentCondition,$G358&lt;=$B$10,
_xlpm.IsPrincipalZeroCondition,ROUND($G358,2) = 0,
_xlpm.IsPrincipalRemainingBlankCondition,$G358="",
_xlpm.IsPeriodBlankCondition,ISBLANK($A359),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59" s="4" t="str">
        <f>_xlfn.LET(
_xlpm.CumulativePMICalculation,SUM($I$29:$I359),
_xlpm.IsPrincipalZeroCondition,ROUND($G358,2) = 0,
_xlpm.IsPrincipalRemainingBlankCondition,$G358="",
_xlpm.IsPeriodBlankCondition,ISBLANK($A359),
_xlpm.Calculation,IF(_xlpm.IsPeriodBlankCondition,"",IF(_xlpm.IsPrincipalRemainingBlankCondition,"",IF(_xlpm.IsPrincipalZeroCondition,"",_xlpm.CumulativePMICalculation))),
_xlpm.Calculation
)</f>
        <v/>
      </c>
      <c r="N359" s="4" t="str">
        <f t="shared" si="53"/>
        <v/>
      </c>
      <c r="O359" s="4" t="str">
        <f>_xlfn.LET(
_xlpm.CumulativeHousingPaymentsIncludingAdditionalCosts,SUM($J$29:$J359),
_xlpm.PrincipalOwedCalculation,$B$10-$D359,
_xlpm.IsPrincipalLessThenOrEqualToMonthlyPaymentCondition,$G358&lt;=$B$10,
_xlpm.IsPrincipalZeroCondition,ROUND($G358,2) = 0,
_xlpm.IsPrincipalRemainingBlankCondition,$G358="",
_xlpm.IsPeriodBlankCondition,ISBLANK($A359),
_xlpm.Calculation,IF(_xlpm.IsPeriodBlankCondition,"",IF(_xlpm.IsPrincipalRemainingBlankCondition,"",IF(_xlpm.IsPrincipalZeroCondition,"",_xlpm.CumulativeHousingPaymentsIncludingAdditionalCosts))),
_xlpm.Calculation
)</f>
        <v/>
      </c>
    </row>
    <row r="360" spans="1:15" x14ac:dyDescent="0.3">
      <c r="A360">
        <v>332</v>
      </c>
      <c r="B360" s="34">
        <f t="shared" si="46"/>
        <v>53905</v>
      </c>
      <c r="C360" s="4" t="str">
        <f t="shared" si="47"/>
        <v/>
      </c>
      <c r="D360" s="4" t="str">
        <f t="shared" si="48"/>
        <v/>
      </c>
      <c r="E360" s="4" t="str">
        <f t="shared" ref="E360:E423" si="54">_xlfn.LET(
_xlpm.PrincipalOwedCalculation,$B$10-$D360,
_xlpm.IsPrincipalLessThenOrEqualToMonthlyPaymentCondition,$G359&lt;=$B$10,
_xlpm.IsPrincipalZeroCondition,ROUND($G359,2) = 0,
_xlpm.IsPrincipalRemainingBlankCondition,$G359="",
_xlpm.IsPeriodBlankCondition,ISBLANK($A360),
_xlpm.Calculation,IF(_xlpm.IsPeriodBlankCondition,"",IF(_xlpm.IsPrincipalRemainingBlankCondition,"",IF(_xlpm.IsPrincipalZeroCondition,"",IF(_xlpm.IsPrincipalLessThenOrEqualToMonthlyPaymentCondition,$G359,_xlpm.PrincipalOwedCalculation)))),
_xlpm.Calculation
)</f>
        <v/>
      </c>
      <c r="F360" s="4">
        <v>100</v>
      </c>
      <c r="G360" s="4" t="str">
        <f t="shared" si="49"/>
        <v/>
      </c>
      <c r="H360" s="4" t="str">
        <f t="shared" si="50"/>
        <v/>
      </c>
      <c r="I360" s="4" t="str">
        <f t="shared" si="51"/>
        <v/>
      </c>
      <c r="J360" s="4" t="str">
        <f t="shared" si="52"/>
        <v/>
      </c>
      <c r="K360" s="4" t="str">
        <f>_xlfn.LET(
_xlpm.CumulativeInterestCalculation,SUM($D$29:$D360),
_xlpm.IsPrincipalZeroCondition,ROUND($G359,2) = 0,
_xlpm.IsPrincipalRemainingBlankCondition,$G359="",
_xlpm.IsPeriodBlankCondition,ISBLANK($A360),
_xlpm.Calculation,IF(_xlpm.IsPeriodBlankCondition,"",IF(_xlpm.IsPrincipalRemainingBlankCondition,"",IF(_xlpm.IsPrincipalZeroCondition,"",_xlpm.CumulativeInterestCalculation))),
_xlpm.Calculation
)</f>
        <v/>
      </c>
      <c r="L360" s="4" t="str">
        <f>_xlfn.LET(
_xlpm.CumulativePrincipalCalculation,SUM($E$29:$F360),
_xlpm.CumulativePrincipalCalculationIfPrincipalLessThenOrEqualToMonthlyPaymentCondition,$L359+$E360,
_xlpm.PrincipalOwedCalculation,$B$10-$D360,
_xlpm.IsPrincipalLessThenOrEqualToMonthlyPaymentCondition,$G359&lt;=$B$10,
_xlpm.IsPrincipalZeroCondition,ROUND($G359,2) = 0,
_xlpm.IsPrincipalRemainingBlankCondition,$G359="",
_xlpm.IsPeriodBlankCondition,ISBLANK($A360),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60" s="4" t="str">
        <f>_xlfn.LET(
_xlpm.CumulativePMICalculation,SUM($I$29:$I360),
_xlpm.IsPrincipalZeroCondition,ROUND($G359,2) = 0,
_xlpm.IsPrincipalRemainingBlankCondition,$G359="",
_xlpm.IsPeriodBlankCondition,ISBLANK($A360),
_xlpm.Calculation,IF(_xlpm.IsPeriodBlankCondition,"",IF(_xlpm.IsPrincipalRemainingBlankCondition,"",IF(_xlpm.IsPrincipalZeroCondition,"",_xlpm.CumulativePMICalculation))),
_xlpm.Calculation
)</f>
        <v/>
      </c>
      <c r="N360" s="4" t="str">
        <f t="shared" si="53"/>
        <v/>
      </c>
      <c r="O360" s="4" t="str">
        <f>_xlfn.LET(
_xlpm.CumulativeHousingPaymentsIncludingAdditionalCosts,SUM($J$29:$J360),
_xlpm.PrincipalOwedCalculation,$B$10-$D360,
_xlpm.IsPrincipalLessThenOrEqualToMonthlyPaymentCondition,$G359&lt;=$B$10,
_xlpm.IsPrincipalZeroCondition,ROUND($G359,2) = 0,
_xlpm.IsPrincipalRemainingBlankCondition,$G359="",
_xlpm.IsPeriodBlankCondition,ISBLANK($A360),
_xlpm.Calculation,IF(_xlpm.IsPeriodBlankCondition,"",IF(_xlpm.IsPrincipalRemainingBlankCondition,"",IF(_xlpm.IsPrincipalZeroCondition,"",_xlpm.CumulativeHousingPaymentsIncludingAdditionalCosts))),
_xlpm.Calculation
)</f>
        <v/>
      </c>
    </row>
    <row r="361" spans="1:15" x14ac:dyDescent="0.3">
      <c r="A361">
        <v>333</v>
      </c>
      <c r="B361" s="34">
        <f t="shared" si="46"/>
        <v>53936</v>
      </c>
      <c r="C361" s="4" t="str">
        <f t="shared" si="47"/>
        <v/>
      </c>
      <c r="D361" s="4" t="str">
        <f t="shared" si="48"/>
        <v/>
      </c>
      <c r="E361" s="4" t="str">
        <f t="shared" si="54"/>
        <v/>
      </c>
      <c r="F361" s="4">
        <v>100</v>
      </c>
      <c r="G361" s="4" t="str">
        <f t="shared" si="49"/>
        <v/>
      </c>
      <c r="H361" s="4" t="str">
        <f t="shared" si="50"/>
        <v/>
      </c>
      <c r="I361" s="4" t="str">
        <f t="shared" si="51"/>
        <v/>
      </c>
      <c r="J361" s="4" t="str">
        <f t="shared" si="52"/>
        <v/>
      </c>
      <c r="K361" s="4" t="str">
        <f>_xlfn.LET(
_xlpm.CumulativeInterestCalculation,SUM($D$29:$D361),
_xlpm.IsPrincipalZeroCondition,ROUND($G360,2) = 0,
_xlpm.IsPrincipalRemainingBlankCondition,$G360="",
_xlpm.IsPeriodBlankCondition,ISBLANK($A361),
_xlpm.Calculation,IF(_xlpm.IsPeriodBlankCondition,"",IF(_xlpm.IsPrincipalRemainingBlankCondition,"",IF(_xlpm.IsPrincipalZeroCondition,"",_xlpm.CumulativeInterestCalculation))),
_xlpm.Calculation
)</f>
        <v/>
      </c>
      <c r="L361" s="4" t="str">
        <f>_xlfn.LET(
_xlpm.CumulativePrincipalCalculation,SUM($E$29:$F361),
_xlpm.CumulativePrincipalCalculationIfPrincipalLessThenOrEqualToMonthlyPaymentCondition,$L360+$E361,
_xlpm.PrincipalOwedCalculation,$B$10-$D361,
_xlpm.IsPrincipalLessThenOrEqualToMonthlyPaymentCondition,$G360&lt;=$B$10,
_xlpm.IsPrincipalZeroCondition,ROUND($G360,2) = 0,
_xlpm.IsPrincipalRemainingBlankCondition,$G360="",
_xlpm.IsPeriodBlankCondition,ISBLANK($A361),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61" s="4" t="str">
        <f>_xlfn.LET(
_xlpm.CumulativePMICalculation,SUM($I$29:$I361),
_xlpm.IsPrincipalZeroCondition,ROUND($G360,2) = 0,
_xlpm.IsPrincipalRemainingBlankCondition,$G360="",
_xlpm.IsPeriodBlankCondition,ISBLANK($A361),
_xlpm.Calculation,IF(_xlpm.IsPeriodBlankCondition,"",IF(_xlpm.IsPrincipalRemainingBlankCondition,"",IF(_xlpm.IsPrincipalZeroCondition,"",_xlpm.CumulativePMICalculation))),
_xlpm.Calculation
)</f>
        <v/>
      </c>
      <c r="N361" s="4" t="str">
        <f t="shared" si="53"/>
        <v/>
      </c>
      <c r="O361" s="4" t="str">
        <f>_xlfn.LET(
_xlpm.CumulativeHousingPaymentsIncludingAdditionalCosts,SUM($J$29:$J361),
_xlpm.PrincipalOwedCalculation,$B$10-$D361,
_xlpm.IsPrincipalLessThenOrEqualToMonthlyPaymentCondition,$G360&lt;=$B$10,
_xlpm.IsPrincipalZeroCondition,ROUND($G360,2) = 0,
_xlpm.IsPrincipalRemainingBlankCondition,$G360="",
_xlpm.IsPeriodBlankCondition,ISBLANK($A361),
_xlpm.Calculation,IF(_xlpm.IsPeriodBlankCondition,"",IF(_xlpm.IsPrincipalRemainingBlankCondition,"",IF(_xlpm.IsPrincipalZeroCondition,"",_xlpm.CumulativeHousingPaymentsIncludingAdditionalCosts))),
_xlpm.Calculation
)</f>
        <v/>
      </c>
    </row>
    <row r="362" spans="1:15" x14ac:dyDescent="0.3">
      <c r="A362">
        <v>334</v>
      </c>
      <c r="B362" s="34">
        <f t="shared" si="46"/>
        <v>53966</v>
      </c>
      <c r="C362" s="4" t="str">
        <f t="shared" si="47"/>
        <v/>
      </c>
      <c r="D362" s="4" t="str">
        <f t="shared" si="48"/>
        <v/>
      </c>
      <c r="E362" s="4" t="str">
        <f t="shared" si="54"/>
        <v/>
      </c>
      <c r="F362" s="4">
        <v>100</v>
      </c>
      <c r="G362" s="4" t="str">
        <f t="shared" si="49"/>
        <v/>
      </c>
      <c r="H362" s="4" t="str">
        <f t="shared" si="50"/>
        <v/>
      </c>
      <c r="I362" s="4" t="str">
        <f t="shared" si="51"/>
        <v/>
      </c>
      <c r="J362" s="4" t="str">
        <f t="shared" si="52"/>
        <v/>
      </c>
      <c r="K362" s="4" t="str">
        <f>_xlfn.LET(
_xlpm.CumulativeInterestCalculation,SUM($D$29:$D362),
_xlpm.IsPrincipalZeroCondition,ROUND($G361,2) = 0,
_xlpm.IsPrincipalRemainingBlankCondition,$G361="",
_xlpm.IsPeriodBlankCondition,ISBLANK($A362),
_xlpm.Calculation,IF(_xlpm.IsPeriodBlankCondition,"",IF(_xlpm.IsPrincipalRemainingBlankCondition,"",IF(_xlpm.IsPrincipalZeroCondition,"",_xlpm.CumulativeInterestCalculation))),
_xlpm.Calculation
)</f>
        <v/>
      </c>
      <c r="L362" s="4" t="str">
        <f>_xlfn.LET(
_xlpm.CumulativePrincipalCalculation,SUM($E$29:$F362),
_xlpm.CumulativePrincipalCalculationIfPrincipalLessThenOrEqualToMonthlyPaymentCondition,$L361+$E362,
_xlpm.PrincipalOwedCalculation,$B$10-$D362,
_xlpm.IsPrincipalLessThenOrEqualToMonthlyPaymentCondition,$G361&lt;=$B$10,
_xlpm.IsPrincipalZeroCondition,ROUND($G361,2) = 0,
_xlpm.IsPrincipalRemainingBlankCondition,$G361="",
_xlpm.IsPeriodBlankCondition,ISBLANK($A362),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62" s="4" t="str">
        <f>_xlfn.LET(
_xlpm.CumulativePMICalculation,SUM($I$29:$I362),
_xlpm.IsPrincipalZeroCondition,ROUND($G361,2) = 0,
_xlpm.IsPrincipalRemainingBlankCondition,$G361="",
_xlpm.IsPeriodBlankCondition,ISBLANK($A362),
_xlpm.Calculation,IF(_xlpm.IsPeriodBlankCondition,"",IF(_xlpm.IsPrincipalRemainingBlankCondition,"",IF(_xlpm.IsPrincipalZeroCondition,"",_xlpm.CumulativePMICalculation))),
_xlpm.Calculation
)</f>
        <v/>
      </c>
      <c r="N362" s="4" t="str">
        <f t="shared" si="53"/>
        <v/>
      </c>
      <c r="O362" s="4" t="str">
        <f>_xlfn.LET(
_xlpm.CumulativeHousingPaymentsIncludingAdditionalCosts,SUM($J$29:$J362),
_xlpm.PrincipalOwedCalculation,$B$10-$D362,
_xlpm.IsPrincipalLessThenOrEqualToMonthlyPaymentCondition,$G361&lt;=$B$10,
_xlpm.IsPrincipalZeroCondition,ROUND($G361,2) = 0,
_xlpm.IsPrincipalRemainingBlankCondition,$G361="",
_xlpm.IsPeriodBlankCondition,ISBLANK($A362),
_xlpm.Calculation,IF(_xlpm.IsPeriodBlankCondition,"",IF(_xlpm.IsPrincipalRemainingBlankCondition,"",IF(_xlpm.IsPrincipalZeroCondition,"",_xlpm.CumulativeHousingPaymentsIncludingAdditionalCosts))),
_xlpm.Calculation
)</f>
        <v/>
      </c>
    </row>
    <row r="363" spans="1:15" x14ac:dyDescent="0.3">
      <c r="A363">
        <v>335</v>
      </c>
      <c r="B363" s="34">
        <f t="shared" si="46"/>
        <v>53997</v>
      </c>
      <c r="C363" s="4" t="str">
        <f t="shared" si="47"/>
        <v/>
      </c>
      <c r="D363" s="4" t="str">
        <f t="shared" si="48"/>
        <v/>
      </c>
      <c r="E363" s="4" t="str">
        <f t="shared" si="54"/>
        <v/>
      </c>
      <c r="F363" s="4">
        <v>100</v>
      </c>
      <c r="G363" s="4" t="str">
        <f t="shared" si="49"/>
        <v/>
      </c>
      <c r="H363" s="4" t="str">
        <f t="shared" si="50"/>
        <v/>
      </c>
      <c r="I363" s="4" t="str">
        <f t="shared" si="51"/>
        <v/>
      </c>
      <c r="J363" s="4" t="str">
        <f t="shared" si="52"/>
        <v/>
      </c>
      <c r="K363" s="4" t="str">
        <f>_xlfn.LET(
_xlpm.CumulativeInterestCalculation,SUM($D$29:$D363),
_xlpm.IsPrincipalZeroCondition,ROUND($G362,2) = 0,
_xlpm.IsPrincipalRemainingBlankCondition,$G362="",
_xlpm.IsPeriodBlankCondition,ISBLANK($A363),
_xlpm.Calculation,IF(_xlpm.IsPeriodBlankCondition,"",IF(_xlpm.IsPrincipalRemainingBlankCondition,"",IF(_xlpm.IsPrincipalZeroCondition,"",_xlpm.CumulativeInterestCalculation))),
_xlpm.Calculation
)</f>
        <v/>
      </c>
      <c r="L363" s="4" t="str">
        <f>_xlfn.LET(
_xlpm.CumulativePrincipalCalculation,SUM($E$29:$F363),
_xlpm.CumulativePrincipalCalculationIfPrincipalLessThenOrEqualToMonthlyPaymentCondition,$L362+$E363,
_xlpm.PrincipalOwedCalculation,$B$10-$D363,
_xlpm.IsPrincipalLessThenOrEqualToMonthlyPaymentCondition,$G362&lt;=$B$10,
_xlpm.IsPrincipalZeroCondition,ROUND($G362,2) = 0,
_xlpm.IsPrincipalRemainingBlankCondition,$G362="",
_xlpm.IsPeriodBlankCondition,ISBLANK($A363),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63" s="4" t="str">
        <f>_xlfn.LET(
_xlpm.CumulativePMICalculation,SUM($I$29:$I363),
_xlpm.IsPrincipalZeroCondition,ROUND($G362,2) = 0,
_xlpm.IsPrincipalRemainingBlankCondition,$G362="",
_xlpm.IsPeriodBlankCondition,ISBLANK($A363),
_xlpm.Calculation,IF(_xlpm.IsPeriodBlankCondition,"",IF(_xlpm.IsPrincipalRemainingBlankCondition,"",IF(_xlpm.IsPrincipalZeroCondition,"",_xlpm.CumulativePMICalculation))),
_xlpm.Calculation
)</f>
        <v/>
      </c>
      <c r="N363" s="4" t="str">
        <f t="shared" si="53"/>
        <v/>
      </c>
      <c r="O363" s="4" t="str">
        <f>_xlfn.LET(
_xlpm.CumulativeHousingPaymentsIncludingAdditionalCosts,SUM($J$29:$J363),
_xlpm.PrincipalOwedCalculation,$B$10-$D363,
_xlpm.IsPrincipalLessThenOrEqualToMonthlyPaymentCondition,$G362&lt;=$B$10,
_xlpm.IsPrincipalZeroCondition,ROUND($G362,2) = 0,
_xlpm.IsPrincipalRemainingBlankCondition,$G362="",
_xlpm.IsPeriodBlankCondition,ISBLANK($A363),
_xlpm.Calculation,IF(_xlpm.IsPeriodBlankCondition,"",IF(_xlpm.IsPrincipalRemainingBlankCondition,"",IF(_xlpm.IsPrincipalZeroCondition,"",_xlpm.CumulativeHousingPaymentsIncludingAdditionalCosts))),
_xlpm.Calculation
)</f>
        <v/>
      </c>
    </row>
    <row r="364" spans="1:15" x14ac:dyDescent="0.3">
      <c r="A364">
        <v>336</v>
      </c>
      <c r="B364" s="34">
        <f t="shared" si="46"/>
        <v>54027</v>
      </c>
      <c r="C364" s="4" t="str">
        <f t="shared" si="47"/>
        <v/>
      </c>
      <c r="D364" s="4" t="str">
        <f t="shared" si="48"/>
        <v/>
      </c>
      <c r="E364" s="4" t="str">
        <f t="shared" si="54"/>
        <v/>
      </c>
      <c r="F364" s="4">
        <v>100</v>
      </c>
      <c r="G364" s="4" t="str">
        <f t="shared" si="49"/>
        <v/>
      </c>
      <c r="H364" s="4" t="str">
        <f t="shared" si="50"/>
        <v/>
      </c>
      <c r="I364" s="4" t="str">
        <f t="shared" si="51"/>
        <v/>
      </c>
      <c r="J364" s="4" t="str">
        <f t="shared" si="52"/>
        <v/>
      </c>
      <c r="K364" s="4" t="str">
        <f>_xlfn.LET(
_xlpm.CumulativeInterestCalculation,SUM($D$29:$D364),
_xlpm.IsPrincipalZeroCondition,ROUND($G363,2) = 0,
_xlpm.IsPrincipalRemainingBlankCondition,$G363="",
_xlpm.IsPeriodBlankCondition,ISBLANK($A364),
_xlpm.Calculation,IF(_xlpm.IsPeriodBlankCondition,"",IF(_xlpm.IsPrincipalRemainingBlankCondition,"",IF(_xlpm.IsPrincipalZeroCondition,"",_xlpm.CumulativeInterestCalculation))),
_xlpm.Calculation
)</f>
        <v/>
      </c>
      <c r="L364" s="4" t="str">
        <f>_xlfn.LET(
_xlpm.CumulativePrincipalCalculation,SUM($E$29:$F364),
_xlpm.CumulativePrincipalCalculationIfPrincipalLessThenOrEqualToMonthlyPaymentCondition,$L363+$E364,
_xlpm.PrincipalOwedCalculation,$B$10-$D364,
_xlpm.IsPrincipalLessThenOrEqualToMonthlyPaymentCondition,$G363&lt;=$B$10,
_xlpm.IsPrincipalZeroCondition,ROUND($G363,2) = 0,
_xlpm.IsPrincipalRemainingBlankCondition,$G363="",
_xlpm.IsPeriodBlankCondition,ISBLANK($A364),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64" s="4" t="str">
        <f>_xlfn.LET(
_xlpm.CumulativePMICalculation,SUM($I$29:$I364),
_xlpm.IsPrincipalZeroCondition,ROUND($G363,2) = 0,
_xlpm.IsPrincipalRemainingBlankCondition,$G363="",
_xlpm.IsPeriodBlankCondition,ISBLANK($A364),
_xlpm.Calculation,IF(_xlpm.IsPeriodBlankCondition,"",IF(_xlpm.IsPrincipalRemainingBlankCondition,"",IF(_xlpm.IsPrincipalZeroCondition,"",_xlpm.CumulativePMICalculation))),
_xlpm.Calculation
)</f>
        <v/>
      </c>
      <c r="N364" s="4" t="str">
        <f t="shared" si="53"/>
        <v/>
      </c>
      <c r="O364" s="4" t="str">
        <f>_xlfn.LET(
_xlpm.CumulativeHousingPaymentsIncludingAdditionalCosts,SUM($J$29:$J364),
_xlpm.PrincipalOwedCalculation,$B$10-$D364,
_xlpm.IsPrincipalLessThenOrEqualToMonthlyPaymentCondition,$G363&lt;=$B$10,
_xlpm.IsPrincipalZeroCondition,ROUND($G363,2) = 0,
_xlpm.IsPrincipalRemainingBlankCondition,$G363="",
_xlpm.IsPeriodBlankCondition,ISBLANK($A364),
_xlpm.Calculation,IF(_xlpm.IsPeriodBlankCondition,"",IF(_xlpm.IsPrincipalRemainingBlankCondition,"",IF(_xlpm.IsPrincipalZeroCondition,"",_xlpm.CumulativeHousingPaymentsIncludingAdditionalCosts))),
_xlpm.Calculation
)</f>
        <v/>
      </c>
    </row>
    <row r="365" spans="1:15" x14ac:dyDescent="0.3">
      <c r="A365">
        <v>337</v>
      </c>
      <c r="B365" s="34">
        <f t="shared" si="46"/>
        <v>54058</v>
      </c>
      <c r="C365" s="4" t="str">
        <f t="shared" si="47"/>
        <v/>
      </c>
      <c r="D365" s="4" t="str">
        <f t="shared" si="48"/>
        <v/>
      </c>
      <c r="E365" s="4" t="str">
        <f t="shared" si="54"/>
        <v/>
      </c>
      <c r="F365" s="4">
        <v>100</v>
      </c>
      <c r="G365" s="4" t="str">
        <f t="shared" si="49"/>
        <v/>
      </c>
      <c r="H365" s="4" t="str">
        <f t="shared" si="50"/>
        <v/>
      </c>
      <c r="I365" s="4" t="str">
        <f t="shared" si="51"/>
        <v/>
      </c>
      <c r="J365" s="4" t="str">
        <f t="shared" si="52"/>
        <v/>
      </c>
      <c r="K365" s="4" t="str">
        <f>_xlfn.LET(
_xlpm.CumulativeInterestCalculation,SUM($D$29:$D365),
_xlpm.IsPrincipalZeroCondition,ROUND($G364,2) = 0,
_xlpm.IsPrincipalRemainingBlankCondition,$G364="",
_xlpm.IsPeriodBlankCondition,ISBLANK($A365),
_xlpm.Calculation,IF(_xlpm.IsPeriodBlankCondition,"",IF(_xlpm.IsPrincipalRemainingBlankCondition,"",IF(_xlpm.IsPrincipalZeroCondition,"",_xlpm.CumulativeInterestCalculation))),
_xlpm.Calculation
)</f>
        <v/>
      </c>
      <c r="L365" s="4" t="str">
        <f>_xlfn.LET(
_xlpm.CumulativePrincipalCalculation,SUM($E$29:$F365),
_xlpm.CumulativePrincipalCalculationIfPrincipalLessThenOrEqualToMonthlyPaymentCondition,$L364+$E365,
_xlpm.PrincipalOwedCalculation,$B$10-$D365,
_xlpm.IsPrincipalLessThenOrEqualToMonthlyPaymentCondition,$G364&lt;=$B$10,
_xlpm.IsPrincipalZeroCondition,ROUND($G364,2) = 0,
_xlpm.IsPrincipalRemainingBlankCondition,$G364="",
_xlpm.IsPeriodBlankCondition,ISBLANK($A365),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65" s="4" t="str">
        <f>_xlfn.LET(
_xlpm.CumulativePMICalculation,SUM($I$29:$I365),
_xlpm.IsPrincipalZeroCondition,ROUND($G364,2) = 0,
_xlpm.IsPrincipalRemainingBlankCondition,$G364="",
_xlpm.IsPeriodBlankCondition,ISBLANK($A365),
_xlpm.Calculation,IF(_xlpm.IsPeriodBlankCondition,"",IF(_xlpm.IsPrincipalRemainingBlankCondition,"",IF(_xlpm.IsPrincipalZeroCondition,"",_xlpm.CumulativePMICalculation))),
_xlpm.Calculation
)</f>
        <v/>
      </c>
      <c r="N365" s="4" t="str">
        <f t="shared" si="53"/>
        <v/>
      </c>
      <c r="O365" s="4" t="str">
        <f>_xlfn.LET(
_xlpm.CumulativeHousingPaymentsIncludingAdditionalCosts,SUM($J$29:$J365),
_xlpm.PrincipalOwedCalculation,$B$10-$D365,
_xlpm.IsPrincipalLessThenOrEqualToMonthlyPaymentCondition,$G364&lt;=$B$10,
_xlpm.IsPrincipalZeroCondition,ROUND($G364,2) = 0,
_xlpm.IsPrincipalRemainingBlankCondition,$G364="",
_xlpm.IsPeriodBlankCondition,ISBLANK($A365),
_xlpm.Calculation,IF(_xlpm.IsPeriodBlankCondition,"",IF(_xlpm.IsPrincipalRemainingBlankCondition,"",IF(_xlpm.IsPrincipalZeroCondition,"",_xlpm.CumulativeHousingPaymentsIncludingAdditionalCosts))),
_xlpm.Calculation
)</f>
        <v/>
      </c>
    </row>
    <row r="366" spans="1:15" x14ac:dyDescent="0.3">
      <c r="A366">
        <v>338</v>
      </c>
      <c r="B366" s="34">
        <f t="shared" si="46"/>
        <v>54089</v>
      </c>
      <c r="C366" s="4" t="str">
        <f t="shared" si="47"/>
        <v/>
      </c>
      <c r="D366" s="4" t="str">
        <f t="shared" si="48"/>
        <v/>
      </c>
      <c r="E366" s="4" t="str">
        <f t="shared" si="54"/>
        <v/>
      </c>
      <c r="F366" s="4">
        <v>100</v>
      </c>
      <c r="G366" s="4" t="str">
        <f t="shared" si="49"/>
        <v/>
      </c>
      <c r="H366" s="4" t="str">
        <f t="shared" si="50"/>
        <v/>
      </c>
      <c r="I366" s="4" t="str">
        <f t="shared" si="51"/>
        <v/>
      </c>
      <c r="J366" s="4" t="str">
        <f t="shared" si="52"/>
        <v/>
      </c>
      <c r="K366" s="4" t="str">
        <f>_xlfn.LET(
_xlpm.CumulativeInterestCalculation,SUM($D$29:$D366),
_xlpm.IsPrincipalZeroCondition,ROUND($G365,2) = 0,
_xlpm.IsPrincipalRemainingBlankCondition,$G365="",
_xlpm.IsPeriodBlankCondition,ISBLANK($A366),
_xlpm.Calculation,IF(_xlpm.IsPeriodBlankCondition,"",IF(_xlpm.IsPrincipalRemainingBlankCondition,"",IF(_xlpm.IsPrincipalZeroCondition,"",_xlpm.CumulativeInterestCalculation))),
_xlpm.Calculation
)</f>
        <v/>
      </c>
      <c r="L366" s="4" t="str">
        <f>_xlfn.LET(
_xlpm.CumulativePrincipalCalculation,SUM($E$29:$F366),
_xlpm.CumulativePrincipalCalculationIfPrincipalLessThenOrEqualToMonthlyPaymentCondition,$L365+$E366,
_xlpm.PrincipalOwedCalculation,$B$10-$D366,
_xlpm.IsPrincipalLessThenOrEqualToMonthlyPaymentCondition,$G365&lt;=$B$10,
_xlpm.IsPrincipalZeroCondition,ROUND($G365,2) = 0,
_xlpm.IsPrincipalRemainingBlankCondition,$G365="",
_xlpm.IsPeriodBlankCondition,ISBLANK($A366),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66" s="4" t="str">
        <f>_xlfn.LET(
_xlpm.CumulativePMICalculation,SUM($I$29:$I366),
_xlpm.IsPrincipalZeroCondition,ROUND($G365,2) = 0,
_xlpm.IsPrincipalRemainingBlankCondition,$G365="",
_xlpm.IsPeriodBlankCondition,ISBLANK($A366),
_xlpm.Calculation,IF(_xlpm.IsPeriodBlankCondition,"",IF(_xlpm.IsPrincipalRemainingBlankCondition,"",IF(_xlpm.IsPrincipalZeroCondition,"",_xlpm.CumulativePMICalculation))),
_xlpm.Calculation
)</f>
        <v/>
      </c>
      <c r="N366" s="4" t="str">
        <f t="shared" si="53"/>
        <v/>
      </c>
      <c r="O366" s="4" t="str">
        <f>_xlfn.LET(
_xlpm.CumulativeHousingPaymentsIncludingAdditionalCosts,SUM($J$29:$J366),
_xlpm.PrincipalOwedCalculation,$B$10-$D366,
_xlpm.IsPrincipalLessThenOrEqualToMonthlyPaymentCondition,$G365&lt;=$B$10,
_xlpm.IsPrincipalZeroCondition,ROUND($G365,2) = 0,
_xlpm.IsPrincipalRemainingBlankCondition,$G365="",
_xlpm.IsPeriodBlankCondition,ISBLANK($A366),
_xlpm.Calculation,IF(_xlpm.IsPeriodBlankCondition,"",IF(_xlpm.IsPrincipalRemainingBlankCondition,"",IF(_xlpm.IsPrincipalZeroCondition,"",_xlpm.CumulativeHousingPaymentsIncludingAdditionalCosts))),
_xlpm.Calculation
)</f>
        <v/>
      </c>
    </row>
    <row r="367" spans="1:15" x14ac:dyDescent="0.3">
      <c r="A367">
        <v>339</v>
      </c>
      <c r="B367" s="34">
        <f t="shared" si="46"/>
        <v>54118</v>
      </c>
      <c r="C367" s="4" t="str">
        <f t="shared" si="47"/>
        <v/>
      </c>
      <c r="D367" s="4" t="str">
        <f t="shared" si="48"/>
        <v/>
      </c>
      <c r="E367" s="4" t="str">
        <f t="shared" si="54"/>
        <v/>
      </c>
      <c r="F367" s="4">
        <v>100</v>
      </c>
      <c r="G367" s="4" t="str">
        <f t="shared" si="49"/>
        <v/>
      </c>
      <c r="H367" s="4" t="str">
        <f t="shared" si="50"/>
        <v/>
      </c>
      <c r="I367" s="4" t="str">
        <f t="shared" si="51"/>
        <v/>
      </c>
      <c r="J367" s="4" t="str">
        <f t="shared" si="52"/>
        <v/>
      </c>
      <c r="K367" s="4" t="str">
        <f>_xlfn.LET(
_xlpm.CumulativeInterestCalculation,SUM($D$29:$D367),
_xlpm.IsPrincipalZeroCondition,ROUND($G366,2) = 0,
_xlpm.IsPrincipalRemainingBlankCondition,$G366="",
_xlpm.IsPeriodBlankCondition,ISBLANK($A367),
_xlpm.Calculation,IF(_xlpm.IsPeriodBlankCondition,"",IF(_xlpm.IsPrincipalRemainingBlankCondition,"",IF(_xlpm.IsPrincipalZeroCondition,"",_xlpm.CumulativeInterestCalculation))),
_xlpm.Calculation
)</f>
        <v/>
      </c>
      <c r="L367" s="4" t="str">
        <f>_xlfn.LET(
_xlpm.CumulativePrincipalCalculation,SUM($E$29:$F367),
_xlpm.CumulativePrincipalCalculationIfPrincipalLessThenOrEqualToMonthlyPaymentCondition,$L366+$E367,
_xlpm.PrincipalOwedCalculation,$B$10-$D367,
_xlpm.IsPrincipalLessThenOrEqualToMonthlyPaymentCondition,$G366&lt;=$B$10,
_xlpm.IsPrincipalZeroCondition,ROUND($G366,2) = 0,
_xlpm.IsPrincipalRemainingBlankCondition,$G366="",
_xlpm.IsPeriodBlankCondition,ISBLANK($A367),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67" s="4" t="str">
        <f>_xlfn.LET(
_xlpm.CumulativePMICalculation,SUM($I$29:$I367),
_xlpm.IsPrincipalZeroCondition,ROUND($G366,2) = 0,
_xlpm.IsPrincipalRemainingBlankCondition,$G366="",
_xlpm.IsPeriodBlankCondition,ISBLANK($A367),
_xlpm.Calculation,IF(_xlpm.IsPeriodBlankCondition,"",IF(_xlpm.IsPrincipalRemainingBlankCondition,"",IF(_xlpm.IsPrincipalZeroCondition,"",_xlpm.CumulativePMICalculation))),
_xlpm.Calculation
)</f>
        <v/>
      </c>
      <c r="N367" s="4" t="str">
        <f t="shared" si="53"/>
        <v/>
      </c>
      <c r="O367" s="4" t="str">
        <f>_xlfn.LET(
_xlpm.CumulativeHousingPaymentsIncludingAdditionalCosts,SUM($J$29:$J367),
_xlpm.PrincipalOwedCalculation,$B$10-$D367,
_xlpm.IsPrincipalLessThenOrEqualToMonthlyPaymentCondition,$G366&lt;=$B$10,
_xlpm.IsPrincipalZeroCondition,ROUND($G366,2) = 0,
_xlpm.IsPrincipalRemainingBlankCondition,$G366="",
_xlpm.IsPeriodBlankCondition,ISBLANK($A367),
_xlpm.Calculation,IF(_xlpm.IsPeriodBlankCondition,"",IF(_xlpm.IsPrincipalRemainingBlankCondition,"",IF(_xlpm.IsPrincipalZeroCondition,"",_xlpm.CumulativeHousingPaymentsIncludingAdditionalCosts))),
_xlpm.Calculation
)</f>
        <v/>
      </c>
    </row>
    <row r="368" spans="1:15" x14ac:dyDescent="0.3">
      <c r="A368">
        <v>340</v>
      </c>
      <c r="B368" s="34">
        <f t="shared" si="46"/>
        <v>54149</v>
      </c>
      <c r="C368" s="4" t="str">
        <f t="shared" si="47"/>
        <v/>
      </c>
      <c r="D368" s="4" t="str">
        <f t="shared" si="48"/>
        <v/>
      </c>
      <c r="E368" s="4" t="str">
        <f t="shared" si="54"/>
        <v/>
      </c>
      <c r="F368" s="4">
        <v>100</v>
      </c>
      <c r="G368" s="4" t="str">
        <f t="shared" si="49"/>
        <v/>
      </c>
      <c r="H368" s="4" t="str">
        <f t="shared" si="50"/>
        <v/>
      </c>
      <c r="I368" s="4" t="str">
        <f t="shared" si="51"/>
        <v/>
      </c>
      <c r="J368" s="4" t="str">
        <f t="shared" si="52"/>
        <v/>
      </c>
      <c r="K368" s="4" t="str">
        <f>_xlfn.LET(
_xlpm.CumulativeInterestCalculation,SUM($D$29:$D368),
_xlpm.IsPrincipalZeroCondition,ROUND($G367,2) = 0,
_xlpm.IsPrincipalRemainingBlankCondition,$G367="",
_xlpm.IsPeriodBlankCondition,ISBLANK($A368),
_xlpm.Calculation,IF(_xlpm.IsPeriodBlankCondition,"",IF(_xlpm.IsPrincipalRemainingBlankCondition,"",IF(_xlpm.IsPrincipalZeroCondition,"",_xlpm.CumulativeInterestCalculation))),
_xlpm.Calculation
)</f>
        <v/>
      </c>
      <c r="L368" s="4" t="str">
        <f>_xlfn.LET(
_xlpm.CumulativePrincipalCalculation,SUM($E$29:$F368),
_xlpm.CumulativePrincipalCalculationIfPrincipalLessThenOrEqualToMonthlyPaymentCondition,$L367+$E368,
_xlpm.PrincipalOwedCalculation,$B$10-$D368,
_xlpm.IsPrincipalLessThenOrEqualToMonthlyPaymentCondition,$G367&lt;=$B$10,
_xlpm.IsPrincipalZeroCondition,ROUND($G367,2) = 0,
_xlpm.IsPrincipalRemainingBlankCondition,$G367="",
_xlpm.IsPeriodBlankCondition,ISBLANK($A368),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68" s="4" t="str">
        <f>_xlfn.LET(
_xlpm.CumulativePMICalculation,SUM($I$29:$I368),
_xlpm.IsPrincipalZeroCondition,ROUND($G367,2) = 0,
_xlpm.IsPrincipalRemainingBlankCondition,$G367="",
_xlpm.IsPeriodBlankCondition,ISBLANK($A368),
_xlpm.Calculation,IF(_xlpm.IsPeriodBlankCondition,"",IF(_xlpm.IsPrincipalRemainingBlankCondition,"",IF(_xlpm.IsPrincipalZeroCondition,"",_xlpm.CumulativePMICalculation))),
_xlpm.Calculation
)</f>
        <v/>
      </c>
      <c r="N368" s="4" t="str">
        <f t="shared" si="53"/>
        <v/>
      </c>
      <c r="O368" s="4" t="str">
        <f>_xlfn.LET(
_xlpm.CumulativeHousingPaymentsIncludingAdditionalCosts,SUM($J$29:$J368),
_xlpm.PrincipalOwedCalculation,$B$10-$D368,
_xlpm.IsPrincipalLessThenOrEqualToMonthlyPaymentCondition,$G367&lt;=$B$10,
_xlpm.IsPrincipalZeroCondition,ROUND($G367,2) = 0,
_xlpm.IsPrincipalRemainingBlankCondition,$G367="",
_xlpm.IsPeriodBlankCondition,ISBLANK($A368),
_xlpm.Calculation,IF(_xlpm.IsPeriodBlankCondition,"",IF(_xlpm.IsPrincipalRemainingBlankCondition,"",IF(_xlpm.IsPrincipalZeroCondition,"",_xlpm.CumulativeHousingPaymentsIncludingAdditionalCosts))),
_xlpm.Calculation
)</f>
        <v/>
      </c>
    </row>
    <row r="369" spans="1:15" x14ac:dyDescent="0.3">
      <c r="A369">
        <v>341</v>
      </c>
      <c r="B369" s="34">
        <f t="shared" si="46"/>
        <v>54179</v>
      </c>
      <c r="C369" s="4" t="str">
        <f t="shared" si="47"/>
        <v/>
      </c>
      <c r="D369" s="4" t="str">
        <f t="shared" si="48"/>
        <v/>
      </c>
      <c r="E369" s="4" t="str">
        <f t="shared" si="54"/>
        <v/>
      </c>
      <c r="F369" s="4">
        <v>100</v>
      </c>
      <c r="G369" s="4" t="str">
        <f t="shared" si="49"/>
        <v/>
      </c>
      <c r="H369" s="4" t="str">
        <f t="shared" si="50"/>
        <v/>
      </c>
      <c r="I369" s="4" t="str">
        <f t="shared" si="51"/>
        <v/>
      </c>
      <c r="J369" s="4" t="str">
        <f t="shared" si="52"/>
        <v/>
      </c>
      <c r="K369" s="4" t="str">
        <f>_xlfn.LET(
_xlpm.CumulativeInterestCalculation,SUM($D$29:$D369),
_xlpm.IsPrincipalZeroCondition,ROUND($G368,2) = 0,
_xlpm.IsPrincipalRemainingBlankCondition,$G368="",
_xlpm.IsPeriodBlankCondition,ISBLANK($A369),
_xlpm.Calculation,IF(_xlpm.IsPeriodBlankCondition,"",IF(_xlpm.IsPrincipalRemainingBlankCondition,"",IF(_xlpm.IsPrincipalZeroCondition,"",_xlpm.CumulativeInterestCalculation))),
_xlpm.Calculation
)</f>
        <v/>
      </c>
      <c r="L369" s="4" t="str">
        <f>_xlfn.LET(
_xlpm.CumulativePrincipalCalculation,SUM($E$29:$F369),
_xlpm.CumulativePrincipalCalculationIfPrincipalLessThenOrEqualToMonthlyPaymentCondition,$L368+$E369,
_xlpm.PrincipalOwedCalculation,$B$10-$D369,
_xlpm.IsPrincipalLessThenOrEqualToMonthlyPaymentCondition,$G368&lt;=$B$10,
_xlpm.IsPrincipalZeroCondition,ROUND($G368,2) = 0,
_xlpm.IsPrincipalRemainingBlankCondition,$G368="",
_xlpm.IsPeriodBlankCondition,ISBLANK($A369),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69" s="4" t="str">
        <f>_xlfn.LET(
_xlpm.CumulativePMICalculation,SUM($I$29:$I369),
_xlpm.IsPrincipalZeroCondition,ROUND($G368,2) = 0,
_xlpm.IsPrincipalRemainingBlankCondition,$G368="",
_xlpm.IsPeriodBlankCondition,ISBLANK($A369),
_xlpm.Calculation,IF(_xlpm.IsPeriodBlankCondition,"",IF(_xlpm.IsPrincipalRemainingBlankCondition,"",IF(_xlpm.IsPrincipalZeroCondition,"",_xlpm.CumulativePMICalculation))),
_xlpm.Calculation
)</f>
        <v/>
      </c>
      <c r="N369" s="4" t="str">
        <f t="shared" si="53"/>
        <v/>
      </c>
      <c r="O369" s="4" t="str">
        <f>_xlfn.LET(
_xlpm.CumulativeHousingPaymentsIncludingAdditionalCosts,SUM($J$29:$J369),
_xlpm.PrincipalOwedCalculation,$B$10-$D369,
_xlpm.IsPrincipalLessThenOrEqualToMonthlyPaymentCondition,$G368&lt;=$B$10,
_xlpm.IsPrincipalZeroCondition,ROUND($G368,2) = 0,
_xlpm.IsPrincipalRemainingBlankCondition,$G368="",
_xlpm.IsPeriodBlankCondition,ISBLANK($A369),
_xlpm.Calculation,IF(_xlpm.IsPeriodBlankCondition,"",IF(_xlpm.IsPrincipalRemainingBlankCondition,"",IF(_xlpm.IsPrincipalZeroCondition,"",_xlpm.CumulativeHousingPaymentsIncludingAdditionalCosts))),
_xlpm.Calculation
)</f>
        <v/>
      </c>
    </row>
    <row r="370" spans="1:15" x14ac:dyDescent="0.3">
      <c r="A370">
        <v>342</v>
      </c>
      <c r="B370" s="34">
        <f t="shared" si="46"/>
        <v>54210</v>
      </c>
      <c r="C370" s="4" t="str">
        <f t="shared" si="47"/>
        <v/>
      </c>
      <c r="D370" s="4" t="str">
        <f t="shared" si="48"/>
        <v/>
      </c>
      <c r="E370" s="4" t="str">
        <f t="shared" si="54"/>
        <v/>
      </c>
      <c r="F370" s="4">
        <v>100</v>
      </c>
      <c r="G370" s="4" t="str">
        <f t="shared" si="49"/>
        <v/>
      </c>
      <c r="H370" s="4" t="str">
        <f t="shared" si="50"/>
        <v/>
      </c>
      <c r="I370" s="4" t="str">
        <f t="shared" si="51"/>
        <v/>
      </c>
      <c r="J370" s="4" t="str">
        <f t="shared" si="52"/>
        <v/>
      </c>
      <c r="K370" s="4" t="str">
        <f>_xlfn.LET(
_xlpm.CumulativeInterestCalculation,SUM($D$29:$D370),
_xlpm.IsPrincipalZeroCondition,ROUND($G369,2) = 0,
_xlpm.IsPrincipalRemainingBlankCondition,$G369="",
_xlpm.IsPeriodBlankCondition,ISBLANK($A370),
_xlpm.Calculation,IF(_xlpm.IsPeriodBlankCondition,"",IF(_xlpm.IsPrincipalRemainingBlankCondition,"",IF(_xlpm.IsPrincipalZeroCondition,"",_xlpm.CumulativeInterestCalculation))),
_xlpm.Calculation
)</f>
        <v/>
      </c>
      <c r="L370" s="4" t="str">
        <f>_xlfn.LET(
_xlpm.CumulativePrincipalCalculation,SUM($E$29:$F370),
_xlpm.CumulativePrincipalCalculationIfPrincipalLessThenOrEqualToMonthlyPaymentCondition,$L369+$E370,
_xlpm.PrincipalOwedCalculation,$B$10-$D370,
_xlpm.IsPrincipalLessThenOrEqualToMonthlyPaymentCondition,$G369&lt;=$B$10,
_xlpm.IsPrincipalZeroCondition,ROUND($G369,2) = 0,
_xlpm.IsPrincipalRemainingBlankCondition,$G369="",
_xlpm.IsPeriodBlankCondition,ISBLANK($A370),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70" s="4" t="str">
        <f>_xlfn.LET(
_xlpm.CumulativePMICalculation,SUM($I$29:$I370),
_xlpm.IsPrincipalZeroCondition,ROUND($G369,2) = 0,
_xlpm.IsPrincipalRemainingBlankCondition,$G369="",
_xlpm.IsPeriodBlankCondition,ISBLANK($A370),
_xlpm.Calculation,IF(_xlpm.IsPeriodBlankCondition,"",IF(_xlpm.IsPrincipalRemainingBlankCondition,"",IF(_xlpm.IsPrincipalZeroCondition,"",_xlpm.CumulativePMICalculation))),
_xlpm.Calculation
)</f>
        <v/>
      </c>
      <c r="N370" s="4" t="str">
        <f t="shared" si="53"/>
        <v/>
      </c>
      <c r="O370" s="4" t="str">
        <f>_xlfn.LET(
_xlpm.CumulativeHousingPaymentsIncludingAdditionalCosts,SUM($J$29:$J370),
_xlpm.PrincipalOwedCalculation,$B$10-$D370,
_xlpm.IsPrincipalLessThenOrEqualToMonthlyPaymentCondition,$G369&lt;=$B$10,
_xlpm.IsPrincipalZeroCondition,ROUND($G369,2) = 0,
_xlpm.IsPrincipalRemainingBlankCondition,$G369="",
_xlpm.IsPeriodBlankCondition,ISBLANK($A370),
_xlpm.Calculation,IF(_xlpm.IsPeriodBlankCondition,"",IF(_xlpm.IsPrincipalRemainingBlankCondition,"",IF(_xlpm.IsPrincipalZeroCondition,"",_xlpm.CumulativeHousingPaymentsIncludingAdditionalCosts))),
_xlpm.Calculation
)</f>
        <v/>
      </c>
    </row>
    <row r="371" spans="1:15" x14ac:dyDescent="0.3">
      <c r="A371">
        <v>343</v>
      </c>
      <c r="B371" s="34">
        <f t="shared" si="46"/>
        <v>54240</v>
      </c>
      <c r="C371" s="4" t="str">
        <f t="shared" si="47"/>
        <v/>
      </c>
      <c r="D371" s="4" t="str">
        <f t="shared" si="48"/>
        <v/>
      </c>
      <c r="E371" s="4" t="str">
        <f t="shared" si="54"/>
        <v/>
      </c>
      <c r="F371" s="4">
        <v>100</v>
      </c>
      <c r="G371" s="4" t="str">
        <f t="shared" si="49"/>
        <v/>
      </c>
      <c r="H371" s="4" t="str">
        <f t="shared" si="50"/>
        <v/>
      </c>
      <c r="I371" s="4" t="str">
        <f t="shared" si="51"/>
        <v/>
      </c>
      <c r="J371" s="4" t="str">
        <f t="shared" si="52"/>
        <v/>
      </c>
      <c r="K371" s="4" t="str">
        <f>_xlfn.LET(
_xlpm.CumulativeInterestCalculation,SUM($D$29:$D371),
_xlpm.IsPrincipalZeroCondition,ROUND($G370,2) = 0,
_xlpm.IsPrincipalRemainingBlankCondition,$G370="",
_xlpm.IsPeriodBlankCondition,ISBLANK($A371),
_xlpm.Calculation,IF(_xlpm.IsPeriodBlankCondition,"",IF(_xlpm.IsPrincipalRemainingBlankCondition,"",IF(_xlpm.IsPrincipalZeroCondition,"",_xlpm.CumulativeInterestCalculation))),
_xlpm.Calculation
)</f>
        <v/>
      </c>
      <c r="L371" s="4" t="str">
        <f>_xlfn.LET(
_xlpm.CumulativePrincipalCalculation,SUM($E$29:$F371),
_xlpm.CumulativePrincipalCalculationIfPrincipalLessThenOrEqualToMonthlyPaymentCondition,$L370+$E371,
_xlpm.PrincipalOwedCalculation,$B$10-$D371,
_xlpm.IsPrincipalLessThenOrEqualToMonthlyPaymentCondition,$G370&lt;=$B$10,
_xlpm.IsPrincipalZeroCondition,ROUND($G370,2) = 0,
_xlpm.IsPrincipalRemainingBlankCondition,$G370="",
_xlpm.IsPeriodBlankCondition,ISBLANK($A371),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71" s="4" t="str">
        <f>_xlfn.LET(
_xlpm.CumulativePMICalculation,SUM($I$29:$I371),
_xlpm.IsPrincipalZeroCondition,ROUND($G370,2) = 0,
_xlpm.IsPrincipalRemainingBlankCondition,$G370="",
_xlpm.IsPeriodBlankCondition,ISBLANK($A371),
_xlpm.Calculation,IF(_xlpm.IsPeriodBlankCondition,"",IF(_xlpm.IsPrincipalRemainingBlankCondition,"",IF(_xlpm.IsPrincipalZeroCondition,"",_xlpm.CumulativePMICalculation))),
_xlpm.Calculation
)</f>
        <v/>
      </c>
      <c r="N371" s="4" t="str">
        <f t="shared" si="53"/>
        <v/>
      </c>
      <c r="O371" s="4" t="str">
        <f>_xlfn.LET(
_xlpm.CumulativeHousingPaymentsIncludingAdditionalCosts,SUM($J$29:$J371),
_xlpm.PrincipalOwedCalculation,$B$10-$D371,
_xlpm.IsPrincipalLessThenOrEqualToMonthlyPaymentCondition,$G370&lt;=$B$10,
_xlpm.IsPrincipalZeroCondition,ROUND($G370,2) = 0,
_xlpm.IsPrincipalRemainingBlankCondition,$G370="",
_xlpm.IsPeriodBlankCondition,ISBLANK($A371),
_xlpm.Calculation,IF(_xlpm.IsPeriodBlankCondition,"",IF(_xlpm.IsPrincipalRemainingBlankCondition,"",IF(_xlpm.IsPrincipalZeroCondition,"",_xlpm.CumulativeHousingPaymentsIncludingAdditionalCosts))),
_xlpm.Calculation
)</f>
        <v/>
      </c>
    </row>
    <row r="372" spans="1:15" x14ac:dyDescent="0.3">
      <c r="A372">
        <v>344</v>
      </c>
      <c r="B372" s="34">
        <f t="shared" si="46"/>
        <v>54271</v>
      </c>
      <c r="C372" s="4" t="str">
        <f t="shared" si="47"/>
        <v/>
      </c>
      <c r="D372" s="4" t="str">
        <f t="shared" si="48"/>
        <v/>
      </c>
      <c r="E372" s="4" t="str">
        <f t="shared" si="54"/>
        <v/>
      </c>
      <c r="F372" s="4">
        <v>100</v>
      </c>
      <c r="G372" s="4" t="str">
        <f t="shared" si="49"/>
        <v/>
      </c>
      <c r="H372" s="4" t="str">
        <f t="shared" si="50"/>
        <v/>
      </c>
      <c r="I372" s="4" t="str">
        <f t="shared" si="51"/>
        <v/>
      </c>
      <c r="J372" s="4" t="str">
        <f t="shared" si="52"/>
        <v/>
      </c>
      <c r="K372" s="4" t="str">
        <f>_xlfn.LET(
_xlpm.CumulativeInterestCalculation,SUM($D$29:$D372),
_xlpm.IsPrincipalZeroCondition,ROUND($G371,2) = 0,
_xlpm.IsPrincipalRemainingBlankCondition,$G371="",
_xlpm.IsPeriodBlankCondition,ISBLANK($A372),
_xlpm.Calculation,IF(_xlpm.IsPeriodBlankCondition,"",IF(_xlpm.IsPrincipalRemainingBlankCondition,"",IF(_xlpm.IsPrincipalZeroCondition,"",_xlpm.CumulativeInterestCalculation))),
_xlpm.Calculation
)</f>
        <v/>
      </c>
      <c r="L372" s="4" t="str">
        <f>_xlfn.LET(
_xlpm.CumulativePrincipalCalculation,SUM($E$29:$F372),
_xlpm.CumulativePrincipalCalculationIfPrincipalLessThenOrEqualToMonthlyPaymentCondition,$L371+$E372,
_xlpm.PrincipalOwedCalculation,$B$10-$D372,
_xlpm.IsPrincipalLessThenOrEqualToMonthlyPaymentCondition,$G371&lt;=$B$10,
_xlpm.IsPrincipalZeroCondition,ROUND($G371,2) = 0,
_xlpm.IsPrincipalRemainingBlankCondition,$G371="",
_xlpm.IsPeriodBlankCondition,ISBLANK($A372),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72" s="4" t="str">
        <f>_xlfn.LET(
_xlpm.CumulativePMICalculation,SUM($I$29:$I372),
_xlpm.IsPrincipalZeroCondition,ROUND($G371,2) = 0,
_xlpm.IsPrincipalRemainingBlankCondition,$G371="",
_xlpm.IsPeriodBlankCondition,ISBLANK($A372),
_xlpm.Calculation,IF(_xlpm.IsPeriodBlankCondition,"",IF(_xlpm.IsPrincipalRemainingBlankCondition,"",IF(_xlpm.IsPrincipalZeroCondition,"",_xlpm.CumulativePMICalculation))),
_xlpm.Calculation
)</f>
        <v/>
      </c>
      <c r="N372" s="4" t="str">
        <f t="shared" si="53"/>
        <v/>
      </c>
      <c r="O372" s="4" t="str">
        <f>_xlfn.LET(
_xlpm.CumulativeHousingPaymentsIncludingAdditionalCosts,SUM($J$29:$J372),
_xlpm.PrincipalOwedCalculation,$B$10-$D372,
_xlpm.IsPrincipalLessThenOrEqualToMonthlyPaymentCondition,$G371&lt;=$B$10,
_xlpm.IsPrincipalZeroCondition,ROUND($G371,2) = 0,
_xlpm.IsPrincipalRemainingBlankCondition,$G371="",
_xlpm.IsPeriodBlankCondition,ISBLANK($A372),
_xlpm.Calculation,IF(_xlpm.IsPeriodBlankCondition,"",IF(_xlpm.IsPrincipalRemainingBlankCondition,"",IF(_xlpm.IsPrincipalZeroCondition,"",_xlpm.CumulativeHousingPaymentsIncludingAdditionalCosts))),
_xlpm.Calculation
)</f>
        <v/>
      </c>
    </row>
    <row r="373" spans="1:15" x14ac:dyDescent="0.3">
      <c r="A373">
        <v>345</v>
      </c>
      <c r="B373" s="34">
        <f t="shared" si="46"/>
        <v>54302</v>
      </c>
      <c r="C373" s="4" t="str">
        <f t="shared" si="47"/>
        <v/>
      </c>
      <c r="D373" s="4" t="str">
        <f t="shared" si="48"/>
        <v/>
      </c>
      <c r="E373" s="4" t="str">
        <f t="shared" si="54"/>
        <v/>
      </c>
      <c r="F373" s="4">
        <v>100</v>
      </c>
      <c r="G373" s="4" t="str">
        <f t="shared" si="49"/>
        <v/>
      </c>
      <c r="H373" s="4" t="str">
        <f t="shared" si="50"/>
        <v/>
      </c>
      <c r="I373" s="4" t="str">
        <f t="shared" si="51"/>
        <v/>
      </c>
      <c r="J373" s="4" t="str">
        <f t="shared" si="52"/>
        <v/>
      </c>
      <c r="K373" s="4" t="str">
        <f>_xlfn.LET(
_xlpm.CumulativeInterestCalculation,SUM($D$29:$D373),
_xlpm.IsPrincipalZeroCondition,ROUND($G372,2) = 0,
_xlpm.IsPrincipalRemainingBlankCondition,$G372="",
_xlpm.IsPeriodBlankCondition,ISBLANK($A373),
_xlpm.Calculation,IF(_xlpm.IsPeriodBlankCondition,"",IF(_xlpm.IsPrincipalRemainingBlankCondition,"",IF(_xlpm.IsPrincipalZeroCondition,"",_xlpm.CumulativeInterestCalculation))),
_xlpm.Calculation
)</f>
        <v/>
      </c>
      <c r="L373" s="4" t="str">
        <f>_xlfn.LET(
_xlpm.CumulativePrincipalCalculation,SUM($E$29:$F373),
_xlpm.CumulativePrincipalCalculationIfPrincipalLessThenOrEqualToMonthlyPaymentCondition,$L372+$E373,
_xlpm.PrincipalOwedCalculation,$B$10-$D373,
_xlpm.IsPrincipalLessThenOrEqualToMonthlyPaymentCondition,$G372&lt;=$B$10,
_xlpm.IsPrincipalZeroCondition,ROUND($G372,2) = 0,
_xlpm.IsPrincipalRemainingBlankCondition,$G372="",
_xlpm.IsPeriodBlankCondition,ISBLANK($A373),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73" s="4" t="str">
        <f>_xlfn.LET(
_xlpm.CumulativePMICalculation,SUM($I$29:$I373),
_xlpm.IsPrincipalZeroCondition,ROUND($G372,2) = 0,
_xlpm.IsPrincipalRemainingBlankCondition,$G372="",
_xlpm.IsPeriodBlankCondition,ISBLANK($A373),
_xlpm.Calculation,IF(_xlpm.IsPeriodBlankCondition,"",IF(_xlpm.IsPrincipalRemainingBlankCondition,"",IF(_xlpm.IsPrincipalZeroCondition,"",_xlpm.CumulativePMICalculation))),
_xlpm.Calculation
)</f>
        <v/>
      </c>
      <c r="N373" s="4" t="str">
        <f t="shared" si="53"/>
        <v/>
      </c>
      <c r="O373" s="4" t="str">
        <f>_xlfn.LET(
_xlpm.CumulativeHousingPaymentsIncludingAdditionalCosts,SUM($J$29:$J373),
_xlpm.PrincipalOwedCalculation,$B$10-$D373,
_xlpm.IsPrincipalLessThenOrEqualToMonthlyPaymentCondition,$G372&lt;=$B$10,
_xlpm.IsPrincipalZeroCondition,ROUND($G372,2) = 0,
_xlpm.IsPrincipalRemainingBlankCondition,$G372="",
_xlpm.IsPeriodBlankCondition,ISBLANK($A373),
_xlpm.Calculation,IF(_xlpm.IsPeriodBlankCondition,"",IF(_xlpm.IsPrincipalRemainingBlankCondition,"",IF(_xlpm.IsPrincipalZeroCondition,"",_xlpm.CumulativeHousingPaymentsIncludingAdditionalCosts))),
_xlpm.Calculation
)</f>
        <v/>
      </c>
    </row>
    <row r="374" spans="1:15" x14ac:dyDescent="0.3">
      <c r="A374">
        <v>346</v>
      </c>
      <c r="B374" s="34">
        <f t="shared" si="46"/>
        <v>54332</v>
      </c>
      <c r="C374" s="4" t="str">
        <f t="shared" si="47"/>
        <v/>
      </c>
      <c r="D374" s="4" t="str">
        <f t="shared" si="48"/>
        <v/>
      </c>
      <c r="E374" s="4" t="str">
        <f t="shared" si="54"/>
        <v/>
      </c>
      <c r="F374" s="4">
        <v>100</v>
      </c>
      <c r="G374" s="4" t="str">
        <f t="shared" si="49"/>
        <v/>
      </c>
      <c r="H374" s="4" t="str">
        <f t="shared" si="50"/>
        <v/>
      </c>
      <c r="I374" s="4" t="str">
        <f t="shared" si="51"/>
        <v/>
      </c>
      <c r="J374" s="4" t="str">
        <f t="shared" si="52"/>
        <v/>
      </c>
      <c r="K374" s="4" t="str">
        <f>_xlfn.LET(
_xlpm.CumulativeInterestCalculation,SUM($D$29:$D374),
_xlpm.IsPrincipalZeroCondition,ROUND($G373,2) = 0,
_xlpm.IsPrincipalRemainingBlankCondition,$G373="",
_xlpm.IsPeriodBlankCondition,ISBLANK($A374),
_xlpm.Calculation,IF(_xlpm.IsPeriodBlankCondition,"",IF(_xlpm.IsPrincipalRemainingBlankCondition,"",IF(_xlpm.IsPrincipalZeroCondition,"",_xlpm.CumulativeInterestCalculation))),
_xlpm.Calculation
)</f>
        <v/>
      </c>
      <c r="L374" s="4" t="str">
        <f>_xlfn.LET(
_xlpm.CumulativePrincipalCalculation,SUM($E$29:$F374),
_xlpm.CumulativePrincipalCalculationIfPrincipalLessThenOrEqualToMonthlyPaymentCondition,$L373+$E374,
_xlpm.PrincipalOwedCalculation,$B$10-$D374,
_xlpm.IsPrincipalLessThenOrEqualToMonthlyPaymentCondition,$G373&lt;=$B$10,
_xlpm.IsPrincipalZeroCondition,ROUND($G373,2) = 0,
_xlpm.IsPrincipalRemainingBlankCondition,$G373="",
_xlpm.IsPeriodBlankCondition,ISBLANK($A374),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74" s="4" t="str">
        <f>_xlfn.LET(
_xlpm.CumulativePMICalculation,SUM($I$29:$I374),
_xlpm.IsPrincipalZeroCondition,ROUND($G373,2) = 0,
_xlpm.IsPrincipalRemainingBlankCondition,$G373="",
_xlpm.IsPeriodBlankCondition,ISBLANK($A374),
_xlpm.Calculation,IF(_xlpm.IsPeriodBlankCondition,"",IF(_xlpm.IsPrincipalRemainingBlankCondition,"",IF(_xlpm.IsPrincipalZeroCondition,"",_xlpm.CumulativePMICalculation))),
_xlpm.Calculation
)</f>
        <v/>
      </c>
      <c r="N374" s="4" t="str">
        <f t="shared" si="53"/>
        <v/>
      </c>
      <c r="O374" s="4" t="str">
        <f>_xlfn.LET(
_xlpm.CumulativeHousingPaymentsIncludingAdditionalCosts,SUM($J$29:$J374),
_xlpm.PrincipalOwedCalculation,$B$10-$D374,
_xlpm.IsPrincipalLessThenOrEqualToMonthlyPaymentCondition,$G373&lt;=$B$10,
_xlpm.IsPrincipalZeroCondition,ROUND($G373,2) = 0,
_xlpm.IsPrincipalRemainingBlankCondition,$G373="",
_xlpm.IsPeriodBlankCondition,ISBLANK($A374),
_xlpm.Calculation,IF(_xlpm.IsPeriodBlankCondition,"",IF(_xlpm.IsPrincipalRemainingBlankCondition,"",IF(_xlpm.IsPrincipalZeroCondition,"",_xlpm.CumulativeHousingPaymentsIncludingAdditionalCosts))),
_xlpm.Calculation
)</f>
        <v/>
      </c>
    </row>
    <row r="375" spans="1:15" x14ac:dyDescent="0.3">
      <c r="A375">
        <v>347</v>
      </c>
      <c r="B375" s="34">
        <f t="shared" si="46"/>
        <v>54363</v>
      </c>
      <c r="C375" s="4" t="str">
        <f t="shared" si="47"/>
        <v/>
      </c>
      <c r="D375" s="4" t="str">
        <f t="shared" si="48"/>
        <v/>
      </c>
      <c r="E375" s="4" t="str">
        <f t="shared" si="54"/>
        <v/>
      </c>
      <c r="F375" s="4">
        <v>100</v>
      </c>
      <c r="G375" s="4" t="str">
        <f t="shared" si="49"/>
        <v/>
      </c>
      <c r="H375" s="4" t="str">
        <f t="shared" si="50"/>
        <v/>
      </c>
      <c r="I375" s="4" t="str">
        <f t="shared" si="51"/>
        <v/>
      </c>
      <c r="J375" s="4" t="str">
        <f t="shared" si="52"/>
        <v/>
      </c>
      <c r="K375" s="4" t="str">
        <f>_xlfn.LET(
_xlpm.CumulativeInterestCalculation,SUM($D$29:$D375),
_xlpm.IsPrincipalZeroCondition,ROUND($G374,2) = 0,
_xlpm.IsPrincipalRemainingBlankCondition,$G374="",
_xlpm.IsPeriodBlankCondition,ISBLANK($A375),
_xlpm.Calculation,IF(_xlpm.IsPeriodBlankCondition,"",IF(_xlpm.IsPrincipalRemainingBlankCondition,"",IF(_xlpm.IsPrincipalZeroCondition,"",_xlpm.CumulativeInterestCalculation))),
_xlpm.Calculation
)</f>
        <v/>
      </c>
      <c r="L375" s="4" t="str">
        <f>_xlfn.LET(
_xlpm.CumulativePrincipalCalculation,SUM($E$29:$F375),
_xlpm.CumulativePrincipalCalculationIfPrincipalLessThenOrEqualToMonthlyPaymentCondition,$L374+$E375,
_xlpm.PrincipalOwedCalculation,$B$10-$D375,
_xlpm.IsPrincipalLessThenOrEqualToMonthlyPaymentCondition,$G374&lt;=$B$10,
_xlpm.IsPrincipalZeroCondition,ROUND($G374,2) = 0,
_xlpm.IsPrincipalRemainingBlankCondition,$G374="",
_xlpm.IsPeriodBlankCondition,ISBLANK($A375),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75" s="4" t="str">
        <f>_xlfn.LET(
_xlpm.CumulativePMICalculation,SUM($I$29:$I375),
_xlpm.IsPrincipalZeroCondition,ROUND($G374,2) = 0,
_xlpm.IsPrincipalRemainingBlankCondition,$G374="",
_xlpm.IsPeriodBlankCondition,ISBLANK($A375),
_xlpm.Calculation,IF(_xlpm.IsPeriodBlankCondition,"",IF(_xlpm.IsPrincipalRemainingBlankCondition,"",IF(_xlpm.IsPrincipalZeroCondition,"",_xlpm.CumulativePMICalculation))),
_xlpm.Calculation
)</f>
        <v/>
      </c>
      <c r="N375" s="4" t="str">
        <f t="shared" si="53"/>
        <v/>
      </c>
      <c r="O375" s="4" t="str">
        <f>_xlfn.LET(
_xlpm.CumulativeHousingPaymentsIncludingAdditionalCosts,SUM($J$29:$J375),
_xlpm.PrincipalOwedCalculation,$B$10-$D375,
_xlpm.IsPrincipalLessThenOrEqualToMonthlyPaymentCondition,$G374&lt;=$B$10,
_xlpm.IsPrincipalZeroCondition,ROUND($G374,2) = 0,
_xlpm.IsPrincipalRemainingBlankCondition,$G374="",
_xlpm.IsPeriodBlankCondition,ISBLANK($A375),
_xlpm.Calculation,IF(_xlpm.IsPeriodBlankCondition,"",IF(_xlpm.IsPrincipalRemainingBlankCondition,"",IF(_xlpm.IsPrincipalZeroCondition,"",_xlpm.CumulativeHousingPaymentsIncludingAdditionalCosts))),
_xlpm.Calculation
)</f>
        <v/>
      </c>
    </row>
    <row r="376" spans="1:15" x14ac:dyDescent="0.3">
      <c r="A376">
        <v>348</v>
      </c>
      <c r="B376" s="34">
        <f t="shared" si="46"/>
        <v>54393</v>
      </c>
      <c r="C376" s="4" t="str">
        <f t="shared" si="47"/>
        <v/>
      </c>
      <c r="D376" s="4" t="str">
        <f t="shared" si="48"/>
        <v/>
      </c>
      <c r="E376" s="4" t="str">
        <f t="shared" si="54"/>
        <v/>
      </c>
      <c r="F376" s="4">
        <v>100</v>
      </c>
      <c r="G376" s="4" t="str">
        <f t="shared" si="49"/>
        <v/>
      </c>
      <c r="H376" s="4" t="str">
        <f t="shared" si="50"/>
        <v/>
      </c>
      <c r="I376" s="4" t="str">
        <f t="shared" si="51"/>
        <v/>
      </c>
      <c r="J376" s="4" t="str">
        <f t="shared" si="52"/>
        <v/>
      </c>
      <c r="K376" s="4" t="str">
        <f>_xlfn.LET(
_xlpm.CumulativeInterestCalculation,SUM($D$29:$D376),
_xlpm.IsPrincipalZeroCondition,ROUND($G375,2) = 0,
_xlpm.IsPrincipalRemainingBlankCondition,$G375="",
_xlpm.IsPeriodBlankCondition,ISBLANK($A376),
_xlpm.Calculation,IF(_xlpm.IsPeriodBlankCondition,"",IF(_xlpm.IsPrincipalRemainingBlankCondition,"",IF(_xlpm.IsPrincipalZeroCondition,"",_xlpm.CumulativeInterestCalculation))),
_xlpm.Calculation
)</f>
        <v/>
      </c>
      <c r="L376" s="4" t="str">
        <f>_xlfn.LET(
_xlpm.CumulativePrincipalCalculation,SUM($E$29:$F376),
_xlpm.CumulativePrincipalCalculationIfPrincipalLessThenOrEqualToMonthlyPaymentCondition,$L375+$E376,
_xlpm.PrincipalOwedCalculation,$B$10-$D376,
_xlpm.IsPrincipalLessThenOrEqualToMonthlyPaymentCondition,$G375&lt;=$B$10,
_xlpm.IsPrincipalZeroCondition,ROUND($G375,2) = 0,
_xlpm.IsPrincipalRemainingBlankCondition,$G375="",
_xlpm.IsPeriodBlankCondition,ISBLANK($A376),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76" s="4" t="str">
        <f>_xlfn.LET(
_xlpm.CumulativePMICalculation,SUM($I$29:$I376),
_xlpm.IsPrincipalZeroCondition,ROUND($G375,2) = 0,
_xlpm.IsPrincipalRemainingBlankCondition,$G375="",
_xlpm.IsPeriodBlankCondition,ISBLANK($A376),
_xlpm.Calculation,IF(_xlpm.IsPeriodBlankCondition,"",IF(_xlpm.IsPrincipalRemainingBlankCondition,"",IF(_xlpm.IsPrincipalZeroCondition,"",_xlpm.CumulativePMICalculation))),
_xlpm.Calculation
)</f>
        <v/>
      </c>
      <c r="N376" s="4" t="str">
        <f t="shared" si="53"/>
        <v/>
      </c>
      <c r="O376" s="4" t="str">
        <f>_xlfn.LET(
_xlpm.CumulativeHousingPaymentsIncludingAdditionalCosts,SUM($J$29:$J376),
_xlpm.PrincipalOwedCalculation,$B$10-$D376,
_xlpm.IsPrincipalLessThenOrEqualToMonthlyPaymentCondition,$G375&lt;=$B$10,
_xlpm.IsPrincipalZeroCondition,ROUND($G375,2) = 0,
_xlpm.IsPrincipalRemainingBlankCondition,$G375="",
_xlpm.IsPeriodBlankCondition,ISBLANK($A376),
_xlpm.Calculation,IF(_xlpm.IsPeriodBlankCondition,"",IF(_xlpm.IsPrincipalRemainingBlankCondition,"",IF(_xlpm.IsPrincipalZeroCondition,"",_xlpm.CumulativeHousingPaymentsIncludingAdditionalCosts))),
_xlpm.Calculation
)</f>
        <v/>
      </c>
    </row>
    <row r="377" spans="1:15" x14ac:dyDescent="0.3">
      <c r="A377">
        <v>349</v>
      </c>
      <c r="B377" s="34">
        <f t="shared" si="46"/>
        <v>54424</v>
      </c>
      <c r="C377" s="4" t="str">
        <f t="shared" si="47"/>
        <v/>
      </c>
      <c r="D377" s="4" t="str">
        <f t="shared" si="48"/>
        <v/>
      </c>
      <c r="E377" s="4" t="str">
        <f t="shared" si="54"/>
        <v/>
      </c>
      <c r="F377" s="4">
        <v>100</v>
      </c>
      <c r="G377" s="4" t="str">
        <f t="shared" si="49"/>
        <v/>
      </c>
      <c r="H377" s="4" t="str">
        <f t="shared" si="50"/>
        <v/>
      </c>
      <c r="I377" s="4" t="str">
        <f t="shared" si="51"/>
        <v/>
      </c>
      <c r="J377" s="4" t="str">
        <f t="shared" si="52"/>
        <v/>
      </c>
      <c r="K377" s="4" t="str">
        <f>_xlfn.LET(
_xlpm.CumulativeInterestCalculation,SUM($D$29:$D377),
_xlpm.IsPrincipalZeroCondition,ROUND($G376,2) = 0,
_xlpm.IsPrincipalRemainingBlankCondition,$G376="",
_xlpm.IsPeriodBlankCondition,ISBLANK($A377),
_xlpm.Calculation,IF(_xlpm.IsPeriodBlankCondition,"",IF(_xlpm.IsPrincipalRemainingBlankCondition,"",IF(_xlpm.IsPrincipalZeroCondition,"",_xlpm.CumulativeInterestCalculation))),
_xlpm.Calculation
)</f>
        <v/>
      </c>
      <c r="L377" s="4" t="str">
        <f>_xlfn.LET(
_xlpm.CumulativePrincipalCalculation,SUM($E$29:$F377),
_xlpm.CumulativePrincipalCalculationIfPrincipalLessThenOrEqualToMonthlyPaymentCondition,$L376+$E377,
_xlpm.PrincipalOwedCalculation,$B$10-$D377,
_xlpm.IsPrincipalLessThenOrEqualToMonthlyPaymentCondition,$G376&lt;=$B$10,
_xlpm.IsPrincipalZeroCondition,ROUND($G376,2) = 0,
_xlpm.IsPrincipalRemainingBlankCondition,$G376="",
_xlpm.IsPeriodBlankCondition,ISBLANK($A377),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77" s="4" t="str">
        <f>_xlfn.LET(
_xlpm.CumulativePMICalculation,SUM($I$29:$I377),
_xlpm.IsPrincipalZeroCondition,ROUND($G376,2) = 0,
_xlpm.IsPrincipalRemainingBlankCondition,$G376="",
_xlpm.IsPeriodBlankCondition,ISBLANK($A377),
_xlpm.Calculation,IF(_xlpm.IsPeriodBlankCondition,"",IF(_xlpm.IsPrincipalRemainingBlankCondition,"",IF(_xlpm.IsPrincipalZeroCondition,"",_xlpm.CumulativePMICalculation))),
_xlpm.Calculation
)</f>
        <v/>
      </c>
      <c r="N377" s="4" t="str">
        <f t="shared" si="53"/>
        <v/>
      </c>
      <c r="O377" s="4" t="str">
        <f>_xlfn.LET(
_xlpm.CumulativeHousingPaymentsIncludingAdditionalCosts,SUM($J$29:$J377),
_xlpm.PrincipalOwedCalculation,$B$10-$D377,
_xlpm.IsPrincipalLessThenOrEqualToMonthlyPaymentCondition,$G376&lt;=$B$10,
_xlpm.IsPrincipalZeroCondition,ROUND($G376,2) = 0,
_xlpm.IsPrincipalRemainingBlankCondition,$G376="",
_xlpm.IsPeriodBlankCondition,ISBLANK($A377),
_xlpm.Calculation,IF(_xlpm.IsPeriodBlankCondition,"",IF(_xlpm.IsPrincipalRemainingBlankCondition,"",IF(_xlpm.IsPrincipalZeroCondition,"",_xlpm.CumulativeHousingPaymentsIncludingAdditionalCosts))),
_xlpm.Calculation
)</f>
        <v/>
      </c>
    </row>
    <row r="378" spans="1:15" x14ac:dyDescent="0.3">
      <c r="A378">
        <v>350</v>
      </c>
      <c r="B378" s="34">
        <f t="shared" si="46"/>
        <v>54455</v>
      </c>
      <c r="C378" s="4" t="str">
        <f t="shared" si="47"/>
        <v/>
      </c>
      <c r="D378" s="4" t="str">
        <f t="shared" si="48"/>
        <v/>
      </c>
      <c r="E378" s="4" t="str">
        <f t="shared" si="54"/>
        <v/>
      </c>
      <c r="F378" s="4">
        <v>100</v>
      </c>
      <c r="G378" s="4" t="str">
        <f t="shared" si="49"/>
        <v/>
      </c>
      <c r="H378" s="4" t="str">
        <f t="shared" si="50"/>
        <v/>
      </c>
      <c r="I378" s="4" t="str">
        <f t="shared" si="51"/>
        <v/>
      </c>
      <c r="J378" s="4" t="str">
        <f t="shared" si="52"/>
        <v/>
      </c>
      <c r="K378" s="4" t="str">
        <f>_xlfn.LET(
_xlpm.CumulativeInterestCalculation,SUM($D$29:$D378),
_xlpm.IsPrincipalZeroCondition,ROUND($G377,2) = 0,
_xlpm.IsPrincipalRemainingBlankCondition,$G377="",
_xlpm.IsPeriodBlankCondition,ISBLANK($A378),
_xlpm.Calculation,IF(_xlpm.IsPeriodBlankCondition,"",IF(_xlpm.IsPrincipalRemainingBlankCondition,"",IF(_xlpm.IsPrincipalZeroCondition,"",_xlpm.CumulativeInterestCalculation))),
_xlpm.Calculation
)</f>
        <v/>
      </c>
      <c r="L378" s="4" t="str">
        <f>_xlfn.LET(
_xlpm.CumulativePrincipalCalculation,SUM($E$29:$F378),
_xlpm.CumulativePrincipalCalculationIfPrincipalLessThenOrEqualToMonthlyPaymentCondition,$L377+$E378,
_xlpm.PrincipalOwedCalculation,$B$10-$D378,
_xlpm.IsPrincipalLessThenOrEqualToMonthlyPaymentCondition,$G377&lt;=$B$10,
_xlpm.IsPrincipalZeroCondition,ROUND($G377,2) = 0,
_xlpm.IsPrincipalRemainingBlankCondition,$G377="",
_xlpm.IsPeriodBlankCondition,ISBLANK($A378),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78" s="4" t="str">
        <f>_xlfn.LET(
_xlpm.CumulativePMICalculation,SUM($I$29:$I378),
_xlpm.IsPrincipalZeroCondition,ROUND($G377,2) = 0,
_xlpm.IsPrincipalRemainingBlankCondition,$G377="",
_xlpm.IsPeriodBlankCondition,ISBLANK($A378),
_xlpm.Calculation,IF(_xlpm.IsPeriodBlankCondition,"",IF(_xlpm.IsPrincipalRemainingBlankCondition,"",IF(_xlpm.IsPrincipalZeroCondition,"",_xlpm.CumulativePMICalculation))),
_xlpm.Calculation
)</f>
        <v/>
      </c>
      <c r="N378" s="4" t="str">
        <f t="shared" si="53"/>
        <v/>
      </c>
      <c r="O378" s="4" t="str">
        <f>_xlfn.LET(
_xlpm.CumulativeHousingPaymentsIncludingAdditionalCosts,SUM($J$29:$J378),
_xlpm.PrincipalOwedCalculation,$B$10-$D378,
_xlpm.IsPrincipalLessThenOrEqualToMonthlyPaymentCondition,$G377&lt;=$B$10,
_xlpm.IsPrincipalZeroCondition,ROUND($G377,2) = 0,
_xlpm.IsPrincipalRemainingBlankCondition,$G377="",
_xlpm.IsPeriodBlankCondition,ISBLANK($A378),
_xlpm.Calculation,IF(_xlpm.IsPeriodBlankCondition,"",IF(_xlpm.IsPrincipalRemainingBlankCondition,"",IF(_xlpm.IsPrincipalZeroCondition,"",_xlpm.CumulativeHousingPaymentsIncludingAdditionalCosts))),
_xlpm.Calculation
)</f>
        <v/>
      </c>
    </row>
    <row r="379" spans="1:15" x14ac:dyDescent="0.3">
      <c r="A379">
        <v>351</v>
      </c>
      <c r="B379" s="34">
        <f t="shared" si="46"/>
        <v>54483</v>
      </c>
      <c r="C379" s="4" t="str">
        <f t="shared" si="47"/>
        <v/>
      </c>
      <c r="D379" s="4" t="str">
        <f t="shared" si="48"/>
        <v/>
      </c>
      <c r="E379" s="4" t="str">
        <f t="shared" si="54"/>
        <v/>
      </c>
      <c r="F379" s="4">
        <v>100</v>
      </c>
      <c r="G379" s="4" t="str">
        <f t="shared" si="49"/>
        <v/>
      </c>
      <c r="H379" s="4" t="str">
        <f t="shared" si="50"/>
        <v/>
      </c>
      <c r="I379" s="4" t="str">
        <f t="shared" si="51"/>
        <v/>
      </c>
      <c r="J379" s="4" t="str">
        <f t="shared" si="52"/>
        <v/>
      </c>
      <c r="K379" s="4" t="str">
        <f>_xlfn.LET(
_xlpm.CumulativeInterestCalculation,SUM($D$29:$D379),
_xlpm.IsPrincipalZeroCondition,ROUND($G378,2) = 0,
_xlpm.IsPrincipalRemainingBlankCondition,$G378="",
_xlpm.IsPeriodBlankCondition,ISBLANK($A379),
_xlpm.Calculation,IF(_xlpm.IsPeriodBlankCondition,"",IF(_xlpm.IsPrincipalRemainingBlankCondition,"",IF(_xlpm.IsPrincipalZeroCondition,"",_xlpm.CumulativeInterestCalculation))),
_xlpm.Calculation
)</f>
        <v/>
      </c>
      <c r="L379" s="4" t="str">
        <f>_xlfn.LET(
_xlpm.CumulativePrincipalCalculation,SUM($E$29:$F379),
_xlpm.CumulativePrincipalCalculationIfPrincipalLessThenOrEqualToMonthlyPaymentCondition,$L378+$E379,
_xlpm.PrincipalOwedCalculation,$B$10-$D379,
_xlpm.IsPrincipalLessThenOrEqualToMonthlyPaymentCondition,$G378&lt;=$B$10,
_xlpm.IsPrincipalZeroCondition,ROUND($G378,2) = 0,
_xlpm.IsPrincipalRemainingBlankCondition,$G378="",
_xlpm.IsPeriodBlankCondition,ISBLANK($A379),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79" s="4" t="str">
        <f>_xlfn.LET(
_xlpm.CumulativePMICalculation,SUM($I$29:$I379),
_xlpm.IsPrincipalZeroCondition,ROUND($G378,2) = 0,
_xlpm.IsPrincipalRemainingBlankCondition,$G378="",
_xlpm.IsPeriodBlankCondition,ISBLANK($A379),
_xlpm.Calculation,IF(_xlpm.IsPeriodBlankCondition,"",IF(_xlpm.IsPrincipalRemainingBlankCondition,"",IF(_xlpm.IsPrincipalZeroCondition,"",_xlpm.CumulativePMICalculation))),
_xlpm.Calculation
)</f>
        <v/>
      </c>
      <c r="N379" s="4" t="str">
        <f t="shared" si="53"/>
        <v/>
      </c>
      <c r="O379" s="4" t="str">
        <f>_xlfn.LET(
_xlpm.CumulativeHousingPaymentsIncludingAdditionalCosts,SUM($J$29:$J379),
_xlpm.PrincipalOwedCalculation,$B$10-$D379,
_xlpm.IsPrincipalLessThenOrEqualToMonthlyPaymentCondition,$G378&lt;=$B$10,
_xlpm.IsPrincipalZeroCondition,ROUND($G378,2) = 0,
_xlpm.IsPrincipalRemainingBlankCondition,$G378="",
_xlpm.IsPeriodBlankCondition,ISBLANK($A379),
_xlpm.Calculation,IF(_xlpm.IsPeriodBlankCondition,"",IF(_xlpm.IsPrincipalRemainingBlankCondition,"",IF(_xlpm.IsPrincipalZeroCondition,"",_xlpm.CumulativeHousingPaymentsIncludingAdditionalCosts))),
_xlpm.Calculation
)</f>
        <v/>
      </c>
    </row>
    <row r="380" spans="1:15" x14ac:dyDescent="0.3">
      <c r="A380">
        <v>352</v>
      </c>
      <c r="B380" s="34">
        <f t="shared" si="46"/>
        <v>54514</v>
      </c>
      <c r="C380" s="4" t="str">
        <f t="shared" si="47"/>
        <v/>
      </c>
      <c r="D380" s="4" t="str">
        <f t="shared" si="48"/>
        <v/>
      </c>
      <c r="E380" s="4" t="str">
        <f t="shared" si="54"/>
        <v/>
      </c>
      <c r="F380" s="4">
        <v>100</v>
      </c>
      <c r="G380" s="4" t="str">
        <f t="shared" si="49"/>
        <v/>
      </c>
      <c r="H380" s="4" t="str">
        <f t="shared" si="50"/>
        <v/>
      </c>
      <c r="I380" s="4" t="str">
        <f t="shared" si="51"/>
        <v/>
      </c>
      <c r="J380" s="4" t="str">
        <f t="shared" si="52"/>
        <v/>
      </c>
      <c r="K380" s="4" t="str">
        <f>_xlfn.LET(
_xlpm.CumulativeInterestCalculation,SUM($D$29:$D380),
_xlpm.IsPrincipalZeroCondition,ROUND($G379,2) = 0,
_xlpm.IsPrincipalRemainingBlankCondition,$G379="",
_xlpm.IsPeriodBlankCondition,ISBLANK($A380),
_xlpm.Calculation,IF(_xlpm.IsPeriodBlankCondition,"",IF(_xlpm.IsPrincipalRemainingBlankCondition,"",IF(_xlpm.IsPrincipalZeroCondition,"",_xlpm.CumulativeInterestCalculation))),
_xlpm.Calculation
)</f>
        <v/>
      </c>
      <c r="L380" s="4" t="str">
        <f>_xlfn.LET(
_xlpm.CumulativePrincipalCalculation,SUM($E$29:$F380),
_xlpm.CumulativePrincipalCalculationIfPrincipalLessThenOrEqualToMonthlyPaymentCondition,$L379+$E380,
_xlpm.PrincipalOwedCalculation,$B$10-$D380,
_xlpm.IsPrincipalLessThenOrEqualToMonthlyPaymentCondition,$G379&lt;=$B$10,
_xlpm.IsPrincipalZeroCondition,ROUND($G379,2) = 0,
_xlpm.IsPrincipalRemainingBlankCondition,$G379="",
_xlpm.IsPeriodBlankCondition,ISBLANK($A380),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80" s="4" t="str">
        <f>_xlfn.LET(
_xlpm.CumulativePMICalculation,SUM($I$29:$I380),
_xlpm.IsPrincipalZeroCondition,ROUND($G379,2) = 0,
_xlpm.IsPrincipalRemainingBlankCondition,$G379="",
_xlpm.IsPeriodBlankCondition,ISBLANK($A380),
_xlpm.Calculation,IF(_xlpm.IsPeriodBlankCondition,"",IF(_xlpm.IsPrincipalRemainingBlankCondition,"",IF(_xlpm.IsPrincipalZeroCondition,"",_xlpm.CumulativePMICalculation))),
_xlpm.Calculation
)</f>
        <v/>
      </c>
      <c r="N380" s="4" t="str">
        <f t="shared" si="53"/>
        <v/>
      </c>
      <c r="O380" s="4" t="str">
        <f>_xlfn.LET(
_xlpm.CumulativeHousingPaymentsIncludingAdditionalCosts,SUM($J$29:$J380),
_xlpm.PrincipalOwedCalculation,$B$10-$D380,
_xlpm.IsPrincipalLessThenOrEqualToMonthlyPaymentCondition,$G379&lt;=$B$10,
_xlpm.IsPrincipalZeroCondition,ROUND($G379,2) = 0,
_xlpm.IsPrincipalRemainingBlankCondition,$G379="",
_xlpm.IsPeriodBlankCondition,ISBLANK($A380),
_xlpm.Calculation,IF(_xlpm.IsPeriodBlankCondition,"",IF(_xlpm.IsPrincipalRemainingBlankCondition,"",IF(_xlpm.IsPrincipalZeroCondition,"",_xlpm.CumulativeHousingPaymentsIncludingAdditionalCosts))),
_xlpm.Calculation
)</f>
        <v/>
      </c>
    </row>
    <row r="381" spans="1:15" x14ac:dyDescent="0.3">
      <c r="A381">
        <v>353</v>
      </c>
      <c r="B381" s="34">
        <f t="shared" si="46"/>
        <v>54544</v>
      </c>
      <c r="C381" s="4" t="str">
        <f t="shared" si="47"/>
        <v/>
      </c>
      <c r="D381" s="4" t="str">
        <f t="shared" si="48"/>
        <v/>
      </c>
      <c r="E381" s="4" t="str">
        <f t="shared" si="54"/>
        <v/>
      </c>
      <c r="F381" s="4">
        <v>100</v>
      </c>
      <c r="G381" s="4" t="str">
        <f t="shared" si="49"/>
        <v/>
      </c>
      <c r="H381" s="4" t="str">
        <f t="shared" si="50"/>
        <v/>
      </c>
      <c r="I381" s="4" t="str">
        <f t="shared" si="51"/>
        <v/>
      </c>
      <c r="J381" s="4" t="str">
        <f t="shared" si="52"/>
        <v/>
      </c>
      <c r="K381" s="4" t="str">
        <f>_xlfn.LET(
_xlpm.CumulativeInterestCalculation,SUM($D$29:$D381),
_xlpm.IsPrincipalZeroCondition,ROUND($G380,2) = 0,
_xlpm.IsPrincipalRemainingBlankCondition,$G380="",
_xlpm.IsPeriodBlankCondition,ISBLANK($A381),
_xlpm.Calculation,IF(_xlpm.IsPeriodBlankCondition,"",IF(_xlpm.IsPrincipalRemainingBlankCondition,"",IF(_xlpm.IsPrincipalZeroCondition,"",_xlpm.CumulativeInterestCalculation))),
_xlpm.Calculation
)</f>
        <v/>
      </c>
      <c r="L381" s="4" t="str">
        <f>_xlfn.LET(
_xlpm.CumulativePrincipalCalculation,SUM($E$29:$F381),
_xlpm.CumulativePrincipalCalculationIfPrincipalLessThenOrEqualToMonthlyPaymentCondition,$L380+$E381,
_xlpm.PrincipalOwedCalculation,$B$10-$D381,
_xlpm.IsPrincipalLessThenOrEqualToMonthlyPaymentCondition,$G380&lt;=$B$10,
_xlpm.IsPrincipalZeroCondition,ROUND($G380,2) = 0,
_xlpm.IsPrincipalRemainingBlankCondition,$G380="",
_xlpm.IsPeriodBlankCondition,ISBLANK($A381),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81" s="4" t="str">
        <f>_xlfn.LET(
_xlpm.CumulativePMICalculation,SUM($I$29:$I381),
_xlpm.IsPrincipalZeroCondition,ROUND($G380,2) = 0,
_xlpm.IsPrincipalRemainingBlankCondition,$G380="",
_xlpm.IsPeriodBlankCondition,ISBLANK($A381),
_xlpm.Calculation,IF(_xlpm.IsPeriodBlankCondition,"",IF(_xlpm.IsPrincipalRemainingBlankCondition,"",IF(_xlpm.IsPrincipalZeroCondition,"",_xlpm.CumulativePMICalculation))),
_xlpm.Calculation
)</f>
        <v/>
      </c>
      <c r="N381" s="4" t="str">
        <f t="shared" si="53"/>
        <v/>
      </c>
      <c r="O381" s="4" t="str">
        <f>_xlfn.LET(
_xlpm.CumulativeHousingPaymentsIncludingAdditionalCosts,SUM($J$29:$J381),
_xlpm.PrincipalOwedCalculation,$B$10-$D381,
_xlpm.IsPrincipalLessThenOrEqualToMonthlyPaymentCondition,$G380&lt;=$B$10,
_xlpm.IsPrincipalZeroCondition,ROUND($G380,2) = 0,
_xlpm.IsPrincipalRemainingBlankCondition,$G380="",
_xlpm.IsPeriodBlankCondition,ISBLANK($A381),
_xlpm.Calculation,IF(_xlpm.IsPeriodBlankCondition,"",IF(_xlpm.IsPrincipalRemainingBlankCondition,"",IF(_xlpm.IsPrincipalZeroCondition,"",_xlpm.CumulativeHousingPaymentsIncludingAdditionalCosts))),
_xlpm.Calculation
)</f>
        <v/>
      </c>
    </row>
    <row r="382" spans="1:15" x14ac:dyDescent="0.3">
      <c r="A382">
        <v>354</v>
      </c>
      <c r="B382" s="34">
        <f t="shared" si="46"/>
        <v>54575</v>
      </c>
      <c r="C382" s="4" t="str">
        <f t="shared" si="47"/>
        <v/>
      </c>
      <c r="D382" s="4" t="str">
        <f t="shared" si="48"/>
        <v/>
      </c>
      <c r="E382" s="4" t="str">
        <f t="shared" si="54"/>
        <v/>
      </c>
      <c r="F382" s="4">
        <v>100</v>
      </c>
      <c r="G382" s="4" t="str">
        <f t="shared" si="49"/>
        <v/>
      </c>
      <c r="H382" s="4" t="str">
        <f t="shared" si="50"/>
        <v/>
      </c>
      <c r="I382" s="4" t="str">
        <f t="shared" si="51"/>
        <v/>
      </c>
      <c r="J382" s="4" t="str">
        <f t="shared" si="52"/>
        <v/>
      </c>
      <c r="K382" s="4" t="str">
        <f>_xlfn.LET(
_xlpm.CumulativeInterestCalculation,SUM($D$29:$D382),
_xlpm.IsPrincipalZeroCondition,ROUND($G381,2) = 0,
_xlpm.IsPrincipalRemainingBlankCondition,$G381="",
_xlpm.IsPeriodBlankCondition,ISBLANK($A382),
_xlpm.Calculation,IF(_xlpm.IsPeriodBlankCondition,"",IF(_xlpm.IsPrincipalRemainingBlankCondition,"",IF(_xlpm.IsPrincipalZeroCondition,"",_xlpm.CumulativeInterestCalculation))),
_xlpm.Calculation
)</f>
        <v/>
      </c>
      <c r="L382" s="4" t="str">
        <f>_xlfn.LET(
_xlpm.CumulativePrincipalCalculation,SUM($E$29:$F382),
_xlpm.CumulativePrincipalCalculationIfPrincipalLessThenOrEqualToMonthlyPaymentCondition,$L381+$E382,
_xlpm.PrincipalOwedCalculation,$B$10-$D382,
_xlpm.IsPrincipalLessThenOrEqualToMonthlyPaymentCondition,$G381&lt;=$B$10,
_xlpm.IsPrincipalZeroCondition,ROUND($G381,2) = 0,
_xlpm.IsPrincipalRemainingBlankCondition,$G381="",
_xlpm.IsPeriodBlankCondition,ISBLANK($A382),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82" s="4" t="str">
        <f>_xlfn.LET(
_xlpm.CumulativePMICalculation,SUM($I$29:$I382),
_xlpm.IsPrincipalZeroCondition,ROUND($G381,2) = 0,
_xlpm.IsPrincipalRemainingBlankCondition,$G381="",
_xlpm.IsPeriodBlankCondition,ISBLANK($A382),
_xlpm.Calculation,IF(_xlpm.IsPeriodBlankCondition,"",IF(_xlpm.IsPrincipalRemainingBlankCondition,"",IF(_xlpm.IsPrincipalZeroCondition,"",_xlpm.CumulativePMICalculation))),
_xlpm.Calculation
)</f>
        <v/>
      </c>
      <c r="N382" s="4" t="str">
        <f t="shared" si="53"/>
        <v/>
      </c>
      <c r="O382" s="4" t="str">
        <f>_xlfn.LET(
_xlpm.CumulativeHousingPaymentsIncludingAdditionalCosts,SUM($J$29:$J382),
_xlpm.PrincipalOwedCalculation,$B$10-$D382,
_xlpm.IsPrincipalLessThenOrEqualToMonthlyPaymentCondition,$G381&lt;=$B$10,
_xlpm.IsPrincipalZeroCondition,ROUND($G381,2) = 0,
_xlpm.IsPrincipalRemainingBlankCondition,$G381="",
_xlpm.IsPeriodBlankCondition,ISBLANK($A382),
_xlpm.Calculation,IF(_xlpm.IsPeriodBlankCondition,"",IF(_xlpm.IsPrincipalRemainingBlankCondition,"",IF(_xlpm.IsPrincipalZeroCondition,"",_xlpm.CumulativeHousingPaymentsIncludingAdditionalCosts))),
_xlpm.Calculation
)</f>
        <v/>
      </c>
    </row>
    <row r="383" spans="1:15" x14ac:dyDescent="0.3">
      <c r="A383">
        <v>355</v>
      </c>
      <c r="B383" s="34">
        <f t="shared" si="46"/>
        <v>54605</v>
      </c>
      <c r="C383" s="4" t="str">
        <f t="shared" si="47"/>
        <v/>
      </c>
      <c r="D383" s="4" t="str">
        <f t="shared" si="48"/>
        <v/>
      </c>
      <c r="E383" s="4" t="str">
        <f t="shared" si="54"/>
        <v/>
      </c>
      <c r="F383" s="4">
        <v>100</v>
      </c>
      <c r="G383" s="4" t="str">
        <f t="shared" si="49"/>
        <v/>
      </c>
      <c r="H383" s="4" t="str">
        <f t="shared" si="50"/>
        <v/>
      </c>
      <c r="I383" s="4" t="str">
        <f t="shared" si="51"/>
        <v/>
      </c>
      <c r="J383" s="4" t="str">
        <f t="shared" si="52"/>
        <v/>
      </c>
      <c r="K383" s="4" t="str">
        <f>_xlfn.LET(
_xlpm.CumulativeInterestCalculation,SUM($D$29:$D383),
_xlpm.IsPrincipalZeroCondition,ROUND($G382,2) = 0,
_xlpm.IsPrincipalRemainingBlankCondition,$G382="",
_xlpm.IsPeriodBlankCondition,ISBLANK($A383),
_xlpm.Calculation,IF(_xlpm.IsPeriodBlankCondition,"",IF(_xlpm.IsPrincipalRemainingBlankCondition,"",IF(_xlpm.IsPrincipalZeroCondition,"",_xlpm.CumulativeInterestCalculation))),
_xlpm.Calculation
)</f>
        <v/>
      </c>
      <c r="L383" s="4" t="str">
        <f>_xlfn.LET(
_xlpm.CumulativePrincipalCalculation,SUM($E$29:$F383),
_xlpm.CumulativePrincipalCalculationIfPrincipalLessThenOrEqualToMonthlyPaymentCondition,$L382+$E383,
_xlpm.PrincipalOwedCalculation,$B$10-$D383,
_xlpm.IsPrincipalLessThenOrEqualToMonthlyPaymentCondition,$G382&lt;=$B$10,
_xlpm.IsPrincipalZeroCondition,ROUND($G382,2) = 0,
_xlpm.IsPrincipalRemainingBlankCondition,$G382="",
_xlpm.IsPeriodBlankCondition,ISBLANK($A383),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83" s="4" t="str">
        <f>_xlfn.LET(
_xlpm.CumulativePMICalculation,SUM($I$29:$I383),
_xlpm.IsPrincipalZeroCondition,ROUND($G382,2) = 0,
_xlpm.IsPrincipalRemainingBlankCondition,$G382="",
_xlpm.IsPeriodBlankCondition,ISBLANK($A383),
_xlpm.Calculation,IF(_xlpm.IsPeriodBlankCondition,"",IF(_xlpm.IsPrincipalRemainingBlankCondition,"",IF(_xlpm.IsPrincipalZeroCondition,"",_xlpm.CumulativePMICalculation))),
_xlpm.Calculation
)</f>
        <v/>
      </c>
      <c r="N383" s="4" t="str">
        <f t="shared" si="53"/>
        <v/>
      </c>
      <c r="O383" s="4" t="str">
        <f>_xlfn.LET(
_xlpm.CumulativeHousingPaymentsIncludingAdditionalCosts,SUM($J$29:$J383),
_xlpm.PrincipalOwedCalculation,$B$10-$D383,
_xlpm.IsPrincipalLessThenOrEqualToMonthlyPaymentCondition,$G382&lt;=$B$10,
_xlpm.IsPrincipalZeroCondition,ROUND($G382,2) = 0,
_xlpm.IsPrincipalRemainingBlankCondition,$G382="",
_xlpm.IsPeriodBlankCondition,ISBLANK($A383),
_xlpm.Calculation,IF(_xlpm.IsPeriodBlankCondition,"",IF(_xlpm.IsPrincipalRemainingBlankCondition,"",IF(_xlpm.IsPrincipalZeroCondition,"",_xlpm.CumulativeHousingPaymentsIncludingAdditionalCosts))),
_xlpm.Calculation
)</f>
        <v/>
      </c>
    </row>
    <row r="384" spans="1:15" x14ac:dyDescent="0.3">
      <c r="A384">
        <v>356</v>
      </c>
      <c r="B384" s="34">
        <f t="shared" si="46"/>
        <v>54636</v>
      </c>
      <c r="C384" s="4" t="str">
        <f t="shared" si="47"/>
        <v/>
      </c>
      <c r="D384" s="4" t="str">
        <f t="shared" si="48"/>
        <v/>
      </c>
      <c r="E384" s="4" t="str">
        <f t="shared" si="54"/>
        <v/>
      </c>
      <c r="F384" s="4">
        <v>100</v>
      </c>
      <c r="G384" s="4" t="str">
        <f t="shared" si="49"/>
        <v/>
      </c>
      <c r="H384" s="4" t="str">
        <f t="shared" si="50"/>
        <v/>
      </c>
      <c r="I384" s="4" t="str">
        <f t="shared" si="51"/>
        <v/>
      </c>
      <c r="J384" s="4" t="str">
        <f t="shared" si="52"/>
        <v/>
      </c>
      <c r="K384" s="4" t="str">
        <f>_xlfn.LET(
_xlpm.CumulativeInterestCalculation,SUM($D$29:$D384),
_xlpm.IsPrincipalZeroCondition,ROUND($G383,2) = 0,
_xlpm.IsPrincipalRemainingBlankCondition,$G383="",
_xlpm.IsPeriodBlankCondition,ISBLANK($A384),
_xlpm.Calculation,IF(_xlpm.IsPeriodBlankCondition,"",IF(_xlpm.IsPrincipalRemainingBlankCondition,"",IF(_xlpm.IsPrincipalZeroCondition,"",_xlpm.CumulativeInterestCalculation))),
_xlpm.Calculation
)</f>
        <v/>
      </c>
      <c r="L384" s="4" t="str">
        <f>_xlfn.LET(
_xlpm.CumulativePrincipalCalculation,SUM($E$29:$F384),
_xlpm.CumulativePrincipalCalculationIfPrincipalLessThenOrEqualToMonthlyPaymentCondition,$L383+$E384,
_xlpm.PrincipalOwedCalculation,$B$10-$D384,
_xlpm.IsPrincipalLessThenOrEqualToMonthlyPaymentCondition,$G383&lt;=$B$10,
_xlpm.IsPrincipalZeroCondition,ROUND($G383,2) = 0,
_xlpm.IsPrincipalRemainingBlankCondition,$G383="",
_xlpm.IsPeriodBlankCondition,ISBLANK($A384),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84" s="4" t="str">
        <f>_xlfn.LET(
_xlpm.CumulativePMICalculation,SUM($I$29:$I384),
_xlpm.IsPrincipalZeroCondition,ROUND($G383,2) = 0,
_xlpm.IsPrincipalRemainingBlankCondition,$G383="",
_xlpm.IsPeriodBlankCondition,ISBLANK($A384),
_xlpm.Calculation,IF(_xlpm.IsPeriodBlankCondition,"",IF(_xlpm.IsPrincipalRemainingBlankCondition,"",IF(_xlpm.IsPrincipalZeroCondition,"",_xlpm.CumulativePMICalculation))),
_xlpm.Calculation
)</f>
        <v/>
      </c>
      <c r="N384" s="4" t="str">
        <f t="shared" si="53"/>
        <v/>
      </c>
      <c r="O384" s="4" t="str">
        <f>_xlfn.LET(
_xlpm.CumulativeHousingPaymentsIncludingAdditionalCosts,SUM($J$29:$J384),
_xlpm.PrincipalOwedCalculation,$B$10-$D384,
_xlpm.IsPrincipalLessThenOrEqualToMonthlyPaymentCondition,$G383&lt;=$B$10,
_xlpm.IsPrincipalZeroCondition,ROUND($G383,2) = 0,
_xlpm.IsPrincipalRemainingBlankCondition,$G383="",
_xlpm.IsPeriodBlankCondition,ISBLANK($A384),
_xlpm.Calculation,IF(_xlpm.IsPeriodBlankCondition,"",IF(_xlpm.IsPrincipalRemainingBlankCondition,"",IF(_xlpm.IsPrincipalZeroCondition,"",_xlpm.CumulativeHousingPaymentsIncludingAdditionalCosts))),
_xlpm.Calculation
)</f>
        <v/>
      </c>
    </row>
    <row r="385" spans="1:15" x14ac:dyDescent="0.3">
      <c r="A385">
        <v>357</v>
      </c>
      <c r="B385" s="34">
        <f t="shared" si="46"/>
        <v>54667</v>
      </c>
      <c r="C385" s="4" t="str">
        <f t="shared" si="47"/>
        <v/>
      </c>
      <c r="D385" s="4" t="str">
        <f t="shared" si="48"/>
        <v/>
      </c>
      <c r="E385" s="4" t="str">
        <f t="shared" si="54"/>
        <v/>
      </c>
      <c r="F385" s="4">
        <v>100</v>
      </c>
      <c r="G385" s="4" t="str">
        <f t="shared" si="49"/>
        <v/>
      </c>
      <c r="H385" s="4" t="str">
        <f t="shared" si="50"/>
        <v/>
      </c>
      <c r="I385" s="4" t="str">
        <f t="shared" si="51"/>
        <v/>
      </c>
      <c r="J385" s="4" t="str">
        <f t="shared" si="52"/>
        <v/>
      </c>
      <c r="K385" s="4" t="str">
        <f>_xlfn.LET(
_xlpm.CumulativeInterestCalculation,SUM($D$29:$D385),
_xlpm.IsPrincipalZeroCondition,ROUND($G384,2) = 0,
_xlpm.IsPrincipalRemainingBlankCondition,$G384="",
_xlpm.IsPeriodBlankCondition,ISBLANK($A385),
_xlpm.Calculation,IF(_xlpm.IsPeriodBlankCondition,"",IF(_xlpm.IsPrincipalRemainingBlankCondition,"",IF(_xlpm.IsPrincipalZeroCondition,"",_xlpm.CumulativeInterestCalculation))),
_xlpm.Calculation
)</f>
        <v/>
      </c>
      <c r="L385" s="4" t="str">
        <f>_xlfn.LET(
_xlpm.CumulativePrincipalCalculation,SUM($E$29:$F385),
_xlpm.CumulativePrincipalCalculationIfPrincipalLessThenOrEqualToMonthlyPaymentCondition,$L384+$E385,
_xlpm.PrincipalOwedCalculation,$B$10-$D385,
_xlpm.IsPrincipalLessThenOrEqualToMonthlyPaymentCondition,$G384&lt;=$B$10,
_xlpm.IsPrincipalZeroCondition,ROUND($G384,2) = 0,
_xlpm.IsPrincipalRemainingBlankCondition,$G384="",
_xlpm.IsPeriodBlankCondition,ISBLANK($A385),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85" s="4" t="str">
        <f>_xlfn.LET(
_xlpm.CumulativePMICalculation,SUM($I$29:$I385),
_xlpm.IsPrincipalZeroCondition,ROUND($G384,2) = 0,
_xlpm.IsPrincipalRemainingBlankCondition,$G384="",
_xlpm.IsPeriodBlankCondition,ISBLANK($A385),
_xlpm.Calculation,IF(_xlpm.IsPeriodBlankCondition,"",IF(_xlpm.IsPrincipalRemainingBlankCondition,"",IF(_xlpm.IsPrincipalZeroCondition,"",_xlpm.CumulativePMICalculation))),
_xlpm.Calculation
)</f>
        <v/>
      </c>
      <c r="N385" s="4" t="str">
        <f t="shared" si="53"/>
        <v/>
      </c>
      <c r="O385" s="4" t="str">
        <f>_xlfn.LET(
_xlpm.CumulativeHousingPaymentsIncludingAdditionalCosts,SUM($J$29:$J385),
_xlpm.PrincipalOwedCalculation,$B$10-$D385,
_xlpm.IsPrincipalLessThenOrEqualToMonthlyPaymentCondition,$G384&lt;=$B$10,
_xlpm.IsPrincipalZeroCondition,ROUND($G384,2) = 0,
_xlpm.IsPrincipalRemainingBlankCondition,$G384="",
_xlpm.IsPeriodBlankCondition,ISBLANK($A385),
_xlpm.Calculation,IF(_xlpm.IsPeriodBlankCondition,"",IF(_xlpm.IsPrincipalRemainingBlankCondition,"",IF(_xlpm.IsPrincipalZeroCondition,"",_xlpm.CumulativeHousingPaymentsIncludingAdditionalCosts))),
_xlpm.Calculation
)</f>
        <v/>
      </c>
    </row>
    <row r="386" spans="1:15" x14ac:dyDescent="0.3">
      <c r="A386">
        <v>358</v>
      </c>
      <c r="B386" s="34">
        <f t="shared" si="46"/>
        <v>54697</v>
      </c>
      <c r="C386" s="4" t="str">
        <f t="shared" si="47"/>
        <v/>
      </c>
      <c r="D386" s="4" t="str">
        <f t="shared" si="48"/>
        <v/>
      </c>
      <c r="E386" s="4" t="str">
        <f t="shared" si="54"/>
        <v/>
      </c>
      <c r="F386" s="4">
        <v>100</v>
      </c>
      <c r="G386" s="4" t="str">
        <f t="shared" si="49"/>
        <v/>
      </c>
      <c r="H386" s="4" t="str">
        <f t="shared" si="50"/>
        <v/>
      </c>
      <c r="I386" s="4" t="str">
        <f t="shared" si="51"/>
        <v/>
      </c>
      <c r="J386" s="4" t="str">
        <f t="shared" si="52"/>
        <v/>
      </c>
      <c r="K386" s="4" t="str">
        <f>_xlfn.LET(
_xlpm.CumulativeInterestCalculation,SUM($D$29:$D386),
_xlpm.IsPrincipalZeroCondition,ROUND($G385,2) = 0,
_xlpm.IsPrincipalRemainingBlankCondition,$G385="",
_xlpm.IsPeriodBlankCondition,ISBLANK($A386),
_xlpm.Calculation,IF(_xlpm.IsPeriodBlankCondition,"",IF(_xlpm.IsPrincipalRemainingBlankCondition,"",IF(_xlpm.IsPrincipalZeroCondition,"",_xlpm.CumulativeInterestCalculation))),
_xlpm.Calculation
)</f>
        <v/>
      </c>
      <c r="L386" s="4" t="str">
        <f>_xlfn.LET(
_xlpm.CumulativePrincipalCalculation,SUM($E$29:$F386),
_xlpm.CumulativePrincipalCalculationIfPrincipalLessThenOrEqualToMonthlyPaymentCondition,$L385+$E386,
_xlpm.PrincipalOwedCalculation,$B$10-$D386,
_xlpm.IsPrincipalLessThenOrEqualToMonthlyPaymentCondition,$G385&lt;=$B$10,
_xlpm.IsPrincipalZeroCondition,ROUND($G385,2) = 0,
_xlpm.IsPrincipalRemainingBlankCondition,$G385="",
_xlpm.IsPeriodBlankCondition,ISBLANK($A386),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86" s="4" t="str">
        <f>_xlfn.LET(
_xlpm.CumulativePMICalculation,SUM($I$29:$I386),
_xlpm.IsPrincipalZeroCondition,ROUND($G385,2) = 0,
_xlpm.IsPrincipalRemainingBlankCondition,$G385="",
_xlpm.IsPeriodBlankCondition,ISBLANK($A386),
_xlpm.Calculation,IF(_xlpm.IsPeriodBlankCondition,"",IF(_xlpm.IsPrincipalRemainingBlankCondition,"",IF(_xlpm.IsPrincipalZeroCondition,"",_xlpm.CumulativePMICalculation))),
_xlpm.Calculation
)</f>
        <v/>
      </c>
      <c r="N386" s="4" t="str">
        <f t="shared" si="53"/>
        <v/>
      </c>
      <c r="O386" s="4" t="str">
        <f>_xlfn.LET(
_xlpm.CumulativeHousingPaymentsIncludingAdditionalCosts,SUM($J$29:$J386),
_xlpm.PrincipalOwedCalculation,$B$10-$D386,
_xlpm.IsPrincipalLessThenOrEqualToMonthlyPaymentCondition,$G385&lt;=$B$10,
_xlpm.IsPrincipalZeroCondition,ROUND($G385,2) = 0,
_xlpm.IsPrincipalRemainingBlankCondition,$G385="",
_xlpm.IsPeriodBlankCondition,ISBLANK($A386),
_xlpm.Calculation,IF(_xlpm.IsPeriodBlankCondition,"",IF(_xlpm.IsPrincipalRemainingBlankCondition,"",IF(_xlpm.IsPrincipalZeroCondition,"",_xlpm.CumulativeHousingPaymentsIncludingAdditionalCosts))),
_xlpm.Calculation
)</f>
        <v/>
      </c>
    </row>
    <row r="387" spans="1:15" x14ac:dyDescent="0.3">
      <c r="A387">
        <v>359</v>
      </c>
      <c r="B387" s="34">
        <f t="shared" si="46"/>
        <v>54728</v>
      </c>
      <c r="C387" s="4" t="str">
        <f t="shared" si="47"/>
        <v/>
      </c>
      <c r="D387" s="4" t="str">
        <f t="shared" si="48"/>
        <v/>
      </c>
      <c r="E387" s="4" t="str">
        <f t="shared" si="54"/>
        <v/>
      </c>
      <c r="F387" s="4">
        <v>100</v>
      </c>
      <c r="G387" s="4" t="str">
        <f t="shared" si="49"/>
        <v/>
      </c>
      <c r="H387" s="4" t="str">
        <f t="shared" si="50"/>
        <v/>
      </c>
      <c r="I387" s="4" t="str">
        <f t="shared" si="51"/>
        <v/>
      </c>
      <c r="J387" s="4" t="str">
        <f t="shared" si="52"/>
        <v/>
      </c>
      <c r="K387" s="4" t="str">
        <f>_xlfn.LET(
_xlpm.CumulativeInterestCalculation,SUM($D$29:$D387),
_xlpm.IsPrincipalZeroCondition,ROUND($G386,2) = 0,
_xlpm.IsPrincipalRemainingBlankCondition,$G386="",
_xlpm.IsPeriodBlankCondition,ISBLANK($A387),
_xlpm.Calculation,IF(_xlpm.IsPeriodBlankCondition,"",IF(_xlpm.IsPrincipalRemainingBlankCondition,"",IF(_xlpm.IsPrincipalZeroCondition,"",_xlpm.CumulativeInterestCalculation))),
_xlpm.Calculation
)</f>
        <v/>
      </c>
      <c r="L387" s="4" t="str">
        <f>_xlfn.LET(
_xlpm.CumulativePrincipalCalculation,SUM($E$29:$F387),
_xlpm.CumulativePrincipalCalculationIfPrincipalLessThenOrEqualToMonthlyPaymentCondition,$L386+$E387,
_xlpm.PrincipalOwedCalculation,$B$10-$D387,
_xlpm.IsPrincipalLessThenOrEqualToMonthlyPaymentCondition,$G386&lt;=$B$10,
_xlpm.IsPrincipalZeroCondition,ROUND($G386,2) = 0,
_xlpm.IsPrincipalRemainingBlankCondition,$G386="",
_xlpm.IsPeriodBlankCondition,ISBLANK($A387),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87" s="4" t="str">
        <f>_xlfn.LET(
_xlpm.CumulativePMICalculation,SUM($I$29:$I387),
_xlpm.IsPrincipalZeroCondition,ROUND($G386,2) = 0,
_xlpm.IsPrincipalRemainingBlankCondition,$G386="",
_xlpm.IsPeriodBlankCondition,ISBLANK($A387),
_xlpm.Calculation,IF(_xlpm.IsPeriodBlankCondition,"",IF(_xlpm.IsPrincipalRemainingBlankCondition,"",IF(_xlpm.IsPrincipalZeroCondition,"",_xlpm.CumulativePMICalculation))),
_xlpm.Calculation
)</f>
        <v/>
      </c>
      <c r="N387" s="4" t="str">
        <f t="shared" si="53"/>
        <v/>
      </c>
      <c r="O387" s="4" t="str">
        <f>_xlfn.LET(
_xlpm.CumulativeHousingPaymentsIncludingAdditionalCosts,SUM($J$29:$J387),
_xlpm.PrincipalOwedCalculation,$B$10-$D387,
_xlpm.IsPrincipalLessThenOrEqualToMonthlyPaymentCondition,$G386&lt;=$B$10,
_xlpm.IsPrincipalZeroCondition,ROUND($G386,2) = 0,
_xlpm.IsPrincipalRemainingBlankCondition,$G386="",
_xlpm.IsPeriodBlankCondition,ISBLANK($A387),
_xlpm.Calculation,IF(_xlpm.IsPeriodBlankCondition,"",IF(_xlpm.IsPrincipalRemainingBlankCondition,"",IF(_xlpm.IsPrincipalZeroCondition,"",_xlpm.CumulativeHousingPaymentsIncludingAdditionalCosts))),
_xlpm.Calculation
)</f>
        <v/>
      </c>
    </row>
    <row r="388" spans="1:15" x14ac:dyDescent="0.3">
      <c r="A388">
        <v>360</v>
      </c>
      <c r="B388" s="34">
        <f t="shared" si="46"/>
        <v>54758</v>
      </c>
      <c r="C388" s="4" t="str">
        <f t="shared" si="47"/>
        <v/>
      </c>
      <c r="D388" s="4" t="str">
        <f t="shared" si="48"/>
        <v/>
      </c>
      <c r="E388" s="4" t="str">
        <f t="shared" si="54"/>
        <v/>
      </c>
      <c r="F388" s="4">
        <v>100</v>
      </c>
      <c r="G388" s="4" t="str">
        <f t="shared" si="49"/>
        <v/>
      </c>
      <c r="H388" s="4" t="str">
        <f t="shared" si="50"/>
        <v/>
      </c>
      <c r="I388" s="4" t="str">
        <f t="shared" si="51"/>
        <v/>
      </c>
      <c r="J388" s="4" t="str">
        <f t="shared" si="52"/>
        <v/>
      </c>
      <c r="K388" s="4" t="str">
        <f>_xlfn.LET(
_xlpm.CumulativeInterestCalculation,SUM($D$29:$D388),
_xlpm.IsPrincipalZeroCondition,ROUND($G387,2) = 0,
_xlpm.IsPrincipalRemainingBlankCondition,$G387="",
_xlpm.IsPeriodBlankCondition,ISBLANK($A388),
_xlpm.Calculation,IF(_xlpm.IsPeriodBlankCondition,"",IF(_xlpm.IsPrincipalRemainingBlankCondition,"",IF(_xlpm.IsPrincipalZeroCondition,"",_xlpm.CumulativeInterestCalculation))),
_xlpm.Calculation
)</f>
        <v/>
      </c>
      <c r="L388" s="4" t="str">
        <f>_xlfn.LET(
_xlpm.CumulativePrincipalCalculation,SUM($E$29:$F388),
_xlpm.CumulativePrincipalCalculationIfPrincipalLessThenOrEqualToMonthlyPaymentCondition,$L387+$E388,
_xlpm.PrincipalOwedCalculation,$B$10-$D388,
_xlpm.IsPrincipalLessThenOrEqualToMonthlyPaymentCondition,$G387&lt;=$B$10,
_xlpm.IsPrincipalZeroCondition,ROUND($G387,2) = 0,
_xlpm.IsPrincipalRemainingBlankCondition,$G387="",
_xlpm.IsPeriodBlankCondition,ISBLANK($A388),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88" s="4" t="str">
        <f>_xlfn.LET(
_xlpm.CumulativePMICalculation,SUM($I$29:$I388),
_xlpm.IsPrincipalZeroCondition,ROUND($G387,2) = 0,
_xlpm.IsPrincipalRemainingBlankCondition,$G387="",
_xlpm.IsPeriodBlankCondition,ISBLANK($A388),
_xlpm.Calculation,IF(_xlpm.IsPeriodBlankCondition,"",IF(_xlpm.IsPrincipalRemainingBlankCondition,"",IF(_xlpm.IsPrincipalZeroCondition,"",_xlpm.CumulativePMICalculation))),
_xlpm.Calculation
)</f>
        <v/>
      </c>
      <c r="N388" s="4" t="str">
        <f t="shared" si="53"/>
        <v/>
      </c>
      <c r="O388" s="4" t="str">
        <f>_xlfn.LET(
_xlpm.CumulativeHousingPaymentsIncludingAdditionalCosts,SUM($J$29:$J388),
_xlpm.PrincipalOwedCalculation,$B$10-$D388,
_xlpm.IsPrincipalLessThenOrEqualToMonthlyPaymentCondition,$G387&lt;=$B$10,
_xlpm.IsPrincipalZeroCondition,ROUND($G387,2) = 0,
_xlpm.IsPrincipalRemainingBlankCondition,$G387="",
_xlpm.IsPeriodBlankCondition,ISBLANK($A388),
_xlpm.Calculation,IF(_xlpm.IsPeriodBlankCondition,"",IF(_xlpm.IsPrincipalRemainingBlankCondition,"",IF(_xlpm.IsPrincipalZeroCondition,"",_xlpm.CumulativeHousingPaymentsIncludingAdditionalCosts))),
_xlpm.Calculation
)</f>
        <v/>
      </c>
    </row>
    <row r="389" spans="1:15" x14ac:dyDescent="0.3">
      <c r="B389" s="34" t="str">
        <f t="shared" si="46"/>
        <v/>
      </c>
      <c r="C389" s="4" t="str">
        <f t="shared" si="47"/>
        <v/>
      </c>
      <c r="D389" s="4" t="str">
        <f t="shared" si="48"/>
        <v/>
      </c>
      <c r="E389" s="4" t="str">
        <f t="shared" si="54"/>
        <v/>
      </c>
      <c r="F389" s="4"/>
      <c r="G389" s="4" t="str">
        <f t="shared" si="49"/>
        <v/>
      </c>
      <c r="H389" s="4" t="str">
        <f t="shared" si="50"/>
        <v/>
      </c>
      <c r="I389" s="4" t="str">
        <f t="shared" si="51"/>
        <v/>
      </c>
      <c r="J389" s="4" t="str">
        <f t="shared" si="52"/>
        <v/>
      </c>
      <c r="K389" s="4" t="str">
        <f>_xlfn.LET(
_xlpm.CumulativeInterestCalculation,SUM($D$29:$D389),
_xlpm.IsPrincipalZeroCondition,ROUND($G388,2) = 0,
_xlpm.IsPrincipalRemainingBlankCondition,$G388="",
_xlpm.IsPeriodBlankCondition,ISBLANK($A389),
_xlpm.Calculation,IF(_xlpm.IsPeriodBlankCondition,"",IF(_xlpm.IsPrincipalRemainingBlankCondition,"",IF(_xlpm.IsPrincipalZeroCondition,"",_xlpm.CumulativeInterestCalculation))),
_xlpm.Calculation
)</f>
        <v/>
      </c>
      <c r="L389" s="4" t="str">
        <f>_xlfn.LET(
_xlpm.CumulativePrincipalCalculation,SUM($E$29:$F389),
_xlpm.CumulativePrincipalCalculationIfPrincipalLessThenOrEqualToMonthlyPaymentCondition,$L388+$E389,
_xlpm.PrincipalOwedCalculation,$B$10-$D389,
_xlpm.IsPrincipalLessThenOrEqualToMonthlyPaymentCondition,$G388&lt;=$B$10,
_xlpm.IsPrincipalZeroCondition,ROUND($G388,2) = 0,
_xlpm.IsPrincipalRemainingBlankCondition,$G388="",
_xlpm.IsPeriodBlankCondition,ISBLANK($A389),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89" s="4" t="str">
        <f>_xlfn.LET(
_xlpm.CumulativePMICalculation,SUM($I$29:$I389),
_xlpm.IsPrincipalZeroCondition,ROUND($G388,2) = 0,
_xlpm.IsPrincipalRemainingBlankCondition,$G388="",
_xlpm.IsPeriodBlankCondition,ISBLANK($A389),
_xlpm.Calculation,IF(_xlpm.IsPeriodBlankCondition,"",IF(_xlpm.IsPrincipalRemainingBlankCondition,"",IF(_xlpm.IsPrincipalZeroCondition,"",_xlpm.CumulativePMICalculation))),
_xlpm.Calculation
)</f>
        <v/>
      </c>
      <c r="N389" s="4" t="str">
        <f t="shared" si="53"/>
        <v/>
      </c>
      <c r="O389" s="4" t="str">
        <f>_xlfn.LET(
_xlpm.CumulativeHousingPaymentsIncludingAdditionalCosts,SUM($J$29:$J389),
_xlpm.PrincipalOwedCalculation,$B$10-$D389,
_xlpm.IsPrincipalLessThenOrEqualToMonthlyPaymentCondition,$G388&lt;=$B$10,
_xlpm.IsPrincipalZeroCondition,ROUND($G388,2) = 0,
_xlpm.IsPrincipalRemainingBlankCondition,$G388="",
_xlpm.IsPeriodBlankCondition,ISBLANK($A389),
_xlpm.Calculation,IF(_xlpm.IsPeriodBlankCondition,"",IF(_xlpm.IsPrincipalRemainingBlankCondition,"",IF(_xlpm.IsPrincipalZeroCondition,"",_xlpm.CumulativeHousingPaymentsIncludingAdditionalCosts))),
_xlpm.Calculation
)</f>
        <v/>
      </c>
    </row>
    <row r="390" spans="1:15" x14ac:dyDescent="0.3">
      <c r="B390" s="34" t="str">
        <f t="shared" si="46"/>
        <v/>
      </c>
      <c r="C390" s="4" t="str">
        <f t="shared" si="47"/>
        <v/>
      </c>
      <c r="D390" s="4" t="str">
        <f t="shared" si="48"/>
        <v/>
      </c>
      <c r="E390" s="4" t="str">
        <f t="shared" si="54"/>
        <v/>
      </c>
      <c r="F390" s="4"/>
      <c r="G390" s="4" t="str">
        <f t="shared" si="49"/>
        <v/>
      </c>
      <c r="H390" s="4" t="str">
        <f t="shared" si="50"/>
        <v/>
      </c>
      <c r="I390" s="4" t="str">
        <f t="shared" si="51"/>
        <v/>
      </c>
      <c r="J390" s="4" t="str">
        <f t="shared" si="52"/>
        <v/>
      </c>
      <c r="K390" s="4" t="str">
        <f>_xlfn.LET(
_xlpm.CumulativeInterestCalculation,SUM($D$29:$D390),
_xlpm.IsPrincipalZeroCondition,ROUND($G389,2) = 0,
_xlpm.IsPrincipalRemainingBlankCondition,$G389="",
_xlpm.IsPeriodBlankCondition,ISBLANK($A390),
_xlpm.Calculation,IF(_xlpm.IsPeriodBlankCondition,"",IF(_xlpm.IsPrincipalRemainingBlankCondition,"",IF(_xlpm.IsPrincipalZeroCondition,"",_xlpm.CumulativeInterestCalculation))),
_xlpm.Calculation
)</f>
        <v/>
      </c>
      <c r="L390" s="4" t="str">
        <f>_xlfn.LET(
_xlpm.CumulativePrincipalCalculation,SUM($E$29:$F390),
_xlpm.CumulativePrincipalCalculationIfPrincipalLessThenOrEqualToMonthlyPaymentCondition,$L389+$E390,
_xlpm.PrincipalOwedCalculation,$B$10-$D390,
_xlpm.IsPrincipalLessThenOrEqualToMonthlyPaymentCondition,$G389&lt;=$B$10,
_xlpm.IsPrincipalZeroCondition,ROUND($G389,2) = 0,
_xlpm.IsPrincipalRemainingBlankCondition,$G389="",
_xlpm.IsPeriodBlankCondition,ISBLANK($A390),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90" s="4" t="str">
        <f>_xlfn.LET(
_xlpm.CumulativePMICalculation,SUM($I$29:$I390),
_xlpm.IsPrincipalZeroCondition,ROUND($G389,2) = 0,
_xlpm.IsPrincipalRemainingBlankCondition,$G389="",
_xlpm.IsPeriodBlankCondition,ISBLANK($A390),
_xlpm.Calculation,IF(_xlpm.IsPeriodBlankCondition,"",IF(_xlpm.IsPrincipalRemainingBlankCondition,"",IF(_xlpm.IsPrincipalZeroCondition,"",_xlpm.CumulativePMICalculation))),
_xlpm.Calculation
)</f>
        <v/>
      </c>
      <c r="N390" s="4" t="str">
        <f t="shared" si="53"/>
        <v/>
      </c>
      <c r="O390" s="4" t="str">
        <f>_xlfn.LET(
_xlpm.CumulativeHousingPaymentsIncludingAdditionalCosts,SUM($J$29:$J390),
_xlpm.PrincipalOwedCalculation,$B$10-$D390,
_xlpm.IsPrincipalLessThenOrEqualToMonthlyPaymentCondition,$G389&lt;=$B$10,
_xlpm.IsPrincipalZeroCondition,ROUND($G389,2) = 0,
_xlpm.IsPrincipalRemainingBlankCondition,$G389="",
_xlpm.IsPeriodBlankCondition,ISBLANK($A390),
_xlpm.Calculation,IF(_xlpm.IsPeriodBlankCondition,"",IF(_xlpm.IsPrincipalRemainingBlankCondition,"",IF(_xlpm.IsPrincipalZeroCondition,"",_xlpm.CumulativeHousingPaymentsIncludingAdditionalCosts))),
_xlpm.Calculation
)</f>
        <v/>
      </c>
    </row>
    <row r="391" spans="1:15" x14ac:dyDescent="0.3">
      <c r="B391" s="34" t="str">
        <f t="shared" si="46"/>
        <v/>
      </c>
      <c r="C391" s="4" t="str">
        <f t="shared" si="47"/>
        <v/>
      </c>
      <c r="D391" s="4" t="str">
        <f t="shared" si="48"/>
        <v/>
      </c>
      <c r="E391" s="4" t="str">
        <f t="shared" si="54"/>
        <v/>
      </c>
      <c r="F391" s="4"/>
      <c r="G391" s="4" t="str">
        <f t="shared" si="49"/>
        <v/>
      </c>
      <c r="H391" s="4" t="str">
        <f t="shared" si="50"/>
        <v/>
      </c>
      <c r="I391" s="4" t="str">
        <f t="shared" si="51"/>
        <v/>
      </c>
      <c r="J391" s="4" t="str">
        <f t="shared" si="52"/>
        <v/>
      </c>
      <c r="K391" s="4" t="str">
        <f>_xlfn.LET(
_xlpm.CumulativeInterestCalculation,SUM($D$29:$D391),
_xlpm.IsPrincipalZeroCondition,ROUND($G390,2) = 0,
_xlpm.IsPrincipalRemainingBlankCondition,$G390="",
_xlpm.IsPeriodBlankCondition,ISBLANK($A391),
_xlpm.Calculation,IF(_xlpm.IsPeriodBlankCondition,"",IF(_xlpm.IsPrincipalRemainingBlankCondition,"",IF(_xlpm.IsPrincipalZeroCondition,"",_xlpm.CumulativeInterestCalculation))),
_xlpm.Calculation
)</f>
        <v/>
      </c>
      <c r="L391" s="4" t="str">
        <f>_xlfn.LET(
_xlpm.CumulativePrincipalCalculation,SUM($E$29:$F391),
_xlpm.CumulativePrincipalCalculationIfPrincipalLessThenOrEqualToMonthlyPaymentCondition,$L390+$E391,
_xlpm.PrincipalOwedCalculation,$B$10-$D391,
_xlpm.IsPrincipalLessThenOrEqualToMonthlyPaymentCondition,$G390&lt;=$B$10,
_xlpm.IsPrincipalZeroCondition,ROUND($G390,2) = 0,
_xlpm.IsPrincipalRemainingBlankCondition,$G390="",
_xlpm.IsPeriodBlankCondition,ISBLANK($A391),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91" s="4" t="str">
        <f>_xlfn.LET(
_xlpm.CumulativePMICalculation,SUM($I$29:$I391),
_xlpm.IsPrincipalZeroCondition,ROUND($G390,2) = 0,
_xlpm.IsPrincipalRemainingBlankCondition,$G390="",
_xlpm.IsPeriodBlankCondition,ISBLANK($A391),
_xlpm.Calculation,IF(_xlpm.IsPeriodBlankCondition,"",IF(_xlpm.IsPrincipalRemainingBlankCondition,"",IF(_xlpm.IsPrincipalZeroCondition,"",_xlpm.CumulativePMICalculation))),
_xlpm.Calculation
)</f>
        <v/>
      </c>
      <c r="N391" s="4" t="str">
        <f t="shared" si="53"/>
        <v/>
      </c>
      <c r="O391" s="4" t="str">
        <f>_xlfn.LET(
_xlpm.CumulativeHousingPaymentsIncludingAdditionalCosts,SUM($J$29:$J391),
_xlpm.PrincipalOwedCalculation,$B$10-$D391,
_xlpm.IsPrincipalLessThenOrEqualToMonthlyPaymentCondition,$G390&lt;=$B$10,
_xlpm.IsPrincipalZeroCondition,ROUND($G390,2) = 0,
_xlpm.IsPrincipalRemainingBlankCondition,$G390="",
_xlpm.IsPeriodBlankCondition,ISBLANK($A391),
_xlpm.Calculation,IF(_xlpm.IsPeriodBlankCondition,"",IF(_xlpm.IsPrincipalRemainingBlankCondition,"",IF(_xlpm.IsPrincipalZeroCondition,"",_xlpm.CumulativeHousingPaymentsIncludingAdditionalCosts))),
_xlpm.Calculation
)</f>
        <v/>
      </c>
    </row>
    <row r="392" spans="1:15" x14ac:dyDescent="0.3">
      <c r="B392" s="34" t="str">
        <f t="shared" si="46"/>
        <v/>
      </c>
      <c r="C392" s="4" t="str">
        <f t="shared" si="47"/>
        <v/>
      </c>
      <c r="D392" s="4" t="str">
        <f t="shared" si="48"/>
        <v/>
      </c>
      <c r="E392" s="4" t="str">
        <f t="shared" si="54"/>
        <v/>
      </c>
      <c r="F392" s="4"/>
      <c r="G392" s="4" t="str">
        <f t="shared" si="49"/>
        <v/>
      </c>
      <c r="H392" s="4" t="str">
        <f t="shared" si="50"/>
        <v/>
      </c>
      <c r="I392" s="4" t="str">
        <f t="shared" si="51"/>
        <v/>
      </c>
      <c r="J392" s="4" t="str">
        <f t="shared" si="52"/>
        <v/>
      </c>
      <c r="K392" s="4" t="str">
        <f>_xlfn.LET(
_xlpm.CumulativeInterestCalculation,SUM($D$29:$D392),
_xlpm.IsPrincipalZeroCondition,ROUND($G391,2) = 0,
_xlpm.IsPrincipalRemainingBlankCondition,$G391="",
_xlpm.IsPeriodBlankCondition,ISBLANK($A392),
_xlpm.Calculation,IF(_xlpm.IsPeriodBlankCondition,"",IF(_xlpm.IsPrincipalRemainingBlankCondition,"",IF(_xlpm.IsPrincipalZeroCondition,"",_xlpm.CumulativeInterestCalculation))),
_xlpm.Calculation
)</f>
        <v/>
      </c>
      <c r="L392" s="4" t="str">
        <f>_xlfn.LET(
_xlpm.CumulativePrincipalCalculation,SUM($E$29:$F392),
_xlpm.CumulativePrincipalCalculationIfPrincipalLessThenOrEqualToMonthlyPaymentCondition,$L391+$E392,
_xlpm.PrincipalOwedCalculation,$B$10-$D392,
_xlpm.IsPrincipalLessThenOrEqualToMonthlyPaymentCondition,$G391&lt;=$B$10,
_xlpm.IsPrincipalZeroCondition,ROUND($G391,2) = 0,
_xlpm.IsPrincipalRemainingBlankCondition,$G391="",
_xlpm.IsPeriodBlankCondition,ISBLANK($A392),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92" s="4" t="str">
        <f>_xlfn.LET(
_xlpm.CumulativePMICalculation,SUM($I$29:$I392),
_xlpm.IsPrincipalZeroCondition,ROUND($G391,2) = 0,
_xlpm.IsPrincipalRemainingBlankCondition,$G391="",
_xlpm.IsPeriodBlankCondition,ISBLANK($A392),
_xlpm.Calculation,IF(_xlpm.IsPeriodBlankCondition,"",IF(_xlpm.IsPrincipalRemainingBlankCondition,"",IF(_xlpm.IsPrincipalZeroCondition,"",_xlpm.CumulativePMICalculation))),
_xlpm.Calculation
)</f>
        <v/>
      </c>
      <c r="N392" s="4" t="str">
        <f t="shared" si="53"/>
        <v/>
      </c>
      <c r="O392" s="4" t="str">
        <f>_xlfn.LET(
_xlpm.CumulativeHousingPaymentsIncludingAdditionalCosts,SUM($J$29:$J392),
_xlpm.PrincipalOwedCalculation,$B$10-$D392,
_xlpm.IsPrincipalLessThenOrEqualToMonthlyPaymentCondition,$G391&lt;=$B$10,
_xlpm.IsPrincipalZeroCondition,ROUND($G391,2) = 0,
_xlpm.IsPrincipalRemainingBlankCondition,$G391="",
_xlpm.IsPeriodBlankCondition,ISBLANK($A392),
_xlpm.Calculation,IF(_xlpm.IsPeriodBlankCondition,"",IF(_xlpm.IsPrincipalRemainingBlankCondition,"",IF(_xlpm.IsPrincipalZeroCondition,"",_xlpm.CumulativeHousingPaymentsIncludingAdditionalCosts))),
_xlpm.Calculation
)</f>
        <v/>
      </c>
    </row>
    <row r="393" spans="1:15" x14ac:dyDescent="0.3">
      <c r="B393" s="34" t="str">
        <f t="shared" si="46"/>
        <v/>
      </c>
      <c r="C393" s="4" t="str">
        <f t="shared" si="47"/>
        <v/>
      </c>
      <c r="D393" s="4" t="str">
        <f t="shared" si="48"/>
        <v/>
      </c>
      <c r="E393" s="4" t="str">
        <f t="shared" si="54"/>
        <v/>
      </c>
      <c r="F393" s="4"/>
      <c r="G393" s="4" t="str">
        <f t="shared" si="49"/>
        <v/>
      </c>
      <c r="H393" s="4" t="str">
        <f t="shared" si="50"/>
        <v/>
      </c>
      <c r="I393" s="4" t="str">
        <f t="shared" si="51"/>
        <v/>
      </c>
      <c r="J393" s="4" t="str">
        <f t="shared" si="52"/>
        <v/>
      </c>
      <c r="K393" s="4" t="str">
        <f>_xlfn.LET(
_xlpm.CumulativeInterestCalculation,SUM($D$29:$D393),
_xlpm.IsPrincipalZeroCondition,ROUND($G392,2) = 0,
_xlpm.IsPrincipalRemainingBlankCondition,$G392="",
_xlpm.IsPeriodBlankCondition,ISBLANK($A393),
_xlpm.Calculation,IF(_xlpm.IsPeriodBlankCondition,"",IF(_xlpm.IsPrincipalRemainingBlankCondition,"",IF(_xlpm.IsPrincipalZeroCondition,"",_xlpm.CumulativeInterestCalculation))),
_xlpm.Calculation
)</f>
        <v/>
      </c>
      <c r="L393" s="4" t="str">
        <f>_xlfn.LET(
_xlpm.CumulativePrincipalCalculation,SUM($E$29:$F393),
_xlpm.CumulativePrincipalCalculationIfPrincipalLessThenOrEqualToMonthlyPaymentCondition,$L392+$E393,
_xlpm.PrincipalOwedCalculation,$B$10-$D393,
_xlpm.IsPrincipalLessThenOrEqualToMonthlyPaymentCondition,$G392&lt;=$B$10,
_xlpm.IsPrincipalZeroCondition,ROUND($G392,2) = 0,
_xlpm.IsPrincipalRemainingBlankCondition,$G392="",
_xlpm.IsPeriodBlankCondition,ISBLANK($A393),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93" s="4" t="str">
        <f>_xlfn.LET(
_xlpm.CumulativePMICalculation,SUM($I$29:$I393),
_xlpm.IsPrincipalZeroCondition,ROUND($G392,2) = 0,
_xlpm.IsPrincipalRemainingBlankCondition,$G392="",
_xlpm.IsPeriodBlankCondition,ISBLANK($A393),
_xlpm.Calculation,IF(_xlpm.IsPeriodBlankCondition,"",IF(_xlpm.IsPrincipalRemainingBlankCondition,"",IF(_xlpm.IsPrincipalZeroCondition,"",_xlpm.CumulativePMICalculation))),
_xlpm.Calculation
)</f>
        <v/>
      </c>
      <c r="N393" s="4" t="str">
        <f t="shared" si="53"/>
        <v/>
      </c>
      <c r="O393" s="4" t="str">
        <f>_xlfn.LET(
_xlpm.CumulativeHousingPaymentsIncludingAdditionalCosts,SUM($J$29:$J393),
_xlpm.PrincipalOwedCalculation,$B$10-$D393,
_xlpm.IsPrincipalLessThenOrEqualToMonthlyPaymentCondition,$G392&lt;=$B$10,
_xlpm.IsPrincipalZeroCondition,ROUND($G392,2) = 0,
_xlpm.IsPrincipalRemainingBlankCondition,$G392="",
_xlpm.IsPeriodBlankCondition,ISBLANK($A393),
_xlpm.Calculation,IF(_xlpm.IsPeriodBlankCondition,"",IF(_xlpm.IsPrincipalRemainingBlankCondition,"",IF(_xlpm.IsPrincipalZeroCondition,"",_xlpm.CumulativeHousingPaymentsIncludingAdditionalCosts))),
_xlpm.Calculation
)</f>
        <v/>
      </c>
    </row>
    <row r="394" spans="1:15" x14ac:dyDescent="0.3">
      <c r="B394" s="34" t="str">
        <f t="shared" si="46"/>
        <v/>
      </c>
      <c r="C394" s="4" t="str">
        <f t="shared" si="47"/>
        <v/>
      </c>
      <c r="D394" s="4" t="str">
        <f t="shared" si="48"/>
        <v/>
      </c>
      <c r="E394" s="4" t="str">
        <f t="shared" si="54"/>
        <v/>
      </c>
      <c r="F394" s="4"/>
      <c r="G394" s="4" t="str">
        <f t="shared" si="49"/>
        <v/>
      </c>
      <c r="H394" s="4" t="str">
        <f t="shared" si="50"/>
        <v/>
      </c>
      <c r="I394" s="4" t="str">
        <f t="shared" si="51"/>
        <v/>
      </c>
      <c r="J394" s="4" t="str">
        <f t="shared" si="52"/>
        <v/>
      </c>
      <c r="K394" s="4" t="str">
        <f>_xlfn.LET(
_xlpm.CumulativeInterestCalculation,SUM($D$29:$D394),
_xlpm.IsPrincipalZeroCondition,ROUND($G393,2) = 0,
_xlpm.IsPrincipalRemainingBlankCondition,$G393="",
_xlpm.IsPeriodBlankCondition,ISBLANK($A394),
_xlpm.Calculation,IF(_xlpm.IsPeriodBlankCondition,"",IF(_xlpm.IsPrincipalRemainingBlankCondition,"",IF(_xlpm.IsPrincipalZeroCondition,"",_xlpm.CumulativeInterestCalculation))),
_xlpm.Calculation
)</f>
        <v/>
      </c>
      <c r="L394" s="4" t="str">
        <f>_xlfn.LET(
_xlpm.CumulativePrincipalCalculation,SUM($E$29:$F394),
_xlpm.CumulativePrincipalCalculationIfPrincipalLessThenOrEqualToMonthlyPaymentCondition,$L393+$E394,
_xlpm.PrincipalOwedCalculation,$B$10-$D394,
_xlpm.IsPrincipalLessThenOrEqualToMonthlyPaymentCondition,$G393&lt;=$B$10,
_xlpm.IsPrincipalZeroCondition,ROUND($G393,2) = 0,
_xlpm.IsPrincipalRemainingBlankCondition,$G393="",
_xlpm.IsPeriodBlankCondition,ISBLANK($A394),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94" s="4" t="str">
        <f>_xlfn.LET(
_xlpm.CumulativePMICalculation,SUM($I$29:$I394),
_xlpm.IsPrincipalZeroCondition,ROUND($G393,2) = 0,
_xlpm.IsPrincipalRemainingBlankCondition,$G393="",
_xlpm.IsPeriodBlankCondition,ISBLANK($A394),
_xlpm.Calculation,IF(_xlpm.IsPeriodBlankCondition,"",IF(_xlpm.IsPrincipalRemainingBlankCondition,"",IF(_xlpm.IsPrincipalZeroCondition,"",_xlpm.CumulativePMICalculation))),
_xlpm.Calculation
)</f>
        <v/>
      </c>
      <c r="N394" s="4" t="str">
        <f t="shared" si="53"/>
        <v/>
      </c>
      <c r="O394" s="4" t="str">
        <f>_xlfn.LET(
_xlpm.CumulativeHousingPaymentsIncludingAdditionalCosts,SUM($J$29:$J394),
_xlpm.PrincipalOwedCalculation,$B$10-$D394,
_xlpm.IsPrincipalLessThenOrEqualToMonthlyPaymentCondition,$G393&lt;=$B$10,
_xlpm.IsPrincipalZeroCondition,ROUND($G393,2) = 0,
_xlpm.IsPrincipalRemainingBlankCondition,$G393="",
_xlpm.IsPeriodBlankCondition,ISBLANK($A394),
_xlpm.Calculation,IF(_xlpm.IsPeriodBlankCondition,"",IF(_xlpm.IsPrincipalRemainingBlankCondition,"",IF(_xlpm.IsPrincipalZeroCondition,"",_xlpm.CumulativeHousingPaymentsIncludingAdditionalCosts))),
_xlpm.Calculation
)</f>
        <v/>
      </c>
    </row>
    <row r="395" spans="1:15" x14ac:dyDescent="0.3">
      <c r="B395" s="34" t="str">
        <f t="shared" si="46"/>
        <v/>
      </c>
      <c r="C395" s="4" t="str">
        <f t="shared" si="47"/>
        <v/>
      </c>
      <c r="D395" s="4" t="str">
        <f t="shared" si="48"/>
        <v/>
      </c>
      <c r="E395" s="4" t="str">
        <f t="shared" si="54"/>
        <v/>
      </c>
      <c r="F395" s="4"/>
      <c r="G395" s="4" t="str">
        <f t="shared" si="49"/>
        <v/>
      </c>
      <c r="H395" s="4" t="str">
        <f t="shared" si="50"/>
        <v/>
      </c>
      <c r="I395" s="4" t="str">
        <f t="shared" si="51"/>
        <v/>
      </c>
      <c r="J395" s="4" t="str">
        <f t="shared" si="52"/>
        <v/>
      </c>
      <c r="K395" s="4" t="str">
        <f>_xlfn.LET(
_xlpm.CumulativeInterestCalculation,SUM($D$29:$D395),
_xlpm.IsPrincipalZeroCondition,ROUND($G394,2) = 0,
_xlpm.IsPrincipalRemainingBlankCondition,$G394="",
_xlpm.IsPeriodBlankCondition,ISBLANK($A395),
_xlpm.Calculation,IF(_xlpm.IsPeriodBlankCondition,"",IF(_xlpm.IsPrincipalRemainingBlankCondition,"",IF(_xlpm.IsPrincipalZeroCondition,"",_xlpm.CumulativeInterestCalculation))),
_xlpm.Calculation
)</f>
        <v/>
      </c>
      <c r="L395" s="4" t="str">
        <f>_xlfn.LET(
_xlpm.CumulativePrincipalCalculation,SUM($E$29:$F395),
_xlpm.CumulativePrincipalCalculationIfPrincipalLessThenOrEqualToMonthlyPaymentCondition,$L394+$E395,
_xlpm.PrincipalOwedCalculation,$B$10-$D395,
_xlpm.IsPrincipalLessThenOrEqualToMonthlyPaymentCondition,$G394&lt;=$B$10,
_xlpm.IsPrincipalZeroCondition,ROUND($G394,2) = 0,
_xlpm.IsPrincipalRemainingBlankCondition,$G394="",
_xlpm.IsPeriodBlankCondition,ISBLANK($A395),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95" s="4" t="str">
        <f>_xlfn.LET(
_xlpm.CumulativePMICalculation,SUM($I$29:$I395),
_xlpm.IsPrincipalZeroCondition,ROUND($G394,2) = 0,
_xlpm.IsPrincipalRemainingBlankCondition,$G394="",
_xlpm.IsPeriodBlankCondition,ISBLANK($A395),
_xlpm.Calculation,IF(_xlpm.IsPeriodBlankCondition,"",IF(_xlpm.IsPrincipalRemainingBlankCondition,"",IF(_xlpm.IsPrincipalZeroCondition,"",_xlpm.CumulativePMICalculation))),
_xlpm.Calculation
)</f>
        <v/>
      </c>
      <c r="N395" s="4" t="str">
        <f t="shared" si="53"/>
        <v/>
      </c>
      <c r="O395" s="4" t="str">
        <f>_xlfn.LET(
_xlpm.CumulativeHousingPaymentsIncludingAdditionalCosts,SUM($J$29:$J395),
_xlpm.PrincipalOwedCalculation,$B$10-$D395,
_xlpm.IsPrincipalLessThenOrEqualToMonthlyPaymentCondition,$G394&lt;=$B$10,
_xlpm.IsPrincipalZeroCondition,ROUND($G394,2) = 0,
_xlpm.IsPrincipalRemainingBlankCondition,$G394="",
_xlpm.IsPeriodBlankCondition,ISBLANK($A395),
_xlpm.Calculation,IF(_xlpm.IsPeriodBlankCondition,"",IF(_xlpm.IsPrincipalRemainingBlankCondition,"",IF(_xlpm.IsPrincipalZeroCondition,"",_xlpm.CumulativeHousingPaymentsIncludingAdditionalCosts))),
_xlpm.Calculation
)</f>
        <v/>
      </c>
    </row>
    <row r="396" spans="1:15" x14ac:dyDescent="0.3">
      <c r="B396" s="34" t="str">
        <f t="shared" si="46"/>
        <v/>
      </c>
      <c r="C396" s="4" t="str">
        <f t="shared" si="47"/>
        <v/>
      </c>
      <c r="D396" s="4" t="str">
        <f t="shared" si="48"/>
        <v/>
      </c>
      <c r="E396" s="4" t="str">
        <f t="shared" si="54"/>
        <v/>
      </c>
      <c r="F396" s="4"/>
      <c r="G396" s="4" t="str">
        <f t="shared" si="49"/>
        <v/>
      </c>
      <c r="H396" s="4" t="str">
        <f t="shared" si="50"/>
        <v/>
      </c>
      <c r="I396" s="4" t="str">
        <f t="shared" si="51"/>
        <v/>
      </c>
      <c r="J396" s="4" t="str">
        <f t="shared" si="52"/>
        <v/>
      </c>
      <c r="K396" s="4" t="str">
        <f>_xlfn.LET(
_xlpm.CumulativeInterestCalculation,SUM($D$29:$D396),
_xlpm.IsPrincipalZeroCondition,ROUND($G395,2) = 0,
_xlpm.IsPrincipalRemainingBlankCondition,$G395="",
_xlpm.IsPeriodBlankCondition,ISBLANK($A396),
_xlpm.Calculation,IF(_xlpm.IsPeriodBlankCondition,"",IF(_xlpm.IsPrincipalRemainingBlankCondition,"",IF(_xlpm.IsPrincipalZeroCondition,"",_xlpm.CumulativeInterestCalculation))),
_xlpm.Calculation
)</f>
        <v/>
      </c>
      <c r="L396" s="4" t="str">
        <f>_xlfn.LET(
_xlpm.CumulativePrincipalCalculation,SUM($E$29:$F396),
_xlpm.CumulativePrincipalCalculationIfPrincipalLessThenOrEqualToMonthlyPaymentCondition,$L395+$E396,
_xlpm.PrincipalOwedCalculation,$B$10-$D396,
_xlpm.IsPrincipalLessThenOrEqualToMonthlyPaymentCondition,$G395&lt;=$B$10,
_xlpm.IsPrincipalZeroCondition,ROUND($G395,2) = 0,
_xlpm.IsPrincipalRemainingBlankCondition,$G395="",
_xlpm.IsPeriodBlankCondition,ISBLANK($A396),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96" s="4" t="str">
        <f>_xlfn.LET(
_xlpm.CumulativePMICalculation,SUM($I$29:$I396),
_xlpm.IsPrincipalZeroCondition,ROUND($G395,2) = 0,
_xlpm.IsPrincipalRemainingBlankCondition,$G395="",
_xlpm.IsPeriodBlankCondition,ISBLANK($A396),
_xlpm.Calculation,IF(_xlpm.IsPeriodBlankCondition,"",IF(_xlpm.IsPrincipalRemainingBlankCondition,"",IF(_xlpm.IsPrincipalZeroCondition,"",_xlpm.CumulativePMICalculation))),
_xlpm.Calculation
)</f>
        <v/>
      </c>
      <c r="N396" s="4" t="str">
        <f t="shared" si="53"/>
        <v/>
      </c>
      <c r="O396" s="4" t="str">
        <f>_xlfn.LET(
_xlpm.CumulativeHousingPaymentsIncludingAdditionalCosts,SUM($J$29:$J396),
_xlpm.PrincipalOwedCalculation,$B$10-$D396,
_xlpm.IsPrincipalLessThenOrEqualToMonthlyPaymentCondition,$G395&lt;=$B$10,
_xlpm.IsPrincipalZeroCondition,ROUND($G395,2) = 0,
_xlpm.IsPrincipalRemainingBlankCondition,$G395="",
_xlpm.IsPeriodBlankCondition,ISBLANK($A396),
_xlpm.Calculation,IF(_xlpm.IsPeriodBlankCondition,"",IF(_xlpm.IsPrincipalRemainingBlankCondition,"",IF(_xlpm.IsPrincipalZeroCondition,"",_xlpm.CumulativeHousingPaymentsIncludingAdditionalCosts))),
_xlpm.Calculation
)</f>
        <v/>
      </c>
    </row>
    <row r="397" spans="1:15" x14ac:dyDescent="0.3">
      <c r="B397" s="34" t="str">
        <f t="shared" si="46"/>
        <v/>
      </c>
      <c r="C397" s="4" t="str">
        <f t="shared" si="47"/>
        <v/>
      </c>
      <c r="D397" s="4" t="str">
        <f t="shared" si="48"/>
        <v/>
      </c>
      <c r="E397" s="4" t="str">
        <f t="shared" si="54"/>
        <v/>
      </c>
      <c r="F397" s="4"/>
      <c r="G397" s="4" t="str">
        <f t="shared" si="49"/>
        <v/>
      </c>
      <c r="H397" s="4" t="str">
        <f t="shared" si="50"/>
        <v/>
      </c>
      <c r="I397" s="4" t="str">
        <f t="shared" si="51"/>
        <v/>
      </c>
      <c r="J397" s="4" t="str">
        <f t="shared" si="52"/>
        <v/>
      </c>
      <c r="K397" s="4" t="str">
        <f>_xlfn.LET(
_xlpm.CumulativeInterestCalculation,SUM($D$29:$D397),
_xlpm.IsPrincipalZeroCondition,ROUND($G396,2) = 0,
_xlpm.IsPrincipalRemainingBlankCondition,$G396="",
_xlpm.IsPeriodBlankCondition,ISBLANK($A397),
_xlpm.Calculation,IF(_xlpm.IsPeriodBlankCondition,"",IF(_xlpm.IsPrincipalRemainingBlankCondition,"",IF(_xlpm.IsPrincipalZeroCondition,"",_xlpm.CumulativeInterestCalculation))),
_xlpm.Calculation
)</f>
        <v/>
      </c>
      <c r="L397" s="4" t="str">
        <f>_xlfn.LET(
_xlpm.CumulativePrincipalCalculation,SUM($E$29:$F397),
_xlpm.CumulativePrincipalCalculationIfPrincipalLessThenOrEqualToMonthlyPaymentCondition,$L396+$E397,
_xlpm.PrincipalOwedCalculation,$B$10-$D397,
_xlpm.IsPrincipalLessThenOrEqualToMonthlyPaymentCondition,$G396&lt;=$B$10,
_xlpm.IsPrincipalZeroCondition,ROUND($G396,2) = 0,
_xlpm.IsPrincipalRemainingBlankCondition,$G396="",
_xlpm.IsPeriodBlankCondition,ISBLANK($A397),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97" s="4" t="str">
        <f>_xlfn.LET(
_xlpm.CumulativePMICalculation,SUM($I$29:$I397),
_xlpm.IsPrincipalZeroCondition,ROUND($G396,2) = 0,
_xlpm.IsPrincipalRemainingBlankCondition,$G396="",
_xlpm.IsPeriodBlankCondition,ISBLANK($A397),
_xlpm.Calculation,IF(_xlpm.IsPeriodBlankCondition,"",IF(_xlpm.IsPrincipalRemainingBlankCondition,"",IF(_xlpm.IsPrincipalZeroCondition,"",_xlpm.CumulativePMICalculation))),
_xlpm.Calculation
)</f>
        <v/>
      </c>
      <c r="N397" s="4" t="str">
        <f t="shared" si="53"/>
        <v/>
      </c>
      <c r="O397" s="4" t="str">
        <f>_xlfn.LET(
_xlpm.CumulativeHousingPaymentsIncludingAdditionalCosts,SUM($J$29:$J397),
_xlpm.PrincipalOwedCalculation,$B$10-$D397,
_xlpm.IsPrincipalLessThenOrEqualToMonthlyPaymentCondition,$G396&lt;=$B$10,
_xlpm.IsPrincipalZeroCondition,ROUND($G396,2) = 0,
_xlpm.IsPrincipalRemainingBlankCondition,$G396="",
_xlpm.IsPeriodBlankCondition,ISBLANK($A397),
_xlpm.Calculation,IF(_xlpm.IsPeriodBlankCondition,"",IF(_xlpm.IsPrincipalRemainingBlankCondition,"",IF(_xlpm.IsPrincipalZeroCondition,"",_xlpm.CumulativeHousingPaymentsIncludingAdditionalCosts))),
_xlpm.Calculation
)</f>
        <v/>
      </c>
    </row>
    <row r="398" spans="1:15" x14ac:dyDescent="0.3">
      <c r="B398" s="34" t="str">
        <f t="shared" si="46"/>
        <v/>
      </c>
      <c r="C398" s="4" t="str">
        <f t="shared" si="47"/>
        <v/>
      </c>
      <c r="D398" s="4" t="str">
        <f t="shared" si="48"/>
        <v/>
      </c>
      <c r="E398" s="4" t="str">
        <f t="shared" si="54"/>
        <v/>
      </c>
      <c r="F398" s="4"/>
      <c r="G398" s="4" t="str">
        <f t="shared" si="49"/>
        <v/>
      </c>
      <c r="H398" s="4" t="str">
        <f t="shared" si="50"/>
        <v/>
      </c>
      <c r="I398" s="4" t="str">
        <f t="shared" si="51"/>
        <v/>
      </c>
      <c r="J398" s="4" t="str">
        <f t="shared" si="52"/>
        <v/>
      </c>
      <c r="K398" s="4" t="str">
        <f>_xlfn.LET(
_xlpm.CumulativeInterestCalculation,SUM($D$29:$D398),
_xlpm.IsPrincipalZeroCondition,ROUND($G397,2) = 0,
_xlpm.IsPrincipalRemainingBlankCondition,$G397="",
_xlpm.IsPeriodBlankCondition,ISBLANK($A398),
_xlpm.Calculation,IF(_xlpm.IsPeriodBlankCondition,"",IF(_xlpm.IsPrincipalRemainingBlankCondition,"",IF(_xlpm.IsPrincipalZeroCondition,"",_xlpm.CumulativeInterestCalculation))),
_xlpm.Calculation
)</f>
        <v/>
      </c>
      <c r="L398" s="4" t="str">
        <f>_xlfn.LET(
_xlpm.CumulativePrincipalCalculation,SUM($E$29:$F398),
_xlpm.CumulativePrincipalCalculationIfPrincipalLessThenOrEqualToMonthlyPaymentCondition,$L397+$E398,
_xlpm.PrincipalOwedCalculation,$B$10-$D398,
_xlpm.IsPrincipalLessThenOrEqualToMonthlyPaymentCondition,$G397&lt;=$B$10,
_xlpm.IsPrincipalZeroCondition,ROUND($G397,2) = 0,
_xlpm.IsPrincipalRemainingBlankCondition,$G397="",
_xlpm.IsPeriodBlankCondition,ISBLANK($A398),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98" s="4" t="str">
        <f>_xlfn.LET(
_xlpm.CumulativePMICalculation,SUM($I$29:$I398),
_xlpm.IsPrincipalZeroCondition,ROUND($G397,2) = 0,
_xlpm.IsPrincipalRemainingBlankCondition,$G397="",
_xlpm.IsPeriodBlankCondition,ISBLANK($A398),
_xlpm.Calculation,IF(_xlpm.IsPeriodBlankCondition,"",IF(_xlpm.IsPrincipalRemainingBlankCondition,"",IF(_xlpm.IsPrincipalZeroCondition,"",_xlpm.CumulativePMICalculation))),
_xlpm.Calculation
)</f>
        <v/>
      </c>
      <c r="N398" s="4" t="str">
        <f t="shared" si="53"/>
        <v/>
      </c>
      <c r="O398" s="4" t="str">
        <f>_xlfn.LET(
_xlpm.CumulativeHousingPaymentsIncludingAdditionalCosts,SUM($J$29:$J398),
_xlpm.PrincipalOwedCalculation,$B$10-$D398,
_xlpm.IsPrincipalLessThenOrEqualToMonthlyPaymentCondition,$G397&lt;=$B$10,
_xlpm.IsPrincipalZeroCondition,ROUND($G397,2) = 0,
_xlpm.IsPrincipalRemainingBlankCondition,$G397="",
_xlpm.IsPeriodBlankCondition,ISBLANK($A398),
_xlpm.Calculation,IF(_xlpm.IsPeriodBlankCondition,"",IF(_xlpm.IsPrincipalRemainingBlankCondition,"",IF(_xlpm.IsPrincipalZeroCondition,"",_xlpm.CumulativeHousingPaymentsIncludingAdditionalCosts))),
_xlpm.Calculation
)</f>
        <v/>
      </c>
    </row>
    <row r="399" spans="1:15" x14ac:dyDescent="0.3">
      <c r="B399" s="34" t="str">
        <f t="shared" si="46"/>
        <v/>
      </c>
      <c r="C399" s="4" t="str">
        <f t="shared" si="47"/>
        <v/>
      </c>
      <c r="D399" s="4" t="str">
        <f t="shared" si="48"/>
        <v/>
      </c>
      <c r="E399" s="4" t="str">
        <f t="shared" si="54"/>
        <v/>
      </c>
      <c r="F399" s="4"/>
      <c r="G399" s="4" t="str">
        <f t="shared" si="49"/>
        <v/>
      </c>
      <c r="H399" s="4" t="str">
        <f t="shared" si="50"/>
        <v/>
      </c>
      <c r="I399" s="4" t="str">
        <f t="shared" si="51"/>
        <v/>
      </c>
      <c r="J399" s="4" t="str">
        <f t="shared" si="52"/>
        <v/>
      </c>
      <c r="K399" s="4" t="str">
        <f>_xlfn.LET(
_xlpm.CumulativeInterestCalculation,SUM($D$29:$D399),
_xlpm.IsPrincipalZeroCondition,ROUND($G398,2) = 0,
_xlpm.IsPrincipalRemainingBlankCondition,$G398="",
_xlpm.IsPeriodBlankCondition,ISBLANK($A399),
_xlpm.Calculation,IF(_xlpm.IsPeriodBlankCondition,"",IF(_xlpm.IsPrincipalRemainingBlankCondition,"",IF(_xlpm.IsPrincipalZeroCondition,"",_xlpm.CumulativeInterestCalculation))),
_xlpm.Calculation
)</f>
        <v/>
      </c>
      <c r="L399" s="4" t="str">
        <f>_xlfn.LET(
_xlpm.CumulativePrincipalCalculation,SUM($E$29:$F399),
_xlpm.CumulativePrincipalCalculationIfPrincipalLessThenOrEqualToMonthlyPaymentCondition,$L398+$E399,
_xlpm.PrincipalOwedCalculation,$B$10-$D399,
_xlpm.IsPrincipalLessThenOrEqualToMonthlyPaymentCondition,$G398&lt;=$B$10,
_xlpm.IsPrincipalZeroCondition,ROUND($G398,2) = 0,
_xlpm.IsPrincipalRemainingBlankCondition,$G398="",
_xlpm.IsPeriodBlankCondition,ISBLANK($A399),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399" s="4" t="str">
        <f>_xlfn.LET(
_xlpm.CumulativePMICalculation,SUM($I$29:$I399),
_xlpm.IsPrincipalZeroCondition,ROUND($G398,2) = 0,
_xlpm.IsPrincipalRemainingBlankCondition,$G398="",
_xlpm.IsPeriodBlankCondition,ISBLANK($A399),
_xlpm.Calculation,IF(_xlpm.IsPeriodBlankCondition,"",IF(_xlpm.IsPrincipalRemainingBlankCondition,"",IF(_xlpm.IsPrincipalZeroCondition,"",_xlpm.CumulativePMICalculation))),
_xlpm.Calculation
)</f>
        <v/>
      </c>
      <c r="N399" s="4" t="str">
        <f t="shared" si="53"/>
        <v/>
      </c>
      <c r="O399" s="4" t="str">
        <f>_xlfn.LET(
_xlpm.CumulativeHousingPaymentsIncludingAdditionalCosts,SUM($J$29:$J399),
_xlpm.PrincipalOwedCalculation,$B$10-$D399,
_xlpm.IsPrincipalLessThenOrEqualToMonthlyPaymentCondition,$G398&lt;=$B$10,
_xlpm.IsPrincipalZeroCondition,ROUND($G398,2) = 0,
_xlpm.IsPrincipalRemainingBlankCondition,$G398="",
_xlpm.IsPeriodBlankCondition,ISBLANK($A399),
_xlpm.Calculation,IF(_xlpm.IsPeriodBlankCondition,"",IF(_xlpm.IsPrincipalRemainingBlankCondition,"",IF(_xlpm.IsPrincipalZeroCondition,"",_xlpm.CumulativeHousingPaymentsIncludingAdditionalCosts))),
_xlpm.Calculation
)</f>
        <v/>
      </c>
    </row>
    <row r="400" spans="1:15" x14ac:dyDescent="0.3">
      <c r="B400" s="34" t="str">
        <f t="shared" si="46"/>
        <v/>
      </c>
      <c r="C400" s="4" t="str">
        <f t="shared" si="47"/>
        <v/>
      </c>
      <c r="D400" s="4" t="str">
        <f t="shared" si="48"/>
        <v/>
      </c>
      <c r="E400" s="4" t="str">
        <f t="shared" si="54"/>
        <v/>
      </c>
      <c r="F400" s="4"/>
      <c r="G400" s="4" t="str">
        <f t="shared" si="49"/>
        <v/>
      </c>
      <c r="H400" s="4" t="str">
        <f t="shared" si="50"/>
        <v/>
      </c>
      <c r="I400" s="4" t="str">
        <f t="shared" si="51"/>
        <v/>
      </c>
      <c r="J400" s="4" t="str">
        <f t="shared" si="52"/>
        <v/>
      </c>
      <c r="K400" s="4" t="str">
        <f>_xlfn.LET(
_xlpm.CumulativeInterestCalculation,SUM($D$29:$D400),
_xlpm.IsPrincipalZeroCondition,ROUND($G399,2) = 0,
_xlpm.IsPrincipalRemainingBlankCondition,$G399="",
_xlpm.IsPeriodBlankCondition,ISBLANK($A400),
_xlpm.Calculation,IF(_xlpm.IsPeriodBlankCondition,"",IF(_xlpm.IsPrincipalRemainingBlankCondition,"",IF(_xlpm.IsPrincipalZeroCondition,"",_xlpm.CumulativeInterestCalculation))),
_xlpm.Calculation
)</f>
        <v/>
      </c>
      <c r="L400" s="4" t="str">
        <f>_xlfn.LET(
_xlpm.CumulativePrincipalCalculation,SUM($E$29:$F400),
_xlpm.CumulativePrincipalCalculationIfPrincipalLessThenOrEqualToMonthlyPaymentCondition,$L399+$E400,
_xlpm.PrincipalOwedCalculation,$B$10-$D400,
_xlpm.IsPrincipalLessThenOrEqualToMonthlyPaymentCondition,$G399&lt;=$B$10,
_xlpm.IsPrincipalZeroCondition,ROUND($G399,2) = 0,
_xlpm.IsPrincipalRemainingBlankCondition,$G399="",
_xlpm.IsPeriodBlankCondition,ISBLANK($A400),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00" s="4" t="str">
        <f>_xlfn.LET(
_xlpm.CumulativePMICalculation,SUM($I$29:$I400),
_xlpm.IsPrincipalZeroCondition,ROUND($G399,2) = 0,
_xlpm.IsPrincipalRemainingBlankCondition,$G399="",
_xlpm.IsPeriodBlankCondition,ISBLANK($A400),
_xlpm.Calculation,IF(_xlpm.IsPeriodBlankCondition,"",IF(_xlpm.IsPrincipalRemainingBlankCondition,"",IF(_xlpm.IsPrincipalZeroCondition,"",_xlpm.CumulativePMICalculation))),
_xlpm.Calculation
)</f>
        <v/>
      </c>
      <c r="N400" s="4" t="str">
        <f t="shared" si="53"/>
        <v/>
      </c>
      <c r="O400" s="4" t="str">
        <f>_xlfn.LET(
_xlpm.CumulativeHousingPaymentsIncludingAdditionalCosts,SUM($J$29:$J400),
_xlpm.PrincipalOwedCalculation,$B$10-$D400,
_xlpm.IsPrincipalLessThenOrEqualToMonthlyPaymentCondition,$G399&lt;=$B$10,
_xlpm.IsPrincipalZeroCondition,ROUND($G399,2) = 0,
_xlpm.IsPrincipalRemainingBlankCondition,$G399="",
_xlpm.IsPeriodBlankCondition,ISBLANK($A400),
_xlpm.Calculation,IF(_xlpm.IsPeriodBlankCondition,"",IF(_xlpm.IsPrincipalRemainingBlankCondition,"",IF(_xlpm.IsPrincipalZeroCondition,"",_xlpm.CumulativeHousingPaymentsIncludingAdditionalCosts))),
_xlpm.Calculation
)</f>
        <v/>
      </c>
    </row>
    <row r="401" spans="2:15" x14ac:dyDescent="0.3">
      <c r="B401" s="34" t="str">
        <f t="shared" si="46"/>
        <v/>
      </c>
      <c r="C401" s="4" t="str">
        <f t="shared" si="47"/>
        <v/>
      </c>
      <c r="D401" s="4" t="str">
        <f t="shared" si="48"/>
        <v/>
      </c>
      <c r="E401" s="4" t="str">
        <f t="shared" si="54"/>
        <v/>
      </c>
      <c r="F401" s="4"/>
      <c r="G401" s="4" t="str">
        <f t="shared" si="49"/>
        <v/>
      </c>
      <c r="H401" s="4" t="str">
        <f t="shared" si="50"/>
        <v/>
      </c>
      <c r="I401" s="4" t="str">
        <f t="shared" si="51"/>
        <v/>
      </c>
      <c r="J401" s="4" t="str">
        <f t="shared" si="52"/>
        <v/>
      </c>
      <c r="K401" s="4" t="str">
        <f>_xlfn.LET(
_xlpm.CumulativeInterestCalculation,SUM($D$29:$D401),
_xlpm.IsPrincipalZeroCondition,ROUND($G400,2) = 0,
_xlpm.IsPrincipalRemainingBlankCondition,$G400="",
_xlpm.IsPeriodBlankCondition,ISBLANK($A401),
_xlpm.Calculation,IF(_xlpm.IsPeriodBlankCondition,"",IF(_xlpm.IsPrincipalRemainingBlankCondition,"",IF(_xlpm.IsPrincipalZeroCondition,"",_xlpm.CumulativeInterestCalculation))),
_xlpm.Calculation
)</f>
        <v/>
      </c>
      <c r="L401" s="4" t="str">
        <f>_xlfn.LET(
_xlpm.CumulativePrincipalCalculation,SUM($E$29:$F401),
_xlpm.CumulativePrincipalCalculationIfPrincipalLessThenOrEqualToMonthlyPaymentCondition,$L400+$E401,
_xlpm.PrincipalOwedCalculation,$B$10-$D401,
_xlpm.IsPrincipalLessThenOrEqualToMonthlyPaymentCondition,$G400&lt;=$B$10,
_xlpm.IsPrincipalZeroCondition,ROUND($G400,2) = 0,
_xlpm.IsPrincipalRemainingBlankCondition,$G400="",
_xlpm.IsPeriodBlankCondition,ISBLANK($A401),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01" s="4" t="str">
        <f>_xlfn.LET(
_xlpm.CumulativePMICalculation,SUM($I$29:$I401),
_xlpm.IsPrincipalZeroCondition,ROUND($G400,2) = 0,
_xlpm.IsPrincipalRemainingBlankCondition,$G400="",
_xlpm.IsPeriodBlankCondition,ISBLANK($A401),
_xlpm.Calculation,IF(_xlpm.IsPeriodBlankCondition,"",IF(_xlpm.IsPrincipalRemainingBlankCondition,"",IF(_xlpm.IsPrincipalZeroCondition,"",_xlpm.CumulativePMICalculation))),
_xlpm.Calculation
)</f>
        <v/>
      </c>
      <c r="N401" s="4" t="str">
        <f t="shared" si="53"/>
        <v/>
      </c>
      <c r="O401" s="4" t="str">
        <f>_xlfn.LET(
_xlpm.CumulativeHousingPaymentsIncludingAdditionalCosts,SUM($J$29:$J401),
_xlpm.PrincipalOwedCalculation,$B$10-$D401,
_xlpm.IsPrincipalLessThenOrEqualToMonthlyPaymentCondition,$G400&lt;=$B$10,
_xlpm.IsPrincipalZeroCondition,ROUND($G400,2) = 0,
_xlpm.IsPrincipalRemainingBlankCondition,$G400="",
_xlpm.IsPeriodBlankCondition,ISBLANK($A401),
_xlpm.Calculation,IF(_xlpm.IsPeriodBlankCondition,"",IF(_xlpm.IsPrincipalRemainingBlankCondition,"",IF(_xlpm.IsPrincipalZeroCondition,"",_xlpm.CumulativeHousingPaymentsIncludingAdditionalCosts))),
_xlpm.Calculation
)</f>
        <v/>
      </c>
    </row>
    <row r="402" spans="2:15" x14ac:dyDescent="0.3">
      <c r="B402" s="34" t="str">
        <f t="shared" si="46"/>
        <v/>
      </c>
      <c r="C402" s="4" t="str">
        <f t="shared" si="47"/>
        <v/>
      </c>
      <c r="D402" s="4" t="str">
        <f t="shared" si="48"/>
        <v/>
      </c>
      <c r="E402" s="4" t="str">
        <f t="shared" si="54"/>
        <v/>
      </c>
      <c r="F402" s="4"/>
      <c r="G402" s="4" t="str">
        <f t="shared" si="49"/>
        <v/>
      </c>
      <c r="H402" s="4" t="str">
        <f t="shared" si="50"/>
        <v/>
      </c>
      <c r="I402" s="4" t="str">
        <f t="shared" si="51"/>
        <v/>
      </c>
      <c r="J402" s="4" t="str">
        <f t="shared" si="52"/>
        <v/>
      </c>
      <c r="K402" s="4" t="str">
        <f>_xlfn.LET(
_xlpm.CumulativeInterestCalculation,SUM($D$29:$D402),
_xlpm.IsPrincipalZeroCondition,ROUND($G401,2) = 0,
_xlpm.IsPrincipalRemainingBlankCondition,$G401="",
_xlpm.IsPeriodBlankCondition,ISBLANK($A402),
_xlpm.Calculation,IF(_xlpm.IsPeriodBlankCondition,"",IF(_xlpm.IsPrincipalRemainingBlankCondition,"",IF(_xlpm.IsPrincipalZeroCondition,"",_xlpm.CumulativeInterestCalculation))),
_xlpm.Calculation
)</f>
        <v/>
      </c>
      <c r="L402" s="4" t="str">
        <f>_xlfn.LET(
_xlpm.CumulativePrincipalCalculation,SUM($E$29:$F402),
_xlpm.CumulativePrincipalCalculationIfPrincipalLessThenOrEqualToMonthlyPaymentCondition,$L401+$E402,
_xlpm.PrincipalOwedCalculation,$B$10-$D402,
_xlpm.IsPrincipalLessThenOrEqualToMonthlyPaymentCondition,$G401&lt;=$B$10,
_xlpm.IsPrincipalZeroCondition,ROUND($G401,2) = 0,
_xlpm.IsPrincipalRemainingBlankCondition,$G401="",
_xlpm.IsPeriodBlankCondition,ISBLANK($A402),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02" s="4" t="str">
        <f>_xlfn.LET(
_xlpm.CumulativePMICalculation,SUM($I$29:$I402),
_xlpm.IsPrincipalZeroCondition,ROUND($G401,2) = 0,
_xlpm.IsPrincipalRemainingBlankCondition,$G401="",
_xlpm.IsPeriodBlankCondition,ISBLANK($A402),
_xlpm.Calculation,IF(_xlpm.IsPeriodBlankCondition,"",IF(_xlpm.IsPrincipalRemainingBlankCondition,"",IF(_xlpm.IsPrincipalZeroCondition,"",_xlpm.CumulativePMICalculation))),
_xlpm.Calculation
)</f>
        <v/>
      </c>
      <c r="N402" s="4" t="str">
        <f t="shared" si="53"/>
        <v/>
      </c>
      <c r="O402" s="4" t="str">
        <f>_xlfn.LET(
_xlpm.CumulativeHousingPaymentsIncludingAdditionalCosts,SUM($J$29:$J402),
_xlpm.PrincipalOwedCalculation,$B$10-$D402,
_xlpm.IsPrincipalLessThenOrEqualToMonthlyPaymentCondition,$G401&lt;=$B$10,
_xlpm.IsPrincipalZeroCondition,ROUND($G401,2) = 0,
_xlpm.IsPrincipalRemainingBlankCondition,$G401="",
_xlpm.IsPeriodBlankCondition,ISBLANK($A402),
_xlpm.Calculation,IF(_xlpm.IsPeriodBlankCondition,"",IF(_xlpm.IsPrincipalRemainingBlankCondition,"",IF(_xlpm.IsPrincipalZeroCondition,"",_xlpm.CumulativeHousingPaymentsIncludingAdditionalCosts))),
_xlpm.Calculation
)</f>
        <v/>
      </c>
    </row>
    <row r="403" spans="2:15" x14ac:dyDescent="0.3">
      <c r="B403" s="34" t="str">
        <f t="shared" si="46"/>
        <v/>
      </c>
      <c r="C403" s="4" t="str">
        <f t="shared" si="47"/>
        <v/>
      </c>
      <c r="D403" s="4" t="str">
        <f t="shared" si="48"/>
        <v/>
      </c>
      <c r="E403" s="4" t="str">
        <f t="shared" si="54"/>
        <v/>
      </c>
      <c r="F403" s="4"/>
      <c r="G403" s="4" t="str">
        <f t="shared" si="49"/>
        <v/>
      </c>
      <c r="H403" s="4" t="str">
        <f t="shared" si="50"/>
        <v/>
      </c>
      <c r="I403" s="4" t="str">
        <f t="shared" si="51"/>
        <v/>
      </c>
      <c r="J403" s="4" t="str">
        <f t="shared" si="52"/>
        <v/>
      </c>
      <c r="K403" s="4" t="str">
        <f>_xlfn.LET(
_xlpm.CumulativeInterestCalculation,SUM($D$29:$D403),
_xlpm.IsPrincipalZeroCondition,ROUND($G402,2) = 0,
_xlpm.IsPrincipalRemainingBlankCondition,$G402="",
_xlpm.IsPeriodBlankCondition,ISBLANK($A403),
_xlpm.Calculation,IF(_xlpm.IsPeriodBlankCondition,"",IF(_xlpm.IsPrincipalRemainingBlankCondition,"",IF(_xlpm.IsPrincipalZeroCondition,"",_xlpm.CumulativeInterestCalculation))),
_xlpm.Calculation
)</f>
        <v/>
      </c>
      <c r="L403" s="4" t="str">
        <f>_xlfn.LET(
_xlpm.CumulativePrincipalCalculation,SUM($E$29:$F403),
_xlpm.CumulativePrincipalCalculationIfPrincipalLessThenOrEqualToMonthlyPaymentCondition,$L402+$E403,
_xlpm.PrincipalOwedCalculation,$B$10-$D403,
_xlpm.IsPrincipalLessThenOrEqualToMonthlyPaymentCondition,$G402&lt;=$B$10,
_xlpm.IsPrincipalZeroCondition,ROUND($G402,2) = 0,
_xlpm.IsPrincipalRemainingBlankCondition,$G402="",
_xlpm.IsPeriodBlankCondition,ISBLANK($A403),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03" s="4" t="str">
        <f>_xlfn.LET(
_xlpm.CumulativePMICalculation,SUM($I$29:$I403),
_xlpm.IsPrincipalZeroCondition,ROUND($G402,2) = 0,
_xlpm.IsPrincipalRemainingBlankCondition,$G402="",
_xlpm.IsPeriodBlankCondition,ISBLANK($A403),
_xlpm.Calculation,IF(_xlpm.IsPeriodBlankCondition,"",IF(_xlpm.IsPrincipalRemainingBlankCondition,"",IF(_xlpm.IsPrincipalZeroCondition,"",_xlpm.CumulativePMICalculation))),
_xlpm.Calculation
)</f>
        <v/>
      </c>
      <c r="N403" s="4" t="str">
        <f t="shared" si="53"/>
        <v/>
      </c>
      <c r="O403" s="4" t="str">
        <f>_xlfn.LET(
_xlpm.CumulativeHousingPaymentsIncludingAdditionalCosts,SUM($J$29:$J403),
_xlpm.PrincipalOwedCalculation,$B$10-$D403,
_xlpm.IsPrincipalLessThenOrEqualToMonthlyPaymentCondition,$G402&lt;=$B$10,
_xlpm.IsPrincipalZeroCondition,ROUND($G402,2) = 0,
_xlpm.IsPrincipalRemainingBlankCondition,$G402="",
_xlpm.IsPeriodBlankCondition,ISBLANK($A403),
_xlpm.Calculation,IF(_xlpm.IsPeriodBlankCondition,"",IF(_xlpm.IsPrincipalRemainingBlankCondition,"",IF(_xlpm.IsPrincipalZeroCondition,"",_xlpm.CumulativeHousingPaymentsIncludingAdditionalCosts))),
_xlpm.Calculation
)</f>
        <v/>
      </c>
    </row>
    <row r="404" spans="2:15" x14ac:dyDescent="0.3">
      <c r="B404" s="34" t="str">
        <f t="shared" si="46"/>
        <v/>
      </c>
      <c r="C404" s="4" t="str">
        <f t="shared" si="47"/>
        <v/>
      </c>
      <c r="D404" s="4" t="str">
        <f t="shared" si="48"/>
        <v/>
      </c>
      <c r="E404" s="4" t="str">
        <f t="shared" si="54"/>
        <v/>
      </c>
      <c r="F404" s="4"/>
      <c r="G404" s="4" t="str">
        <f t="shared" si="49"/>
        <v/>
      </c>
      <c r="H404" s="4" t="str">
        <f t="shared" si="50"/>
        <v/>
      </c>
      <c r="I404" s="4" t="str">
        <f t="shared" si="51"/>
        <v/>
      </c>
      <c r="J404" s="4" t="str">
        <f t="shared" si="52"/>
        <v/>
      </c>
      <c r="K404" s="4" t="str">
        <f>_xlfn.LET(
_xlpm.CumulativeInterestCalculation,SUM($D$29:$D404),
_xlpm.IsPrincipalZeroCondition,ROUND($G403,2) = 0,
_xlpm.IsPrincipalRemainingBlankCondition,$G403="",
_xlpm.IsPeriodBlankCondition,ISBLANK($A404),
_xlpm.Calculation,IF(_xlpm.IsPeriodBlankCondition,"",IF(_xlpm.IsPrincipalRemainingBlankCondition,"",IF(_xlpm.IsPrincipalZeroCondition,"",_xlpm.CumulativeInterestCalculation))),
_xlpm.Calculation
)</f>
        <v/>
      </c>
      <c r="L404" s="4" t="str">
        <f>_xlfn.LET(
_xlpm.CumulativePrincipalCalculation,SUM($E$29:$F404),
_xlpm.CumulativePrincipalCalculationIfPrincipalLessThenOrEqualToMonthlyPaymentCondition,$L403+$E404,
_xlpm.PrincipalOwedCalculation,$B$10-$D404,
_xlpm.IsPrincipalLessThenOrEqualToMonthlyPaymentCondition,$G403&lt;=$B$10,
_xlpm.IsPrincipalZeroCondition,ROUND($G403,2) = 0,
_xlpm.IsPrincipalRemainingBlankCondition,$G403="",
_xlpm.IsPeriodBlankCondition,ISBLANK($A404),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04" s="4" t="str">
        <f>_xlfn.LET(
_xlpm.CumulativePMICalculation,SUM($I$29:$I404),
_xlpm.IsPrincipalZeroCondition,ROUND($G403,2) = 0,
_xlpm.IsPrincipalRemainingBlankCondition,$G403="",
_xlpm.IsPeriodBlankCondition,ISBLANK($A404),
_xlpm.Calculation,IF(_xlpm.IsPeriodBlankCondition,"",IF(_xlpm.IsPrincipalRemainingBlankCondition,"",IF(_xlpm.IsPrincipalZeroCondition,"",_xlpm.CumulativePMICalculation))),
_xlpm.Calculation
)</f>
        <v/>
      </c>
      <c r="N404" s="4" t="str">
        <f t="shared" si="53"/>
        <v/>
      </c>
      <c r="O404" s="4" t="str">
        <f>_xlfn.LET(
_xlpm.CumulativeHousingPaymentsIncludingAdditionalCosts,SUM($J$29:$J404),
_xlpm.PrincipalOwedCalculation,$B$10-$D404,
_xlpm.IsPrincipalLessThenOrEqualToMonthlyPaymentCondition,$G403&lt;=$B$10,
_xlpm.IsPrincipalZeroCondition,ROUND($G403,2) = 0,
_xlpm.IsPrincipalRemainingBlankCondition,$G403="",
_xlpm.IsPeriodBlankCondition,ISBLANK($A404),
_xlpm.Calculation,IF(_xlpm.IsPeriodBlankCondition,"",IF(_xlpm.IsPrincipalRemainingBlankCondition,"",IF(_xlpm.IsPrincipalZeroCondition,"",_xlpm.CumulativeHousingPaymentsIncludingAdditionalCosts))),
_xlpm.Calculation
)</f>
        <v/>
      </c>
    </row>
    <row r="405" spans="2:15" x14ac:dyDescent="0.3">
      <c r="B405" s="34" t="str">
        <f t="shared" si="46"/>
        <v/>
      </c>
      <c r="C405" s="4" t="str">
        <f t="shared" si="47"/>
        <v/>
      </c>
      <c r="D405" s="4" t="str">
        <f t="shared" si="48"/>
        <v/>
      </c>
      <c r="E405" s="4" t="str">
        <f t="shared" si="54"/>
        <v/>
      </c>
      <c r="F405" s="4"/>
      <c r="G405" s="4" t="str">
        <f t="shared" si="49"/>
        <v/>
      </c>
      <c r="H405" s="4" t="str">
        <f t="shared" si="50"/>
        <v/>
      </c>
      <c r="I405" s="4" t="str">
        <f t="shared" si="51"/>
        <v/>
      </c>
      <c r="J405" s="4" t="str">
        <f t="shared" si="52"/>
        <v/>
      </c>
      <c r="K405" s="4" t="str">
        <f>_xlfn.LET(
_xlpm.CumulativeInterestCalculation,SUM($D$29:$D405),
_xlpm.IsPrincipalZeroCondition,ROUND($G404,2) = 0,
_xlpm.IsPrincipalRemainingBlankCondition,$G404="",
_xlpm.IsPeriodBlankCondition,ISBLANK($A405),
_xlpm.Calculation,IF(_xlpm.IsPeriodBlankCondition,"",IF(_xlpm.IsPrincipalRemainingBlankCondition,"",IF(_xlpm.IsPrincipalZeroCondition,"",_xlpm.CumulativeInterestCalculation))),
_xlpm.Calculation
)</f>
        <v/>
      </c>
      <c r="L405" s="4" t="str">
        <f>_xlfn.LET(
_xlpm.CumulativePrincipalCalculation,SUM($E$29:$F405),
_xlpm.CumulativePrincipalCalculationIfPrincipalLessThenOrEqualToMonthlyPaymentCondition,$L404+$E405,
_xlpm.PrincipalOwedCalculation,$B$10-$D405,
_xlpm.IsPrincipalLessThenOrEqualToMonthlyPaymentCondition,$G404&lt;=$B$10,
_xlpm.IsPrincipalZeroCondition,ROUND($G404,2) = 0,
_xlpm.IsPrincipalRemainingBlankCondition,$G404="",
_xlpm.IsPeriodBlankCondition,ISBLANK($A405),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05" s="4" t="str">
        <f>_xlfn.LET(
_xlpm.CumulativePMICalculation,SUM($I$29:$I405),
_xlpm.IsPrincipalZeroCondition,ROUND($G404,2) = 0,
_xlpm.IsPrincipalRemainingBlankCondition,$G404="",
_xlpm.IsPeriodBlankCondition,ISBLANK($A405),
_xlpm.Calculation,IF(_xlpm.IsPeriodBlankCondition,"",IF(_xlpm.IsPrincipalRemainingBlankCondition,"",IF(_xlpm.IsPrincipalZeroCondition,"",_xlpm.CumulativePMICalculation))),
_xlpm.Calculation
)</f>
        <v/>
      </c>
      <c r="N405" s="4" t="str">
        <f t="shared" si="53"/>
        <v/>
      </c>
      <c r="O405" s="4" t="str">
        <f>_xlfn.LET(
_xlpm.CumulativeHousingPaymentsIncludingAdditionalCosts,SUM($J$29:$J405),
_xlpm.PrincipalOwedCalculation,$B$10-$D405,
_xlpm.IsPrincipalLessThenOrEqualToMonthlyPaymentCondition,$G404&lt;=$B$10,
_xlpm.IsPrincipalZeroCondition,ROUND($G404,2) = 0,
_xlpm.IsPrincipalRemainingBlankCondition,$G404="",
_xlpm.IsPeriodBlankCondition,ISBLANK($A405),
_xlpm.Calculation,IF(_xlpm.IsPeriodBlankCondition,"",IF(_xlpm.IsPrincipalRemainingBlankCondition,"",IF(_xlpm.IsPrincipalZeroCondition,"",_xlpm.CumulativeHousingPaymentsIncludingAdditionalCosts))),
_xlpm.Calculation
)</f>
        <v/>
      </c>
    </row>
    <row r="406" spans="2:15" x14ac:dyDescent="0.3">
      <c r="B406" s="34" t="str">
        <f t="shared" si="46"/>
        <v/>
      </c>
      <c r="C406" s="4" t="str">
        <f t="shared" si="47"/>
        <v/>
      </c>
      <c r="D406" s="4" t="str">
        <f t="shared" si="48"/>
        <v/>
      </c>
      <c r="E406" s="4" t="str">
        <f t="shared" si="54"/>
        <v/>
      </c>
      <c r="F406" s="4"/>
      <c r="G406" s="4" t="str">
        <f t="shared" si="49"/>
        <v/>
      </c>
      <c r="H406" s="4" t="str">
        <f t="shared" si="50"/>
        <v/>
      </c>
      <c r="I406" s="4" t="str">
        <f t="shared" si="51"/>
        <v/>
      </c>
      <c r="J406" s="4" t="str">
        <f t="shared" si="52"/>
        <v/>
      </c>
      <c r="K406" s="4" t="str">
        <f>_xlfn.LET(
_xlpm.CumulativeInterestCalculation,SUM($D$29:$D406),
_xlpm.IsPrincipalZeroCondition,ROUND($G405,2) = 0,
_xlpm.IsPrincipalRemainingBlankCondition,$G405="",
_xlpm.IsPeriodBlankCondition,ISBLANK($A406),
_xlpm.Calculation,IF(_xlpm.IsPeriodBlankCondition,"",IF(_xlpm.IsPrincipalRemainingBlankCondition,"",IF(_xlpm.IsPrincipalZeroCondition,"",_xlpm.CumulativeInterestCalculation))),
_xlpm.Calculation
)</f>
        <v/>
      </c>
      <c r="L406" s="4" t="str">
        <f>_xlfn.LET(
_xlpm.CumulativePrincipalCalculation,SUM($E$29:$F406),
_xlpm.CumulativePrincipalCalculationIfPrincipalLessThenOrEqualToMonthlyPaymentCondition,$L405+$E406,
_xlpm.PrincipalOwedCalculation,$B$10-$D406,
_xlpm.IsPrincipalLessThenOrEqualToMonthlyPaymentCondition,$G405&lt;=$B$10,
_xlpm.IsPrincipalZeroCondition,ROUND($G405,2) = 0,
_xlpm.IsPrincipalRemainingBlankCondition,$G405="",
_xlpm.IsPeriodBlankCondition,ISBLANK($A406),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06" s="4" t="str">
        <f>_xlfn.LET(
_xlpm.CumulativePMICalculation,SUM($I$29:$I406),
_xlpm.IsPrincipalZeroCondition,ROUND($G405,2) = 0,
_xlpm.IsPrincipalRemainingBlankCondition,$G405="",
_xlpm.IsPeriodBlankCondition,ISBLANK($A406),
_xlpm.Calculation,IF(_xlpm.IsPeriodBlankCondition,"",IF(_xlpm.IsPrincipalRemainingBlankCondition,"",IF(_xlpm.IsPrincipalZeroCondition,"",_xlpm.CumulativePMICalculation))),
_xlpm.Calculation
)</f>
        <v/>
      </c>
      <c r="N406" s="4" t="str">
        <f t="shared" si="53"/>
        <v/>
      </c>
      <c r="O406" s="4" t="str">
        <f>_xlfn.LET(
_xlpm.CumulativeHousingPaymentsIncludingAdditionalCosts,SUM($J$29:$J406),
_xlpm.PrincipalOwedCalculation,$B$10-$D406,
_xlpm.IsPrincipalLessThenOrEqualToMonthlyPaymentCondition,$G405&lt;=$B$10,
_xlpm.IsPrincipalZeroCondition,ROUND($G405,2) = 0,
_xlpm.IsPrincipalRemainingBlankCondition,$G405="",
_xlpm.IsPeriodBlankCondition,ISBLANK($A406),
_xlpm.Calculation,IF(_xlpm.IsPeriodBlankCondition,"",IF(_xlpm.IsPrincipalRemainingBlankCondition,"",IF(_xlpm.IsPrincipalZeroCondition,"",_xlpm.CumulativeHousingPaymentsIncludingAdditionalCosts))),
_xlpm.Calculation
)</f>
        <v/>
      </c>
    </row>
    <row r="407" spans="2:15" x14ac:dyDescent="0.3">
      <c r="B407" s="34" t="str">
        <f t="shared" si="46"/>
        <v/>
      </c>
      <c r="C407" s="4" t="str">
        <f t="shared" si="47"/>
        <v/>
      </c>
      <c r="D407" s="4" t="str">
        <f t="shared" si="48"/>
        <v/>
      </c>
      <c r="E407" s="4" t="str">
        <f t="shared" si="54"/>
        <v/>
      </c>
      <c r="F407" s="4"/>
      <c r="G407" s="4" t="str">
        <f t="shared" si="49"/>
        <v/>
      </c>
      <c r="H407" s="4" t="str">
        <f t="shared" si="50"/>
        <v/>
      </c>
      <c r="I407" s="4" t="str">
        <f t="shared" si="51"/>
        <v/>
      </c>
      <c r="J407" s="4" t="str">
        <f t="shared" si="52"/>
        <v/>
      </c>
      <c r="K407" s="4" t="str">
        <f>_xlfn.LET(
_xlpm.CumulativeInterestCalculation,SUM($D$29:$D407),
_xlpm.IsPrincipalZeroCondition,ROUND($G406,2) = 0,
_xlpm.IsPrincipalRemainingBlankCondition,$G406="",
_xlpm.IsPeriodBlankCondition,ISBLANK($A407),
_xlpm.Calculation,IF(_xlpm.IsPeriodBlankCondition,"",IF(_xlpm.IsPrincipalRemainingBlankCondition,"",IF(_xlpm.IsPrincipalZeroCondition,"",_xlpm.CumulativeInterestCalculation))),
_xlpm.Calculation
)</f>
        <v/>
      </c>
      <c r="L407" s="4" t="str">
        <f>_xlfn.LET(
_xlpm.CumulativePrincipalCalculation,SUM($E$29:$F407),
_xlpm.CumulativePrincipalCalculationIfPrincipalLessThenOrEqualToMonthlyPaymentCondition,$L406+$E407,
_xlpm.PrincipalOwedCalculation,$B$10-$D407,
_xlpm.IsPrincipalLessThenOrEqualToMonthlyPaymentCondition,$G406&lt;=$B$10,
_xlpm.IsPrincipalZeroCondition,ROUND($G406,2) = 0,
_xlpm.IsPrincipalRemainingBlankCondition,$G406="",
_xlpm.IsPeriodBlankCondition,ISBLANK($A407),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07" s="4" t="str">
        <f>_xlfn.LET(
_xlpm.CumulativePMICalculation,SUM($I$29:$I407),
_xlpm.IsPrincipalZeroCondition,ROUND($G406,2) = 0,
_xlpm.IsPrincipalRemainingBlankCondition,$G406="",
_xlpm.IsPeriodBlankCondition,ISBLANK($A407),
_xlpm.Calculation,IF(_xlpm.IsPeriodBlankCondition,"",IF(_xlpm.IsPrincipalRemainingBlankCondition,"",IF(_xlpm.IsPrincipalZeroCondition,"",_xlpm.CumulativePMICalculation))),
_xlpm.Calculation
)</f>
        <v/>
      </c>
      <c r="N407" s="4" t="str">
        <f t="shared" si="53"/>
        <v/>
      </c>
      <c r="O407" s="4" t="str">
        <f>_xlfn.LET(
_xlpm.CumulativeHousingPaymentsIncludingAdditionalCosts,SUM($J$29:$J407),
_xlpm.PrincipalOwedCalculation,$B$10-$D407,
_xlpm.IsPrincipalLessThenOrEqualToMonthlyPaymentCondition,$G406&lt;=$B$10,
_xlpm.IsPrincipalZeroCondition,ROUND($G406,2) = 0,
_xlpm.IsPrincipalRemainingBlankCondition,$G406="",
_xlpm.IsPeriodBlankCondition,ISBLANK($A407),
_xlpm.Calculation,IF(_xlpm.IsPeriodBlankCondition,"",IF(_xlpm.IsPrincipalRemainingBlankCondition,"",IF(_xlpm.IsPrincipalZeroCondition,"",_xlpm.CumulativeHousingPaymentsIncludingAdditionalCosts))),
_xlpm.Calculation
)</f>
        <v/>
      </c>
    </row>
    <row r="408" spans="2:15" x14ac:dyDescent="0.3">
      <c r="B408" s="34" t="str">
        <f t="shared" si="46"/>
        <v/>
      </c>
      <c r="C408" s="4" t="str">
        <f t="shared" si="47"/>
        <v/>
      </c>
      <c r="D408" s="4" t="str">
        <f t="shared" si="48"/>
        <v/>
      </c>
      <c r="E408" s="4" t="str">
        <f t="shared" si="54"/>
        <v/>
      </c>
      <c r="F408" s="4"/>
      <c r="G408" s="4" t="str">
        <f t="shared" si="49"/>
        <v/>
      </c>
      <c r="H408" s="4" t="str">
        <f t="shared" si="50"/>
        <v/>
      </c>
      <c r="I408" s="4" t="str">
        <f t="shared" si="51"/>
        <v/>
      </c>
      <c r="J408" s="4" t="str">
        <f t="shared" si="52"/>
        <v/>
      </c>
      <c r="K408" s="4" t="str">
        <f>_xlfn.LET(
_xlpm.CumulativeInterestCalculation,SUM($D$29:$D408),
_xlpm.IsPrincipalZeroCondition,ROUND($G407,2) = 0,
_xlpm.IsPrincipalRemainingBlankCondition,$G407="",
_xlpm.IsPeriodBlankCondition,ISBLANK($A408),
_xlpm.Calculation,IF(_xlpm.IsPeriodBlankCondition,"",IF(_xlpm.IsPrincipalRemainingBlankCondition,"",IF(_xlpm.IsPrincipalZeroCondition,"",_xlpm.CumulativeInterestCalculation))),
_xlpm.Calculation
)</f>
        <v/>
      </c>
      <c r="L408" s="4" t="str">
        <f>_xlfn.LET(
_xlpm.CumulativePrincipalCalculation,SUM($E$29:$F408),
_xlpm.CumulativePrincipalCalculationIfPrincipalLessThenOrEqualToMonthlyPaymentCondition,$L407+$E408,
_xlpm.PrincipalOwedCalculation,$B$10-$D408,
_xlpm.IsPrincipalLessThenOrEqualToMonthlyPaymentCondition,$G407&lt;=$B$10,
_xlpm.IsPrincipalZeroCondition,ROUND($G407,2) = 0,
_xlpm.IsPrincipalRemainingBlankCondition,$G407="",
_xlpm.IsPeriodBlankCondition,ISBLANK($A408),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08" s="4" t="str">
        <f>_xlfn.LET(
_xlpm.CumulativePMICalculation,SUM($I$29:$I408),
_xlpm.IsPrincipalZeroCondition,ROUND($G407,2) = 0,
_xlpm.IsPrincipalRemainingBlankCondition,$G407="",
_xlpm.IsPeriodBlankCondition,ISBLANK($A408),
_xlpm.Calculation,IF(_xlpm.IsPeriodBlankCondition,"",IF(_xlpm.IsPrincipalRemainingBlankCondition,"",IF(_xlpm.IsPrincipalZeroCondition,"",_xlpm.CumulativePMICalculation))),
_xlpm.Calculation
)</f>
        <v/>
      </c>
      <c r="N408" s="4" t="str">
        <f t="shared" si="53"/>
        <v/>
      </c>
      <c r="O408" s="4" t="str">
        <f>_xlfn.LET(
_xlpm.CumulativeHousingPaymentsIncludingAdditionalCosts,SUM($J$29:$J408),
_xlpm.PrincipalOwedCalculation,$B$10-$D408,
_xlpm.IsPrincipalLessThenOrEqualToMonthlyPaymentCondition,$G407&lt;=$B$10,
_xlpm.IsPrincipalZeroCondition,ROUND($G407,2) = 0,
_xlpm.IsPrincipalRemainingBlankCondition,$G407="",
_xlpm.IsPeriodBlankCondition,ISBLANK($A408),
_xlpm.Calculation,IF(_xlpm.IsPeriodBlankCondition,"",IF(_xlpm.IsPrincipalRemainingBlankCondition,"",IF(_xlpm.IsPrincipalZeroCondition,"",_xlpm.CumulativeHousingPaymentsIncludingAdditionalCosts))),
_xlpm.Calculation
)</f>
        <v/>
      </c>
    </row>
    <row r="409" spans="2:15" x14ac:dyDescent="0.3">
      <c r="B409" s="34" t="str">
        <f t="shared" si="46"/>
        <v/>
      </c>
      <c r="C409" s="4" t="str">
        <f t="shared" si="47"/>
        <v/>
      </c>
      <c r="D409" s="4" t="str">
        <f t="shared" si="48"/>
        <v/>
      </c>
      <c r="E409" s="4" t="str">
        <f t="shared" si="54"/>
        <v/>
      </c>
      <c r="F409" s="4"/>
      <c r="G409" s="4" t="str">
        <f t="shared" si="49"/>
        <v/>
      </c>
      <c r="H409" s="4" t="str">
        <f t="shared" si="50"/>
        <v/>
      </c>
      <c r="I409" s="4" t="str">
        <f t="shared" si="51"/>
        <v/>
      </c>
      <c r="J409" s="4" t="str">
        <f t="shared" si="52"/>
        <v/>
      </c>
      <c r="K409" s="4" t="str">
        <f>_xlfn.LET(
_xlpm.CumulativeInterestCalculation,SUM($D$29:$D409),
_xlpm.IsPrincipalZeroCondition,ROUND($G408,2) = 0,
_xlpm.IsPrincipalRemainingBlankCondition,$G408="",
_xlpm.IsPeriodBlankCondition,ISBLANK($A409),
_xlpm.Calculation,IF(_xlpm.IsPeriodBlankCondition,"",IF(_xlpm.IsPrincipalRemainingBlankCondition,"",IF(_xlpm.IsPrincipalZeroCondition,"",_xlpm.CumulativeInterestCalculation))),
_xlpm.Calculation
)</f>
        <v/>
      </c>
      <c r="L409" s="4" t="str">
        <f>_xlfn.LET(
_xlpm.CumulativePrincipalCalculation,SUM($E$29:$F409),
_xlpm.CumulativePrincipalCalculationIfPrincipalLessThenOrEqualToMonthlyPaymentCondition,$L408+$E409,
_xlpm.PrincipalOwedCalculation,$B$10-$D409,
_xlpm.IsPrincipalLessThenOrEqualToMonthlyPaymentCondition,$G408&lt;=$B$10,
_xlpm.IsPrincipalZeroCondition,ROUND($G408,2) = 0,
_xlpm.IsPrincipalRemainingBlankCondition,$G408="",
_xlpm.IsPeriodBlankCondition,ISBLANK($A409),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09" s="4" t="str">
        <f>_xlfn.LET(
_xlpm.CumulativePMICalculation,SUM($I$29:$I409),
_xlpm.IsPrincipalZeroCondition,ROUND($G408,2) = 0,
_xlpm.IsPrincipalRemainingBlankCondition,$G408="",
_xlpm.IsPeriodBlankCondition,ISBLANK($A409),
_xlpm.Calculation,IF(_xlpm.IsPeriodBlankCondition,"",IF(_xlpm.IsPrincipalRemainingBlankCondition,"",IF(_xlpm.IsPrincipalZeroCondition,"",_xlpm.CumulativePMICalculation))),
_xlpm.Calculation
)</f>
        <v/>
      </c>
      <c r="N409" s="4" t="str">
        <f t="shared" si="53"/>
        <v/>
      </c>
      <c r="O409" s="4" t="str">
        <f>_xlfn.LET(
_xlpm.CumulativeHousingPaymentsIncludingAdditionalCosts,SUM($J$29:$J409),
_xlpm.PrincipalOwedCalculation,$B$10-$D409,
_xlpm.IsPrincipalLessThenOrEqualToMonthlyPaymentCondition,$G408&lt;=$B$10,
_xlpm.IsPrincipalZeroCondition,ROUND($G408,2) = 0,
_xlpm.IsPrincipalRemainingBlankCondition,$G408="",
_xlpm.IsPeriodBlankCondition,ISBLANK($A409),
_xlpm.Calculation,IF(_xlpm.IsPeriodBlankCondition,"",IF(_xlpm.IsPrincipalRemainingBlankCondition,"",IF(_xlpm.IsPrincipalZeroCondition,"",_xlpm.CumulativeHousingPaymentsIncludingAdditionalCosts))),
_xlpm.Calculation
)</f>
        <v/>
      </c>
    </row>
    <row r="410" spans="2:15" x14ac:dyDescent="0.3">
      <c r="B410" s="34" t="str">
        <f t="shared" si="46"/>
        <v/>
      </c>
      <c r="C410" s="4" t="str">
        <f t="shared" si="47"/>
        <v/>
      </c>
      <c r="D410" s="4" t="str">
        <f t="shared" si="48"/>
        <v/>
      </c>
      <c r="E410" s="4" t="str">
        <f t="shared" si="54"/>
        <v/>
      </c>
      <c r="F410" s="4"/>
      <c r="G410" s="4" t="str">
        <f t="shared" si="49"/>
        <v/>
      </c>
      <c r="H410" s="4" t="str">
        <f t="shared" si="50"/>
        <v/>
      </c>
      <c r="I410" s="4" t="str">
        <f t="shared" si="51"/>
        <v/>
      </c>
      <c r="J410" s="4" t="str">
        <f t="shared" si="52"/>
        <v/>
      </c>
      <c r="K410" s="4" t="str">
        <f>_xlfn.LET(
_xlpm.CumulativeInterestCalculation,SUM($D$29:$D410),
_xlpm.IsPrincipalZeroCondition,ROUND($G409,2) = 0,
_xlpm.IsPrincipalRemainingBlankCondition,$G409="",
_xlpm.IsPeriodBlankCondition,ISBLANK($A410),
_xlpm.Calculation,IF(_xlpm.IsPeriodBlankCondition,"",IF(_xlpm.IsPrincipalRemainingBlankCondition,"",IF(_xlpm.IsPrincipalZeroCondition,"",_xlpm.CumulativeInterestCalculation))),
_xlpm.Calculation
)</f>
        <v/>
      </c>
      <c r="L410" s="4" t="str">
        <f>_xlfn.LET(
_xlpm.CumulativePrincipalCalculation,SUM($E$29:$F410),
_xlpm.CumulativePrincipalCalculationIfPrincipalLessThenOrEqualToMonthlyPaymentCondition,$L409+$E410,
_xlpm.PrincipalOwedCalculation,$B$10-$D410,
_xlpm.IsPrincipalLessThenOrEqualToMonthlyPaymentCondition,$G409&lt;=$B$10,
_xlpm.IsPrincipalZeroCondition,ROUND($G409,2) = 0,
_xlpm.IsPrincipalRemainingBlankCondition,$G409="",
_xlpm.IsPeriodBlankCondition,ISBLANK($A410),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10" s="4" t="str">
        <f>_xlfn.LET(
_xlpm.CumulativePMICalculation,SUM($I$29:$I410),
_xlpm.IsPrincipalZeroCondition,ROUND($G409,2) = 0,
_xlpm.IsPrincipalRemainingBlankCondition,$G409="",
_xlpm.IsPeriodBlankCondition,ISBLANK($A410),
_xlpm.Calculation,IF(_xlpm.IsPeriodBlankCondition,"",IF(_xlpm.IsPrincipalRemainingBlankCondition,"",IF(_xlpm.IsPrincipalZeroCondition,"",_xlpm.CumulativePMICalculation))),
_xlpm.Calculation
)</f>
        <v/>
      </c>
      <c r="N410" s="4" t="str">
        <f t="shared" si="53"/>
        <v/>
      </c>
      <c r="O410" s="4" t="str">
        <f>_xlfn.LET(
_xlpm.CumulativeHousingPaymentsIncludingAdditionalCosts,SUM($J$29:$J410),
_xlpm.PrincipalOwedCalculation,$B$10-$D410,
_xlpm.IsPrincipalLessThenOrEqualToMonthlyPaymentCondition,$G409&lt;=$B$10,
_xlpm.IsPrincipalZeroCondition,ROUND($G409,2) = 0,
_xlpm.IsPrincipalRemainingBlankCondition,$G409="",
_xlpm.IsPeriodBlankCondition,ISBLANK($A410),
_xlpm.Calculation,IF(_xlpm.IsPeriodBlankCondition,"",IF(_xlpm.IsPrincipalRemainingBlankCondition,"",IF(_xlpm.IsPrincipalZeroCondition,"",_xlpm.CumulativeHousingPaymentsIncludingAdditionalCosts))),
_xlpm.Calculation
)</f>
        <v/>
      </c>
    </row>
    <row r="411" spans="2:15" x14ac:dyDescent="0.3">
      <c r="B411" s="34" t="str">
        <f t="shared" si="46"/>
        <v/>
      </c>
      <c r="C411" s="4" t="str">
        <f t="shared" si="47"/>
        <v/>
      </c>
      <c r="D411" s="4" t="str">
        <f t="shared" si="48"/>
        <v/>
      </c>
      <c r="E411" s="4" t="str">
        <f t="shared" si="54"/>
        <v/>
      </c>
      <c r="F411" s="4"/>
      <c r="G411" s="4" t="str">
        <f t="shared" si="49"/>
        <v/>
      </c>
      <c r="H411" s="4" t="str">
        <f t="shared" si="50"/>
        <v/>
      </c>
      <c r="I411" s="4" t="str">
        <f t="shared" si="51"/>
        <v/>
      </c>
      <c r="J411" s="4" t="str">
        <f t="shared" si="52"/>
        <v/>
      </c>
      <c r="K411" s="4" t="str">
        <f>_xlfn.LET(
_xlpm.CumulativeInterestCalculation,SUM($D$29:$D411),
_xlpm.IsPrincipalZeroCondition,ROUND($G410,2) = 0,
_xlpm.IsPrincipalRemainingBlankCondition,$G410="",
_xlpm.IsPeriodBlankCondition,ISBLANK($A411),
_xlpm.Calculation,IF(_xlpm.IsPeriodBlankCondition,"",IF(_xlpm.IsPrincipalRemainingBlankCondition,"",IF(_xlpm.IsPrincipalZeroCondition,"",_xlpm.CumulativeInterestCalculation))),
_xlpm.Calculation
)</f>
        <v/>
      </c>
      <c r="L411" s="4" t="str">
        <f>_xlfn.LET(
_xlpm.CumulativePrincipalCalculation,SUM($E$29:$F411),
_xlpm.CumulativePrincipalCalculationIfPrincipalLessThenOrEqualToMonthlyPaymentCondition,$L410+$E411,
_xlpm.PrincipalOwedCalculation,$B$10-$D411,
_xlpm.IsPrincipalLessThenOrEqualToMonthlyPaymentCondition,$G410&lt;=$B$10,
_xlpm.IsPrincipalZeroCondition,ROUND($G410,2) = 0,
_xlpm.IsPrincipalRemainingBlankCondition,$G410="",
_xlpm.IsPeriodBlankCondition,ISBLANK($A411),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11" s="4" t="str">
        <f>_xlfn.LET(
_xlpm.CumulativePMICalculation,SUM($I$29:$I411),
_xlpm.IsPrincipalZeroCondition,ROUND($G410,2) = 0,
_xlpm.IsPrincipalRemainingBlankCondition,$G410="",
_xlpm.IsPeriodBlankCondition,ISBLANK($A411),
_xlpm.Calculation,IF(_xlpm.IsPeriodBlankCondition,"",IF(_xlpm.IsPrincipalRemainingBlankCondition,"",IF(_xlpm.IsPrincipalZeroCondition,"",_xlpm.CumulativePMICalculation))),
_xlpm.Calculation
)</f>
        <v/>
      </c>
      <c r="N411" s="4" t="str">
        <f t="shared" si="53"/>
        <v/>
      </c>
      <c r="O411" s="4" t="str">
        <f>_xlfn.LET(
_xlpm.CumulativeHousingPaymentsIncludingAdditionalCosts,SUM($J$29:$J411),
_xlpm.PrincipalOwedCalculation,$B$10-$D411,
_xlpm.IsPrincipalLessThenOrEqualToMonthlyPaymentCondition,$G410&lt;=$B$10,
_xlpm.IsPrincipalZeroCondition,ROUND($G410,2) = 0,
_xlpm.IsPrincipalRemainingBlankCondition,$G410="",
_xlpm.IsPeriodBlankCondition,ISBLANK($A411),
_xlpm.Calculation,IF(_xlpm.IsPeriodBlankCondition,"",IF(_xlpm.IsPrincipalRemainingBlankCondition,"",IF(_xlpm.IsPrincipalZeroCondition,"",_xlpm.CumulativeHousingPaymentsIncludingAdditionalCosts))),
_xlpm.Calculation
)</f>
        <v/>
      </c>
    </row>
    <row r="412" spans="2:15" x14ac:dyDescent="0.3">
      <c r="B412" s="34" t="str">
        <f t="shared" si="46"/>
        <v/>
      </c>
      <c r="C412" s="4" t="str">
        <f t="shared" si="47"/>
        <v/>
      </c>
      <c r="D412" s="4" t="str">
        <f t="shared" si="48"/>
        <v/>
      </c>
      <c r="E412" s="4" t="str">
        <f t="shared" si="54"/>
        <v/>
      </c>
      <c r="F412" s="4"/>
      <c r="G412" s="4" t="str">
        <f t="shared" si="49"/>
        <v/>
      </c>
      <c r="H412" s="4" t="str">
        <f t="shared" si="50"/>
        <v/>
      </c>
      <c r="I412" s="4" t="str">
        <f t="shared" si="51"/>
        <v/>
      </c>
      <c r="J412" s="4" t="str">
        <f t="shared" si="52"/>
        <v/>
      </c>
      <c r="K412" s="4" t="str">
        <f>_xlfn.LET(
_xlpm.CumulativeInterestCalculation,SUM($D$29:$D412),
_xlpm.IsPrincipalZeroCondition,ROUND($G411,2) = 0,
_xlpm.IsPrincipalRemainingBlankCondition,$G411="",
_xlpm.IsPeriodBlankCondition,ISBLANK($A412),
_xlpm.Calculation,IF(_xlpm.IsPeriodBlankCondition,"",IF(_xlpm.IsPrincipalRemainingBlankCondition,"",IF(_xlpm.IsPrincipalZeroCondition,"",_xlpm.CumulativeInterestCalculation))),
_xlpm.Calculation
)</f>
        <v/>
      </c>
      <c r="L412" s="4" t="str">
        <f>_xlfn.LET(
_xlpm.CumulativePrincipalCalculation,SUM($E$29:$F412),
_xlpm.CumulativePrincipalCalculationIfPrincipalLessThenOrEqualToMonthlyPaymentCondition,$L411+$E412,
_xlpm.PrincipalOwedCalculation,$B$10-$D412,
_xlpm.IsPrincipalLessThenOrEqualToMonthlyPaymentCondition,$G411&lt;=$B$10,
_xlpm.IsPrincipalZeroCondition,ROUND($G411,2) = 0,
_xlpm.IsPrincipalRemainingBlankCondition,$G411="",
_xlpm.IsPeriodBlankCondition,ISBLANK($A412),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12" s="4" t="str">
        <f>_xlfn.LET(
_xlpm.CumulativePMICalculation,SUM($I$29:$I412),
_xlpm.IsPrincipalZeroCondition,ROUND($G411,2) = 0,
_xlpm.IsPrincipalRemainingBlankCondition,$G411="",
_xlpm.IsPeriodBlankCondition,ISBLANK($A412),
_xlpm.Calculation,IF(_xlpm.IsPeriodBlankCondition,"",IF(_xlpm.IsPrincipalRemainingBlankCondition,"",IF(_xlpm.IsPrincipalZeroCondition,"",_xlpm.CumulativePMICalculation))),
_xlpm.Calculation
)</f>
        <v/>
      </c>
      <c r="N412" s="4" t="str">
        <f t="shared" si="53"/>
        <v/>
      </c>
      <c r="O412" s="4" t="str">
        <f>_xlfn.LET(
_xlpm.CumulativeHousingPaymentsIncludingAdditionalCosts,SUM($J$29:$J412),
_xlpm.PrincipalOwedCalculation,$B$10-$D412,
_xlpm.IsPrincipalLessThenOrEqualToMonthlyPaymentCondition,$G411&lt;=$B$10,
_xlpm.IsPrincipalZeroCondition,ROUND($G411,2) = 0,
_xlpm.IsPrincipalRemainingBlankCondition,$G411="",
_xlpm.IsPeriodBlankCondition,ISBLANK($A412),
_xlpm.Calculation,IF(_xlpm.IsPeriodBlankCondition,"",IF(_xlpm.IsPrincipalRemainingBlankCondition,"",IF(_xlpm.IsPrincipalZeroCondition,"",_xlpm.CumulativeHousingPaymentsIncludingAdditionalCosts))),
_xlpm.Calculation
)</f>
        <v/>
      </c>
    </row>
    <row r="413" spans="2:15" x14ac:dyDescent="0.3">
      <c r="B413" s="34" t="str">
        <f t="shared" si="46"/>
        <v/>
      </c>
      <c r="C413" s="4" t="str">
        <f t="shared" si="47"/>
        <v/>
      </c>
      <c r="D413" s="4" t="str">
        <f t="shared" si="48"/>
        <v/>
      </c>
      <c r="E413" s="4" t="str">
        <f t="shared" si="54"/>
        <v/>
      </c>
      <c r="F413" s="4"/>
      <c r="G413" s="4" t="str">
        <f t="shared" si="49"/>
        <v/>
      </c>
      <c r="H413" s="4" t="str">
        <f t="shared" si="50"/>
        <v/>
      </c>
      <c r="I413" s="4" t="str">
        <f t="shared" si="51"/>
        <v/>
      </c>
      <c r="J413" s="4" t="str">
        <f t="shared" si="52"/>
        <v/>
      </c>
      <c r="K413" s="4" t="str">
        <f>_xlfn.LET(
_xlpm.CumulativeInterestCalculation,SUM($D$29:$D413),
_xlpm.IsPrincipalZeroCondition,ROUND($G412,2) = 0,
_xlpm.IsPrincipalRemainingBlankCondition,$G412="",
_xlpm.IsPeriodBlankCondition,ISBLANK($A413),
_xlpm.Calculation,IF(_xlpm.IsPeriodBlankCondition,"",IF(_xlpm.IsPrincipalRemainingBlankCondition,"",IF(_xlpm.IsPrincipalZeroCondition,"",_xlpm.CumulativeInterestCalculation))),
_xlpm.Calculation
)</f>
        <v/>
      </c>
      <c r="L413" s="4" t="str">
        <f>_xlfn.LET(
_xlpm.CumulativePrincipalCalculation,SUM($E$29:$F413),
_xlpm.CumulativePrincipalCalculationIfPrincipalLessThenOrEqualToMonthlyPaymentCondition,$L412+$E413,
_xlpm.PrincipalOwedCalculation,$B$10-$D413,
_xlpm.IsPrincipalLessThenOrEqualToMonthlyPaymentCondition,$G412&lt;=$B$10,
_xlpm.IsPrincipalZeroCondition,ROUND($G412,2) = 0,
_xlpm.IsPrincipalRemainingBlankCondition,$G412="",
_xlpm.IsPeriodBlankCondition,ISBLANK($A413),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13" s="4" t="str">
        <f>_xlfn.LET(
_xlpm.CumulativePMICalculation,SUM($I$29:$I413),
_xlpm.IsPrincipalZeroCondition,ROUND($G412,2) = 0,
_xlpm.IsPrincipalRemainingBlankCondition,$G412="",
_xlpm.IsPeriodBlankCondition,ISBLANK($A413),
_xlpm.Calculation,IF(_xlpm.IsPeriodBlankCondition,"",IF(_xlpm.IsPrincipalRemainingBlankCondition,"",IF(_xlpm.IsPrincipalZeroCondition,"",_xlpm.CumulativePMICalculation))),
_xlpm.Calculation
)</f>
        <v/>
      </c>
      <c r="N413" s="4" t="str">
        <f t="shared" si="53"/>
        <v/>
      </c>
      <c r="O413" s="4" t="str">
        <f>_xlfn.LET(
_xlpm.CumulativeHousingPaymentsIncludingAdditionalCosts,SUM($J$29:$J413),
_xlpm.PrincipalOwedCalculation,$B$10-$D413,
_xlpm.IsPrincipalLessThenOrEqualToMonthlyPaymentCondition,$G412&lt;=$B$10,
_xlpm.IsPrincipalZeroCondition,ROUND($G412,2) = 0,
_xlpm.IsPrincipalRemainingBlankCondition,$G412="",
_xlpm.IsPeriodBlankCondition,ISBLANK($A413),
_xlpm.Calculation,IF(_xlpm.IsPeriodBlankCondition,"",IF(_xlpm.IsPrincipalRemainingBlankCondition,"",IF(_xlpm.IsPrincipalZeroCondition,"",_xlpm.CumulativeHousingPaymentsIncludingAdditionalCosts))),
_xlpm.Calculation
)</f>
        <v/>
      </c>
    </row>
    <row r="414" spans="2:15" x14ac:dyDescent="0.3">
      <c r="B414" s="34" t="str">
        <f t="shared" ref="B414:B477" si="55">IF(ISBLANK($A414),"",EDATE($B413,1))</f>
        <v/>
      </c>
      <c r="C414" s="4" t="str">
        <f t="shared" ref="C414:C477" si="56">_xlfn.LET(
_xlpm.StartingPrincipalBalance,$G413,
_xlpm.IsPrincipalRemainingZeroCondition,ROUND($G413,2)=0,
_xlpm.IsPrincipalRemainingBlankCondition,$G413="",
_xlpm.IsPeriodBlankCondition,ISBLANK($A414),
_xlpm.Calculation,IF(_xlpm.IsPeriodBlankCondition,"",IF(_xlpm.IsPrincipalRemainingBlankCondition,"",IF(_xlpm.IsPrincipalRemainingZeroCondition,"",_xlpm.StartingPrincipalBalance))),
_xlpm.Calculation
)</f>
        <v/>
      </c>
      <c r="D414" s="4" t="str">
        <f t="shared" ref="D414:D477" si="57">_xlfn.LET(
_xlpm.InterestCalculation,$G413*$B$9,
_xlpm.IsPrincipalRemainingZeroCondition,ROUND($G413,2)=0,
_xlpm.IsPrincipalRemainingBlankCondition,$G413="",
_xlpm.IsPeriodBlankCondition,ISBLANK($A414),
_xlpm.Calculation,IF(_xlpm.IsPeriodBlankCondition,"",IF(_xlpm.IsPrincipalRemainingBlankCondition,"",IF(_xlpm.IsPrincipalRemainingZeroCondition,"",_xlpm.InterestCalculation))),
_xlpm.Calculation
)</f>
        <v/>
      </c>
      <c r="E414" s="4" t="str">
        <f t="shared" si="54"/>
        <v/>
      </c>
      <c r="F414" s="4"/>
      <c r="G414" s="4" t="str">
        <f t="shared" ref="G414:G477" si="58">_xlfn.LET(
_xlpm.StartingBalanceGreaterThanPrincipalOwedPlusPrepaymentCondition,$C414&gt;=$E414+$F414,
_xlpm.IsPrincpalOwedPlusPrepaymentLessThanOrEqualToPrincipalRemainingCondition,ROUND($E414+$F414,2)&lt;=ROUND($G413,2),
_xlpm.IsCurrentPrincapalOwedAmtGreaterThanPrevPrincipalOwedCondition,$E413&gt;$G413,
_xlpm.IsPrincipalZeroCondition,ROUND($G413,2) = 0,
_xlpm.IsPrincipalRemainingBlankCondition,$G413="",
_xlpm.IsPeriodBlankCondition,ISBLANK($A414),
_xlpm.Calculation,IF(_xlpm.IsPeriodBlankCondition,"",IF(_xlpm.IsPrincipalRemainingBlankCondition,"",IF(_xlpm.IsPrincipalZeroCondition,"",IF(_xlpm.StartingBalanceGreaterThanPrincipalOwedPlusPrepaymentCondition,$C414-$E414-$F414,0)))),
_xlpm.Calculation
)</f>
        <v/>
      </c>
      <c r="H414" s="4" t="str">
        <f t="shared" ref="H414:H477" si="59">_xlfn.LET(
_xlpm.PrincpalRemainingCalculation,$B$13,
_xlpm.IsPrincipalZeroCondition,ROUND($G413,2) = 0,
_xlpm.IsPrincipalRemainingBlankCondition,$G413="",
_xlpm.IsPeriodBlankCondition,ISBLANK($A414),
_xlpm.Calculation,IF(_xlpm.IsPeriodBlankCondition,"",IF(_xlpm.IsPrincipalRemainingBlankCondition,"",IF(_xlpm.IsPrincipalZeroCondition,"",_xlpm.PrincpalRemainingCalculation))),
_xlpm.Calculation
)</f>
        <v/>
      </c>
      <c r="I414" s="4" t="str">
        <f t="shared" ref="I414:I477" si="60">_xlfn.LET(
_xlpm.IsPrincipalRemainingLessThanOrEqualToPMICutoffAmtCondition,$G413&lt;=$B$2*(1-$B$15),
_xlpm.PMIMonthlyPayment,$B$19,
_xlpm.IsPrincipalZeroCondition,ROUND($G413,2) = 0,
_xlpm.IsPrincipalRemainingBlankCondition,$G413="",
_xlpm.IsPeriodBlankCondition,ISBLANK($A414),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414" s="4" t="str">
        <f t="shared" ref="J414:J477" si="61">_xlfn.LET(
_xlpm.PrePaymentActuallyPaid,IF($C414&gt;=$E414+$F414,$F414,$C414-$E414),
_xlpm.IfPMIOwedIsBlank,IF($I414 = "",0,$I414),
_xlpm.TotalMonthlyPaymentCalculation,$D414+$E414+$H414+_xlpm.IfPMIOwedIsBlank+_xlpm.PrePaymentActuallyPaid,
_xlpm.IsPrincipalZeroCondition,ROUND($G413,2) = 0,
_xlpm.IsPrincipalRemainingBlankCondition,$G413="",
_xlpm.IsPeriodBlankCondition,ISBLANK($A414),
_xlpm.Calculation,IF(_xlpm.IsPeriodBlankCondition,"",IF(_xlpm.IsPrincipalRemainingBlankCondition,"",IF(_xlpm.IsPrincipalZeroCondition,"",_xlpm.TotalMonthlyPaymentCalculation))),
_xlpm.Calculation
)</f>
        <v/>
      </c>
      <c r="K414" s="4" t="str">
        <f>_xlfn.LET(
_xlpm.CumulativeInterestCalculation,SUM($D$29:$D414),
_xlpm.IsPrincipalZeroCondition,ROUND($G413,2) = 0,
_xlpm.IsPrincipalRemainingBlankCondition,$G413="",
_xlpm.IsPeriodBlankCondition,ISBLANK($A414),
_xlpm.Calculation,IF(_xlpm.IsPeriodBlankCondition,"",IF(_xlpm.IsPrincipalRemainingBlankCondition,"",IF(_xlpm.IsPrincipalZeroCondition,"",_xlpm.CumulativeInterestCalculation))),
_xlpm.Calculation
)</f>
        <v/>
      </c>
      <c r="L414" s="4" t="str">
        <f>_xlfn.LET(
_xlpm.CumulativePrincipalCalculation,SUM($E$29:$F414),
_xlpm.CumulativePrincipalCalculationIfPrincipalLessThenOrEqualToMonthlyPaymentCondition,$L413+$E414,
_xlpm.PrincipalOwedCalculation,$B$10-$D414,
_xlpm.IsPrincipalLessThenOrEqualToMonthlyPaymentCondition,$G413&lt;=$B$10,
_xlpm.IsPrincipalZeroCondition,ROUND($G413,2) = 0,
_xlpm.IsPrincipalRemainingBlankCondition,$G413="",
_xlpm.IsPeriodBlankCondition,ISBLANK($A414),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14" s="4" t="str">
        <f>_xlfn.LET(
_xlpm.CumulativePMICalculation,SUM($I$29:$I414),
_xlpm.IsPrincipalZeroCondition,ROUND($G413,2) = 0,
_xlpm.IsPrincipalRemainingBlankCondition,$G413="",
_xlpm.IsPeriodBlankCondition,ISBLANK($A414),
_xlpm.Calculation,IF(_xlpm.IsPeriodBlankCondition,"",IF(_xlpm.IsPrincipalRemainingBlankCondition,"",IF(_xlpm.IsPrincipalZeroCondition,"",_xlpm.CumulativePMICalculation))),
_xlpm.Calculation
)</f>
        <v/>
      </c>
      <c r="N414" s="4" t="str">
        <f t="shared" ref="N414:N477" si="62">_xlfn.LET(
_xlpm.CumulativeHousingPayments,$K414+$L414+$M414,
_xlpm.PrincipalOwedCalculation,$B$10-$D414,
_xlpm.IsPrincipalLessThenOrEqualToMonthlyPaymentCondition,$G413&lt;=$B$10,
_xlpm.IsPrincipalZeroCondition,ROUND($G413,2) = 0,
_xlpm.IsPrincipalRemainingBlankCondition,$G413="",
_xlpm.IsPeriodBlankCondition,ISBLANK($A414),
_xlpm.Calculation,IF(_xlpm.IsPeriodBlankCondition,"",IF(_xlpm.IsPrincipalRemainingBlankCondition,"",IF(_xlpm.IsPrincipalZeroCondition,"",_xlpm.CumulativeHousingPayments))),
_xlpm.Calculation
)</f>
        <v/>
      </c>
      <c r="O414" s="4" t="str">
        <f>_xlfn.LET(
_xlpm.CumulativeHousingPaymentsIncludingAdditionalCosts,SUM($J$29:$J414),
_xlpm.PrincipalOwedCalculation,$B$10-$D414,
_xlpm.IsPrincipalLessThenOrEqualToMonthlyPaymentCondition,$G413&lt;=$B$10,
_xlpm.IsPrincipalZeroCondition,ROUND($G413,2) = 0,
_xlpm.IsPrincipalRemainingBlankCondition,$G413="",
_xlpm.IsPeriodBlankCondition,ISBLANK($A414),
_xlpm.Calculation,IF(_xlpm.IsPeriodBlankCondition,"",IF(_xlpm.IsPrincipalRemainingBlankCondition,"",IF(_xlpm.IsPrincipalZeroCondition,"",_xlpm.CumulativeHousingPaymentsIncludingAdditionalCosts))),
_xlpm.Calculation
)</f>
        <v/>
      </c>
    </row>
    <row r="415" spans="2:15" x14ac:dyDescent="0.3">
      <c r="B415" s="34" t="str">
        <f t="shared" si="55"/>
        <v/>
      </c>
      <c r="C415" s="4" t="str">
        <f t="shared" si="56"/>
        <v/>
      </c>
      <c r="D415" s="4" t="str">
        <f t="shared" si="57"/>
        <v/>
      </c>
      <c r="E415" s="4" t="str">
        <f t="shared" si="54"/>
        <v/>
      </c>
      <c r="F415" s="4"/>
      <c r="G415" s="4" t="str">
        <f t="shared" si="58"/>
        <v/>
      </c>
      <c r="H415" s="4" t="str">
        <f t="shared" si="59"/>
        <v/>
      </c>
      <c r="I415" s="4" t="str">
        <f t="shared" si="60"/>
        <v/>
      </c>
      <c r="J415" s="4" t="str">
        <f t="shared" si="61"/>
        <v/>
      </c>
      <c r="K415" s="4" t="str">
        <f>_xlfn.LET(
_xlpm.CumulativeInterestCalculation,SUM($D$29:$D415),
_xlpm.IsPrincipalZeroCondition,ROUND($G414,2) = 0,
_xlpm.IsPrincipalRemainingBlankCondition,$G414="",
_xlpm.IsPeriodBlankCondition,ISBLANK($A415),
_xlpm.Calculation,IF(_xlpm.IsPeriodBlankCondition,"",IF(_xlpm.IsPrincipalRemainingBlankCondition,"",IF(_xlpm.IsPrincipalZeroCondition,"",_xlpm.CumulativeInterestCalculation))),
_xlpm.Calculation
)</f>
        <v/>
      </c>
      <c r="L415" s="4" t="str">
        <f>_xlfn.LET(
_xlpm.CumulativePrincipalCalculation,SUM($E$29:$F415),
_xlpm.CumulativePrincipalCalculationIfPrincipalLessThenOrEqualToMonthlyPaymentCondition,$L414+$E415,
_xlpm.PrincipalOwedCalculation,$B$10-$D415,
_xlpm.IsPrincipalLessThenOrEqualToMonthlyPaymentCondition,$G414&lt;=$B$10,
_xlpm.IsPrincipalZeroCondition,ROUND($G414,2) = 0,
_xlpm.IsPrincipalRemainingBlankCondition,$G414="",
_xlpm.IsPeriodBlankCondition,ISBLANK($A415),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15" s="4" t="str">
        <f>_xlfn.LET(
_xlpm.CumulativePMICalculation,SUM($I$29:$I415),
_xlpm.IsPrincipalZeroCondition,ROUND($G414,2) = 0,
_xlpm.IsPrincipalRemainingBlankCondition,$G414="",
_xlpm.IsPeriodBlankCondition,ISBLANK($A415),
_xlpm.Calculation,IF(_xlpm.IsPeriodBlankCondition,"",IF(_xlpm.IsPrincipalRemainingBlankCondition,"",IF(_xlpm.IsPrincipalZeroCondition,"",_xlpm.CumulativePMICalculation))),
_xlpm.Calculation
)</f>
        <v/>
      </c>
      <c r="N415" s="4" t="str">
        <f t="shared" si="62"/>
        <v/>
      </c>
      <c r="O415" s="4" t="str">
        <f>_xlfn.LET(
_xlpm.CumulativeHousingPaymentsIncludingAdditionalCosts,SUM($J$29:$J415),
_xlpm.PrincipalOwedCalculation,$B$10-$D415,
_xlpm.IsPrincipalLessThenOrEqualToMonthlyPaymentCondition,$G414&lt;=$B$10,
_xlpm.IsPrincipalZeroCondition,ROUND($G414,2) = 0,
_xlpm.IsPrincipalRemainingBlankCondition,$G414="",
_xlpm.IsPeriodBlankCondition,ISBLANK($A415),
_xlpm.Calculation,IF(_xlpm.IsPeriodBlankCondition,"",IF(_xlpm.IsPrincipalRemainingBlankCondition,"",IF(_xlpm.IsPrincipalZeroCondition,"",_xlpm.CumulativeHousingPaymentsIncludingAdditionalCosts))),
_xlpm.Calculation
)</f>
        <v/>
      </c>
    </row>
    <row r="416" spans="2:15" x14ac:dyDescent="0.3">
      <c r="B416" s="34" t="str">
        <f t="shared" si="55"/>
        <v/>
      </c>
      <c r="C416" s="4" t="str">
        <f t="shared" si="56"/>
        <v/>
      </c>
      <c r="D416" s="4" t="str">
        <f t="shared" si="57"/>
        <v/>
      </c>
      <c r="E416" s="4" t="str">
        <f t="shared" si="54"/>
        <v/>
      </c>
      <c r="F416" s="4"/>
      <c r="G416" s="4" t="str">
        <f t="shared" si="58"/>
        <v/>
      </c>
      <c r="H416" s="4" t="str">
        <f t="shared" si="59"/>
        <v/>
      </c>
      <c r="I416" s="4" t="str">
        <f t="shared" si="60"/>
        <v/>
      </c>
      <c r="J416" s="4" t="str">
        <f t="shared" si="61"/>
        <v/>
      </c>
      <c r="K416" s="4" t="str">
        <f>_xlfn.LET(
_xlpm.CumulativeInterestCalculation,SUM($D$29:$D416),
_xlpm.IsPrincipalZeroCondition,ROUND($G415,2) = 0,
_xlpm.IsPrincipalRemainingBlankCondition,$G415="",
_xlpm.IsPeriodBlankCondition,ISBLANK($A416),
_xlpm.Calculation,IF(_xlpm.IsPeriodBlankCondition,"",IF(_xlpm.IsPrincipalRemainingBlankCondition,"",IF(_xlpm.IsPrincipalZeroCondition,"",_xlpm.CumulativeInterestCalculation))),
_xlpm.Calculation
)</f>
        <v/>
      </c>
      <c r="L416" s="4" t="str">
        <f>_xlfn.LET(
_xlpm.CumulativePrincipalCalculation,SUM($E$29:$F416),
_xlpm.CumulativePrincipalCalculationIfPrincipalLessThenOrEqualToMonthlyPaymentCondition,$L415+$E416,
_xlpm.PrincipalOwedCalculation,$B$10-$D416,
_xlpm.IsPrincipalLessThenOrEqualToMonthlyPaymentCondition,$G415&lt;=$B$10,
_xlpm.IsPrincipalZeroCondition,ROUND($G415,2) = 0,
_xlpm.IsPrincipalRemainingBlankCondition,$G415="",
_xlpm.IsPeriodBlankCondition,ISBLANK($A416),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16" s="4" t="str">
        <f>_xlfn.LET(
_xlpm.CumulativePMICalculation,SUM($I$29:$I416),
_xlpm.IsPrincipalZeroCondition,ROUND($G415,2) = 0,
_xlpm.IsPrincipalRemainingBlankCondition,$G415="",
_xlpm.IsPeriodBlankCondition,ISBLANK($A416),
_xlpm.Calculation,IF(_xlpm.IsPeriodBlankCondition,"",IF(_xlpm.IsPrincipalRemainingBlankCondition,"",IF(_xlpm.IsPrincipalZeroCondition,"",_xlpm.CumulativePMICalculation))),
_xlpm.Calculation
)</f>
        <v/>
      </c>
      <c r="N416" s="4" t="str">
        <f t="shared" si="62"/>
        <v/>
      </c>
      <c r="O416" s="4" t="str">
        <f>_xlfn.LET(
_xlpm.CumulativeHousingPaymentsIncludingAdditionalCosts,SUM($J$29:$J416),
_xlpm.PrincipalOwedCalculation,$B$10-$D416,
_xlpm.IsPrincipalLessThenOrEqualToMonthlyPaymentCondition,$G415&lt;=$B$10,
_xlpm.IsPrincipalZeroCondition,ROUND($G415,2) = 0,
_xlpm.IsPrincipalRemainingBlankCondition,$G415="",
_xlpm.IsPeriodBlankCondition,ISBLANK($A416),
_xlpm.Calculation,IF(_xlpm.IsPeriodBlankCondition,"",IF(_xlpm.IsPrincipalRemainingBlankCondition,"",IF(_xlpm.IsPrincipalZeroCondition,"",_xlpm.CumulativeHousingPaymentsIncludingAdditionalCosts))),
_xlpm.Calculation
)</f>
        <v/>
      </c>
    </row>
    <row r="417" spans="2:15" x14ac:dyDescent="0.3">
      <c r="B417" s="34" t="str">
        <f t="shared" si="55"/>
        <v/>
      </c>
      <c r="C417" s="4" t="str">
        <f t="shared" si="56"/>
        <v/>
      </c>
      <c r="D417" s="4" t="str">
        <f t="shared" si="57"/>
        <v/>
      </c>
      <c r="E417" s="4" t="str">
        <f t="shared" si="54"/>
        <v/>
      </c>
      <c r="F417" s="4"/>
      <c r="G417" s="4" t="str">
        <f t="shared" si="58"/>
        <v/>
      </c>
      <c r="H417" s="4" t="str">
        <f t="shared" si="59"/>
        <v/>
      </c>
      <c r="I417" s="4" t="str">
        <f t="shared" si="60"/>
        <v/>
      </c>
      <c r="J417" s="4" t="str">
        <f t="shared" si="61"/>
        <v/>
      </c>
      <c r="K417" s="4" t="str">
        <f>_xlfn.LET(
_xlpm.CumulativeInterestCalculation,SUM($D$29:$D417),
_xlpm.IsPrincipalZeroCondition,ROUND($G416,2) = 0,
_xlpm.IsPrincipalRemainingBlankCondition,$G416="",
_xlpm.IsPeriodBlankCondition,ISBLANK($A417),
_xlpm.Calculation,IF(_xlpm.IsPeriodBlankCondition,"",IF(_xlpm.IsPrincipalRemainingBlankCondition,"",IF(_xlpm.IsPrincipalZeroCondition,"",_xlpm.CumulativeInterestCalculation))),
_xlpm.Calculation
)</f>
        <v/>
      </c>
      <c r="L417" s="4" t="str">
        <f>_xlfn.LET(
_xlpm.CumulativePrincipalCalculation,SUM($E$29:$F417),
_xlpm.CumulativePrincipalCalculationIfPrincipalLessThenOrEqualToMonthlyPaymentCondition,$L416+$E417,
_xlpm.PrincipalOwedCalculation,$B$10-$D417,
_xlpm.IsPrincipalLessThenOrEqualToMonthlyPaymentCondition,$G416&lt;=$B$10,
_xlpm.IsPrincipalZeroCondition,ROUND($G416,2) = 0,
_xlpm.IsPrincipalRemainingBlankCondition,$G416="",
_xlpm.IsPeriodBlankCondition,ISBLANK($A417),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17" s="4" t="str">
        <f>_xlfn.LET(
_xlpm.CumulativePMICalculation,SUM($I$29:$I417),
_xlpm.IsPrincipalZeroCondition,ROUND($G416,2) = 0,
_xlpm.IsPrincipalRemainingBlankCondition,$G416="",
_xlpm.IsPeriodBlankCondition,ISBLANK($A417),
_xlpm.Calculation,IF(_xlpm.IsPeriodBlankCondition,"",IF(_xlpm.IsPrincipalRemainingBlankCondition,"",IF(_xlpm.IsPrincipalZeroCondition,"",_xlpm.CumulativePMICalculation))),
_xlpm.Calculation
)</f>
        <v/>
      </c>
      <c r="N417" s="4" t="str">
        <f t="shared" si="62"/>
        <v/>
      </c>
      <c r="O417" s="4" t="str">
        <f>_xlfn.LET(
_xlpm.CumulativeHousingPaymentsIncludingAdditionalCosts,SUM($J$29:$J417),
_xlpm.PrincipalOwedCalculation,$B$10-$D417,
_xlpm.IsPrincipalLessThenOrEqualToMonthlyPaymentCondition,$G416&lt;=$B$10,
_xlpm.IsPrincipalZeroCondition,ROUND($G416,2) = 0,
_xlpm.IsPrincipalRemainingBlankCondition,$G416="",
_xlpm.IsPeriodBlankCondition,ISBLANK($A417),
_xlpm.Calculation,IF(_xlpm.IsPeriodBlankCondition,"",IF(_xlpm.IsPrincipalRemainingBlankCondition,"",IF(_xlpm.IsPrincipalZeroCondition,"",_xlpm.CumulativeHousingPaymentsIncludingAdditionalCosts))),
_xlpm.Calculation
)</f>
        <v/>
      </c>
    </row>
    <row r="418" spans="2:15" x14ac:dyDescent="0.3">
      <c r="B418" s="34" t="str">
        <f t="shared" si="55"/>
        <v/>
      </c>
      <c r="C418" s="4" t="str">
        <f t="shared" si="56"/>
        <v/>
      </c>
      <c r="D418" s="4" t="str">
        <f t="shared" si="57"/>
        <v/>
      </c>
      <c r="E418" s="4" t="str">
        <f t="shared" si="54"/>
        <v/>
      </c>
      <c r="F418" s="4"/>
      <c r="G418" s="4" t="str">
        <f t="shared" si="58"/>
        <v/>
      </c>
      <c r="H418" s="4" t="str">
        <f t="shared" si="59"/>
        <v/>
      </c>
      <c r="I418" s="4" t="str">
        <f t="shared" si="60"/>
        <v/>
      </c>
      <c r="J418" s="4" t="str">
        <f t="shared" si="61"/>
        <v/>
      </c>
      <c r="K418" s="4" t="str">
        <f>_xlfn.LET(
_xlpm.CumulativeInterestCalculation,SUM($D$29:$D418),
_xlpm.IsPrincipalZeroCondition,ROUND($G417,2) = 0,
_xlpm.IsPrincipalRemainingBlankCondition,$G417="",
_xlpm.IsPeriodBlankCondition,ISBLANK($A418),
_xlpm.Calculation,IF(_xlpm.IsPeriodBlankCondition,"",IF(_xlpm.IsPrincipalRemainingBlankCondition,"",IF(_xlpm.IsPrincipalZeroCondition,"",_xlpm.CumulativeInterestCalculation))),
_xlpm.Calculation
)</f>
        <v/>
      </c>
      <c r="L418" s="4" t="str">
        <f>_xlfn.LET(
_xlpm.CumulativePrincipalCalculation,SUM($E$29:$F418),
_xlpm.CumulativePrincipalCalculationIfPrincipalLessThenOrEqualToMonthlyPaymentCondition,$L417+$E418,
_xlpm.PrincipalOwedCalculation,$B$10-$D418,
_xlpm.IsPrincipalLessThenOrEqualToMonthlyPaymentCondition,$G417&lt;=$B$10,
_xlpm.IsPrincipalZeroCondition,ROUND($G417,2) = 0,
_xlpm.IsPrincipalRemainingBlankCondition,$G417="",
_xlpm.IsPeriodBlankCondition,ISBLANK($A418),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18" s="4" t="str">
        <f>_xlfn.LET(
_xlpm.CumulativePMICalculation,SUM($I$29:$I418),
_xlpm.IsPrincipalZeroCondition,ROUND($G417,2) = 0,
_xlpm.IsPrincipalRemainingBlankCondition,$G417="",
_xlpm.IsPeriodBlankCondition,ISBLANK($A418),
_xlpm.Calculation,IF(_xlpm.IsPeriodBlankCondition,"",IF(_xlpm.IsPrincipalRemainingBlankCondition,"",IF(_xlpm.IsPrincipalZeroCondition,"",_xlpm.CumulativePMICalculation))),
_xlpm.Calculation
)</f>
        <v/>
      </c>
      <c r="N418" s="4" t="str">
        <f t="shared" si="62"/>
        <v/>
      </c>
      <c r="O418" s="4" t="str">
        <f>_xlfn.LET(
_xlpm.CumulativeHousingPaymentsIncludingAdditionalCosts,SUM($J$29:$J418),
_xlpm.PrincipalOwedCalculation,$B$10-$D418,
_xlpm.IsPrincipalLessThenOrEqualToMonthlyPaymentCondition,$G417&lt;=$B$10,
_xlpm.IsPrincipalZeroCondition,ROUND($G417,2) = 0,
_xlpm.IsPrincipalRemainingBlankCondition,$G417="",
_xlpm.IsPeriodBlankCondition,ISBLANK($A418),
_xlpm.Calculation,IF(_xlpm.IsPeriodBlankCondition,"",IF(_xlpm.IsPrincipalRemainingBlankCondition,"",IF(_xlpm.IsPrincipalZeroCondition,"",_xlpm.CumulativeHousingPaymentsIncludingAdditionalCosts))),
_xlpm.Calculation
)</f>
        <v/>
      </c>
    </row>
    <row r="419" spans="2:15" x14ac:dyDescent="0.3">
      <c r="B419" s="34" t="str">
        <f t="shared" si="55"/>
        <v/>
      </c>
      <c r="C419" s="4" t="str">
        <f t="shared" si="56"/>
        <v/>
      </c>
      <c r="D419" s="4" t="str">
        <f t="shared" si="57"/>
        <v/>
      </c>
      <c r="E419" s="4" t="str">
        <f t="shared" si="54"/>
        <v/>
      </c>
      <c r="F419" s="4"/>
      <c r="G419" s="4" t="str">
        <f t="shared" si="58"/>
        <v/>
      </c>
      <c r="H419" s="4" t="str">
        <f t="shared" si="59"/>
        <v/>
      </c>
      <c r="I419" s="4" t="str">
        <f t="shared" si="60"/>
        <v/>
      </c>
      <c r="J419" s="4" t="str">
        <f t="shared" si="61"/>
        <v/>
      </c>
      <c r="K419" s="4" t="str">
        <f>_xlfn.LET(
_xlpm.CumulativeInterestCalculation,SUM($D$29:$D419),
_xlpm.IsPrincipalZeroCondition,ROUND($G418,2) = 0,
_xlpm.IsPrincipalRemainingBlankCondition,$G418="",
_xlpm.IsPeriodBlankCondition,ISBLANK($A419),
_xlpm.Calculation,IF(_xlpm.IsPeriodBlankCondition,"",IF(_xlpm.IsPrincipalRemainingBlankCondition,"",IF(_xlpm.IsPrincipalZeroCondition,"",_xlpm.CumulativeInterestCalculation))),
_xlpm.Calculation
)</f>
        <v/>
      </c>
      <c r="L419" s="4" t="str">
        <f>_xlfn.LET(
_xlpm.CumulativePrincipalCalculation,SUM($E$29:$F419),
_xlpm.CumulativePrincipalCalculationIfPrincipalLessThenOrEqualToMonthlyPaymentCondition,$L418+$E419,
_xlpm.PrincipalOwedCalculation,$B$10-$D419,
_xlpm.IsPrincipalLessThenOrEqualToMonthlyPaymentCondition,$G418&lt;=$B$10,
_xlpm.IsPrincipalZeroCondition,ROUND($G418,2) = 0,
_xlpm.IsPrincipalRemainingBlankCondition,$G418="",
_xlpm.IsPeriodBlankCondition,ISBLANK($A419),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19" s="4" t="str">
        <f>_xlfn.LET(
_xlpm.CumulativePMICalculation,SUM($I$29:$I419),
_xlpm.IsPrincipalZeroCondition,ROUND($G418,2) = 0,
_xlpm.IsPrincipalRemainingBlankCondition,$G418="",
_xlpm.IsPeriodBlankCondition,ISBLANK($A419),
_xlpm.Calculation,IF(_xlpm.IsPeriodBlankCondition,"",IF(_xlpm.IsPrincipalRemainingBlankCondition,"",IF(_xlpm.IsPrincipalZeroCondition,"",_xlpm.CumulativePMICalculation))),
_xlpm.Calculation
)</f>
        <v/>
      </c>
      <c r="N419" s="4" t="str">
        <f t="shared" si="62"/>
        <v/>
      </c>
      <c r="O419" s="4" t="str">
        <f>_xlfn.LET(
_xlpm.CumulativeHousingPaymentsIncludingAdditionalCosts,SUM($J$29:$J419),
_xlpm.PrincipalOwedCalculation,$B$10-$D419,
_xlpm.IsPrincipalLessThenOrEqualToMonthlyPaymentCondition,$G418&lt;=$B$10,
_xlpm.IsPrincipalZeroCondition,ROUND($G418,2) = 0,
_xlpm.IsPrincipalRemainingBlankCondition,$G418="",
_xlpm.IsPeriodBlankCondition,ISBLANK($A419),
_xlpm.Calculation,IF(_xlpm.IsPeriodBlankCondition,"",IF(_xlpm.IsPrincipalRemainingBlankCondition,"",IF(_xlpm.IsPrincipalZeroCondition,"",_xlpm.CumulativeHousingPaymentsIncludingAdditionalCosts))),
_xlpm.Calculation
)</f>
        <v/>
      </c>
    </row>
    <row r="420" spans="2:15" x14ac:dyDescent="0.3">
      <c r="B420" s="34" t="str">
        <f t="shared" si="55"/>
        <v/>
      </c>
      <c r="C420" s="4" t="str">
        <f t="shared" si="56"/>
        <v/>
      </c>
      <c r="D420" s="4" t="str">
        <f t="shared" si="57"/>
        <v/>
      </c>
      <c r="E420" s="4" t="str">
        <f t="shared" si="54"/>
        <v/>
      </c>
      <c r="F420" s="4"/>
      <c r="G420" s="4" t="str">
        <f t="shared" si="58"/>
        <v/>
      </c>
      <c r="H420" s="4" t="str">
        <f t="shared" si="59"/>
        <v/>
      </c>
      <c r="I420" s="4" t="str">
        <f t="shared" si="60"/>
        <v/>
      </c>
      <c r="J420" s="4" t="str">
        <f t="shared" si="61"/>
        <v/>
      </c>
      <c r="K420" s="4" t="str">
        <f>_xlfn.LET(
_xlpm.CumulativeInterestCalculation,SUM($D$29:$D420),
_xlpm.IsPrincipalZeroCondition,ROUND($G419,2) = 0,
_xlpm.IsPrincipalRemainingBlankCondition,$G419="",
_xlpm.IsPeriodBlankCondition,ISBLANK($A420),
_xlpm.Calculation,IF(_xlpm.IsPeriodBlankCondition,"",IF(_xlpm.IsPrincipalRemainingBlankCondition,"",IF(_xlpm.IsPrincipalZeroCondition,"",_xlpm.CumulativeInterestCalculation))),
_xlpm.Calculation
)</f>
        <v/>
      </c>
      <c r="L420" s="4" t="str">
        <f>_xlfn.LET(
_xlpm.CumulativePrincipalCalculation,SUM($E$29:$F420),
_xlpm.CumulativePrincipalCalculationIfPrincipalLessThenOrEqualToMonthlyPaymentCondition,$L419+$E420,
_xlpm.PrincipalOwedCalculation,$B$10-$D420,
_xlpm.IsPrincipalLessThenOrEqualToMonthlyPaymentCondition,$G419&lt;=$B$10,
_xlpm.IsPrincipalZeroCondition,ROUND($G419,2) = 0,
_xlpm.IsPrincipalRemainingBlankCondition,$G419="",
_xlpm.IsPeriodBlankCondition,ISBLANK($A420),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20" s="4" t="str">
        <f>_xlfn.LET(
_xlpm.CumulativePMICalculation,SUM($I$29:$I420),
_xlpm.IsPrincipalZeroCondition,ROUND($G419,2) = 0,
_xlpm.IsPrincipalRemainingBlankCondition,$G419="",
_xlpm.IsPeriodBlankCondition,ISBLANK($A420),
_xlpm.Calculation,IF(_xlpm.IsPeriodBlankCondition,"",IF(_xlpm.IsPrincipalRemainingBlankCondition,"",IF(_xlpm.IsPrincipalZeroCondition,"",_xlpm.CumulativePMICalculation))),
_xlpm.Calculation
)</f>
        <v/>
      </c>
      <c r="N420" s="4" t="str">
        <f t="shared" si="62"/>
        <v/>
      </c>
      <c r="O420" s="4" t="str">
        <f>_xlfn.LET(
_xlpm.CumulativeHousingPaymentsIncludingAdditionalCosts,SUM($J$29:$J420),
_xlpm.PrincipalOwedCalculation,$B$10-$D420,
_xlpm.IsPrincipalLessThenOrEqualToMonthlyPaymentCondition,$G419&lt;=$B$10,
_xlpm.IsPrincipalZeroCondition,ROUND($G419,2) = 0,
_xlpm.IsPrincipalRemainingBlankCondition,$G419="",
_xlpm.IsPeriodBlankCondition,ISBLANK($A420),
_xlpm.Calculation,IF(_xlpm.IsPeriodBlankCondition,"",IF(_xlpm.IsPrincipalRemainingBlankCondition,"",IF(_xlpm.IsPrincipalZeroCondition,"",_xlpm.CumulativeHousingPaymentsIncludingAdditionalCosts))),
_xlpm.Calculation
)</f>
        <v/>
      </c>
    </row>
    <row r="421" spans="2:15" x14ac:dyDescent="0.3">
      <c r="B421" s="34" t="str">
        <f t="shared" si="55"/>
        <v/>
      </c>
      <c r="C421" s="4" t="str">
        <f t="shared" si="56"/>
        <v/>
      </c>
      <c r="D421" s="4" t="str">
        <f t="shared" si="57"/>
        <v/>
      </c>
      <c r="E421" s="4" t="str">
        <f t="shared" si="54"/>
        <v/>
      </c>
      <c r="F421" s="4"/>
      <c r="G421" s="4" t="str">
        <f t="shared" si="58"/>
        <v/>
      </c>
      <c r="H421" s="4" t="str">
        <f t="shared" si="59"/>
        <v/>
      </c>
      <c r="I421" s="4" t="str">
        <f t="shared" si="60"/>
        <v/>
      </c>
      <c r="J421" s="4" t="str">
        <f t="shared" si="61"/>
        <v/>
      </c>
      <c r="K421" s="4" t="str">
        <f>_xlfn.LET(
_xlpm.CumulativeInterestCalculation,SUM($D$29:$D421),
_xlpm.IsPrincipalZeroCondition,ROUND($G420,2) = 0,
_xlpm.IsPrincipalRemainingBlankCondition,$G420="",
_xlpm.IsPeriodBlankCondition,ISBLANK($A421),
_xlpm.Calculation,IF(_xlpm.IsPeriodBlankCondition,"",IF(_xlpm.IsPrincipalRemainingBlankCondition,"",IF(_xlpm.IsPrincipalZeroCondition,"",_xlpm.CumulativeInterestCalculation))),
_xlpm.Calculation
)</f>
        <v/>
      </c>
      <c r="L421" s="4" t="str">
        <f>_xlfn.LET(
_xlpm.CumulativePrincipalCalculation,SUM($E$29:$F421),
_xlpm.CumulativePrincipalCalculationIfPrincipalLessThenOrEqualToMonthlyPaymentCondition,$L420+$E421,
_xlpm.PrincipalOwedCalculation,$B$10-$D421,
_xlpm.IsPrincipalLessThenOrEqualToMonthlyPaymentCondition,$G420&lt;=$B$10,
_xlpm.IsPrincipalZeroCondition,ROUND($G420,2) = 0,
_xlpm.IsPrincipalRemainingBlankCondition,$G420="",
_xlpm.IsPeriodBlankCondition,ISBLANK($A421),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21" s="4" t="str">
        <f>_xlfn.LET(
_xlpm.CumulativePMICalculation,SUM($I$29:$I421),
_xlpm.IsPrincipalZeroCondition,ROUND($G420,2) = 0,
_xlpm.IsPrincipalRemainingBlankCondition,$G420="",
_xlpm.IsPeriodBlankCondition,ISBLANK($A421),
_xlpm.Calculation,IF(_xlpm.IsPeriodBlankCondition,"",IF(_xlpm.IsPrincipalRemainingBlankCondition,"",IF(_xlpm.IsPrincipalZeroCondition,"",_xlpm.CumulativePMICalculation))),
_xlpm.Calculation
)</f>
        <v/>
      </c>
      <c r="N421" s="4" t="str">
        <f t="shared" si="62"/>
        <v/>
      </c>
      <c r="O421" s="4" t="str">
        <f>_xlfn.LET(
_xlpm.CumulativeHousingPaymentsIncludingAdditionalCosts,SUM($J$29:$J421),
_xlpm.PrincipalOwedCalculation,$B$10-$D421,
_xlpm.IsPrincipalLessThenOrEqualToMonthlyPaymentCondition,$G420&lt;=$B$10,
_xlpm.IsPrincipalZeroCondition,ROUND($G420,2) = 0,
_xlpm.IsPrincipalRemainingBlankCondition,$G420="",
_xlpm.IsPeriodBlankCondition,ISBLANK($A421),
_xlpm.Calculation,IF(_xlpm.IsPeriodBlankCondition,"",IF(_xlpm.IsPrincipalRemainingBlankCondition,"",IF(_xlpm.IsPrincipalZeroCondition,"",_xlpm.CumulativeHousingPaymentsIncludingAdditionalCosts))),
_xlpm.Calculation
)</f>
        <v/>
      </c>
    </row>
    <row r="422" spans="2:15" x14ac:dyDescent="0.3">
      <c r="B422" s="34" t="str">
        <f t="shared" si="55"/>
        <v/>
      </c>
      <c r="C422" s="4" t="str">
        <f t="shared" si="56"/>
        <v/>
      </c>
      <c r="D422" s="4" t="str">
        <f t="shared" si="57"/>
        <v/>
      </c>
      <c r="E422" s="4" t="str">
        <f t="shared" si="54"/>
        <v/>
      </c>
      <c r="F422" s="4"/>
      <c r="G422" s="4" t="str">
        <f t="shared" si="58"/>
        <v/>
      </c>
      <c r="H422" s="4" t="str">
        <f t="shared" si="59"/>
        <v/>
      </c>
      <c r="I422" s="4" t="str">
        <f t="shared" si="60"/>
        <v/>
      </c>
      <c r="J422" s="4" t="str">
        <f t="shared" si="61"/>
        <v/>
      </c>
      <c r="K422" s="4" t="str">
        <f>_xlfn.LET(
_xlpm.CumulativeInterestCalculation,SUM($D$29:$D422),
_xlpm.IsPrincipalZeroCondition,ROUND($G421,2) = 0,
_xlpm.IsPrincipalRemainingBlankCondition,$G421="",
_xlpm.IsPeriodBlankCondition,ISBLANK($A422),
_xlpm.Calculation,IF(_xlpm.IsPeriodBlankCondition,"",IF(_xlpm.IsPrincipalRemainingBlankCondition,"",IF(_xlpm.IsPrincipalZeroCondition,"",_xlpm.CumulativeInterestCalculation))),
_xlpm.Calculation
)</f>
        <v/>
      </c>
      <c r="L422" s="4" t="str">
        <f>_xlfn.LET(
_xlpm.CumulativePrincipalCalculation,SUM($E$29:$F422),
_xlpm.CumulativePrincipalCalculationIfPrincipalLessThenOrEqualToMonthlyPaymentCondition,$L421+$E422,
_xlpm.PrincipalOwedCalculation,$B$10-$D422,
_xlpm.IsPrincipalLessThenOrEqualToMonthlyPaymentCondition,$G421&lt;=$B$10,
_xlpm.IsPrincipalZeroCondition,ROUND($G421,2) = 0,
_xlpm.IsPrincipalRemainingBlankCondition,$G421="",
_xlpm.IsPeriodBlankCondition,ISBLANK($A422),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22" s="4" t="str">
        <f>_xlfn.LET(
_xlpm.CumulativePMICalculation,SUM($I$29:$I422),
_xlpm.IsPrincipalZeroCondition,ROUND($G421,2) = 0,
_xlpm.IsPrincipalRemainingBlankCondition,$G421="",
_xlpm.IsPeriodBlankCondition,ISBLANK($A422),
_xlpm.Calculation,IF(_xlpm.IsPeriodBlankCondition,"",IF(_xlpm.IsPrincipalRemainingBlankCondition,"",IF(_xlpm.IsPrincipalZeroCondition,"",_xlpm.CumulativePMICalculation))),
_xlpm.Calculation
)</f>
        <v/>
      </c>
      <c r="N422" s="4" t="str">
        <f t="shared" si="62"/>
        <v/>
      </c>
      <c r="O422" s="4" t="str">
        <f>_xlfn.LET(
_xlpm.CumulativeHousingPaymentsIncludingAdditionalCosts,SUM($J$29:$J422),
_xlpm.PrincipalOwedCalculation,$B$10-$D422,
_xlpm.IsPrincipalLessThenOrEqualToMonthlyPaymentCondition,$G421&lt;=$B$10,
_xlpm.IsPrincipalZeroCondition,ROUND($G421,2) = 0,
_xlpm.IsPrincipalRemainingBlankCondition,$G421="",
_xlpm.IsPeriodBlankCondition,ISBLANK($A422),
_xlpm.Calculation,IF(_xlpm.IsPeriodBlankCondition,"",IF(_xlpm.IsPrincipalRemainingBlankCondition,"",IF(_xlpm.IsPrincipalZeroCondition,"",_xlpm.CumulativeHousingPaymentsIncludingAdditionalCosts))),
_xlpm.Calculation
)</f>
        <v/>
      </c>
    </row>
    <row r="423" spans="2:15" x14ac:dyDescent="0.3">
      <c r="B423" s="34" t="str">
        <f t="shared" si="55"/>
        <v/>
      </c>
      <c r="C423" s="4" t="str">
        <f t="shared" si="56"/>
        <v/>
      </c>
      <c r="D423" s="4" t="str">
        <f t="shared" si="57"/>
        <v/>
      </c>
      <c r="E423" s="4" t="str">
        <f t="shared" si="54"/>
        <v/>
      </c>
      <c r="F423" s="4"/>
      <c r="G423" s="4" t="str">
        <f t="shared" si="58"/>
        <v/>
      </c>
      <c r="H423" s="4" t="str">
        <f t="shared" si="59"/>
        <v/>
      </c>
      <c r="I423" s="4" t="str">
        <f t="shared" si="60"/>
        <v/>
      </c>
      <c r="J423" s="4" t="str">
        <f t="shared" si="61"/>
        <v/>
      </c>
      <c r="K423" s="4" t="str">
        <f>_xlfn.LET(
_xlpm.CumulativeInterestCalculation,SUM($D$29:$D423),
_xlpm.IsPrincipalZeroCondition,ROUND($G422,2) = 0,
_xlpm.IsPrincipalRemainingBlankCondition,$G422="",
_xlpm.IsPeriodBlankCondition,ISBLANK($A423),
_xlpm.Calculation,IF(_xlpm.IsPeriodBlankCondition,"",IF(_xlpm.IsPrincipalRemainingBlankCondition,"",IF(_xlpm.IsPrincipalZeroCondition,"",_xlpm.CumulativeInterestCalculation))),
_xlpm.Calculation
)</f>
        <v/>
      </c>
      <c r="L423" s="4" t="str">
        <f>_xlfn.LET(
_xlpm.CumulativePrincipalCalculation,SUM($E$29:$F423),
_xlpm.CumulativePrincipalCalculationIfPrincipalLessThenOrEqualToMonthlyPaymentCondition,$L422+$E423,
_xlpm.PrincipalOwedCalculation,$B$10-$D423,
_xlpm.IsPrincipalLessThenOrEqualToMonthlyPaymentCondition,$G422&lt;=$B$10,
_xlpm.IsPrincipalZeroCondition,ROUND($G422,2) = 0,
_xlpm.IsPrincipalRemainingBlankCondition,$G422="",
_xlpm.IsPeriodBlankCondition,ISBLANK($A423),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23" s="4" t="str">
        <f>_xlfn.LET(
_xlpm.CumulativePMICalculation,SUM($I$29:$I423),
_xlpm.IsPrincipalZeroCondition,ROUND($G422,2) = 0,
_xlpm.IsPrincipalRemainingBlankCondition,$G422="",
_xlpm.IsPeriodBlankCondition,ISBLANK($A423),
_xlpm.Calculation,IF(_xlpm.IsPeriodBlankCondition,"",IF(_xlpm.IsPrincipalRemainingBlankCondition,"",IF(_xlpm.IsPrincipalZeroCondition,"",_xlpm.CumulativePMICalculation))),
_xlpm.Calculation
)</f>
        <v/>
      </c>
      <c r="N423" s="4" t="str">
        <f t="shared" si="62"/>
        <v/>
      </c>
      <c r="O423" s="4" t="str">
        <f>_xlfn.LET(
_xlpm.CumulativeHousingPaymentsIncludingAdditionalCosts,SUM($J$29:$J423),
_xlpm.PrincipalOwedCalculation,$B$10-$D423,
_xlpm.IsPrincipalLessThenOrEqualToMonthlyPaymentCondition,$G422&lt;=$B$10,
_xlpm.IsPrincipalZeroCondition,ROUND($G422,2) = 0,
_xlpm.IsPrincipalRemainingBlankCondition,$G422="",
_xlpm.IsPeriodBlankCondition,ISBLANK($A423),
_xlpm.Calculation,IF(_xlpm.IsPeriodBlankCondition,"",IF(_xlpm.IsPrincipalRemainingBlankCondition,"",IF(_xlpm.IsPrincipalZeroCondition,"",_xlpm.CumulativeHousingPaymentsIncludingAdditionalCosts))),
_xlpm.Calculation
)</f>
        <v/>
      </c>
    </row>
    <row r="424" spans="2:15" x14ac:dyDescent="0.3">
      <c r="B424" s="34" t="str">
        <f t="shared" si="55"/>
        <v/>
      </c>
      <c r="C424" s="4" t="str">
        <f t="shared" si="56"/>
        <v/>
      </c>
      <c r="D424" s="4" t="str">
        <f t="shared" si="57"/>
        <v/>
      </c>
      <c r="E424" s="4" t="str">
        <f t="shared" ref="E424:E487" si="63">_xlfn.LET(
_xlpm.PrincipalOwedCalculation,$B$10-$D424,
_xlpm.IsPrincipalLessThenOrEqualToMonthlyPaymentCondition,$G423&lt;=$B$10,
_xlpm.IsPrincipalZeroCondition,ROUND($G423,2) = 0,
_xlpm.IsPrincipalRemainingBlankCondition,$G423="",
_xlpm.IsPeriodBlankCondition,ISBLANK($A424),
_xlpm.Calculation,IF(_xlpm.IsPeriodBlankCondition,"",IF(_xlpm.IsPrincipalRemainingBlankCondition,"",IF(_xlpm.IsPrincipalZeroCondition,"",IF(_xlpm.IsPrincipalLessThenOrEqualToMonthlyPaymentCondition,$G423,_xlpm.PrincipalOwedCalculation)))),
_xlpm.Calculation
)</f>
        <v/>
      </c>
      <c r="F424" s="4"/>
      <c r="G424" s="4" t="str">
        <f t="shared" si="58"/>
        <v/>
      </c>
      <c r="H424" s="4" t="str">
        <f t="shared" si="59"/>
        <v/>
      </c>
      <c r="I424" s="4" t="str">
        <f t="shared" si="60"/>
        <v/>
      </c>
      <c r="J424" s="4" t="str">
        <f t="shared" si="61"/>
        <v/>
      </c>
      <c r="K424" s="4" t="str">
        <f>_xlfn.LET(
_xlpm.CumulativeInterestCalculation,SUM($D$29:$D424),
_xlpm.IsPrincipalZeroCondition,ROUND($G423,2) = 0,
_xlpm.IsPrincipalRemainingBlankCondition,$G423="",
_xlpm.IsPeriodBlankCondition,ISBLANK($A424),
_xlpm.Calculation,IF(_xlpm.IsPeriodBlankCondition,"",IF(_xlpm.IsPrincipalRemainingBlankCondition,"",IF(_xlpm.IsPrincipalZeroCondition,"",_xlpm.CumulativeInterestCalculation))),
_xlpm.Calculation
)</f>
        <v/>
      </c>
      <c r="L424" s="4" t="str">
        <f>_xlfn.LET(
_xlpm.CumulativePrincipalCalculation,SUM($E$29:$F424),
_xlpm.CumulativePrincipalCalculationIfPrincipalLessThenOrEqualToMonthlyPaymentCondition,$L423+$E424,
_xlpm.PrincipalOwedCalculation,$B$10-$D424,
_xlpm.IsPrincipalLessThenOrEqualToMonthlyPaymentCondition,$G423&lt;=$B$10,
_xlpm.IsPrincipalZeroCondition,ROUND($G423,2) = 0,
_xlpm.IsPrincipalRemainingBlankCondition,$G423="",
_xlpm.IsPeriodBlankCondition,ISBLANK($A424),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24" s="4" t="str">
        <f>_xlfn.LET(
_xlpm.CumulativePMICalculation,SUM($I$29:$I424),
_xlpm.IsPrincipalZeroCondition,ROUND($G423,2) = 0,
_xlpm.IsPrincipalRemainingBlankCondition,$G423="",
_xlpm.IsPeriodBlankCondition,ISBLANK($A424),
_xlpm.Calculation,IF(_xlpm.IsPeriodBlankCondition,"",IF(_xlpm.IsPrincipalRemainingBlankCondition,"",IF(_xlpm.IsPrincipalZeroCondition,"",_xlpm.CumulativePMICalculation))),
_xlpm.Calculation
)</f>
        <v/>
      </c>
      <c r="N424" s="4" t="str">
        <f t="shared" si="62"/>
        <v/>
      </c>
      <c r="O424" s="4" t="str">
        <f>_xlfn.LET(
_xlpm.CumulativeHousingPaymentsIncludingAdditionalCosts,SUM($J$29:$J424),
_xlpm.PrincipalOwedCalculation,$B$10-$D424,
_xlpm.IsPrincipalLessThenOrEqualToMonthlyPaymentCondition,$G423&lt;=$B$10,
_xlpm.IsPrincipalZeroCondition,ROUND($G423,2) = 0,
_xlpm.IsPrincipalRemainingBlankCondition,$G423="",
_xlpm.IsPeriodBlankCondition,ISBLANK($A424),
_xlpm.Calculation,IF(_xlpm.IsPeriodBlankCondition,"",IF(_xlpm.IsPrincipalRemainingBlankCondition,"",IF(_xlpm.IsPrincipalZeroCondition,"",_xlpm.CumulativeHousingPaymentsIncludingAdditionalCosts))),
_xlpm.Calculation
)</f>
        <v/>
      </c>
    </row>
    <row r="425" spans="2:15" x14ac:dyDescent="0.3">
      <c r="B425" s="34" t="str">
        <f t="shared" si="55"/>
        <v/>
      </c>
      <c r="C425" s="4" t="str">
        <f t="shared" si="56"/>
        <v/>
      </c>
      <c r="D425" s="4" t="str">
        <f t="shared" si="57"/>
        <v/>
      </c>
      <c r="E425" s="4" t="str">
        <f t="shared" si="63"/>
        <v/>
      </c>
      <c r="F425" s="4"/>
      <c r="G425" s="4" t="str">
        <f t="shared" si="58"/>
        <v/>
      </c>
      <c r="H425" s="4" t="str">
        <f t="shared" si="59"/>
        <v/>
      </c>
      <c r="I425" s="4" t="str">
        <f t="shared" si="60"/>
        <v/>
      </c>
      <c r="J425" s="4" t="str">
        <f t="shared" si="61"/>
        <v/>
      </c>
      <c r="K425" s="4" t="str">
        <f>_xlfn.LET(
_xlpm.CumulativeInterestCalculation,SUM($D$29:$D425),
_xlpm.IsPrincipalZeroCondition,ROUND($G424,2) = 0,
_xlpm.IsPrincipalRemainingBlankCondition,$G424="",
_xlpm.IsPeriodBlankCondition,ISBLANK($A425),
_xlpm.Calculation,IF(_xlpm.IsPeriodBlankCondition,"",IF(_xlpm.IsPrincipalRemainingBlankCondition,"",IF(_xlpm.IsPrincipalZeroCondition,"",_xlpm.CumulativeInterestCalculation))),
_xlpm.Calculation
)</f>
        <v/>
      </c>
      <c r="L425" s="4" t="str">
        <f>_xlfn.LET(
_xlpm.CumulativePrincipalCalculation,SUM($E$29:$F425),
_xlpm.CumulativePrincipalCalculationIfPrincipalLessThenOrEqualToMonthlyPaymentCondition,$L424+$E425,
_xlpm.PrincipalOwedCalculation,$B$10-$D425,
_xlpm.IsPrincipalLessThenOrEqualToMonthlyPaymentCondition,$G424&lt;=$B$10,
_xlpm.IsPrincipalZeroCondition,ROUND($G424,2) = 0,
_xlpm.IsPrincipalRemainingBlankCondition,$G424="",
_xlpm.IsPeriodBlankCondition,ISBLANK($A425),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25" s="4" t="str">
        <f>_xlfn.LET(
_xlpm.CumulativePMICalculation,SUM($I$29:$I425),
_xlpm.IsPrincipalZeroCondition,ROUND($G424,2) = 0,
_xlpm.IsPrincipalRemainingBlankCondition,$G424="",
_xlpm.IsPeriodBlankCondition,ISBLANK($A425),
_xlpm.Calculation,IF(_xlpm.IsPeriodBlankCondition,"",IF(_xlpm.IsPrincipalRemainingBlankCondition,"",IF(_xlpm.IsPrincipalZeroCondition,"",_xlpm.CumulativePMICalculation))),
_xlpm.Calculation
)</f>
        <v/>
      </c>
      <c r="N425" s="4" t="str">
        <f t="shared" si="62"/>
        <v/>
      </c>
      <c r="O425" s="4" t="str">
        <f>_xlfn.LET(
_xlpm.CumulativeHousingPaymentsIncludingAdditionalCosts,SUM($J$29:$J425),
_xlpm.PrincipalOwedCalculation,$B$10-$D425,
_xlpm.IsPrincipalLessThenOrEqualToMonthlyPaymentCondition,$G424&lt;=$B$10,
_xlpm.IsPrincipalZeroCondition,ROUND($G424,2) = 0,
_xlpm.IsPrincipalRemainingBlankCondition,$G424="",
_xlpm.IsPeriodBlankCondition,ISBLANK($A425),
_xlpm.Calculation,IF(_xlpm.IsPeriodBlankCondition,"",IF(_xlpm.IsPrincipalRemainingBlankCondition,"",IF(_xlpm.IsPrincipalZeroCondition,"",_xlpm.CumulativeHousingPaymentsIncludingAdditionalCosts))),
_xlpm.Calculation
)</f>
        <v/>
      </c>
    </row>
    <row r="426" spans="2:15" x14ac:dyDescent="0.3">
      <c r="B426" s="34" t="str">
        <f t="shared" si="55"/>
        <v/>
      </c>
      <c r="C426" s="4" t="str">
        <f t="shared" si="56"/>
        <v/>
      </c>
      <c r="D426" s="4" t="str">
        <f t="shared" si="57"/>
        <v/>
      </c>
      <c r="E426" s="4" t="str">
        <f t="shared" si="63"/>
        <v/>
      </c>
      <c r="F426" s="4"/>
      <c r="G426" s="4" t="str">
        <f t="shared" si="58"/>
        <v/>
      </c>
      <c r="H426" s="4" t="str">
        <f t="shared" si="59"/>
        <v/>
      </c>
      <c r="I426" s="4" t="str">
        <f t="shared" si="60"/>
        <v/>
      </c>
      <c r="J426" s="4" t="str">
        <f t="shared" si="61"/>
        <v/>
      </c>
      <c r="K426" s="4" t="str">
        <f>_xlfn.LET(
_xlpm.CumulativeInterestCalculation,SUM($D$29:$D426),
_xlpm.IsPrincipalZeroCondition,ROUND($G425,2) = 0,
_xlpm.IsPrincipalRemainingBlankCondition,$G425="",
_xlpm.IsPeriodBlankCondition,ISBLANK($A426),
_xlpm.Calculation,IF(_xlpm.IsPeriodBlankCondition,"",IF(_xlpm.IsPrincipalRemainingBlankCondition,"",IF(_xlpm.IsPrincipalZeroCondition,"",_xlpm.CumulativeInterestCalculation))),
_xlpm.Calculation
)</f>
        <v/>
      </c>
      <c r="L426" s="4" t="str">
        <f>_xlfn.LET(
_xlpm.CumulativePrincipalCalculation,SUM($E$29:$F426),
_xlpm.CumulativePrincipalCalculationIfPrincipalLessThenOrEqualToMonthlyPaymentCondition,$L425+$E426,
_xlpm.PrincipalOwedCalculation,$B$10-$D426,
_xlpm.IsPrincipalLessThenOrEqualToMonthlyPaymentCondition,$G425&lt;=$B$10,
_xlpm.IsPrincipalZeroCondition,ROUND($G425,2) = 0,
_xlpm.IsPrincipalRemainingBlankCondition,$G425="",
_xlpm.IsPeriodBlankCondition,ISBLANK($A426),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26" s="4" t="str">
        <f>_xlfn.LET(
_xlpm.CumulativePMICalculation,SUM($I$29:$I426),
_xlpm.IsPrincipalZeroCondition,ROUND($G425,2) = 0,
_xlpm.IsPrincipalRemainingBlankCondition,$G425="",
_xlpm.IsPeriodBlankCondition,ISBLANK($A426),
_xlpm.Calculation,IF(_xlpm.IsPeriodBlankCondition,"",IF(_xlpm.IsPrincipalRemainingBlankCondition,"",IF(_xlpm.IsPrincipalZeroCondition,"",_xlpm.CumulativePMICalculation))),
_xlpm.Calculation
)</f>
        <v/>
      </c>
      <c r="N426" s="4" t="str">
        <f t="shared" si="62"/>
        <v/>
      </c>
      <c r="O426" s="4" t="str">
        <f>_xlfn.LET(
_xlpm.CumulativeHousingPaymentsIncludingAdditionalCosts,SUM($J$29:$J426),
_xlpm.PrincipalOwedCalculation,$B$10-$D426,
_xlpm.IsPrincipalLessThenOrEqualToMonthlyPaymentCondition,$G425&lt;=$B$10,
_xlpm.IsPrincipalZeroCondition,ROUND($G425,2) = 0,
_xlpm.IsPrincipalRemainingBlankCondition,$G425="",
_xlpm.IsPeriodBlankCondition,ISBLANK($A426),
_xlpm.Calculation,IF(_xlpm.IsPeriodBlankCondition,"",IF(_xlpm.IsPrincipalRemainingBlankCondition,"",IF(_xlpm.IsPrincipalZeroCondition,"",_xlpm.CumulativeHousingPaymentsIncludingAdditionalCosts))),
_xlpm.Calculation
)</f>
        <v/>
      </c>
    </row>
    <row r="427" spans="2:15" x14ac:dyDescent="0.3">
      <c r="B427" s="34" t="str">
        <f t="shared" si="55"/>
        <v/>
      </c>
      <c r="C427" s="4" t="str">
        <f t="shared" si="56"/>
        <v/>
      </c>
      <c r="D427" s="4" t="str">
        <f t="shared" si="57"/>
        <v/>
      </c>
      <c r="E427" s="4" t="str">
        <f t="shared" si="63"/>
        <v/>
      </c>
      <c r="F427" s="4"/>
      <c r="G427" s="4" t="str">
        <f t="shared" si="58"/>
        <v/>
      </c>
      <c r="H427" s="4" t="str">
        <f t="shared" si="59"/>
        <v/>
      </c>
      <c r="I427" s="4" t="str">
        <f t="shared" si="60"/>
        <v/>
      </c>
      <c r="J427" s="4" t="str">
        <f t="shared" si="61"/>
        <v/>
      </c>
      <c r="K427" s="4" t="str">
        <f>_xlfn.LET(
_xlpm.CumulativeInterestCalculation,SUM($D$29:$D427),
_xlpm.IsPrincipalZeroCondition,ROUND($G426,2) = 0,
_xlpm.IsPrincipalRemainingBlankCondition,$G426="",
_xlpm.IsPeriodBlankCondition,ISBLANK($A427),
_xlpm.Calculation,IF(_xlpm.IsPeriodBlankCondition,"",IF(_xlpm.IsPrincipalRemainingBlankCondition,"",IF(_xlpm.IsPrincipalZeroCondition,"",_xlpm.CumulativeInterestCalculation))),
_xlpm.Calculation
)</f>
        <v/>
      </c>
      <c r="L427" s="4" t="str">
        <f>_xlfn.LET(
_xlpm.CumulativePrincipalCalculation,SUM($E$29:$F427),
_xlpm.CumulativePrincipalCalculationIfPrincipalLessThenOrEqualToMonthlyPaymentCondition,$L426+$E427,
_xlpm.PrincipalOwedCalculation,$B$10-$D427,
_xlpm.IsPrincipalLessThenOrEqualToMonthlyPaymentCondition,$G426&lt;=$B$10,
_xlpm.IsPrincipalZeroCondition,ROUND($G426,2) = 0,
_xlpm.IsPrincipalRemainingBlankCondition,$G426="",
_xlpm.IsPeriodBlankCondition,ISBLANK($A427),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27" s="4" t="str">
        <f>_xlfn.LET(
_xlpm.CumulativePMICalculation,SUM($I$29:$I427),
_xlpm.IsPrincipalZeroCondition,ROUND($G426,2) = 0,
_xlpm.IsPrincipalRemainingBlankCondition,$G426="",
_xlpm.IsPeriodBlankCondition,ISBLANK($A427),
_xlpm.Calculation,IF(_xlpm.IsPeriodBlankCondition,"",IF(_xlpm.IsPrincipalRemainingBlankCondition,"",IF(_xlpm.IsPrincipalZeroCondition,"",_xlpm.CumulativePMICalculation))),
_xlpm.Calculation
)</f>
        <v/>
      </c>
      <c r="N427" s="4" t="str">
        <f t="shared" si="62"/>
        <v/>
      </c>
      <c r="O427" s="4" t="str">
        <f>_xlfn.LET(
_xlpm.CumulativeHousingPaymentsIncludingAdditionalCosts,SUM($J$29:$J427),
_xlpm.PrincipalOwedCalculation,$B$10-$D427,
_xlpm.IsPrincipalLessThenOrEqualToMonthlyPaymentCondition,$G426&lt;=$B$10,
_xlpm.IsPrincipalZeroCondition,ROUND($G426,2) = 0,
_xlpm.IsPrincipalRemainingBlankCondition,$G426="",
_xlpm.IsPeriodBlankCondition,ISBLANK($A427),
_xlpm.Calculation,IF(_xlpm.IsPeriodBlankCondition,"",IF(_xlpm.IsPrincipalRemainingBlankCondition,"",IF(_xlpm.IsPrincipalZeroCondition,"",_xlpm.CumulativeHousingPaymentsIncludingAdditionalCosts))),
_xlpm.Calculation
)</f>
        <v/>
      </c>
    </row>
    <row r="428" spans="2:15" x14ac:dyDescent="0.3">
      <c r="B428" s="34" t="str">
        <f t="shared" si="55"/>
        <v/>
      </c>
      <c r="C428" s="4" t="str">
        <f t="shared" si="56"/>
        <v/>
      </c>
      <c r="D428" s="4" t="str">
        <f t="shared" si="57"/>
        <v/>
      </c>
      <c r="E428" s="4" t="str">
        <f t="shared" si="63"/>
        <v/>
      </c>
      <c r="F428" s="4"/>
      <c r="G428" s="4" t="str">
        <f t="shared" si="58"/>
        <v/>
      </c>
      <c r="H428" s="4" t="str">
        <f t="shared" si="59"/>
        <v/>
      </c>
      <c r="I428" s="4" t="str">
        <f t="shared" si="60"/>
        <v/>
      </c>
      <c r="J428" s="4" t="str">
        <f t="shared" si="61"/>
        <v/>
      </c>
      <c r="K428" s="4" t="str">
        <f>_xlfn.LET(
_xlpm.CumulativeInterestCalculation,SUM($D$29:$D428),
_xlpm.IsPrincipalZeroCondition,ROUND($G427,2) = 0,
_xlpm.IsPrincipalRemainingBlankCondition,$G427="",
_xlpm.IsPeriodBlankCondition,ISBLANK($A428),
_xlpm.Calculation,IF(_xlpm.IsPeriodBlankCondition,"",IF(_xlpm.IsPrincipalRemainingBlankCondition,"",IF(_xlpm.IsPrincipalZeroCondition,"",_xlpm.CumulativeInterestCalculation))),
_xlpm.Calculation
)</f>
        <v/>
      </c>
      <c r="L428" s="4" t="str">
        <f>_xlfn.LET(
_xlpm.CumulativePrincipalCalculation,SUM($E$29:$F428),
_xlpm.CumulativePrincipalCalculationIfPrincipalLessThenOrEqualToMonthlyPaymentCondition,$L427+$E428,
_xlpm.PrincipalOwedCalculation,$B$10-$D428,
_xlpm.IsPrincipalLessThenOrEqualToMonthlyPaymentCondition,$G427&lt;=$B$10,
_xlpm.IsPrincipalZeroCondition,ROUND($G427,2) = 0,
_xlpm.IsPrincipalRemainingBlankCondition,$G427="",
_xlpm.IsPeriodBlankCondition,ISBLANK($A428),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28" s="4" t="str">
        <f>_xlfn.LET(
_xlpm.CumulativePMICalculation,SUM($I$29:$I428),
_xlpm.IsPrincipalZeroCondition,ROUND($G427,2) = 0,
_xlpm.IsPrincipalRemainingBlankCondition,$G427="",
_xlpm.IsPeriodBlankCondition,ISBLANK($A428),
_xlpm.Calculation,IF(_xlpm.IsPeriodBlankCondition,"",IF(_xlpm.IsPrincipalRemainingBlankCondition,"",IF(_xlpm.IsPrincipalZeroCondition,"",_xlpm.CumulativePMICalculation))),
_xlpm.Calculation
)</f>
        <v/>
      </c>
      <c r="N428" s="4" t="str">
        <f t="shared" si="62"/>
        <v/>
      </c>
      <c r="O428" s="4" t="str">
        <f>_xlfn.LET(
_xlpm.CumulativeHousingPaymentsIncludingAdditionalCosts,SUM($J$29:$J428),
_xlpm.PrincipalOwedCalculation,$B$10-$D428,
_xlpm.IsPrincipalLessThenOrEqualToMonthlyPaymentCondition,$G427&lt;=$B$10,
_xlpm.IsPrincipalZeroCondition,ROUND($G427,2) = 0,
_xlpm.IsPrincipalRemainingBlankCondition,$G427="",
_xlpm.IsPeriodBlankCondition,ISBLANK($A428),
_xlpm.Calculation,IF(_xlpm.IsPeriodBlankCondition,"",IF(_xlpm.IsPrincipalRemainingBlankCondition,"",IF(_xlpm.IsPrincipalZeroCondition,"",_xlpm.CumulativeHousingPaymentsIncludingAdditionalCosts))),
_xlpm.Calculation
)</f>
        <v/>
      </c>
    </row>
    <row r="429" spans="2:15" x14ac:dyDescent="0.3">
      <c r="B429" s="34" t="str">
        <f t="shared" si="55"/>
        <v/>
      </c>
      <c r="C429" s="4" t="str">
        <f t="shared" si="56"/>
        <v/>
      </c>
      <c r="D429" s="4" t="str">
        <f t="shared" si="57"/>
        <v/>
      </c>
      <c r="E429" s="4" t="str">
        <f t="shared" si="63"/>
        <v/>
      </c>
      <c r="F429" s="4"/>
      <c r="G429" s="4" t="str">
        <f t="shared" si="58"/>
        <v/>
      </c>
      <c r="H429" s="4" t="str">
        <f t="shared" si="59"/>
        <v/>
      </c>
      <c r="I429" s="4" t="str">
        <f t="shared" si="60"/>
        <v/>
      </c>
      <c r="J429" s="4" t="str">
        <f t="shared" si="61"/>
        <v/>
      </c>
      <c r="K429" s="4" t="str">
        <f>_xlfn.LET(
_xlpm.CumulativeInterestCalculation,SUM($D$29:$D429),
_xlpm.IsPrincipalZeroCondition,ROUND($G428,2) = 0,
_xlpm.IsPrincipalRemainingBlankCondition,$G428="",
_xlpm.IsPeriodBlankCondition,ISBLANK($A429),
_xlpm.Calculation,IF(_xlpm.IsPeriodBlankCondition,"",IF(_xlpm.IsPrincipalRemainingBlankCondition,"",IF(_xlpm.IsPrincipalZeroCondition,"",_xlpm.CumulativeInterestCalculation))),
_xlpm.Calculation
)</f>
        <v/>
      </c>
      <c r="L429" s="4" t="str">
        <f>_xlfn.LET(
_xlpm.CumulativePrincipalCalculation,SUM($E$29:$F429),
_xlpm.CumulativePrincipalCalculationIfPrincipalLessThenOrEqualToMonthlyPaymentCondition,$L428+$E429,
_xlpm.PrincipalOwedCalculation,$B$10-$D429,
_xlpm.IsPrincipalLessThenOrEqualToMonthlyPaymentCondition,$G428&lt;=$B$10,
_xlpm.IsPrincipalZeroCondition,ROUND($G428,2) = 0,
_xlpm.IsPrincipalRemainingBlankCondition,$G428="",
_xlpm.IsPeriodBlankCondition,ISBLANK($A429),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29" s="4" t="str">
        <f>_xlfn.LET(
_xlpm.CumulativePMICalculation,SUM($I$29:$I429),
_xlpm.IsPrincipalZeroCondition,ROUND($G428,2) = 0,
_xlpm.IsPrincipalRemainingBlankCondition,$G428="",
_xlpm.IsPeriodBlankCondition,ISBLANK($A429),
_xlpm.Calculation,IF(_xlpm.IsPeriodBlankCondition,"",IF(_xlpm.IsPrincipalRemainingBlankCondition,"",IF(_xlpm.IsPrincipalZeroCondition,"",_xlpm.CumulativePMICalculation))),
_xlpm.Calculation
)</f>
        <v/>
      </c>
      <c r="N429" s="4" t="str">
        <f t="shared" si="62"/>
        <v/>
      </c>
      <c r="O429" s="4" t="str">
        <f>_xlfn.LET(
_xlpm.CumulativeHousingPaymentsIncludingAdditionalCosts,SUM($J$29:$J429),
_xlpm.PrincipalOwedCalculation,$B$10-$D429,
_xlpm.IsPrincipalLessThenOrEqualToMonthlyPaymentCondition,$G428&lt;=$B$10,
_xlpm.IsPrincipalZeroCondition,ROUND($G428,2) = 0,
_xlpm.IsPrincipalRemainingBlankCondition,$G428="",
_xlpm.IsPeriodBlankCondition,ISBLANK($A429),
_xlpm.Calculation,IF(_xlpm.IsPeriodBlankCondition,"",IF(_xlpm.IsPrincipalRemainingBlankCondition,"",IF(_xlpm.IsPrincipalZeroCondition,"",_xlpm.CumulativeHousingPaymentsIncludingAdditionalCosts))),
_xlpm.Calculation
)</f>
        <v/>
      </c>
    </row>
    <row r="430" spans="2:15" x14ac:dyDescent="0.3">
      <c r="B430" s="34" t="str">
        <f t="shared" si="55"/>
        <v/>
      </c>
      <c r="C430" s="4" t="str">
        <f t="shared" si="56"/>
        <v/>
      </c>
      <c r="D430" s="4" t="str">
        <f t="shared" si="57"/>
        <v/>
      </c>
      <c r="E430" s="4" t="str">
        <f t="shared" si="63"/>
        <v/>
      </c>
      <c r="F430" s="4"/>
      <c r="G430" s="4" t="str">
        <f t="shared" si="58"/>
        <v/>
      </c>
      <c r="H430" s="4" t="str">
        <f t="shared" si="59"/>
        <v/>
      </c>
      <c r="I430" s="4" t="str">
        <f t="shared" si="60"/>
        <v/>
      </c>
      <c r="J430" s="4" t="str">
        <f t="shared" si="61"/>
        <v/>
      </c>
      <c r="K430" s="4" t="str">
        <f>_xlfn.LET(
_xlpm.CumulativeInterestCalculation,SUM($D$29:$D430),
_xlpm.IsPrincipalZeroCondition,ROUND($G429,2) = 0,
_xlpm.IsPrincipalRemainingBlankCondition,$G429="",
_xlpm.IsPeriodBlankCondition,ISBLANK($A430),
_xlpm.Calculation,IF(_xlpm.IsPeriodBlankCondition,"",IF(_xlpm.IsPrincipalRemainingBlankCondition,"",IF(_xlpm.IsPrincipalZeroCondition,"",_xlpm.CumulativeInterestCalculation))),
_xlpm.Calculation
)</f>
        <v/>
      </c>
      <c r="L430" s="4" t="str">
        <f>_xlfn.LET(
_xlpm.CumulativePrincipalCalculation,SUM($E$29:$F430),
_xlpm.CumulativePrincipalCalculationIfPrincipalLessThenOrEqualToMonthlyPaymentCondition,$L429+$E430,
_xlpm.PrincipalOwedCalculation,$B$10-$D430,
_xlpm.IsPrincipalLessThenOrEqualToMonthlyPaymentCondition,$G429&lt;=$B$10,
_xlpm.IsPrincipalZeroCondition,ROUND($G429,2) = 0,
_xlpm.IsPrincipalRemainingBlankCondition,$G429="",
_xlpm.IsPeriodBlankCondition,ISBLANK($A430),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30" s="4" t="str">
        <f>_xlfn.LET(
_xlpm.CumulativePMICalculation,SUM($I$29:$I430),
_xlpm.IsPrincipalZeroCondition,ROUND($G429,2) = 0,
_xlpm.IsPrincipalRemainingBlankCondition,$G429="",
_xlpm.IsPeriodBlankCondition,ISBLANK($A430),
_xlpm.Calculation,IF(_xlpm.IsPeriodBlankCondition,"",IF(_xlpm.IsPrincipalRemainingBlankCondition,"",IF(_xlpm.IsPrincipalZeroCondition,"",_xlpm.CumulativePMICalculation))),
_xlpm.Calculation
)</f>
        <v/>
      </c>
      <c r="N430" s="4" t="str">
        <f t="shared" si="62"/>
        <v/>
      </c>
      <c r="O430" s="4" t="str">
        <f>_xlfn.LET(
_xlpm.CumulativeHousingPaymentsIncludingAdditionalCosts,SUM($J$29:$J430),
_xlpm.PrincipalOwedCalculation,$B$10-$D430,
_xlpm.IsPrincipalLessThenOrEqualToMonthlyPaymentCondition,$G429&lt;=$B$10,
_xlpm.IsPrincipalZeroCondition,ROUND($G429,2) = 0,
_xlpm.IsPrincipalRemainingBlankCondition,$G429="",
_xlpm.IsPeriodBlankCondition,ISBLANK($A430),
_xlpm.Calculation,IF(_xlpm.IsPeriodBlankCondition,"",IF(_xlpm.IsPrincipalRemainingBlankCondition,"",IF(_xlpm.IsPrincipalZeroCondition,"",_xlpm.CumulativeHousingPaymentsIncludingAdditionalCosts))),
_xlpm.Calculation
)</f>
        <v/>
      </c>
    </row>
    <row r="431" spans="2:15" x14ac:dyDescent="0.3">
      <c r="B431" s="34" t="str">
        <f t="shared" si="55"/>
        <v/>
      </c>
      <c r="C431" s="4" t="str">
        <f t="shared" si="56"/>
        <v/>
      </c>
      <c r="D431" s="4" t="str">
        <f t="shared" si="57"/>
        <v/>
      </c>
      <c r="E431" s="4" t="str">
        <f t="shared" si="63"/>
        <v/>
      </c>
      <c r="F431" s="4"/>
      <c r="G431" s="4" t="str">
        <f t="shared" si="58"/>
        <v/>
      </c>
      <c r="H431" s="4" t="str">
        <f t="shared" si="59"/>
        <v/>
      </c>
      <c r="I431" s="4" t="str">
        <f t="shared" si="60"/>
        <v/>
      </c>
      <c r="J431" s="4" t="str">
        <f t="shared" si="61"/>
        <v/>
      </c>
      <c r="K431" s="4" t="str">
        <f>_xlfn.LET(
_xlpm.CumulativeInterestCalculation,SUM($D$29:$D431),
_xlpm.IsPrincipalZeroCondition,ROUND($G430,2) = 0,
_xlpm.IsPrincipalRemainingBlankCondition,$G430="",
_xlpm.IsPeriodBlankCondition,ISBLANK($A431),
_xlpm.Calculation,IF(_xlpm.IsPeriodBlankCondition,"",IF(_xlpm.IsPrincipalRemainingBlankCondition,"",IF(_xlpm.IsPrincipalZeroCondition,"",_xlpm.CumulativeInterestCalculation))),
_xlpm.Calculation
)</f>
        <v/>
      </c>
      <c r="L431" s="4" t="str">
        <f>_xlfn.LET(
_xlpm.CumulativePrincipalCalculation,SUM($E$29:$F431),
_xlpm.CumulativePrincipalCalculationIfPrincipalLessThenOrEqualToMonthlyPaymentCondition,$L430+$E431,
_xlpm.PrincipalOwedCalculation,$B$10-$D431,
_xlpm.IsPrincipalLessThenOrEqualToMonthlyPaymentCondition,$G430&lt;=$B$10,
_xlpm.IsPrincipalZeroCondition,ROUND($G430,2) = 0,
_xlpm.IsPrincipalRemainingBlankCondition,$G430="",
_xlpm.IsPeriodBlankCondition,ISBLANK($A431),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31" s="4" t="str">
        <f>_xlfn.LET(
_xlpm.CumulativePMICalculation,SUM($I$29:$I431),
_xlpm.IsPrincipalZeroCondition,ROUND($G430,2) = 0,
_xlpm.IsPrincipalRemainingBlankCondition,$G430="",
_xlpm.IsPeriodBlankCondition,ISBLANK($A431),
_xlpm.Calculation,IF(_xlpm.IsPeriodBlankCondition,"",IF(_xlpm.IsPrincipalRemainingBlankCondition,"",IF(_xlpm.IsPrincipalZeroCondition,"",_xlpm.CumulativePMICalculation))),
_xlpm.Calculation
)</f>
        <v/>
      </c>
      <c r="N431" s="4" t="str">
        <f t="shared" si="62"/>
        <v/>
      </c>
      <c r="O431" s="4" t="str">
        <f>_xlfn.LET(
_xlpm.CumulativeHousingPaymentsIncludingAdditionalCosts,SUM($J$29:$J431),
_xlpm.PrincipalOwedCalculation,$B$10-$D431,
_xlpm.IsPrincipalLessThenOrEqualToMonthlyPaymentCondition,$G430&lt;=$B$10,
_xlpm.IsPrincipalZeroCondition,ROUND($G430,2) = 0,
_xlpm.IsPrincipalRemainingBlankCondition,$G430="",
_xlpm.IsPeriodBlankCondition,ISBLANK($A431),
_xlpm.Calculation,IF(_xlpm.IsPeriodBlankCondition,"",IF(_xlpm.IsPrincipalRemainingBlankCondition,"",IF(_xlpm.IsPrincipalZeroCondition,"",_xlpm.CumulativeHousingPaymentsIncludingAdditionalCosts))),
_xlpm.Calculation
)</f>
        <v/>
      </c>
    </row>
    <row r="432" spans="2:15" x14ac:dyDescent="0.3">
      <c r="B432" s="34" t="str">
        <f t="shared" si="55"/>
        <v/>
      </c>
      <c r="C432" s="4" t="str">
        <f t="shared" si="56"/>
        <v/>
      </c>
      <c r="D432" s="4" t="str">
        <f t="shared" si="57"/>
        <v/>
      </c>
      <c r="E432" s="4" t="str">
        <f t="shared" si="63"/>
        <v/>
      </c>
      <c r="F432" s="4"/>
      <c r="G432" s="4" t="str">
        <f t="shared" si="58"/>
        <v/>
      </c>
      <c r="H432" s="4" t="str">
        <f t="shared" si="59"/>
        <v/>
      </c>
      <c r="I432" s="4" t="str">
        <f t="shared" si="60"/>
        <v/>
      </c>
      <c r="J432" s="4" t="str">
        <f t="shared" si="61"/>
        <v/>
      </c>
      <c r="K432" s="4" t="str">
        <f>_xlfn.LET(
_xlpm.CumulativeInterestCalculation,SUM($D$29:$D432),
_xlpm.IsPrincipalZeroCondition,ROUND($G431,2) = 0,
_xlpm.IsPrincipalRemainingBlankCondition,$G431="",
_xlpm.IsPeriodBlankCondition,ISBLANK($A432),
_xlpm.Calculation,IF(_xlpm.IsPeriodBlankCondition,"",IF(_xlpm.IsPrincipalRemainingBlankCondition,"",IF(_xlpm.IsPrincipalZeroCondition,"",_xlpm.CumulativeInterestCalculation))),
_xlpm.Calculation
)</f>
        <v/>
      </c>
      <c r="L432" s="4" t="str">
        <f>_xlfn.LET(
_xlpm.CumulativePrincipalCalculation,SUM($E$29:$F432),
_xlpm.CumulativePrincipalCalculationIfPrincipalLessThenOrEqualToMonthlyPaymentCondition,$L431+$E432,
_xlpm.PrincipalOwedCalculation,$B$10-$D432,
_xlpm.IsPrincipalLessThenOrEqualToMonthlyPaymentCondition,$G431&lt;=$B$10,
_xlpm.IsPrincipalZeroCondition,ROUND($G431,2) = 0,
_xlpm.IsPrincipalRemainingBlankCondition,$G431="",
_xlpm.IsPeriodBlankCondition,ISBLANK($A432),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32" s="4" t="str">
        <f>_xlfn.LET(
_xlpm.CumulativePMICalculation,SUM($I$29:$I432),
_xlpm.IsPrincipalZeroCondition,ROUND($G431,2) = 0,
_xlpm.IsPrincipalRemainingBlankCondition,$G431="",
_xlpm.IsPeriodBlankCondition,ISBLANK($A432),
_xlpm.Calculation,IF(_xlpm.IsPeriodBlankCondition,"",IF(_xlpm.IsPrincipalRemainingBlankCondition,"",IF(_xlpm.IsPrincipalZeroCondition,"",_xlpm.CumulativePMICalculation))),
_xlpm.Calculation
)</f>
        <v/>
      </c>
      <c r="N432" s="4" t="str">
        <f t="shared" si="62"/>
        <v/>
      </c>
      <c r="O432" s="4" t="str">
        <f>_xlfn.LET(
_xlpm.CumulativeHousingPaymentsIncludingAdditionalCosts,SUM($J$29:$J432),
_xlpm.PrincipalOwedCalculation,$B$10-$D432,
_xlpm.IsPrincipalLessThenOrEqualToMonthlyPaymentCondition,$G431&lt;=$B$10,
_xlpm.IsPrincipalZeroCondition,ROUND($G431,2) = 0,
_xlpm.IsPrincipalRemainingBlankCondition,$G431="",
_xlpm.IsPeriodBlankCondition,ISBLANK($A432),
_xlpm.Calculation,IF(_xlpm.IsPeriodBlankCondition,"",IF(_xlpm.IsPrincipalRemainingBlankCondition,"",IF(_xlpm.IsPrincipalZeroCondition,"",_xlpm.CumulativeHousingPaymentsIncludingAdditionalCosts))),
_xlpm.Calculation
)</f>
        <v/>
      </c>
    </row>
    <row r="433" spans="2:15" x14ac:dyDescent="0.3">
      <c r="B433" s="34" t="str">
        <f t="shared" si="55"/>
        <v/>
      </c>
      <c r="C433" s="4" t="str">
        <f t="shared" si="56"/>
        <v/>
      </c>
      <c r="D433" s="4" t="str">
        <f t="shared" si="57"/>
        <v/>
      </c>
      <c r="E433" s="4" t="str">
        <f t="shared" si="63"/>
        <v/>
      </c>
      <c r="F433" s="4"/>
      <c r="G433" s="4" t="str">
        <f t="shared" si="58"/>
        <v/>
      </c>
      <c r="H433" s="4" t="str">
        <f t="shared" si="59"/>
        <v/>
      </c>
      <c r="I433" s="4" t="str">
        <f t="shared" si="60"/>
        <v/>
      </c>
      <c r="J433" s="4" t="str">
        <f t="shared" si="61"/>
        <v/>
      </c>
      <c r="K433" s="4" t="str">
        <f>_xlfn.LET(
_xlpm.CumulativeInterestCalculation,SUM($D$29:$D433),
_xlpm.IsPrincipalZeroCondition,ROUND($G432,2) = 0,
_xlpm.IsPrincipalRemainingBlankCondition,$G432="",
_xlpm.IsPeriodBlankCondition,ISBLANK($A433),
_xlpm.Calculation,IF(_xlpm.IsPeriodBlankCondition,"",IF(_xlpm.IsPrincipalRemainingBlankCondition,"",IF(_xlpm.IsPrincipalZeroCondition,"",_xlpm.CumulativeInterestCalculation))),
_xlpm.Calculation
)</f>
        <v/>
      </c>
      <c r="L433" s="4" t="str">
        <f>_xlfn.LET(
_xlpm.CumulativePrincipalCalculation,SUM($E$29:$F433),
_xlpm.CumulativePrincipalCalculationIfPrincipalLessThenOrEqualToMonthlyPaymentCondition,$L432+$E433,
_xlpm.PrincipalOwedCalculation,$B$10-$D433,
_xlpm.IsPrincipalLessThenOrEqualToMonthlyPaymentCondition,$G432&lt;=$B$10,
_xlpm.IsPrincipalZeroCondition,ROUND($G432,2) = 0,
_xlpm.IsPrincipalRemainingBlankCondition,$G432="",
_xlpm.IsPeriodBlankCondition,ISBLANK($A433),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33" s="4" t="str">
        <f>_xlfn.LET(
_xlpm.CumulativePMICalculation,SUM($I$29:$I433),
_xlpm.IsPrincipalZeroCondition,ROUND($G432,2) = 0,
_xlpm.IsPrincipalRemainingBlankCondition,$G432="",
_xlpm.IsPeriodBlankCondition,ISBLANK($A433),
_xlpm.Calculation,IF(_xlpm.IsPeriodBlankCondition,"",IF(_xlpm.IsPrincipalRemainingBlankCondition,"",IF(_xlpm.IsPrincipalZeroCondition,"",_xlpm.CumulativePMICalculation))),
_xlpm.Calculation
)</f>
        <v/>
      </c>
      <c r="N433" s="4" t="str">
        <f t="shared" si="62"/>
        <v/>
      </c>
      <c r="O433" s="4" t="str">
        <f>_xlfn.LET(
_xlpm.CumulativeHousingPaymentsIncludingAdditionalCosts,SUM($J$29:$J433),
_xlpm.PrincipalOwedCalculation,$B$10-$D433,
_xlpm.IsPrincipalLessThenOrEqualToMonthlyPaymentCondition,$G432&lt;=$B$10,
_xlpm.IsPrincipalZeroCondition,ROUND($G432,2) = 0,
_xlpm.IsPrincipalRemainingBlankCondition,$G432="",
_xlpm.IsPeriodBlankCondition,ISBLANK($A433),
_xlpm.Calculation,IF(_xlpm.IsPeriodBlankCondition,"",IF(_xlpm.IsPrincipalRemainingBlankCondition,"",IF(_xlpm.IsPrincipalZeroCondition,"",_xlpm.CumulativeHousingPaymentsIncludingAdditionalCosts))),
_xlpm.Calculation
)</f>
        <v/>
      </c>
    </row>
    <row r="434" spans="2:15" x14ac:dyDescent="0.3">
      <c r="B434" s="34" t="str">
        <f t="shared" si="55"/>
        <v/>
      </c>
      <c r="C434" s="4" t="str">
        <f t="shared" si="56"/>
        <v/>
      </c>
      <c r="D434" s="4" t="str">
        <f t="shared" si="57"/>
        <v/>
      </c>
      <c r="E434" s="4" t="str">
        <f t="shared" si="63"/>
        <v/>
      </c>
      <c r="F434" s="4"/>
      <c r="G434" s="4" t="str">
        <f t="shared" si="58"/>
        <v/>
      </c>
      <c r="H434" s="4" t="str">
        <f t="shared" si="59"/>
        <v/>
      </c>
      <c r="I434" s="4" t="str">
        <f t="shared" si="60"/>
        <v/>
      </c>
      <c r="J434" s="4" t="str">
        <f t="shared" si="61"/>
        <v/>
      </c>
      <c r="K434" s="4" t="str">
        <f>_xlfn.LET(
_xlpm.CumulativeInterestCalculation,SUM($D$29:$D434),
_xlpm.IsPrincipalZeroCondition,ROUND($G433,2) = 0,
_xlpm.IsPrincipalRemainingBlankCondition,$G433="",
_xlpm.IsPeriodBlankCondition,ISBLANK($A434),
_xlpm.Calculation,IF(_xlpm.IsPeriodBlankCondition,"",IF(_xlpm.IsPrincipalRemainingBlankCondition,"",IF(_xlpm.IsPrincipalZeroCondition,"",_xlpm.CumulativeInterestCalculation))),
_xlpm.Calculation
)</f>
        <v/>
      </c>
      <c r="L434" s="4" t="str">
        <f>_xlfn.LET(
_xlpm.CumulativePrincipalCalculation,SUM($E$29:$F434),
_xlpm.CumulativePrincipalCalculationIfPrincipalLessThenOrEqualToMonthlyPaymentCondition,$L433+$E434,
_xlpm.PrincipalOwedCalculation,$B$10-$D434,
_xlpm.IsPrincipalLessThenOrEqualToMonthlyPaymentCondition,$G433&lt;=$B$10,
_xlpm.IsPrincipalZeroCondition,ROUND($G433,2) = 0,
_xlpm.IsPrincipalRemainingBlankCondition,$G433="",
_xlpm.IsPeriodBlankCondition,ISBLANK($A434),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34" s="4" t="str">
        <f>_xlfn.LET(
_xlpm.CumulativePMICalculation,SUM($I$29:$I434),
_xlpm.IsPrincipalZeroCondition,ROUND($G433,2) = 0,
_xlpm.IsPrincipalRemainingBlankCondition,$G433="",
_xlpm.IsPeriodBlankCondition,ISBLANK($A434),
_xlpm.Calculation,IF(_xlpm.IsPeriodBlankCondition,"",IF(_xlpm.IsPrincipalRemainingBlankCondition,"",IF(_xlpm.IsPrincipalZeroCondition,"",_xlpm.CumulativePMICalculation))),
_xlpm.Calculation
)</f>
        <v/>
      </c>
      <c r="N434" s="4" t="str">
        <f t="shared" si="62"/>
        <v/>
      </c>
      <c r="O434" s="4" t="str">
        <f>_xlfn.LET(
_xlpm.CumulativeHousingPaymentsIncludingAdditionalCosts,SUM($J$29:$J434),
_xlpm.PrincipalOwedCalculation,$B$10-$D434,
_xlpm.IsPrincipalLessThenOrEqualToMonthlyPaymentCondition,$G433&lt;=$B$10,
_xlpm.IsPrincipalZeroCondition,ROUND($G433,2) = 0,
_xlpm.IsPrincipalRemainingBlankCondition,$G433="",
_xlpm.IsPeriodBlankCondition,ISBLANK($A434),
_xlpm.Calculation,IF(_xlpm.IsPeriodBlankCondition,"",IF(_xlpm.IsPrincipalRemainingBlankCondition,"",IF(_xlpm.IsPrincipalZeroCondition,"",_xlpm.CumulativeHousingPaymentsIncludingAdditionalCosts))),
_xlpm.Calculation
)</f>
        <v/>
      </c>
    </row>
    <row r="435" spans="2:15" x14ac:dyDescent="0.3">
      <c r="B435" s="34" t="str">
        <f t="shared" si="55"/>
        <v/>
      </c>
      <c r="C435" s="4" t="str">
        <f t="shared" si="56"/>
        <v/>
      </c>
      <c r="D435" s="4" t="str">
        <f t="shared" si="57"/>
        <v/>
      </c>
      <c r="E435" s="4" t="str">
        <f t="shared" si="63"/>
        <v/>
      </c>
      <c r="F435" s="4"/>
      <c r="G435" s="4" t="str">
        <f t="shared" si="58"/>
        <v/>
      </c>
      <c r="H435" s="4" t="str">
        <f t="shared" si="59"/>
        <v/>
      </c>
      <c r="I435" s="4" t="str">
        <f t="shared" si="60"/>
        <v/>
      </c>
      <c r="J435" s="4" t="str">
        <f t="shared" si="61"/>
        <v/>
      </c>
      <c r="K435" s="4" t="str">
        <f>_xlfn.LET(
_xlpm.CumulativeInterestCalculation,SUM($D$29:$D435),
_xlpm.IsPrincipalZeroCondition,ROUND($G434,2) = 0,
_xlpm.IsPrincipalRemainingBlankCondition,$G434="",
_xlpm.IsPeriodBlankCondition,ISBLANK($A435),
_xlpm.Calculation,IF(_xlpm.IsPeriodBlankCondition,"",IF(_xlpm.IsPrincipalRemainingBlankCondition,"",IF(_xlpm.IsPrincipalZeroCondition,"",_xlpm.CumulativeInterestCalculation))),
_xlpm.Calculation
)</f>
        <v/>
      </c>
      <c r="L435" s="4" t="str">
        <f>_xlfn.LET(
_xlpm.CumulativePrincipalCalculation,SUM($E$29:$F435),
_xlpm.CumulativePrincipalCalculationIfPrincipalLessThenOrEqualToMonthlyPaymentCondition,$L434+$E435,
_xlpm.PrincipalOwedCalculation,$B$10-$D435,
_xlpm.IsPrincipalLessThenOrEqualToMonthlyPaymentCondition,$G434&lt;=$B$10,
_xlpm.IsPrincipalZeroCondition,ROUND($G434,2) = 0,
_xlpm.IsPrincipalRemainingBlankCondition,$G434="",
_xlpm.IsPeriodBlankCondition,ISBLANK($A435),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35" s="4" t="str">
        <f>_xlfn.LET(
_xlpm.CumulativePMICalculation,SUM($I$29:$I435),
_xlpm.IsPrincipalZeroCondition,ROUND($G434,2) = 0,
_xlpm.IsPrincipalRemainingBlankCondition,$G434="",
_xlpm.IsPeriodBlankCondition,ISBLANK($A435),
_xlpm.Calculation,IF(_xlpm.IsPeriodBlankCondition,"",IF(_xlpm.IsPrincipalRemainingBlankCondition,"",IF(_xlpm.IsPrincipalZeroCondition,"",_xlpm.CumulativePMICalculation))),
_xlpm.Calculation
)</f>
        <v/>
      </c>
      <c r="N435" s="4" t="str">
        <f t="shared" si="62"/>
        <v/>
      </c>
      <c r="O435" s="4" t="str">
        <f>_xlfn.LET(
_xlpm.CumulativeHousingPaymentsIncludingAdditionalCosts,SUM($J$29:$J435),
_xlpm.PrincipalOwedCalculation,$B$10-$D435,
_xlpm.IsPrincipalLessThenOrEqualToMonthlyPaymentCondition,$G434&lt;=$B$10,
_xlpm.IsPrincipalZeroCondition,ROUND($G434,2) = 0,
_xlpm.IsPrincipalRemainingBlankCondition,$G434="",
_xlpm.IsPeriodBlankCondition,ISBLANK($A435),
_xlpm.Calculation,IF(_xlpm.IsPeriodBlankCondition,"",IF(_xlpm.IsPrincipalRemainingBlankCondition,"",IF(_xlpm.IsPrincipalZeroCondition,"",_xlpm.CumulativeHousingPaymentsIncludingAdditionalCosts))),
_xlpm.Calculation
)</f>
        <v/>
      </c>
    </row>
    <row r="436" spans="2:15" x14ac:dyDescent="0.3">
      <c r="B436" s="34" t="str">
        <f t="shared" si="55"/>
        <v/>
      </c>
      <c r="C436" s="4" t="str">
        <f t="shared" si="56"/>
        <v/>
      </c>
      <c r="D436" s="4" t="str">
        <f t="shared" si="57"/>
        <v/>
      </c>
      <c r="E436" s="4" t="str">
        <f t="shared" si="63"/>
        <v/>
      </c>
      <c r="F436" s="4"/>
      <c r="G436" s="4" t="str">
        <f t="shared" si="58"/>
        <v/>
      </c>
      <c r="H436" s="4" t="str">
        <f t="shared" si="59"/>
        <v/>
      </c>
      <c r="I436" s="4" t="str">
        <f t="shared" si="60"/>
        <v/>
      </c>
      <c r="J436" s="4" t="str">
        <f t="shared" si="61"/>
        <v/>
      </c>
      <c r="K436" s="4" t="str">
        <f>_xlfn.LET(
_xlpm.CumulativeInterestCalculation,SUM($D$29:$D436),
_xlpm.IsPrincipalZeroCondition,ROUND($G435,2) = 0,
_xlpm.IsPrincipalRemainingBlankCondition,$G435="",
_xlpm.IsPeriodBlankCondition,ISBLANK($A436),
_xlpm.Calculation,IF(_xlpm.IsPeriodBlankCondition,"",IF(_xlpm.IsPrincipalRemainingBlankCondition,"",IF(_xlpm.IsPrincipalZeroCondition,"",_xlpm.CumulativeInterestCalculation))),
_xlpm.Calculation
)</f>
        <v/>
      </c>
      <c r="L436" s="4" t="str">
        <f>_xlfn.LET(
_xlpm.CumulativePrincipalCalculation,SUM($E$29:$F436),
_xlpm.CumulativePrincipalCalculationIfPrincipalLessThenOrEqualToMonthlyPaymentCondition,$L435+$E436,
_xlpm.PrincipalOwedCalculation,$B$10-$D436,
_xlpm.IsPrincipalLessThenOrEqualToMonthlyPaymentCondition,$G435&lt;=$B$10,
_xlpm.IsPrincipalZeroCondition,ROUND($G435,2) = 0,
_xlpm.IsPrincipalRemainingBlankCondition,$G435="",
_xlpm.IsPeriodBlankCondition,ISBLANK($A436),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36" s="4" t="str">
        <f>_xlfn.LET(
_xlpm.CumulativePMICalculation,SUM($I$29:$I436),
_xlpm.IsPrincipalZeroCondition,ROUND($G435,2) = 0,
_xlpm.IsPrincipalRemainingBlankCondition,$G435="",
_xlpm.IsPeriodBlankCondition,ISBLANK($A436),
_xlpm.Calculation,IF(_xlpm.IsPeriodBlankCondition,"",IF(_xlpm.IsPrincipalRemainingBlankCondition,"",IF(_xlpm.IsPrincipalZeroCondition,"",_xlpm.CumulativePMICalculation))),
_xlpm.Calculation
)</f>
        <v/>
      </c>
      <c r="N436" s="4" t="str">
        <f t="shared" si="62"/>
        <v/>
      </c>
      <c r="O436" s="4" t="str">
        <f>_xlfn.LET(
_xlpm.CumulativeHousingPaymentsIncludingAdditionalCosts,SUM($J$29:$J436),
_xlpm.PrincipalOwedCalculation,$B$10-$D436,
_xlpm.IsPrincipalLessThenOrEqualToMonthlyPaymentCondition,$G435&lt;=$B$10,
_xlpm.IsPrincipalZeroCondition,ROUND($G435,2) = 0,
_xlpm.IsPrincipalRemainingBlankCondition,$G435="",
_xlpm.IsPeriodBlankCondition,ISBLANK($A436),
_xlpm.Calculation,IF(_xlpm.IsPeriodBlankCondition,"",IF(_xlpm.IsPrincipalRemainingBlankCondition,"",IF(_xlpm.IsPrincipalZeroCondition,"",_xlpm.CumulativeHousingPaymentsIncludingAdditionalCosts))),
_xlpm.Calculation
)</f>
        <v/>
      </c>
    </row>
    <row r="437" spans="2:15" x14ac:dyDescent="0.3">
      <c r="B437" s="34" t="str">
        <f t="shared" si="55"/>
        <v/>
      </c>
      <c r="C437" s="4" t="str">
        <f t="shared" si="56"/>
        <v/>
      </c>
      <c r="D437" s="4" t="str">
        <f t="shared" si="57"/>
        <v/>
      </c>
      <c r="E437" s="4" t="str">
        <f t="shared" si="63"/>
        <v/>
      </c>
      <c r="F437" s="4"/>
      <c r="G437" s="4" t="str">
        <f t="shared" si="58"/>
        <v/>
      </c>
      <c r="H437" s="4" t="str">
        <f t="shared" si="59"/>
        <v/>
      </c>
      <c r="I437" s="4" t="str">
        <f t="shared" si="60"/>
        <v/>
      </c>
      <c r="J437" s="4" t="str">
        <f t="shared" si="61"/>
        <v/>
      </c>
      <c r="K437" s="4" t="str">
        <f>_xlfn.LET(
_xlpm.CumulativeInterestCalculation,SUM($D$29:$D437),
_xlpm.IsPrincipalZeroCondition,ROUND($G436,2) = 0,
_xlpm.IsPrincipalRemainingBlankCondition,$G436="",
_xlpm.IsPeriodBlankCondition,ISBLANK($A437),
_xlpm.Calculation,IF(_xlpm.IsPeriodBlankCondition,"",IF(_xlpm.IsPrincipalRemainingBlankCondition,"",IF(_xlpm.IsPrincipalZeroCondition,"",_xlpm.CumulativeInterestCalculation))),
_xlpm.Calculation
)</f>
        <v/>
      </c>
      <c r="L437" s="4" t="str">
        <f>_xlfn.LET(
_xlpm.CumulativePrincipalCalculation,SUM($E$29:$F437),
_xlpm.CumulativePrincipalCalculationIfPrincipalLessThenOrEqualToMonthlyPaymentCondition,$L436+$E437,
_xlpm.PrincipalOwedCalculation,$B$10-$D437,
_xlpm.IsPrincipalLessThenOrEqualToMonthlyPaymentCondition,$G436&lt;=$B$10,
_xlpm.IsPrincipalZeroCondition,ROUND($G436,2) = 0,
_xlpm.IsPrincipalRemainingBlankCondition,$G436="",
_xlpm.IsPeriodBlankCondition,ISBLANK($A437),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37" s="4" t="str">
        <f>_xlfn.LET(
_xlpm.CumulativePMICalculation,SUM($I$29:$I437),
_xlpm.IsPrincipalZeroCondition,ROUND($G436,2) = 0,
_xlpm.IsPrincipalRemainingBlankCondition,$G436="",
_xlpm.IsPeriodBlankCondition,ISBLANK($A437),
_xlpm.Calculation,IF(_xlpm.IsPeriodBlankCondition,"",IF(_xlpm.IsPrincipalRemainingBlankCondition,"",IF(_xlpm.IsPrincipalZeroCondition,"",_xlpm.CumulativePMICalculation))),
_xlpm.Calculation
)</f>
        <v/>
      </c>
      <c r="N437" s="4" t="str">
        <f t="shared" si="62"/>
        <v/>
      </c>
      <c r="O437" s="4" t="str">
        <f>_xlfn.LET(
_xlpm.CumulativeHousingPaymentsIncludingAdditionalCosts,SUM($J$29:$J437),
_xlpm.PrincipalOwedCalculation,$B$10-$D437,
_xlpm.IsPrincipalLessThenOrEqualToMonthlyPaymentCondition,$G436&lt;=$B$10,
_xlpm.IsPrincipalZeroCondition,ROUND($G436,2) = 0,
_xlpm.IsPrincipalRemainingBlankCondition,$G436="",
_xlpm.IsPeriodBlankCondition,ISBLANK($A437),
_xlpm.Calculation,IF(_xlpm.IsPeriodBlankCondition,"",IF(_xlpm.IsPrincipalRemainingBlankCondition,"",IF(_xlpm.IsPrincipalZeroCondition,"",_xlpm.CumulativeHousingPaymentsIncludingAdditionalCosts))),
_xlpm.Calculation
)</f>
        <v/>
      </c>
    </row>
    <row r="438" spans="2:15" x14ac:dyDescent="0.3">
      <c r="B438" s="34" t="str">
        <f t="shared" si="55"/>
        <v/>
      </c>
      <c r="C438" s="4" t="str">
        <f t="shared" si="56"/>
        <v/>
      </c>
      <c r="D438" s="4" t="str">
        <f t="shared" si="57"/>
        <v/>
      </c>
      <c r="E438" s="4" t="str">
        <f t="shared" si="63"/>
        <v/>
      </c>
      <c r="F438" s="4"/>
      <c r="G438" s="4" t="str">
        <f t="shared" si="58"/>
        <v/>
      </c>
      <c r="H438" s="4" t="str">
        <f t="shared" si="59"/>
        <v/>
      </c>
      <c r="I438" s="4" t="str">
        <f t="shared" si="60"/>
        <v/>
      </c>
      <c r="J438" s="4" t="str">
        <f t="shared" si="61"/>
        <v/>
      </c>
      <c r="K438" s="4" t="str">
        <f>_xlfn.LET(
_xlpm.CumulativeInterestCalculation,SUM($D$29:$D438),
_xlpm.IsPrincipalZeroCondition,ROUND($G437,2) = 0,
_xlpm.IsPrincipalRemainingBlankCondition,$G437="",
_xlpm.IsPeriodBlankCondition,ISBLANK($A438),
_xlpm.Calculation,IF(_xlpm.IsPeriodBlankCondition,"",IF(_xlpm.IsPrincipalRemainingBlankCondition,"",IF(_xlpm.IsPrincipalZeroCondition,"",_xlpm.CumulativeInterestCalculation))),
_xlpm.Calculation
)</f>
        <v/>
      </c>
      <c r="L438" s="4" t="str">
        <f>_xlfn.LET(
_xlpm.CumulativePrincipalCalculation,SUM($E$29:$F438),
_xlpm.CumulativePrincipalCalculationIfPrincipalLessThenOrEqualToMonthlyPaymentCondition,$L437+$E438,
_xlpm.PrincipalOwedCalculation,$B$10-$D438,
_xlpm.IsPrincipalLessThenOrEqualToMonthlyPaymentCondition,$G437&lt;=$B$10,
_xlpm.IsPrincipalZeroCondition,ROUND($G437,2) = 0,
_xlpm.IsPrincipalRemainingBlankCondition,$G437="",
_xlpm.IsPeriodBlankCondition,ISBLANK($A438),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38" s="4" t="str">
        <f>_xlfn.LET(
_xlpm.CumulativePMICalculation,SUM($I$29:$I438),
_xlpm.IsPrincipalZeroCondition,ROUND($G437,2) = 0,
_xlpm.IsPrincipalRemainingBlankCondition,$G437="",
_xlpm.IsPeriodBlankCondition,ISBLANK($A438),
_xlpm.Calculation,IF(_xlpm.IsPeriodBlankCondition,"",IF(_xlpm.IsPrincipalRemainingBlankCondition,"",IF(_xlpm.IsPrincipalZeroCondition,"",_xlpm.CumulativePMICalculation))),
_xlpm.Calculation
)</f>
        <v/>
      </c>
      <c r="N438" s="4" t="str">
        <f t="shared" si="62"/>
        <v/>
      </c>
      <c r="O438" s="4" t="str">
        <f>_xlfn.LET(
_xlpm.CumulativeHousingPaymentsIncludingAdditionalCosts,SUM($J$29:$J438),
_xlpm.PrincipalOwedCalculation,$B$10-$D438,
_xlpm.IsPrincipalLessThenOrEqualToMonthlyPaymentCondition,$G437&lt;=$B$10,
_xlpm.IsPrincipalZeroCondition,ROUND($G437,2) = 0,
_xlpm.IsPrincipalRemainingBlankCondition,$G437="",
_xlpm.IsPeriodBlankCondition,ISBLANK($A438),
_xlpm.Calculation,IF(_xlpm.IsPeriodBlankCondition,"",IF(_xlpm.IsPrincipalRemainingBlankCondition,"",IF(_xlpm.IsPrincipalZeroCondition,"",_xlpm.CumulativeHousingPaymentsIncludingAdditionalCosts))),
_xlpm.Calculation
)</f>
        <v/>
      </c>
    </row>
    <row r="439" spans="2:15" x14ac:dyDescent="0.3">
      <c r="B439" s="34" t="str">
        <f t="shared" si="55"/>
        <v/>
      </c>
      <c r="C439" s="4" t="str">
        <f t="shared" si="56"/>
        <v/>
      </c>
      <c r="D439" s="4" t="str">
        <f t="shared" si="57"/>
        <v/>
      </c>
      <c r="E439" s="4" t="str">
        <f t="shared" si="63"/>
        <v/>
      </c>
      <c r="F439" s="4"/>
      <c r="G439" s="4" t="str">
        <f t="shared" si="58"/>
        <v/>
      </c>
      <c r="H439" s="4" t="str">
        <f t="shared" si="59"/>
        <v/>
      </c>
      <c r="I439" s="4" t="str">
        <f t="shared" si="60"/>
        <v/>
      </c>
      <c r="J439" s="4" t="str">
        <f t="shared" si="61"/>
        <v/>
      </c>
      <c r="K439" s="4" t="str">
        <f>_xlfn.LET(
_xlpm.CumulativeInterestCalculation,SUM($D$29:$D439),
_xlpm.IsPrincipalZeroCondition,ROUND($G438,2) = 0,
_xlpm.IsPrincipalRemainingBlankCondition,$G438="",
_xlpm.IsPeriodBlankCondition,ISBLANK($A439),
_xlpm.Calculation,IF(_xlpm.IsPeriodBlankCondition,"",IF(_xlpm.IsPrincipalRemainingBlankCondition,"",IF(_xlpm.IsPrincipalZeroCondition,"",_xlpm.CumulativeInterestCalculation))),
_xlpm.Calculation
)</f>
        <v/>
      </c>
      <c r="L439" s="4" t="str">
        <f>_xlfn.LET(
_xlpm.CumulativePrincipalCalculation,SUM($E$29:$F439),
_xlpm.CumulativePrincipalCalculationIfPrincipalLessThenOrEqualToMonthlyPaymentCondition,$L438+$E439,
_xlpm.PrincipalOwedCalculation,$B$10-$D439,
_xlpm.IsPrincipalLessThenOrEqualToMonthlyPaymentCondition,$G438&lt;=$B$10,
_xlpm.IsPrincipalZeroCondition,ROUND($G438,2) = 0,
_xlpm.IsPrincipalRemainingBlankCondition,$G438="",
_xlpm.IsPeriodBlankCondition,ISBLANK($A439),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39" s="4" t="str">
        <f>_xlfn.LET(
_xlpm.CumulativePMICalculation,SUM($I$29:$I439),
_xlpm.IsPrincipalZeroCondition,ROUND($G438,2) = 0,
_xlpm.IsPrincipalRemainingBlankCondition,$G438="",
_xlpm.IsPeriodBlankCondition,ISBLANK($A439),
_xlpm.Calculation,IF(_xlpm.IsPeriodBlankCondition,"",IF(_xlpm.IsPrincipalRemainingBlankCondition,"",IF(_xlpm.IsPrincipalZeroCondition,"",_xlpm.CumulativePMICalculation))),
_xlpm.Calculation
)</f>
        <v/>
      </c>
      <c r="N439" s="4" t="str">
        <f t="shared" si="62"/>
        <v/>
      </c>
      <c r="O439" s="4" t="str">
        <f>_xlfn.LET(
_xlpm.CumulativeHousingPaymentsIncludingAdditionalCosts,SUM($J$29:$J439),
_xlpm.PrincipalOwedCalculation,$B$10-$D439,
_xlpm.IsPrincipalLessThenOrEqualToMonthlyPaymentCondition,$G438&lt;=$B$10,
_xlpm.IsPrincipalZeroCondition,ROUND($G438,2) = 0,
_xlpm.IsPrincipalRemainingBlankCondition,$G438="",
_xlpm.IsPeriodBlankCondition,ISBLANK($A439),
_xlpm.Calculation,IF(_xlpm.IsPeriodBlankCondition,"",IF(_xlpm.IsPrincipalRemainingBlankCondition,"",IF(_xlpm.IsPrincipalZeroCondition,"",_xlpm.CumulativeHousingPaymentsIncludingAdditionalCosts))),
_xlpm.Calculation
)</f>
        <v/>
      </c>
    </row>
    <row r="440" spans="2:15" x14ac:dyDescent="0.3">
      <c r="B440" s="34" t="str">
        <f t="shared" si="55"/>
        <v/>
      </c>
      <c r="C440" s="4" t="str">
        <f t="shared" si="56"/>
        <v/>
      </c>
      <c r="D440" s="4" t="str">
        <f t="shared" si="57"/>
        <v/>
      </c>
      <c r="E440" s="4" t="str">
        <f t="shared" si="63"/>
        <v/>
      </c>
      <c r="F440" s="4"/>
      <c r="G440" s="4" t="str">
        <f t="shared" si="58"/>
        <v/>
      </c>
      <c r="H440" s="4" t="str">
        <f t="shared" si="59"/>
        <v/>
      </c>
      <c r="I440" s="4" t="str">
        <f t="shared" si="60"/>
        <v/>
      </c>
      <c r="J440" s="4" t="str">
        <f t="shared" si="61"/>
        <v/>
      </c>
      <c r="K440" s="4" t="str">
        <f>_xlfn.LET(
_xlpm.CumulativeInterestCalculation,SUM($D$29:$D440),
_xlpm.IsPrincipalZeroCondition,ROUND($G439,2) = 0,
_xlpm.IsPrincipalRemainingBlankCondition,$G439="",
_xlpm.IsPeriodBlankCondition,ISBLANK($A440),
_xlpm.Calculation,IF(_xlpm.IsPeriodBlankCondition,"",IF(_xlpm.IsPrincipalRemainingBlankCondition,"",IF(_xlpm.IsPrincipalZeroCondition,"",_xlpm.CumulativeInterestCalculation))),
_xlpm.Calculation
)</f>
        <v/>
      </c>
      <c r="L440" s="4" t="str">
        <f>_xlfn.LET(
_xlpm.CumulativePrincipalCalculation,SUM($E$29:$F440),
_xlpm.CumulativePrincipalCalculationIfPrincipalLessThenOrEqualToMonthlyPaymentCondition,$L439+$E440,
_xlpm.PrincipalOwedCalculation,$B$10-$D440,
_xlpm.IsPrincipalLessThenOrEqualToMonthlyPaymentCondition,$G439&lt;=$B$10,
_xlpm.IsPrincipalZeroCondition,ROUND($G439,2) = 0,
_xlpm.IsPrincipalRemainingBlankCondition,$G439="",
_xlpm.IsPeriodBlankCondition,ISBLANK($A440),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40" s="4" t="str">
        <f>_xlfn.LET(
_xlpm.CumulativePMICalculation,SUM($I$29:$I440),
_xlpm.IsPrincipalZeroCondition,ROUND($G439,2) = 0,
_xlpm.IsPrincipalRemainingBlankCondition,$G439="",
_xlpm.IsPeriodBlankCondition,ISBLANK($A440),
_xlpm.Calculation,IF(_xlpm.IsPeriodBlankCondition,"",IF(_xlpm.IsPrincipalRemainingBlankCondition,"",IF(_xlpm.IsPrincipalZeroCondition,"",_xlpm.CumulativePMICalculation))),
_xlpm.Calculation
)</f>
        <v/>
      </c>
      <c r="N440" s="4" t="str">
        <f t="shared" si="62"/>
        <v/>
      </c>
      <c r="O440" s="4" t="str">
        <f>_xlfn.LET(
_xlpm.CumulativeHousingPaymentsIncludingAdditionalCosts,SUM($J$29:$J440),
_xlpm.PrincipalOwedCalculation,$B$10-$D440,
_xlpm.IsPrincipalLessThenOrEqualToMonthlyPaymentCondition,$G439&lt;=$B$10,
_xlpm.IsPrincipalZeroCondition,ROUND($G439,2) = 0,
_xlpm.IsPrincipalRemainingBlankCondition,$G439="",
_xlpm.IsPeriodBlankCondition,ISBLANK($A440),
_xlpm.Calculation,IF(_xlpm.IsPeriodBlankCondition,"",IF(_xlpm.IsPrincipalRemainingBlankCondition,"",IF(_xlpm.IsPrincipalZeroCondition,"",_xlpm.CumulativeHousingPaymentsIncludingAdditionalCosts))),
_xlpm.Calculation
)</f>
        <v/>
      </c>
    </row>
    <row r="441" spans="2:15" x14ac:dyDescent="0.3">
      <c r="B441" s="34" t="str">
        <f t="shared" si="55"/>
        <v/>
      </c>
      <c r="C441" s="4" t="str">
        <f t="shared" si="56"/>
        <v/>
      </c>
      <c r="D441" s="4" t="str">
        <f t="shared" si="57"/>
        <v/>
      </c>
      <c r="E441" s="4" t="str">
        <f t="shared" si="63"/>
        <v/>
      </c>
      <c r="F441" s="4"/>
      <c r="G441" s="4" t="str">
        <f t="shared" si="58"/>
        <v/>
      </c>
      <c r="H441" s="4" t="str">
        <f t="shared" si="59"/>
        <v/>
      </c>
      <c r="I441" s="4" t="str">
        <f t="shared" si="60"/>
        <v/>
      </c>
      <c r="J441" s="4" t="str">
        <f t="shared" si="61"/>
        <v/>
      </c>
      <c r="K441" s="4" t="str">
        <f>_xlfn.LET(
_xlpm.CumulativeInterestCalculation,SUM($D$29:$D441),
_xlpm.IsPrincipalZeroCondition,ROUND($G440,2) = 0,
_xlpm.IsPrincipalRemainingBlankCondition,$G440="",
_xlpm.IsPeriodBlankCondition,ISBLANK($A441),
_xlpm.Calculation,IF(_xlpm.IsPeriodBlankCondition,"",IF(_xlpm.IsPrincipalRemainingBlankCondition,"",IF(_xlpm.IsPrincipalZeroCondition,"",_xlpm.CumulativeInterestCalculation))),
_xlpm.Calculation
)</f>
        <v/>
      </c>
      <c r="L441" s="4" t="str">
        <f>_xlfn.LET(
_xlpm.CumulativePrincipalCalculation,SUM($E$29:$F441),
_xlpm.CumulativePrincipalCalculationIfPrincipalLessThenOrEqualToMonthlyPaymentCondition,$L440+$E441,
_xlpm.PrincipalOwedCalculation,$B$10-$D441,
_xlpm.IsPrincipalLessThenOrEqualToMonthlyPaymentCondition,$G440&lt;=$B$10,
_xlpm.IsPrincipalZeroCondition,ROUND($G440,2) = 0,
_xlpm.IsPrincipalRemainingBlankCondition,$G440="",
_xlpm.IsPeriodBlankCondition,ISBLANK($A441),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41" s="4" t="str">
        <f>_xlfn.LET(
_xlpm.CumulativePMICalculation,SUM($I$29:$I441),
_xlpm.IsPrincipalZeroCondition,ROUND($G440,2) = 0,
_xlpm.IsPrincipalRemainingBlankCondition,$G440="",
_xlpm.IsPeriodBlankCondition,ISBLANK($A441),
_xlpm.Calculation,IF(_xlpm.IsPeriodBlankCondition,"",IF(_xlpm.IsPrincipalRemainingBlankCondition,"",IF(_xlpm.IsPrincipalZeroCondition,"",_xlpm.CumulativePMICalculation))),
_xlpm.Calculation
)</f>
        <v/>
      </c>
      <c r="N441" s="4" t="str">
        <f t="shared" si="62"/>
        <v/>
      </c>
      <c r="O441" s="4" t="str">
        <f>_xlfn.LET(
_xlpm.CumulativeHousingPaymentsIncludingAdditionalCosts,SUM($J$29:$J441),
_xlpm.PrincipalOwedCalculation,$B$10-$D441,
_xlpm.IsPrincipalLessThenOrEqualToMonthlyPaymentCondition,$G440&lt;=$B$10,
_xlpm.IsPrincipalZeroCondition,ROUND($G440,2) = 0,
_xlpm.IsPrincipalRemainingBlankCondition,$G440="",
_xlpm.IsPeriodBlankCondition,ISBLANK($A441),
_xlpm.Calculation,IF(_xlpm.IsPeriodBlankCondition,"",IF(_xlpm.IsPrincipalRemainingBlankCondition,"",IF(_xlpm.IsPrincipalZeroCondition,"",_xlpm.CumulativeHousingPaymentsIncludingAdditionalCosts))),
_xlpm.Calculation
)</f>
        <v/>
      </c>
    </row>
    <row r="442" spans="2:15" x14ac:dyDescent="0.3">
      <c r="B442" s="34" t="str">
        <f t="shared" si="55"/>
        <v/>
      </c>
      <c r="C442" s="4" t="str">
        <f t="shared" si="56"/>
        <v/>
      </c>
      <c r="D442" s="4" t="str">
        <f t="shared" si="57"/>
        <v/>
      </c>
      <c r="E442" s="4" t="str">
        <f t="shared" si="63"/>
        <v/>
      </c>
      <c r="F442" s="4"/>
      <c r="G442" s="4" t="str">
        <f t="shared" si="58"/>
        <v/>
      </c>
      <c r="H442" s="4" t="str">
        <f t="shared" si="59"/>
        <v/>
      </c>
      <c r="I442" s="4" t="str">
        <f t="shared" si="60"/>
        <v/>
      </c>
      <c r="J442" s="4" t="str">
        <f t="shared" si="61"/>
        <v/>
      </c>
      <c r="K442" s="4" t="str">
        <f>_xlfn.LET(
_xlpm.CumulativeInterestCalculation,SUM($D$29:$D442),
_xlpm.IsPrincipalZeroCondition,ROUND($G441,2) = 0,
_xlpm.IsPrincipalRemainingBlankCondition,$G441="",
_xlpm.IsPeriodBlankCondition,ISBLANK($A442),
_xlpm.Calculation,IF(_xlpm.IsPeriodBlankCondition,"",IF(_xlpm.IsPrincipalRemainingBlankCondition,"",IF(_xlpm.IsPrincipalZeroCondition,"",_xlpm.CumulativeInterestCalculation))),
_xlpm.Calculation
)</f>
        <v/>
      </c>
      <c r="L442" s="4" t="str">
        <f>_xlfn.LET(
_xlpm.CumulativePrincipalCalculation,SUM($E$29:$F442),
_xlpm.CumulativePrincipalCalculationIfPrincipalLessThenOrEqualToMonthlyPaymentCondition,$L441+$E442,
_xlpm.PrincipalOwedCalculation,$B$10-$D442,
_xlpm.IsPrincipalLessThenOrEqualToMonthlyPaymentCondition,$G441&lt;=$B$10,
_xlpm.IsPrincipalZeroCondition,ROUND($G441,2) = 0,
_xlpm.IsPrincipalRemainingBlankCondition,$G441="",
_xlpm.IsPeriodBlankCondition,ISBLANK($A442),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42" s="4" t="str">
        <f>_xlfn.LET(
_xlpm.CumulativePMICalculation,SUM($I$29:$I442),
_xlpm.IsPrincipalZeroCondition,ROUND($G441,2) = 0,
_xlpm.IsPrincipalRemainingBlankCondition,$G441="",
_xlpm.IsPeriodBlankCondition,ISBLANK($A442),
_xlpm.Calculation,IF(_xlpm.IsPeriodBlankCondition,"",IF(_xlpm.IsPrincipalRemainingBlankCondition,"",IF(_xlpm.IsPrincipalZeroCondition,"",_xlpm.CumulativePMICalculation))),
_xlpm.Calculation
)</f>
        <v/>
      </c>
      <c r="N442" s="4" t="str">
        <f t="shared" si="62"/>
        <v/>
      </c>
      <c r="O442" s="4" t="str">
        <f>_xlfn.LET(
_xlpm.CumulativeHousingPaymentsIncludingAdditionalCosts,SUM($J$29:$J442),
_xlpm.PrincipalOwedCalculation,$B$10-$D442,
_xlpm.IsPrincipalLessThenOrEqualToMonthlyPaymentCondition,$G441&lt;=$B$10,
_xlpm.IsPrincipalZeroCondition,ROUND($G441,2) = 0,
_xlpm.IsPrincipalRemainingBlankCondition,$G441="",
_xlpm.IsPeriodBlankCondition,ISBLANK($A442),
_xlpm.Calculation,IF(_xlpm.IsPeriodBlankCondition,"",IF(_xlpm.IsPrincipalRemainingBlankCondition,"",IF(_xlpm.IsPrincipalZeroCondition,"",_xlpm.CumulativeHousingPaymentsIncludingAdditionalCosts))),
_xlpm.Calculation
)</f>
        <v/>
      </c>
    </row>
    <row r="443" spans="2:15" x14ac:dyDescent="0.3">
      <c r="B443" s="34" t="str">
        <f t="shared" si="55"/>
        <v/>
      </c>
      <c r="C443" s="4" t="str">
        <f t="shared" si="56"/>
        <v/>
      </c>
      <c r="D443" s="4" t="str">
        <f t="shared" si="57"/>
        <v/>
      </c>
      <c r="E443" s="4" t="str">
        <f t="shared" si="63"/>
        <v/>
      </c>
      <c r="F443" s="4"/>
      <c r="G443" s="4" t="str">
        <f t="shared" si="58"/>
        <v/>
      </c>
      <c r="H443" s="4" t="str">
        <f t="shared" si="59"/>
        <v/>
      </c>
      <c r="I443" s="4" t="str">
        <f t="shared" si="60"/>
        <v/>
      </c>
      <c r="J443" s="4" t="str">
        <f t="shared" si="61"/>
        <v/>
      </c>
      <c r="K443" s="4" t="str">
        <f>_xlfn.LET(
_xlpm.CumulativeInterestCalculation,SUM($D$29:$D443),
_xlpm.IsPrincipalZeroCondition,ROUND($G442,2) = 0,
_xlpm.IsPrincipalRemainingBlankCondition,$G442="",
_xlpm.IsPeriodBlankCondition,ISBLANK($A443),
_xlpm.Calculation,IF(_xlpm.IsPeriodBlankCondition,"",IF(_xlpm.IsPrincipalRemainingBlankCondition,"",IF(_xlpm.IsPrincipalZeroCondition,"",_xlpm.CumulativeInterestCalculation))),
_xlpm.Calculation
)</f>
        <v/>
      </c>
      <c r="L443" s="4" t="str">
        <f>_xlfn.LET(
_xlpm.CumulativePrincipalCalculation,SUM($E$29:$F443),
_xlpm.CumulativePrincipalCalculationIfPrincipalLessThenOrEqualToMonthlyPaymentCondition,$L442+$E443,
_xlpm.PrincipalOwedCalculation,$B$10-$D443,
_xlpm.IsPrincipalLessThenOrEqualToMonthlyPaymentCondition,$G442&lt;=$B$10,
_xlpm.IsPrincipalZeroCondition,ROUND($G442,2) = 0,
_xlpm.IsPrincipalRemainingBlankCondition,$G442="",
_xlpm.IsPeriodBlankCondition,ISBLANK($A443),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43" s="4" t="str">
        <f>_xlfn.LET(
_xlpm.CumulativePMICalculation,SUM($I$29:$I443),
_xlpm.IsPrincipalZeroCondition,ROUND($G442,2) = 0,
_xlpm.IsPrincipalRemainingBlankCondition,$G442="",
_xlpm.IsPeriodBlankCondition,ISBLANK($A443),
_xlpm.Calculation,IF(_xlpm.IsPeriodBlankCondition,"",IF(_xlpm.IsPrincipalRemainingBlankCondition,"",IF(_xlpm.IsPrincipalZeroCondition,"",_xlpm.CumulativePMICalculation))),
_xlpm.Calculation
)</f>
        <v/>
      </c>
      <c r="N443" s="4" t="str">
        <f t="shared" si="62"/>
        <v/>
      </c>
      <c r="O443" s="4" t="str">
        <f>_xlfn.LET(
_xlpm.CumulativeHousingPaymentsIncludingAdditionalCosts,SUM($J$29:$J443),
_xlpm.PrincipalOwedCalculation,$B$10-$D443,
_xlpm.IsPrincipalLessThenOrEqualToMonthlyPaymentCondition,$G442&lt;=$B$10,
_xlpm.IsPrincipalZeroCondition,ROUND($G442,2) = 0,
_xlpm.IsPrincipalRemainingBlankCondition,$G442="",
_xlpm.IsPeriodBlankCondition,ISBLANK($A443),
_xlpm.Calculation,IF(_xlpm.IsPeriodBlankCondition,"",IF(_xlpm.IsPrincipalRemainingBlankCondition,"",IF(_xlpm.IsPrincipalZeroCondition,"",_xlpm.CumulativeHousingPaymentsIncludingAdditionalCosts))),
_xlpm.Calculation
)</f>
        <v/>
      </c>
    </row>
    <row r="444" spans="2:15" x14ac:dyDescent="0.3">
      <c r="B444" s="34" t="str">
        <f t="shared" si="55"/>
        <v/>
      </c>
      <c r="C444" s="4" t="str">
        <f t="shared" si="56"/>
        <v/>
      </c>
      <c r="D444" s="4" t="str">
        <f t="shared" si="57"/>
        <v/>
      </c>
      <c r="E444" s="4" t="str">
        <f t="shared" si="63"/>
        <v/>
      </c>
      <c r="F444" s="4"/>
      <c r="G444" s="4" t="str">
        <f t="shared" si="58"/>
        <v/>
      </c>
      <c r="H444" s="4" t="str">
        <f t="shared" si="59"/>
        <v/>
      </c>
      <c r="I444" s="4" t="str">
        <f t="shared" si="60"/>
        <v/>
      </c>
      <c r="J444" s="4" t="str">
        <f t="shared" si="61"/>
        <v/>
      </c>
      <c r="K444" s="4" t="str">
        <f>_xlfn.LET(
_xlpm.CumulativeInterestCalculation,SUM($D$29:$D444),
_xlpm.IsPrincipalZeroCondition,ROUND($G443,2) = 0,
_xlpm.IsPrincipalRemainingBlankCondition,$G443="",
_xlpm.IsPeriodBlankCondition,ISBLANK($A444),
_xlpm.Calculation,IF(_xlpm.IsPeriodBlankCondition,"",IF(_xlpm.IsPrincipalRemainingBlankCondition,"",IF(_xlpm.IsPrincipalZeroCondition,"",_xlpm.CumulativeInterestCalculation))),
_xlpm.Calculation
)</f>
        <v/>
      </c>
      <c r="L444" s="4" t="str">
        <f>_xlfn.LET(
_xlpm.CumulativePrincipalCalculation,SUM($E$29:$F444),
_xlpm.CumulativePrincipalCalculationIfPrincipalLessThenOrEqualToMonthlyPaymentCondition,$L443+$E444,
_xlpm.PrincipalOwedCalculation,$B$10-$D444,
_xlpm.IsPrincipalLessThenOrEqualToMonthlyPaymentCondition,$G443&lt;=$B$10,
_xlpm.IsPrincipalZeroCondition,ROUND($G443,2) = 0,
_xlpm.IsPrincipalRemainingBlankCondition,$G443="",
_xlpm.IsPeriodBlankCondition,ISBLANK($A444),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44" s="4" t="str">
        <f>_xlfn.LET(
_xlpm.CumulativePMICalculation,SUM($I$29:$I444),
_xlpm.IsPrincipalZeroCondition,ROUND($G443,2) = 0,
_xlpm.IsPrincipalRemainingBlankCondition,$G443="",
_xlpm.IsPeriodBlankCondition,ISBLANK($A444),
_xlpm.Calculation,IF(_xlpm.IsPeriodBlankCondition,"",IF(_xlpm.IsPrincipalRemainingBlankCondition,"",IF(_xlpm.IsPrincipalZeroCondition,"",_xlpm.CumulativePMICalculation))),
_xlpm.Calculation
)</f>
        <v/>
      </c>
      <c r="N444" s="4" t="str">
        <f t="shared" si="62"/>
        <v/>
      </c>
      <c r="O444" s="4" t="str">
        <f>_xlfn.LET(
_xlpm.CumulativeHousingPaymentsIncludingAdditionalCosts,SUM($J$29:$J444),
_xlpm.PrincipalOwedCalculation,$B$10-$D444,
_xlpm.IsPrincipalLessThenOrEqualToMonthlyPaymentCondition,$G443&lt;=$B$10,
_xlpm.IsPrincipalZeroCondition,ROUND($G443,2) = 0,
_xlpm.IsPrincipalRemainingBlankCondition,$G443="",
_xlpm.IsPeriodBlankCondition,ISBLANK($A444),
_xlpm.Calculation,IF(_xlpm.IsPeriodBlankCondition,"",IF(_xlpm.IsPrincipalRemainingBlankCondition,"",IF(_xlpm.IsPrincipalZeroCondition,"",_xlpm.CumulativeHousingPaymentsIncludingAdditionalCosts))),
_xlpm.Calculation
)</f>
        <v/>
      </c>
    </row>
    <row r="445" spans="2:15" x14ac:dyDescent="0.3">
      <c r="B445" s="34" t="str">
        <f t="shared" si="55"/>
        <v/>
      </c>
      <c r="C445" s="4" t="str">
        <f t="shared" si="56"/>
        <v/>
      </c>
      <c r="D445" s="4" t="str">
        <f t="shared" si="57"/>
        <v/>
      </c>
      <c r="E445" s="4" t="str">
        <f t="shared" si="63"/>
        <v/>
      </c>
      <c r="F445" s="4"/>
      <c r="G445" s="4" t="str">
        <f t="shared" si="58"/>
        <v/>
      </c>
      <c r="H445" s="4" t="str">
        <f t="shared" si="59"/>
        <v/>
      </c>
      <c r="I445" s="4" t="str">
        <f t="shared" si="60"/>
        <v/>
      </c>
      <c r="J445" s="4" t="str">
        <f t="shared" si="61"/>
        <v/>
      </c>
      <c r="K445" s="4" t="str">
        <f>_xlfn.LET(
_xlpm.CumulativeInterestCalculation,SUM($D$29:$D445),
_xlpm.IsPrincipalZeroCondition,ROUND($G444,2) = 0,
_xlpm.IsPrincipalRemainingBlankCondition,$G444="",
_xlpm.IsPeriodBlankCondition,ISBLANK($A445),
_xlpm.Calculation,IF(_xlpm.IsPeriodBlankCondition,"",IF(_xlpm.IsPrincipalRemainingBlankCondition,"",IF(_xlpm.IsPrincipalZeroCondition,"",_xlpm.CumulativeInterestCalculation))),
_xlpm.Calculation
)</f>
        <v/>
      </c>
      <c r="L445" s="4" t="str">
        <f>_xlfn.LET(
_xlpm.CumulativePrincipalCalculation,SUM($E$29:$F445),
_xlpm.CumulativePrincipalCalculationIfPrincipalLessThenOrEqualToMonthlyPaymentCondition,$L444+$E445,
_xlpm.PrincipalOwedCalculation,$B$10-$D445,
_xlpm.IsPrincipalLessThenOrEqualToMonthlyPaymentCondition,$G444&lt;=$B$10,
_xlpm.IsPrincipalZeroCondition,ROUND($G444,2) = 0,
_xlpm.IsPrincipalRemainingBlankCondition,$G444="",
_xlpm.IsPeriodBlankCondition,ISBLANK($A445),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45" s="4" t="str">
        <f>_xlfn.LET(
_xlpm.CumulativePMICalculation,SUM($I$29:$I445),
_xlpm.IsPrincipalZeroCondition,ROUND($G444,2) = 0,
_xlpm.IsPrincipalRemainingBlankCondition,$G444="",
_xlpm.IsPeriodBlankCondition,ISBLANK($A445),
_xlpm.Calculation,IF(_xlpm.IsPeriodBlankCondition,"",IF(_xlpm.IsPrincipalRemainingBlankCondition,"",IF(_xlpm.IsPrincipalZeroCondition,"",_xlpm.CumulativePMICalculation))),
_xlpm.Calculation
)</f>
        <v/>
      </c>
      <c r="N445" s="4" t="str">
        <f t="shared" si="62"/>
        <v/>
      </c>
      <c r="O445" s="4" t="str">
        <f>_xlfn.LET(
_xlpm.CumulativeHousingPaymentsIncludingAdditionalCosts,SUM($J$29:$J445),
_xlpm.PrincipalOwedCalculation,$B$10-$D445,
_xlpm.IsPrincipalLessThenOrEqualToMonthlyPaymentCondition,$G444&lt;=$B$10,
_xlpm.IsPrincipalZeroCondition,ROUND($G444,2) = 0,
_xlpm.IsPrincipalRemainingBlankCondition,$G444="",
_xlpm.IsPeriodBlankCondition,ISBLANK($A445),
_xlpm.Calculation,IF(_xlpm.IsPeriodBlankCondition,"",IF(_xlpm.IsPrincipalRemainingBlankCondition,"",IF(_xlpm.IsPrincipalZeroCondition,"",_xlpm.CumulativeHousingPaymentsIncludingAdditionalCosts))),
_xlpm.Calculation
)</f>
        <v/>
      </c>
    </row>
    <row r="446" spans="2:15" x14ac:dyDescent="0.3">
      <c r="B446" s="34" t="str">
        <f t="shared" si="55"/>
        <v/>
      </c>
      <c r="C446" s="4" t="str">
        <f t="shared" si="56"/>
        <v/>
      </c>
      <c r="D446" s="4" t="str">
        <f t="shared" si="57"/>
        <v/>
      </c>
      <c r="E446" s="4" t="str">
        <f t="shared" si="63"/>
        <v/>
      </c>
      <c r="F446" s="4"/>
      <c r="G446" s="4" t="str">
        <f t="shared" si="58"/>
        <v/>
      </c>
      <c r="H446" s="4" t="str">
        <f t="shared" si="59"/>
        <v/>
      </c>
      <c r="I446" s="4" t="str">
        <f t="shared" si="60"/>
        <v/>
      </c>
      <c r="J446" s="4" t="str">
        <f t="shared" si="61"/>
        <v/>
      </c>
      <c r="K446" s="4" t="str">
        <f>_xlfn.LET(
_xlpm.CumulativeInterestCalculation,SUM($D$29:$D446),
_xlpm.IsPrincipalZeroCondition,ROUND($G445,2) = 0,
_xlpm.IsPrincipalRemainingBlankCondition,$G445="",
_xlpm.IsPeriodBlankCondition,ISBLANK($A446),
_xlpm.Calculation,IF(_xlpm.IsPeriodBlankCondition,"",IF(_xlpm.IsPrincipalRemainingBlankCondition,"",IF(_xlpm.IsPrincipalZeroCondition,"",_xlpm.CumulativeInterestCalculation))),
_xlpm.Calculation
)</f>
        <v/>
      </c>
      <c r="L446" s="4" t="str">
        <f>_xlfn.LET(
_xlpm.CumulativePrincipalCalculation,SUM($E$29:$F446),
_xlpm.CumulativePrincipalCalculationIfPrincipalLessThenOrEqualToMonthlyPaymentCondition,$L445+$E446,
_xlpm.PrincipalOwedCalculation,$B$10-$D446,
_xlpm.IsPrincipalLessThenOrEqualToMonthlyPaymentCondition,$G445&lt;=$B$10,
_xlpm.IsPrincipalZeroCondition,ROUND($G445,2) = 0,
_xlpm.IsPrincipalRemainingBlankCondition,$G445="",
_xlpm.IsPeriodBlankCondition,ISBLANK($A446),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46" s="4" t="str">
        <f>_xlfn.LET(
_xlpm.CumulativePMICalculation,SUM($I$29:$I446),
_xlpm.IsPrincipalZeroCondition,ROUND($G445,2) = 0,
_xlpm.IsPrincipalRemainingBlankCondition,$G445="",
_xlpm.IsPeriodBlankCondition,ISBLANK($A446),
_xlpm.Calculation,IF(_xlpm.IsPeriodBlankCondition,"",IF(_xlpm.IsPrincipalRemainingBlankCondition,"",IF(_xlpm.IsPrincipalZeroCondition,"",_xlpm.CumulativePMICalculation))),
_xlpm.Calculation
)</f>
        <v/>
      </c>
      <c r="N446" s="4" t="str">
        <f t="shared" si="62"/>
        <v/>
      </c>
      <c r="O446" s="4" t="str">
        <f>_xlfn.LET(
_xlpm.CumulativeHousingPaymentsIncludingAdditionalCosts,SUM($J$29:$J446),
_xlpm.PrincipalOwedCalculation,$B$10-$D446,
_xlpm.IsPrincipalLessThenOrEqualToMonthlyPaymentCondition,$G445&lt;=$B$10,
_xlpm.IsPrincipalZeroCondition,ROUND($G445,2) = 0,
_xlpm.IsPrincipalRemainingBlankCondition,$G445="",
_xlpm.IsPeriodBlankCondition,ISBLANK($A446),
_xlpm.Calculation,IF(_xlpm.IsPeriodBlankCondition,"",IF(_xlpm.IsPrincipalRemainingBlankCondition,"",IF(_xlpm.IsPrincipalZeroCondition,"",_xlpm.CumulativeHousingPaymentsIncludingAdditionalCosts))),
_xlpm.Calculation
)</f>
        <v/>
      </c>
    </row>
    <row r="447" spans="2:15" x14ac:dyDescent="0.3">
      <c r="B447" s="34" t="str">
        <f t="shared" si="55"/>
        <v/>
      </c>
      <c r="C447" s="4" t="str">
        <f t="shared" si="56"/>
        <v/>
      </c>
      <c r="D447" s="4" t="str">
        <f t="shared" si="57"/>
        <v/>
      </c>
      <c r="E447" s="4" t="str">
        <f t="shared" si="63"/>
        <v/>
      </c>
      <c r="F447" s="4"/>
      <c r="G447" s="4" t="str">
        <f t="shared" si="58"/>
        <v/>
      </c>
      <c r="H447" s="4" t="str">
        <f t="shared" si="59"/>
        <v/>
      </c>
      <c r="I447" s="4" t="str">
        <f t="shared" si="60"/>
        <v/>
      </c>
      <c r="J447" s="4" t="str">
        <f t="shared" si="61"/>
        <v/>
      </c>
      <c r="K447" s="4" t="str">
        <f>_xlfn.LET(
_xlpm.CumulativeInterestCalculation,SUM($D$29:$D447),
_xlpm.IsPrincipalZeroCondition,ROUND($G446,2) = 0,
_xlpm.IsPrincipalRemainingBlankCondition,$G446="",
_xlpm.IsPeriodBlankCondition,ISBLANK($A447),
_xlpm.Calculation,IF(_xlpm.IsPeriodBlankCondition,"",IF(_xlpm.IsPrincipalRemainingBlankCondition,"",IF(_xlpm.IsPrincipalZeroCondition,"",_xlpm.CumulativeInterestCalculation))),
_xlpm.Calculation
)</f>
        <v/>
      </c>
      <c r="L447" s="4" t="str">
        <f>_xlfn.LET(
_xlpm.CumulativePrincipalCalculation,SUM($E$29:$F447),
_xlpm.CumulativePrincipalCalculationIfPrincipalLessThenOrEqualToMonthlyPaymentCondition,$L446+$E447,
_xlpm.PrincipalOwedCalculation,$B$10-$D447,
_xlpm.IsPrincipalLessThenOrEqualToMonthlyPaymentCondition,$G446&lt;=$B$10,
_xlpm.IsPrincipalZeroCondition,ROUND($G446,2) = 0,
_xlpm.IsPrincipalRemainingBlankCondition,$G446="",
_xlpm.IsPeriodBlankCondition,ISBLANK($A447),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47" s="4" t="str">
        <f>_xlfn.LET(
_xlpm.CumulativePMICalculation,SUM($I$29:$I447),
_xlpm.IsPrincipalZeroCondition,ROUND($G446,2) = 0,
_xlpm.IsPrincipalRemainingBlankCondition,$G446="",
_xlpm.IsPeriodBlankCondition,ISBLANK($A447),
_xlpm.Calculation,IF(_xlpm.IsPeriodBlankCondition,"",IF(_xlpm.IsPrincipalRemainingBlankCondition,"",IF(_xlpm.IsPrincipalZeroCondition,"",_xlpm.CumulativePMICalculation))),
_xlpm.Calculation
)</f>
        <v/>
      </c>
      <c r="N447" s="4" t="str">
        <f t="shared" si="62"/>
        <v/>
      </c>
      <c r="O447" s="4" t="str">
        <f>_xlfn.LET(
_xlpm.CumulativeHousingPaymentsIncludingAdditionalCosts,SUM($J$29:$J447),
_xlpm.PrincipalOwedCalculation,$B$10-$D447,
_xlpm.IsPrincipalLessThenOrEqualToMonthlyPaymentCondition,$G446&lt;=$B$10,
_xlpm.IsPrincipalZeroCondition,ROUND($G446,2) = 0,
_xlpm.IsPrincipalRemainingBlankCondition,$G446="",
_xlpm.IsPeriodBlankCondition,ISBLANK($A447),
_xlpm.Calculation,IF(_xlpm.IsPeriodBlankCondition,"",IF(_xlpm.IsPrincipalRemainingBlankCondition,"",IF(_xlpm.IsPrincipalZeroCondition,"",_xlpm.CumulativeHousingPaymentsIncludingAdditionalCosts))),
_xlpm.Calculation
)</f>
        <v/>
      </c>
    </row>
    <row r="448" spans="2:15" x14ac:dyDescent="0.3">
      <c r="B448" s="34" t="str">
        <f t="shared" si="55"/>
        <v/>
      </c>
      <c r="C448" s="4" t="str">
        <f t="shared" si="56"/>
        <v/>
      </c>
      <c r="D448" s="4" t="str">
        <f t="shared" si="57"/>
        <v/>
      </c>
      <c r="E448" s="4" t="str">
        <f t="shared" si="63"/>
        <v/>
      </c>
      <c r="F448" s="4"/>
      <c r="G448" s="4" t="str">
        <f t="shared" si="58"/>
        <v/>
      </c>
      <c r="H448" s="4" t="str">
        <f t="shared" si="59"/>
        <v/>
      </c>
      <c r="I448" s="4" t="str">
        <f t="shared" si="60"/>
        <v/>
      </c>
      <c r="J448" s="4" t="str">
        <f t="shared" si="61"/>
        <v/>
      </c>
      <c r="K448" s="4" t="str">
        <f>_xlfn.LET(
_xlpm.CumulativeInterestCalculation,SUM($D$29:$D448),
_xlpm.IsPrincipalZeroCondition,ROUND($G447,2) = 0,
_xlpm.IsPrincipalRemainingBlankCondition,$G447="",
_xlpm.IsPeriodBlankCondition,ISBLANK($A448),
_xlpm.Calculation,IF(_xlpm.IsPeriodBlankCondition,"",IF(_xlpm.IsPrincipalRemainingBlankCondition,"",IF(_xlpm.IsPrincipalZeroCondition,"",_xlpm.CumulativeInterestCalculation))),
_xlpm.Calculation
)</f>
        <v/>
      </c>
      <c r="L448" s="4" t="str">
        <f>_xlfn.LET(
_xlpm.CumulativePrincipalCalculation,SUM($E$29:$F448),
_xlpm.CumulativePrincipalCalculationIfPrincipalLessThenOrEqualToMonthlyPaymentCondition,$L447+$E448,
_xlpm.PrincipalOwedCalculation,$B$10-$D448,
_xlpm.IsPrincipalLessThenOrEqualToMonthlyPaymentCondition,$G447&lt;=$B$10,
_xlpm.IsPrincipalZeroCondition,ROUND($G447,2) = 0,
_xlpm.IsPrincipalRemainingBlankCondition,$G447="",
_xlpm.IsPeriodBlankCondition,ISBLANK($A448),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48" s="4" t="str">
        <f>_xlfn.LET(
_xlpm.CumulativePMICalculation,SUM($I$29:$I448),
_xlpm.IsPrincipalZeroCondition,ROUND($G447,2) = 0,
_xlpm.IsPrincipalRemainingBlankCondition,$G447="",
_xlpm.IsPeriodBlankCondition,ISBLANK($A448),
_xlpm.Calculation,IF(_xlpm.IsPeriodBlankCondition,"",IF(_xlpm.IsPrincipalRemainingBlankCondition,"",IF(_xlpm.IsPrincipalZeroCondition,"",_xlpm.CumulativePMICalculation))),
_xlpm.Calculation
)</f>
        <v/>
      </c>
      <c r="N448" s="4" t="str">
        <f t="shared" si="62"/>
        <v/>
      </c>
      <c r="O448" s="4" t="str">
        <f>_xlfn.LET(
_xlpm.CumulativeHousingPaymentsIncludingAdditionalCosts,SUM($J$29:$J448),
_xlpm.PrincipalOwedCalculation,$B$10-$D448,
_xlpm.IsPrincipalLessThenOrEqualToMonthlyPaymentCondition,$G447&lt;=$B$10,
_xlpm.IsPrincipalZeroCondition,ROUND($G447,2) = 0,
_xlpm.IsPrincipalRemainingBlankCondition,$G447="",
_xlpm.IsPeriodBlankCondition,ISBLANK($A448),
_xlpm.Calculation,IF(_xlpm.IsPeriodBlankCondition,"",IF(_xlpm.IsPrincipalRemainingBlankCondition,"",IF(_xlpm.IsPrincipalZeroCondition,"",_xlpm.CumulativeHousingPaymentsIncludingAdditionalCosts))),
_xlpm.Calculation
)</f>
        <v/>
      </c>
    </row>
    <row r="449" spans="2:15" x14ac:dyDescent="0.3">
      <c r="B449" s="34" t="str">
        <f t="shared" si="55"/>
        <v/>
      </c>
      <c r="C449" s="4" t="str">
        <f t="shared" si="56"/>
        <v/>
      </c>
      <c r="D449" s="4" t="str">
        <f t="shared" si="57"/>
        <v/>
      </c>
      <c r="E449" s="4" t="str">
        <f t="shared" si="63"/>
        <v/>
      </c>
      <c r="F449" s="4"/>
      <c r="G449" s="4" t="str">
        <f t="shared" si="58"/>
        <v/>
      </c>
      <c r="H449" s="4" t="str">
        <f t="shared" si="59"/>
        <v/>
      </c>
      <c r="I449" s="4" t="str">
        <f t="shared" si="60"/>
        <v/>
      </c>
      <c r="J449" s="4" t="str">
        <f t="shared" si="61"/>
        <v/>
      </c>
      <c r="K449" s="4" t="str">
        <f>_xlfn.LET(
_xlpm.CumulativeInterestCalculation,SUM($D$29:$D449),
_xlpm.IsPrincipalZeroCondition,ROUND($G448,2) = 0,
_xlpm.IsPrincipalRemainingBlankCondition,$G448="",
_xlpm.IsPeriodBlankCondition,ISBLANK($A449),
_xlpm.Calculation,IF(_xlpm.IsPeriodBlankCondition,"",IF(_xlpm.IsPrincipalRemainingBlankCondition,"",IF(_xlpm.IsPrincipalZeroCondition,"",_xlpm.CumulativeInterestCalculation))),
_xlpm.Calculation
)</f>
        <v/>
      </c>
      <c r="L449" s="4" t="str">
        <f>_xlfn.LET(
_xlpm.CumulativePrincipalCalculation,SUM($E$29:$F449),
_xlpm.CumulativePrincipalCalculationIfPrincipalLessThenOrEqualToMonthlyPaymentCondition,$L448+$E449,
_xlpm.PrincipalOwedCalculation,$B$10-$D449,
_xlpm.IsPrincipalLessThenOrEqualToMonthlyPaymentCondition,$G448&lt;=$B$10,
_xlpm.IsPrincipalZeroCondition,ROUND($G448,2) = 0,
_xlpm.IsPrincipalRemainingBlankCondition,$G448="",
_xlpm.IsPeriodBlankCondition,ISBLANK($A449),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49" s="4" t="str">
        <f>_xlfn.LET(
_xlpm.CumulativePMICalculation,SUM($I$29:$I449),
_xlpm.IsPrincipalZeroCondition,ROUND($G448,2) = 0,
_xlpm.IsPrincipalRemainingBlankCondition,$G448="",
_xlpm.IsPeriodBlankCondition,ISBLANK($A449),
_xlpm.Calculation,IF(_xlpm.IsPeriodBlankCondition,"",IF(_xlpm.IsPrincipalRemainingBlankCondition,"",IF(_xlpm.IsPrincipalZeroCondition,"",_xlpm.CumulativePMICalculation))),
_xlpm.Calculation
)</f>
        <v/>
      </c>
      <c r="N449" s="4" t="str">
        <f t="shared" si="62"/>
        <v/>
      </c>
      <c r="O449" s="4" t="str">
        <f>_xlfn.LET(
_xlpm.CumulativeHousingPaymentsIncludingAdditionalCosts,SUM($J$29:$J449),
_xlpm.PrincipalOwedCalculation,$B$10-$D449,
_xlpm.IsPrincipalLessThenOrEqualToMonthlyPaymentCondition,$G448&lt;=$B$10,
_xlpm.IsPrincipalZeroCondition,ROUND($G448,2) = 0,
_xlpm.IsPrincipalRemainingBlankCondition,$G448="",
_xlpm.IsPeriodBlankCondition,ISBLANK($A449),
_xlpm.Calculation,IF(_xlpm.IsPeriodBlankCondition,"",IF(_xlpm.IsPrincipalRemainingBlankCondition,"",IF(_xlpm.IsPrincipalZeroCondition,"",_xlpm.CumulativeHousingPaymentsIncludingAdditionalCosts))),
_xlpm.Calculation
)</f>
        <v/>
      </c>
    </row>
    <row r="450" spans="2:15" x14ac:dyDescent="0.3">
      <c r="B450" s="34" t="str">
        <f t="shared" si="55"/>
        <v/>
      </c>
      <c r="C450" s="4" t="str">
        <f t="shared" si="56"/>
        <v/>
      </c>
      <c r="D450" s="4" t="str">
        <f t="shared" si="57"/>
        <v/>
      </c>
      <c r="E450" s="4" t="str">
        <f t="shared" si="63"/>
        <v/>
      </c>
      <c r="F450" s="4"/>
      <c r="G450" s="4" t="str">
        <f t="shared" si="58"/>
        <v/>
      </c>
      <c r="H450" s="4" t="str">
        <f t="shared" si="59"/>
        <v/>
      </c>
      <c r="I450" s="4" t="str">
        <f t="shared" si="60"/>
        <v/>
      </c>
      <c r="J450" s="4" t="str">
        <f t="shared" si="61"/>
        <v/>
      </c>
      <c r="K450" s="4" t="str">
        <f>_xlfn.LET(
_xlpm.CumulativeInterestCalculation,SUM($D$29:$D450),
_xlpm.IsPrincipalZeroCondition,ROUND($G449,2) = 0,
_xlpm.IsPrincipalRemainingBlankCondition,$G449="",
_xlpm.IsPeriodBlankCondition,ISBLANK($A450),
_xlpm.Calculation,IF(_xlpm.IsPeriodBlankCondition,"",IF(_xlpm.IsPrincipalRemainingBlankCondition,"",IF(_xlpm.IsPrincipalZeroCondition,"",_xlpm.CumulativeInterestCalculation))),
_xlpm.Calculation
)</f>
        <v/>
      </c>
      <c r="L450" s="4" t="str">
        <f>_xlfn.LET(
_xlpm.CumulativePrincipalCalculation,SUM($E$29:$F450),
_xlpm.CumulativePrincipalCalculationIfPrincipalLessThenOrEqualToMonthlyPaymentCondition,$L449+$E450,
_xlpm.PrincipalOwedCalculation,$B$10-$D450,
_xlpm.IsPrincipalLessThenOrEqualToMonthlyPaymentCondition,$G449&lt;=$B$10,
_xlpm.IsPrincipalZeroCondition,ROUND($G449,2) = 0,
_xlpm.IsPrincipalRemainingBlankCondition,$G449="",
_xlpm.IsPeriodBlankCondition,ISBLANK($A450),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50" s="4" t="str">
        <f>_xlfn.LET(
_xlpm.CumulativePMICalculation,SUM($I$29:$I450),
_xlpm.IsPrincipalZeroCondition,ROUND($G449,2) = 0,
_xlpm.IsPrincipalRemainingBlankCondition,$G449="",
_xlpm.IsPeriodBlankCondition,ISBLANK($A450),
_xlpm.Calculation,IF(_xlpm.IsPeriodBlankCondition,"",IF(_xlpm.IsPrincipalRemainingBlankCondition,"",IF(_xlpm.IsPrincipalZeroCondition,"",_xlpm.CumulativePMICalculation))),
_xlpm.Calculation
)</f>
        <v/>
      </c>
      <c r="N450" s="4" t="str">
        <f t="shared" si="62"/>
        <v/>
      </c>
      <c r="O450" s="4" t="str">
        <f>_xlfn.LET(
_xlpm.CumulativeHousingPaymentsIncludingAdditionalCosts,SUM($J$29:$J450),
_xlpm.PrincipalOwedCalculation,$B$10-$D450,
_xlpm.IsPrincipalLessThenOrEqualToMonthlyPaymentCondition,$G449&lt;=$B$10,
_xlpm.IsPrincipalZeroCondition,ROUND($G449,2) = 0,
_xlpm.IsPrincipalRemainingBlankCondition,$G449="",
_xlpm.IsPeriodBlankCondition,ISBLANK($A450),
_xlpm.Calculation,IF(_xlpm.IsPeriodBlankCondition,"",IF(_xlpm.IsPrincipalRemainingBlankCondition,"",IF(_xlpm.IsPrincipalZeroCondition,"",_xlpm.CumulativeHousingPaymentsIncludingAdditionalCosts))),
_xlpm.Calculation
)</f>
        <v/>
      </c>
    </row>
    <row r="451" spans="2:15" x14ac:dyDescent="0.3">
      <c r="B451" s="34" t="str">
        <f t="shared" si="55"/>
        <v/>
      </c>
      <c r="C451" s="4" t="str">
        <f t="shared" si="56"/>
        <v/>
      </c>
      <c r="D451" s="4" t="str">
        <f t="shared" si="57"/>
        <v/>
      </c>
      <c r="E451" s="4" t="str">
        <f t="shared" si="63"/>
        <v/>
      </c>
      <c r="F451" s="4"/>
      <c r="G451" s="4" t="str">
        <f t="shared" si="58"/>
        <v/>
      </c>
      <c r="H451" s="4" t="str">
        <f t="shared" si="59"/>
        <v/>
      </c>
      <c r="I451" s="4" t="str">
        <f t="shared" si="60"/>
        <v/>
      </c>
      <c r="J451" s="4" t="str">
        <f t="shared" si="61"/>
        <v/>
      </c>
      <c r="K451" s="4" t="str">
        <f>_xlfn.LET(
_xlpm.CumulativeInterestCalculation,SUM($D$29:$D451),
_xlpm.IsPrincipalZeroCondition,ROUND($G450,2) = 0,
_xlpm.IsPrincipalRemainingBlankCondition,$G450="",
_xlpm.IsPeriodBlankCondition,ISBLANK($A451),
_xlpm.Calculation,IF(_xlpm.IsPeriodBlankCondition,"",IF(_xlpm.IsPrincipalRemainingBlankCondition,"",IF(_xlpm.IsPrincipalZeroCondition,"",_xlpm.CumulativeInterestCalculation))),
_xlpm.Calculation
)</f>
        <v/>
      </c>
      <c r="L451" s="4" t="str">
        <f>_xlfn.LET(
_xlpm.CumulativePrincipalCalculation,SUM($E$29:$F451),
_xlpm.CumulativePrincipalCalculationIfPrincipalLessThenOrEqualToMonthlyPaymentCondition,$L450+$E451,
_xlpm.PrincipalOwedCalculation,$B$10-$D451,
_xlpm.IsPrincipalLessThenOrEqualToMonthlyPaymentCondition,$G450&lt;=$B$10,
_xlpm.IsPrincipalZeroCondition,ROUND($G450,2) = 0,
_xlpm.IsPrincipalRemainingBlankCondition,$G450="",
_xlpm.IsPeriodBlankCondition,ISBLANK($A451),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51" s="4" t="str">
        <f>_xlfn.LET(
_xlpm.CumulativePMICalculation,SUM($I$29:$I451),
_xlpm.IsPrincipalZeroCondition,ROUND($G450,2) = 0,
_xlpm.IsPrincipalRemainingBlankCondition,$G450="",
_xlpm.IsPeriodBlankCondition,ISBLANK($A451),
_xlpm.Calculation,IF(_xlpm.IsPeriodBlankCondition,"",IF(_xlpm.IsPrincipalRemainingBlankCondition,"",IF(_xlpm.IsPrincipalZeroCondition,"",_xlpm.CumulativePMICalculation))),
_xlpm.Calculation
)</f>
        <v/>
      </c>
      <c r="N451" s="4" t="str">
        <f t="shared" si="62"/>
        <v/>
      </c>
      <c r="O451" s="4" t="str">
        <f>_xlfn.LET(
_xlpm.CumulativeHousingPaymentsIncludingAdditionalCosts,SUM($J$29:$J451),
_xlpm.PrincipalOwedCalculation,$B$10-$D451,
_xlpm.IsPrincipalLessThenOrEqualToMonthlyPaymentCondition,$G450&lt;=$B$10,
_xlpm.IsPrincipalZeroCondition,ROUND($G450,2) = 0,
_xlpm.IsPrincipalRemainingBlankCondition,$G450="",
_xlpm.IsPeriodBlankCondition,ISBLANK($A451),
_xlpm.Calculation,IF(_xlpm.IsPeriodBlankCondition,"",IF(_xlpm.IsPrincipalRemainingBlankCondition,"",IF(_xlpm.IsPrincipalZeroCondition,"",_xlpm.CumulativeHousingPaymentsIncludingAdditionalCosts))),
_xlpm.Calculation
)</f>
        <v/>
      </c>
    </row>
    <row r="452" spans="2:15" x14ac:dyDescent="0.3">
      <c r="B452" s="34" t="str">
        <f t="shared" si="55"/>
        <v/>
      </c>
      <c r="C452" s="4" t="str">
        <f t="shared" si="56"/>
        <v/>
      </c>
      <c r="D452" s="4" t="str">
        <f t="shared" si="57"/>
        <v/>
      </c>
      <c r="E452" s="4" t="str">
        <f t="shared" si="63"/>
        <v/>
      </c>
      <c r="F452" s="4"/>
      <c r="G452" s="4" t="str">
        <f t="shared" si="58"/>
        <v/>
      </c>
      <c r="H452" s="4" t="str">
        <f t="shared" si="59"/>
        <v/>
      </c>
      <c r="I452" s="4" t="str">
        <f t="shared" si="60"/>
        <v/>
      </c>
      <c r="J452" s="4" t="str">
        <f t="shared" si="61"/>
        <v/>
      </c>
      <c r="K452" s="4" t="str">
        <f>_xlfn.LET(
_xlpm.CumulativeInterestCalculation,SUM($D$29:$D452),
_xlpm.IsPrincipalZeroCondition,ROUND($G451,2) = 0,
_xlpm.IsPrincipalRemainingBlankCondition,$G451="",
_xlpm.IsPeriodBlankCondition,ISBLANK($A452),
_xlpm.Calculation,IF(_xlpm.IsPeriodBlankCondition,"",IF(_xlpm.IsPrincipalRemainingBlankCondition,"",IF(_xlpm.IsPrincipalZeroCondition,"",_xlpm.CumulativeInterestCalculation))),
_xlpm.Calculation
)</f>
        <v/>
      </c>
      <c r="L452" s="4" t="str">
        <f>_xlfn.LET(
_xlpm.CumulativePrincipalCalculation,SUM($E$29:$F452),
_xlpm.CumulativePrincipalCalculationIfPrincipalLessThenOrEqualToMonthlyPaymentCondition,$L451+$E452,
_xlpm.PrincipalOwedCalculation,$B$10-$D452,
_xlpm.IsPrincipalLessThenOrEqualToMonthlyPaymentCondition,$G451&lt;=$B$10,
_xlpm.IsPrincipalZeroCondition,ROUND($G451,2) = 0,
_xlpm.IsPrincipalRemainingBlankCondition,$G451="",
_xlpm.IsPeriodBlankCondition,ISBLANK($A452),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52" s="4" t="str">
        <f>_xlfn.LET(
_xlpm.CumulativePMICalculation,SUM($I$29:$I452),
_xlpm.IsPrincipalZeroCondition,ROUND($G451,2) = 0,
_xlpm.IsPrincipalRemainingBlankCondition,$G451="",
_xlpm.IsPeriodBlankCondition,ISBLANK($A452),
_xlpm.Calculation,IF(_xlpm.IsPeriodBlankCondition,"",IF(_xlpm.IsPrincipalRemainingBlankCondition,"",IF(_xlpm.IsPrincipalZeroCondition,"",_xlpm.CumulativePMICalculation))),
_xlpm.Calculation
)</f>
        <v/>
      </c>
      <c r="N452" s="4" t="str">
        <f t="shared" si="62"/>
        <v/>
      </c>
      <c r="O452" s="4" t="str">
        <f>_xlfn.LET(
_xlpm.CumulativeHousingPaymentsIncludingAdditionalCosts,SUM($J$29:$J452),
_xlpm.PrincipalOwedCalculation,$B$10-$D452,
_xlpm.IsPrincipalLessThenOrEqualToMonthlyPaymentCondition,$G451&lt;=$B$10,
_xlpm.IsPrincipalZeroCondition,ROUND($G451,2) = 0,
_xlpm.IsPrincipalRemainingBlankCondition,$G451="",
_xlpm.IsPeriodBlankCondition,ISBLANK($A452),
_xlpm.Calculation,IF(_xlpm.IsPeriodBlankCondition,"",IF(_xlpm.IsPrincipalRemainingBlankCondition,"",IF(_xlpm.IsPrincipalZeroCondition,"",_xlpm.CumulativeHousingPaymentsIncludingAdditionalCosts))),
_xlpm.Calculation
)</f>
        <v/>
      </c>
    </row>
    <row r="453" spans="2:15" x14ac:dyDescent="0.3">
      <c r="B453" s="34" t="str">
        <f t="shared" si="55"/>
        <v/>
      </c>
      <c r="C453" s="4" t="str">
        <f t="shared" si="56"/>
        <v/>
      </c>
      <c r="D453" s="4" t="str">
        <f t="shared" si="57"/>
        <v/>
      </c>
      <c r="E453" s="4" t="str">
        <f t="shared" si="63"/>
        <v/>
      </c>
      <c r="F453" s="4"/>
      <c r="G453" s="4" t="str">
        <f t="shared" si="58"/>
        <v/>
      </c>
      <c r="H453" s="4" t="str">
        <f t="shared" si="59"/>
        <v/>
      </c>
      <c r="I453" s="4" t="str">
        <f t="shared" si="60"/>
        <v/>
      </c>
      <c r="J453" s="4" t="str">
        <f t="shared" si="61"/>
        <v/>
      </c>
      <c r="K453" s="4" t="str">
        <f>_xlfn.LET(
_xlpm.CumulativeInterestCalculation,SUM($D$29:$D453),
_xlpm.IsPrincipalZeroCondition,ROUND($G452,2) = 0,
_xlpm.IsPrincipalRemainingBlankCondition,$G452="",
_xlpm.IsPeriodBlankCondition,ISBLANK($A453),
_xlpm.Calculation,IF(_xlpm.IsPeriodBlankCondition,"",IF(_xlpm.IsPrincipalRemainingBlankCondition,"",IF(_xlpm.IsPrincipalZeroCondition,"",_xlpm.CumulativeInterestCalculation))),
_xlpm.Calculation
)</f>
        <v/>
      </c>
      <c r="L453" s="4" t="str">
        <f>_xlfn.LET(
_xlpm.CumulativePrincipalCalculation,SUM($E$29:$F453),
_xlpm.CumulativePrincipalCalculationIfPrincipalLessThenOrEqualToMonthlyPaymentCondition,$L452+$E453,
_xlpm.PrincipalOwedCalculation,$B$10-$D453,
_xlpm.IsPrincipalLessThenOrEqualToMonthlyPaymentCondition,$G452&lt;=$B$10,
_xlpm.IsPrincipalZeroCondition,ROUND($G452,2) = 0,
_xlpm.IsPrincipalRemainingBlankCondition,$G452="",
_xlpm.IsPeriodBlankCondition,ISBLANK($A453),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53" s="4" t="str">
        <f>_xlfn.LET(
_xlpm.CumulativePMICalculation,SUM($I$29:$I453),
_xlpm.IsPrincipalZeroCondition,ROUND($G452,2) = 0,
_xlpm.IsPrincipalRemainingBlankCondition,$G452="",
_xlpm.IsPeriodBlankCondition,ISBLANK($A453),
_xlpm.Calculation,IF(_xlpm.IsPeriodBlankCondition,"",IF(_xlpm.IsPrincipalRemainingBlankCondition,"",IF(_xlpm.IsPrincipalZeroCondition,"",_xlpm.CumulativePMICalculation))),
_xlpm.Calculation
)</f>
        <v/>
      </c>
      <c r="N453" s="4" t="str">
        <f t="shared" si="62"/>
        <v/>
      </c>
      <c r="O453" s="4" t="str">
        <f>_xlfn.LET(
_xlpm.CumulativeHousingPaymentsIncludingAdditionalCosts,SUM($J$29:$J453),
_xlpm.PrincipalOwedCalculation,$B$10-$D453,
_xlpm.IsPrincipalLessThenOrEqualToMonthlyPaymentCondition,$G452&lt;=$B$10,
_xlpm.IsPrincipalZeroCondition,ROUND($G452,2) = 0,
_xlpm.IsPrincipalRemainingBlankCondition,$G452="",
_xlpm.IsPeriodBlankCondition,ISBLANK($A453),
_xlpm.Calculation,IF(_xlpm.IsPeriodBlankCondition,"",IF(_xlpm.IsPrincipalRemainingBlankCondition,"",IF(_xlpm.IsPrincipalZeroCondition,"",_xlpm.CumulativeHousingPaymentsIncludingAdditionalCosts))),
_xlpm.Calculation
)</f>
        <v/>
      </c>
    </row>
    <row r="454" spans="2:15" x14ac:dyDescent="0.3">
      <c r="B454" s="34" t="str">
        <f t="shared" si="55"/>
        <v/>
      </c>
      <c r="C454" s="4" t="str">
        <f t="shared" si="56"/>
        <v/>
      </c>
      <c r="D454" s="4" t="str">
        <f t="shared" si="57"/>
        <v/>
      </c>
      <c r="E454" s="4" t="str">
        <f t="shared" si="63"/>
        <v/>
      </c>
      <c r="F454" s="4"/>
      <c r="G454" s="4" t="str">
        <f t="shared" si="58"/>
        <v/>
      </c>
      <c r="H454" s="4" t="str">
        <f t="shared" si="59"/>
        <v/>
      </c>
      <c r="I454" s="4" t="str">
        <f t="shared" si="60"/>
        <v/>
      </c>
      <c r="J454" s="4" t="str">
        <f t="shared" si="61"/>
        <v/>
      </c>
      <c r="K454" s="4" t="str">
        <f>_xlfn.LET(
_xlpm.CumulativeInterestCalculation,SUM($D$29:$D454),
_xlpm.IsPrincipalZeroCondition,ROUND($G453,2) = 0,
_xlpm.IsPrincipalRemainingBlankCondition,$G453="",
_xlpm.IsPeriodBlankCondition,ISBLANK($A454),
_xlpm.Calculation,IF(_xlpm.IsPeriodBlankCondition,"",IF(_xlpm.IsPrincipalRemainingBlankCondition,"",IF(_xlpm.IsPrincipalZeroCondition,"",_xlpm.CumulativeInterestCalculation))),
_xlpm.Calculation
)</f>
        <v/>
      </c>
      <c r="L454" s="4" t="str">
        <f>_xlfn.LET(
_xlpm.CumulativePrincipalCalculation,SUM($E$29:$F454),
_xlpm.CumulativePrincipalCalculationIfPrincipalLessThenOrEqualToMonthlyPaymentCondition,$L453+$E454,
_xlpm.PrincipalOwedCalculation,$B$10-$D454,
_xlpm.IsPrincipalLessThenOrEqualToMonthlyPaymentCondition,$G453&lt;=$B$10,
_xlpm.IsPrincipalZeroCondition,ROUND($G453,2) = 0,
_xlpm.IsPrincipalRemainingBlankCondition,$G453="",
_xlpm.IsPeriodBlankCondition,ISBLANK($A454),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54" s="4" t="str">
        <f>_xlfn.LET(
_xlpm.CumulativePMICalculation,SUM($I$29:$I454),
_xlpm.IsPrincipalZeroCondition,ROUND($G453,2) = 0,
_xlpm.IsPrincipalRemainingBlankCondition,$G453="",
_xlpm.IsPeriodBlankCondition,ISBLANK($A454),
_xlpm.Calculation,IF(_xlpm.IsPeriodBlankCondition,"",IF(_xlpm.IsPrincipalRemainingBlankCondition,"",IF(_xlpm.IsPrincipalZeroCondition,"",_xlpm.CumulativePMICalculation))),
_xlpm.Calculation
)</f>
        <v/>
      </c>
      <c r="N454" s="4" t="str">
        <f t="shared" si="62"/>
        <v/>
      </c>
      <c r="O454" s="4" t="str">
        <f>_xlfn.LET(
_xlpm.CumulativeHousingPaymentsIncludingAdditionalCosts,SUM($J$29:$J454),
_xlpm.PrincipalOwedCalculation,$B$10-$D454,
_xlpm.IsPrincipalLessThenOrEqualToMonthlyPaymentCondition,$G453&lt;=$B$10,
_xlpm.IsPrincipalZeroCondition,ROUND($G453,2) = 0,
_xlpm.IsPrincipalRemainingBlankCondition,$G453="",
_xlpm.IsPeriodBlankCondition,ISBLANK($A454),
_xlpm.Calculation,IF(_xlpm.IsPeriodBlankCondition,"",IF(_xlpm.IsPrincipalRemainingBlankCondition,"",IF(_xlpm.IsPrincipalZeroCondition,"",_xlpm.CumulativeHousingPaymentsIncludingAdditionalCosts))),
_xlpm.Calculation
)</f>
        <v/>
      </c>
    </row>
    <row r="455" spans="2:15" x14ac:dyDescent="0.3">
      <c r="B455" s="34" t="str">
        <f t="shared" si="55"/>
        <v/>
      </c>
      <c r="C455" s="4" t="str">
        <f t="shared" si="56"/>
        <v/>
      </c>
      <c r="D455" s="4" t="str">
        <f t="shared" si="57"/>
        <v/>
      </c>
      <c r="E455" s="4" t="str">
        <f t="shared" si="63"/>
        <v/>
      </c>
      <c r="F455" s="4"/>
      <c r="G455" s="4" t="str">
        <f t="shared" si="58"/>
        <v/>
      </c>
      <c r="H455" s="4" t="str">
        <f t="shared" si="59"/>
        <v/>
      </c>
      <c r="I455" s="4" t="str">
        <f t="shared" si="60"/>
        <v/>
      </c>
      <c r="J455" s="4" t="str">
        <f t="shared" si="61"/>
        <v/>
      </c>
      <c r="K455" s="4" t="str">
        <f>_xlfn.LET(
_xlpm.CumulativeInterestCalculation,SUM($D$29:$D455),
_xlpm.IsPrincipalZeroCondition,ROUND($G454,2) = 0,
_xlpm.IsPrincipalRemainingBlankCondition,$G454="",
_xlpm.IsPeriodBlankCondition,ISBLANK($A455),
_xlpm.Calculation,IF(_xlpm.IsPeriodBlankCondition,"",IF(_xlpm.IsPrincipalRemainingBlankCondition,"",IF(_xlpm.IsPrincipalZeroCondition,"",_xlpm.CumulativeInterestCalculation))),
_xlpm.Calculation
)</f>
        <v/>
      </c>
      <c r="L455" s="4" t="str">
        <f>_xlfn.LET(
_xlpm.CumulativePrincipalCalculation,SUM($E$29:$F455),
_xlpm.CumulativePrincipalCalculationIfPrincipalLessThenOrEqualToMonthlyPaymentCondition,$L454+$E455,
_xlpm.PrincipalOwedCalculation,$B$10-$D455,
_xlpm.IsPrincipalLessThenOrEqualToMonthlyPaymentCondition,$G454&lt;=$B$10,
_xlpm.IsPrincipalZeroCondition,ROUND($G454,2) = 0,
_xlpm.IsPrincipalRemainingBlankCondition,$G454="",
_xlpm.IsPeriodBlankCondition,ISBLANK($A455),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55" s="4" t="str">
        <f>_xlfn.LET(
_xlpm.CumulativePMICalculation,SUM($I$29:$I455),
_xlpm.IsPrincipalZeroCondition,ROUND($G454,2) = 0,
_xlpm.IsPrincipalRemainingBlankCondition,$G454="",
_xlpm.IsPeriodBlankCondition,ISBLANK($A455),
_xlpm.Calculation,IF(_xlpm.IsPeriodBlankCondition,"",IF(_xlpm.IsPrincipalRemainingBlankCondition,"",IF(_xlpm.IsPrincipalZeroCondition,"",_xlpm.CumulativePMICalculation))),
_xlpm.Calculation
)</f>
        <v/>
      </c>
      <c r="N455" s="4" t="str">
        <f t="shared" si="62"/>
        <v/>
      </c>
      <c r="O455" s="4" t="str">
        <f>_xlfn.LET(
_xlpm.CumulativeHousingPaymentsIncludingAdditionalCosts,SUM($J$29:$J455),
_xlpm.PrincipalOwedCalculation,$B$10-$D455,
_xlpm.IsPrincipalLessThenOrEqualToMonthlyPaymentCondition,$G454&lt;=$B$10,
_xlpm.IsPrincipalZeroCondition,ROUND($G454,2) = 0,
_xlpm.IsPrincipalRemainingBlankCondition,$G454="",
_xlpm.IsPeriodBlankCondition,ISBLANK($A455),
_xlpm.Calculation,IF(_xlpm.IsPeriodBlankCondition,"",IF(_xlpm.IsPrincipalRemainingBlankCondition,"",IF(_xlpm.IsPrincipalZeroCondition,"",_xlpm.CumulativeHousingPaymentsIncludingAdditionalCosts))),
_xlpm.Calculation
)</f>
        <v/>
      </c>
    </row>
    <row r="456" spans="2:15" x14ac:dyDescent="0.3">
      <c r="B456" s="34" t="str">
        <f t="shared" si="55"/>
        <v/>
      </c>
      <c r="C456" s="4" t="str">
        <f t="shared" si="56"/>
        <v/>
      </c>
      <c r="D456" s="4" t="str">
        <f t="shared" si="57"/>
        <v/>
      </c>
      <c r="E456" s="4" t="str">
        <f t="shared" si="63"/>
        <v/>
      </c>
      <c r="F456" s="4"/>
      <c r="G456" s="4" t="str">
        <f t="shared" si="58"/>
        <v/>
      </c>
      <c r="H456" s="4" t="str">
        <f t="shared" si="59"/>
        <v/>
      </c>
      <c r="I456" s="4" t="str">
        <f t="shared" si="60"/>
        <v/>
      </c>
      <c r="J456" s="4" t="str">
        <f t="shared" si="61"/>
        <v/>
      </c>
      <c r="K456" s="4" t="str">
        <f>_xlfn.LET(
_xlpm.CumulativeInterestCalculation,SUM($D$29:$D456),
_xlpm.IsPrincipalZeroCondition,ROUND($G455,2) = 0,
_xlpm.IsPrincipalRemainingBlankCondition,$G455="",
_xlpm.IsPeriodBlankCondition,ISBLANK($A456),
_xlpm.Calculation,IF(_xlpm.IsPeriodBlankCondition,"",IF(_xlpm.IsPrincipalRemainingBlankCondition,"",IF(_xlpm.IsPrincipalZeroCondition,"",_xlpm.CumulativeInterestCalculation))),
_xlpm.Calculation
)</f>
        <v/>
      </c>
      <c r="L456" s="4" t="str">
        <f>_xlfn.LET(
_xlpm.CumulativePrincipalCalculation,SUM($E$29:$F456),
_xlpm.CumulativePrincipalCalculationIfPrincipalLessThenOrEqualToMonthlyPaymentCondition,$L455+$E456,
_xlpm.PrincipalOwedCalculation,$B$10-$D456,
_xlpm.IsPrincipalLessThenOrEqualToMonthlyPaymentCondition,$G455&lt;=$B$10,
_xlpm.IsPrincipalZeroCondition,ROUND($G455,2) = 0,
_xlpm.IsPrincipalRemainingBlankCondition,$G455="",
_xlpm.IsPeriodBlankCondition,ISBLANK($A456),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56" s="4" t="str">
        <f>_xlfn.LET(
_xlpm.CumulativePMICalculation,SUM($I$29:$I456),
_xlpm.IsPrincipalZeroCondition,ROUND($G455,2) = 0,
_xlpm.IsPrincipalRemainingBlankCondition,$G455="",
_xlpm.IsPeriodBlankCondition,ISBLANK($A456),
_xlpm.Calculation,IF(_xlpm.IsPeriodBlankCondition,"",IF(_xlpm.IsPrincipalRemainingBlankCondition,"",IF(_xlpm.IsPrincipalZeroCondition,"",_xlpm.CumulativePMICalculation))),
_xlpm.Calculation
)</f>
        <v/>
      </c>
      <c r="N456" s="4" t="str">
        <f t="shared" si="62"/>
        <v/>
      </c>
      <c r="O456" s="4" t="str">
        <f>_xlfn.LET(
_xlpm.CumulativeHousingPaymentsIncludingAdditionalCosts,SUM($J$29:$J456),
_xlpm.PrincipalOwedCalculation,$B$10-$D456,
_xlpm.IsPrincipalLessThenOrEqualToMonthlyPaymentCondition,$G455&lt;=$B$10,
_xlpm.IsPrincipalZeroCondition,ROUND($G455,2) = 0,
_xlpm.IsPrincipalRemainingBlankCondition,$G455="",
_xlpm.IsPeriodBlankCondition,ISBLANK($A456),
_xlpm.Calculation,IF(_xlpm.IsPeriodBlankCondition,"",IF(_xlpm.IsPrincipalRemainingBlankCondition,"",IF(_xlpm.IsPrincipalZeroCondition,"",_xlpm.CumulativeHousingPaymentsIncludingAdditionalCosts))),
_xlpm.Calculation
)</f>
        <v/>
      </c>
    </row>
    <row r="457" spans="2:15" x14ac:dyDescent="0.3">
      <c r="B457" s="34" t="str">
        <f t="shared" si="55"/>
        <v/>
      </c>
      <c r="C457" s="4" t="str">
        <f t="shared" si="56"/>
        <v/>
      </c>
      <c r="D457" s="4" t="str">
        <f t="shared" si="57"/>
        <v/>
      </c>
      <c r="E457" s="4" t="str">
        <f t="shared" si="63"/>
        <v/>
      </c>
      <c r="F457" s="4"/>
      <c r="G457" s="4" t="str">
        <f t="shared" si="58"/>
        <v/>
      </c>
      <c r="H457" s="4" t="str">
        <f t="shared" si="59"/>
        <v/>
      </c>
      <c r="I457" s="4" t="str">
        <f t="shared" si="60"/>
        <v/>
      </c>
      <c r="J457" s="4" t="str">
        <f t="shared" si="61"/>
        <v/>
      </c>
      <c r="K457" s="4" t="str">
        <f>_xlfn.LET(
_xlpm.CumulativeInterestCalculation,SUM($D$29:$D457),
_xlpm.IsPrincipalZeroCondition,ROUND($G456,2) = 0,
_xlpm.IsPrincipalRemainingBlankCondition,$G456="",
_xlpm.IsPeriodBlankCondition,ISBLANK($A457),
_xlpm.Calculation,IF(_xlpm.IsPeriodBlankCondition,"",IF(_xlpm.IsPrincipalRemainingBlankCondition,"",IF(_xlpm.IsPrincipalZeroCondition,"",_xlpm.CumulativeInterestCalculation))),
_xlpm.Calculation
)</f>
        <v/>
      </c>
      <c r="L457" s="4" t="str">
        <f>_xlfn.LET(
_xlpm.CumulativePrincipalCalculation,SUM($E$29:$F457),
_xlpm.CumulativePrincipalCalculationIfPrincipalLessThenOrEqualToMonthlyPaymentCondition,$L456+$E457,
_xlpm.PrincipalOwedCalculation,$B$10-$D457,
_xlpm.IsPrincipalLessThenOrEqualToMonthlyPaymentCondition,$G456&lt;=$B$10,
_xlpm.IsPrincipalZeroCondition,ROUND($G456,2) = 0,
_xlpm.IsPrincipalRemainingBlankCondition,$G456="",
_xlpm.IsPeriodBlankCondition,ISBLANK($A457),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57" s="4" t="str">
        <f>_xlfn.LET(
_xlpm.CumulativePMICalculation,SUM($I$29:$I457),
_xlpm.IsPrincipalZeroCondition,ROUND($G456,2) = 0,
_xlpm.IsPrincipalRemainingBlankCondition,$G456="",
_xlpm.IsPeriodBlankCondition,ISBLANK($A457),
_xlpm.Calculation,IF(_xlpm.IsPeriodBlankCondition,"",IF(_xlpm.IsPrincipalRemainingBlankCondition,"",IF(_xlpm.IsPrincipalZeroCondition,"",_xlpm.CumulativePMICalculation))),
_xlpm.Calculation
)</f>
        <v/>
      </c>
      <c r="N457" s="4" t="str">
        <f t="shared" si="62"/>
        <v/>
      </c>
      <c r="O457" s="4" t="str">
        <f>_xlfn.LET(
_xlpm.CumulativeHousingPaymentsIncludingAdditionalCosts,SUM($J$29:$J457),
_xlpm.PrincipalOwedCalculation,$B$10-$D457,
_xlpm.IsPrincipalLessThenOrEqualToMonthlyPaymentCondition,$G456&lt;=$B$10,
_xlpm.IsPrincipalZeroCondition,ROUND($G456,2) = 0,
_xlpm.IsPrincipalRemainingBlankCondition,$G456="",
_xlpm.IsPeriodBlankCondition,ISBLANK($A457),
_xlpm.Calculation,IF(_xlpm.IsPeriodBlankCondition,"",IF(_xlpm.IsPrincipalRemainingBlankCondition,"",IF(_xlpm.IsPrincipalZeroCondition,"",_xlpm.CumulativeHousingPaymentsIncludingAdditionalCosts))),
_xlpm.Calculation
)</f>
        <v/>
      </c>
    </row>
    <row r="458" spans="2:15" x14ac:dyDescent="0.3">
      <c r="B458" s="34" t="str">
        <f t="shared" si="55"/>
        <v/>
      </c>
      <c r="C458" s="4" t="str">
        <f t="shared" si="56"/>
        <v/>
      </c>
      <c r="D458" s="4" t="str">
        <f t="shared" si="57"/>
        <v/>
      </c>
      <c r="E458" s="4" t="str">
        <f t="shared" si="63"/>
        <v/>
      </c>
      <c r="F458" s="4"/>
      <c r="G458" s="4" t="str">
        <f t="shared" si="58"/>
        <v/>
      </c>
      <c r="H458" s="4" t="str">
        <f t="shared" si="59"/>
        <v/>
      </c>
      <c r="I458" s="4" t="str">
        <f t="shared" si="60"/>
        <v/>
      </c>
      <c r="J458" s="4" t="str">
        <f t="shared" si="61"/>
        <v/>
      </c>
      <c r="K458" s="4" t="str">
        <f>_xlfn.LET(
_xlpm.CumulativeInterestCalculation,SUM($D$29:$D458),
_xlpm.IsPrincipalZeroCondition,ROUND($G457,2) = 0,
_xlpm.IsPrincipalRemainingBlankCondition,$G457="",
_xlpm.IsPeriodBlankCondition,ISBLANK($A458),
_xlpm.Calculation,IF(_xlpm.IsPeriodBlankCondition,"",IF(_xlpm.IsPrincipalRemainingBlankCondition,"",IF(_xlpm.IsPrincipalZeroCondition,"",_xlpm.CumulativeInterestCalculation))),
_xlpm.Calculation
)</f>
        <v/>
      </c>
      <c r="L458" s="4" t="str">
        <f>_xlfn.LET(
_xlpm.CumulativePrincipalCalculation,SUM($E$29:$F458),
_xlpm.CumulativePrincipalCalculationIfPrincipalLessThenOrEqualToMonthlyPaymentCondition,$L457+$E458,
_xlpm.PrincipalOwedCalculation,$B$10-$D458,
_xlpm.IsPrincipalLessThenOrEqualToMonthlyPaymentCondition,$G457&lt;=$B$10,
_xlpm.IsPrincipalZeroCondition,ROUND($G457,2) = 0,
_xlpm.IsPrincipalRemainingBlankCondition,$G457="",
_xlpm.IsPeriodBlankCondition,ISBLANK($A458),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58" s="4" t="str">
        <f>_xlfn.LET(
_xlpm.CumulativePMICalculation,SUM($I$29:$I458),
_xlpm.IsPrincipalZeroCondition,ROUND($G457,2) = 0,
_xlpm.IsPrincipalRemainingBlankCondition,$G457="",
_xlpm.IsPeriodBlankCondition,ISBLANK($A458),
_xlpm.Calculation,IF(_xlpm.IsPeriodBlankCondition,"",IF(_xlpm.IsPrincipalRemainingBlankCondition,"",IF(_xlpm.IsPrincipalZeroCondition,"",_xlpm.CumulativePMICalculation))),
_xlpm.Calculation
)</f>
        <v/>
      </c>
      <c r="N458" s="4" t="str">
        <f t="shared" si="62"/>
        <v/>
      </c>
      <c r="O458" s="4" t="str">
        <f>_xlfn.LET(
_xlpm.CumulativeHousingPaymentsIncludingAdditionalCosts,SUM($J$29:$J458),
_xlpm.PrincipalOwedCalculation,$B$10-$D458,
_xlpm.IsPrincipalLessThenOrEqualToMonthlyPaymentCondition,$G457&lt;=$B$10,
_xlpm.IsPrincipalZeroCondition,ROUND($G457,2) = 0,
_xlpm.IsPrincipalRemainingBlankCondition,$G457="",
_xlpm.IsPeriodBlankCondition,ISBLANK($A458),
_xlpm.Calculation,IF(_xlpm.IsPeriodBlankCondition,"",IF(_xlpm.IsPrincipalRemainingBlankCondition,"",IF(_xlpm.IsPrincipalZeroCondition,"",_xlpm.CumulativeHousingPaymentsIncludingAdditionalCosts))),
_xlpm.Calculation
)</f>
        <v/>
      </c>
    </row>
    <row r="459" spans="2:15" x14ac:dyDescent="0.3">
      <c r="B459" s="34" t="str">
        <f t="shared" si="55"/>
        <v/>
      </c>
      <c r="C459" s="4" t="str">
        <f t="shared" si="56"/>
        <v/>
      </c>
      <c r="D459" s="4" t="str">
        <f t="shared" si="57"/>
        <v/>
      </c>
      <c r="E459" s="4" t="str">
        <f t="shared" si="63"/>
        <v/>
      </c>
      <c r="F459" s="4"/>
      <c r="G459" s="4" t="str">
        <f t="shared" si="58"/>
        <v/>
      </c>
      <c r="H459" s="4" t="str">
        <f t="shared" si="59"/>
        <v/>
      </c>
      <c r="I459" s="4" t="str">
        <f t="shared" si="60"/>
        <v/>
      </c>
      <c r="J459" s="4" t="str">
        <f t="shared" si="61"/>
        <v/>
      </c>
      <c r="K459" s="4" t="str">
        <f>_xlfn.LET(
_xlpm.CumulativeInterestCalculation,SUM($D$29:$D459),
_xlpm.IsPrincipalZeroCondition,ROUND($G458,2) = 0,
_xlpm.IsPrincipalRemainingBlankCondition,$G458="",
_xlpm.IsPeriodBlankCondition,ISBLANK($A459),
_xlpm.Calculation,IF(_xlpm.IsPeriodBlankCondition,"",IF(_xlpm.IsPrincipalRemainingBlankCondition,"",IF(_xlpm.IsPrincipalZeroCondition,"",_xlpm.CumulativeInterestCalculation))),
_xlpm.Calculation
)</f>
        <v/>
      </c>
      <c r="L459" s="4" t="str">
        <f>_xlfn.LET(
_xlpm.CumulativePrincipalCalculation,SUM($E$29:$F459),
_xlpm.CumulativePrincipalCalculationIfPrincipalLessThenOrEqualToMonthlyPaymentCondition,$L458+$E459,
_xlpm.PrincipalOwedCalculation,$B$10-$D459,
_xlpm.IsPrincipalLessThenOrEqualToMonthlyPaymentCondition,$G458&lt;=$B$10,
_xlpm.IsPrincipalZeroCondition,ROUND($G458,2) = 0,
_xlpm.IsPrincipalRemainingBlankCondition,$G458="",
_xlpm.IsPeriodBlankCondition,ISBLANK($A459),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59" s="4" t="str">
        <f>_xlfn.LET(
_xlpm.CumulativePMICalculation,SUM($I$29:$I459),
_xlpm.IsPrincipalZeroCondition,ROUND($G458,2) = 0,
_xlpm.IsPrincipalRemainingBlankCondition,$G458="",
_xlpm.IsPeriodBlankCondition,ISBLANK($A459),
_xlpm.Calculation,IF(_xlpm.IsPeriodBlankCondition,"",IF(_xlpm.IsPrincipalRemainingBlankCondition,"",IF(_xlpm.IsPrincipalZeroCondition,"",_xlpm.CumulativePMICalculation))),
_xlpm.Calculation
)</f>
        <v/>
      </c>
      <c r="N459" s="4" t="str">
        <f t="shared" si="62"/>
        <v/>
      </c>
      <c r="O459" s="4" t="str">
        <f>_xlfn.LET(
_xlpm.CumulativeHousingPaymentsIncludingAdditionalCosts,SUM($J$29:$J459),
_xlpm.PrincipalOwedCalculation,$B$10-$D459,
_xlpm.IsPrincipalLessThenOrEqualToMonthlyPaymentCondition,$G458&lt;=$B$10,
_xlpm.IsPrincipalZeroCondition,ROUND($G458,2) = 0,
_xlpm.IsPrincipalRemainingBlankCondition,$G458="",
_xlpm.IsPeriodBlankCondition,ISBLANK($A459),
_xlpm.Calculation,IF(_xlpm.IsPeriodBlankCondition,"",IF(_xlpm.IsPrincipalRemainingBlankCondition,"",IF(_xlpm.IsPrincipalZeroCondition,"",_xlpm.CumulativeHousingPaymentsIncludingAdditionalCosts))),
_xlpm.Calculation
)</f>
        <v/>
      </c>
    </row>
    <row r="460" spans="2:15" x14ac:dyDescent="0.3">
      <c r="B460" s="34" t="str">
        <f t="shared" si="55"/>
        <v/>
      </c>
      <c r="C460" s="4" t="str">
        <f t="shared" si="56"/>
        <v/>
      </c>
      <c r="D460" s="4" t="str">
        <f t="shared" si="57"/>
        <v/>
      </c>
      <c r="E460" s="4" t="str">
        <f t="shared" si="63"/>
        <v/>
      </c>
      <c r="F460" s="4"/>
      <c r="G460" s="4" t="str">
        <f t="shared" si="58"/>
        <v/>
      </c>
      <c r="H460" s="4" t="str">
        <f t="shared" si="59"/>
        <v/>
      </c>
      <c r="I460" s="4" t="str">
        <f t="shared" si="60"/>
        <v/>
      </c>
      <c r="J460" s="4" t="str">
        <f t="shared" si="61"/>
        <v/>
      </c>
      <c r="K460" s="4" t="str">
        <f>_xlfn.LET(
_xlpm.CumulativeInterestCalculation,SUM($D$29:$D460),
_xlpm.IsPrincipalZeroCondition,ROUND($G459,2) = 0,
_xlpm.IsPrincipalRemainingBlankCondition,$G459="",
_xlpm.IsPeriodBlankCondition,ISBLANK($A460),
_xlpm.Calculation,IF(_xlpm.IsPeriodBlankCondition,"",IF(_xlpm.IsPrincipalRemainingBlankCondition,"",IF(_xlpm.IsPrincipalZeroCondition,"",_xlpm.CumulativeInterestCalculation))),
_xlpm.Calculation
)</f>
        <v/>
      </c>
      <c r="L460" s="4" t="str">
        <f>_xlfn.LET(
_xlpm.CumulativePrincipalCalculation,SUM($E$29:$F460),
_xlpm.CumulativePrincipalCalculationIfPrincipalLessThenOrEqualToMonthlyPaymentCondition,$L459+$E460,
_xlpm.PrincipalOwedCalculation,$B$10-$D460,
_xlpm.IsPrincipalLessThenOrEqualToMonthlyPaymentCondition,$G459&lt;=$B$10,
_xlpm.IsPrincipalZeroCondition,ROUND($G459,2) = 0,
_xlpm.IsPrincipalRemainingBlankCondition,$G459="",
_xlpm.IsPeriodBlankCondition,ISBLANK($A460),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60" s="4" t="str">
        <f>_xlfn.LET(
_xlpm.CumulativePMICalculation,SUM($I$29:$I460),
_xlpm.IsPrincipalZeroCondition,ROUND($G459,2) = 0,
_xlpm.IsPrincipalRemainingBlankCondition,$G459="",
_xlpm.IsPeriodBlankCondition,ISBLANK($A460),
_xlpm.Calculation,IF(_xlpm.IsPeriodBlankCondition,"",IF(_xlpm.IsPrincipalRemainingBlankCondition,"",IF(_xlpm.IsPrincipalZeroCondition,"",_xlpm.CumulativePMICalculation))),
_xlpm.Calculation
)</f>
        <v/>
      </c>
      <c r="N460" s="4" t="str">
        <f t="shared" si="62"/>
        <v/>
      </c>
      <c r="O460" s="4" t="str">
        <f>_xlfn.LET(
_xlpm.CumulativeHousingPaymentsIncludingAdditionalCosts,SUM($J$29:$J460),
_xlpm.PrincipalOwedCalculation,$B$10-$D460,
_xlpm.IsPrincipalLessThenOrEqualToMonthlyPaymentCondition,$G459&lt;=$B$10,
_xlpm.IsPrincipalZeroCondition,ROUND($G459,2) = 0,
_xlpm.IsPrincipalRemainingBlankCondition,$G459="",
_xlpm.IsPeriodBlankCondition,ISBLANK($A460),
_xlpm.Calculation,IF(_xlpm.IsPeriodBlankCondition,"",IF(_xlpm.IsPrincipalRemainingBlankCondition,"",IF(_xlpm.IsPrincipalZeroCondition,"",_xlpm.CumulativeHousingPaymentsIncludingAdditionalCosts))),
_xlpm.Calculation
)</f>
        <v/>
      </c>
    </row>
    <row r="461" spans="2:15" x14ac:dyDescent="0.3">
      <c r="B461" s="34" t="str">
        <f t="shared" si="55"/>
        <v/>
      </c>
      <c r="C461" s="4" t="str">
        <f t="shared" si="56"/>
        <v/>
      </c>
      <c r="D461" s="4" t="str">
        <f t="shared" si="57"/>
        <v/>
      </c>
      <c r="E461" s="4" t="str">
        <f t="shared" si="63"/>
        <v/>
      </c>
      <c r="F461" s="4"/>
      <c r="G461" s="4" t="str">
        <f t="shared" si="58"/>
        <v/>
      </c>
      <c r="H461" s="4" t="str">
        <f t="shared" si="59"/>
        <v/>
      </c>
      <c r="I461" s="4" t="str">
        <f t="shared" si="60"/>
        <v/>
      </c>
      <c r="J461" s="4" t="str">
        <f t="shared" si="61"/>
        <v/>
      </c>
      <c r="K461" s="4" t="str">
        <f>_xlfn.LET(
_xlpm.CumulativeInterestCalculation,SUM($D$29:$D461),
_xlpm.IsPrincipalZeroCondition,ROUND($G460,2) = 0,
_xlpm.IsPrincipalRemainingBlankCondition,$G460="",
_xlpm.IsPeriodBlankCondition,ISBLANK($A461),
_xlpm.Calculation,IF(_xlpm.IsPeriodBlankCondition,"",IF(_xlpm.IsPrincipalRemainingBlankCondition,"",IF(_xlpm.IsPrincipalZeroCondition,"",_xlpm.CumulativeInterestCalculation))),
_xlpm.Calculation
)</f>
        <v/>
      </c>
      <c r="L461" s="4" t="str">
        <f>_xlfn.LET(
_xlpm.CumulativePrincipalCalculation,SUM($E$29:$F461),
_xlpm.CumulativePrincipalCalculationIfPrincipalLessThenOrEqualToMonthlyPaymentCondition,$L460+$E461,
_xlpm.PrincipalOwedCalculation,$B$10-$D461,
_xlpm.IsPrincipalLessThenOrEqualToMonthlyPaymentCondition,$G460&lt;=$B$10,
_xlpm.IsPrincipalZeroCondition,ROUND($G460,2) = 0,
_xlpm.IsPrincipalRemainingBlankCondition,$G460="",
_xlpm.IsPeriodBlankCondition,ISBLANK($A461),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61" s="4" t="str">
        <f>_xlfn.LET(
_xlpm.CumulativePMICalculation,SUM($I$29:$I461),
_xlpm.IsPrincipalZeroCondition,ROUND($G460,2) = 0,
_xlpm.IsPrincipalRemainingBlankCondition,$G460="",
_xlpm.IsPeriodBlankCondition,ISBLANK($A461),
_xlpm.Calculation,IF(_xlpm.IsPeriodBlankCondition,"",IF(_xlpm.IsPrincipalRemainingBlankCondition,"",IF(_xlpm.IsPrincipalZeroCondition,"",_xlpm.CumulativePMICalculation))),
_xlpm.Calculation
)</f>
        <v/>
      </c>
      <c r="N461" s="4" t="str">
        <f t="shared" si="62"/>
        <v/>
      </c>
      <c r="O461" s="4" t="str">
        <f>_xlfn.LET(
_xlpm.CumulativeHousingPaymentsIncludingAdditionalCosts,SUM($J$29:$J461),
_xlpm.PrincipalOwedCalculation,$B$10-$D461,
_xlpm.IsPrincipalLessThenOrEqualToMonthlyPaymentCondition,$G460&lt;=$B$10,
_xlpm.IsPrincipalZeroCondition,ROUND($G460,2) = 0,
_xlpm.IsPrincipalRemainingBlankCondition,$G460="",
_xlpm.IsPeriodBlankCondition,ISBLANK($A461),
_xlpm.Calculation,IF(_xlpm.IsPeriodBlankCondition,"",IF(_xlpm.IsPrincipalRemainingBlankCondition,"",IF(_xlpm.IsPrincipalZeroCondition,"",_xlpm.CumulativeHousingPaymentsIncludingAdditionalCosts))),
_xlpm.Calculation
)</f>
        <v/>
      </c>
    </row>
    <row r="462" spans="2:15" x14ac:dyDescent="0.3">
      <c r="B462" s="34" t="str">
        <f t="shared" si="55"/>
        <v/>
      </c>
      <c r="C462" s="4" t="str">
        <f t="shared" si="56"/>
        <v/>
      </c>
      <c r="D462" s="4" t="str">
        <f t="shared" si="57"/>
        <v/>
      </c>
      <c r="E462" s="4" t="str">
        <f t="shared" si="63"/>
        <v/>
      </c>
      <c r="F462" s="4"/>
      <c r="G462" s="4" t="str">
        <f t="shared" si="58"/>
        <v/>
      </c>
      <c r="H462" s="4" t="str">
        <f t="shared" si="59"/>
        <v/>
      </c>
      <c r="I462" s="4" t="str">
        <f t="shared" si="60"/>
        <v/>
      </c>
      <c r="J462" s="4" t="str">
        <f t="shared" si="61"/>
        <v/>
      </c>
      <c r="K462" s="4" t="str">
        <f>_xlfn.LET(
_xlpm.CumulativeInterestCalculation,SUM($D$29:$D462),
_xlpm.IsPrincipalZeroCondition,ROUND($G461,2) = 0,
_xlpm.IsPrincipalRemainingBlankCondition,$G461="",
_xlpm.IsPeriodBlankCondition,ISBLANK($A462),
_xlpm.Calculation,IF(_xlpm.IsPeriodBlankCondition,"",IF(_xlpm.IsPrincipalRemainingBlankCondition,"",IF(_xlpm.IsPrincipalZeroCondition,"",_xlpm.CumulativeInterestCalculation))),
_xlpm.Calculation
)</f>
        <v/>
      </c>
      <c r="L462" s="4" t="str">
        <f>_xlfn.LET(
_xlpm.CumulativePrincipalCalculation,SUM($E$29:$F462),
_xlpm.CumulativePrincipalCalculationIfPrincipalLessThenOrEqualToMonthlyPaymentCondition,$L461+$E462,
_xlpm.PrincipalOwedCalculation,$B$10-$D462,
_xlpm.IsPrincipalLessThenOrEqualToMonthlyPaymentCondition,$G461&lt;=$B$10,
_xlpm.IsPrincipalZeroCondition,ROUND($G461,2) = 0,
_xlpm.IsPrincipalRemainingBlankCondition,$G461="",
_xlpm.IsPeriodBlankCondition,ISBLANK($A462),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62" s="4" t="str">
        <f>_xlfn.LET(
_xlpm.CumulativePMICalculation,SUM($I$29:$I462),
_xlpm.IsPrincipalZeroCondition,ROUND($G461,2) = 0,
_xlpm.IsPrincipalRemainingBlankCondition,$G461="",
_xlpm.IsPeriodBlankCondition,ISBLANK($A462),
_xlpm.Calculation,IF(_xlpm.IsPeriodBlankCondition,"",IF(_xlpm.IsPrincipalRemainingBlankCondition,"",IF(_xlpm.IsPrincipalZeroCondition,"",_xlpm.CumulativePMICalculation))),
_xlpm.Calculation
)</f>
        <v/>
      </c>
      <c r="N462" s="4" t="str">
        <f t="shared" si="62"/>
        <v/>
      </c>
      <c r="O462" s="4" t="str">
        <f>_xlfn.LET(
_xlpm.CumulativeHousingPaymentsIncludingAdditionalCosts,SUM($J$29:$J462),
_xlpm.PrincipalOwedCalculation,$B$10-$D462,
_xlpm.IsPrincipalLessThenOrEqualToMonthlyPaymentCondition,$G461&lt;=$B$10,
_xlpm.IsPrincipalZeroCondition,ROUND($G461,2) = 0,
_xlpm.IsPrincipalRemainingBlankCondition,$G461="",
_xlpm.IsPeriodBlankCondition,ISBLANK($A462),
_xlpm.Calculation,IF(_xlpm.IsPeriodBlankCondition,"",IF(_xlpm.IsPrincipalRemainingBlankCondition,"",IF(_xlpm.IsPrincipalZeroCondition,"",_xlpm.CumulativeHousingPaymentsIncludingAdditionalCosts))),
_xlpm.Calculation
)</f>
        <v/>
      </c>
    </row>
    <row r="463" spans="2:15" x14ac:dyDescent="0.3">
      <c r="B463" s="34" t="str">
        <f t="shared" si="55"/>
        <v/>
      </c>
      <c r="C463" s="4" t="str">
        <f t="shared" si="56"/>
        <v/>
      </c>
      <c r="D463" s="4" t="str">
        <f t="shared" si="57"/>
        <v/>
      </c>
      <c r="E463" s="4" t="str">
        <f t="shared" si="63"/>
        <v/>
      </c>
      <c r="F463" s="4"/>
      <c r="G463" s="4" t="str">
        <f t="shared" si="58"/>
        <v/>
      </c>
      <c r="H463" s="4" t="str">
        <f t="shared" si="59"/>
        <v/>
      </c>
      <c r="I463" s="4" t="str">
        <f t="shared" si="60"/>
        <v/>
      </c>
      <c r="J463" s="4" t="str">
        <f t="shared" si="61"/>
        <v/>
      </c>
      <c r="K463" s="4" t="str">
        <f>_xlfn.LET(
_xlpm.CumulativeInterestCalculation,SUM($D$29:$D463),
_xlpm.IsPrincipalZeroCondition,ROUND($G462,2) = 0,
_xlpm.IsPrincipalRemainingBlankCondition,$G462="",
_xlpm.IsPeriodBlankCondition,ISBLANK($A463),
_xlpm.Calculation,IF(_xlpm.IsPeriodBlankCondition,"",IF(_xlpm.IsPrincipalRemainingBlankCondition,"",IF(_xlpm.IsPrincipalZeroCondition,"",_xlpm.CumulativeInterestCalculation))),
_xlpm.Calculation
)</f>
        <v/>
      </c>
      <c r="L463" s="4" t="str">
        <f>_xlfn.LET(
_xlpm.CumulativePrincipalCalculation,SUM($E$29:$F463),
_xlpm.CumulativePrincipalCalculationIfPrincipalLessThenOrEqualToMonthlyPaymentCondition,$L462+$E463,
_xlpm.PrincipalOwedCalculation,$B$10-$D463,
_xlpm.IsPrincipalLessThenOrEqualToMonthlyPaymentCondition,$G462&lt;=$B$10,
_xlpm.IsPrincipalZeroCondition,ROUND($G462,2) = 0,
_xlpm.IsPrincipalRemainingBlankCondition,$G462="",
_xlpm.IsPeriodBlankCondition,ISBLANK($A463),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63" s="4" t="str">
        <f>_xlfn.LET(
_xlpm.CumulativePMICalculation,SUM($I$29:$I463),
_xlpm.IsPrincipalZeroCondition,ROUND($G462,2) = 0,
_xlpm.IsPrincipalRemainingBlankCondition,$G462="",
_xlpm.IsPeriodBlankCondition,ISBLANK($A463),
_xlpm.Calculation,IF(_xlpm.IsPeriodBlankCondition,"",IF(_xlpm.IsPrincipalRemainingBlankCondition,"",IF(_xlpm.IsPrincipalZeroCondition,"",_xlpm.CumulativePMICalculation))),
_xlpm.Calculation
)</f>
        <v/>
      </c>
      <c r="N463" s="4" t="str">
        <f t="shared" si="62"/>
        <v/>
      </c>
      <c r="O463" s="4" t="str">
        <f>_xlfn.LET(
_xlpm.CumulativeHousingPaymentsIncludingAdditionalCosts,SUM($J$29:$J463),
_xlpm.PrincipalOwedCalculation,$B$10-$D463,
_xlpm.IsPrincipalLessThenOrEqualToMonthlyPaymentCondition,$G462&lt;=$B$10,
_xlpm.IsPrincipalZeroCondition,ROUND($G462,2) = 0,
_xlpm.IsPrincipalRemainingBlankCondition,$G462="",
_xlpm.IsPeriodBlankCondition,ISBLANK($A463),
_xlpm.Calculation,IF(_xlpm.IsPeriodBlankCondition,"",IF(_xlpm.IsPrincipalRemainingBlankCondition,"",IF(_xlpm.IsPrincipalZeroCondition,"",_xlpm.CumulativeHousingPaymentsIncludingAdditionalCosts))),
_xlpm.Calculation
)</f>
        <v/>
      </c>
    </row>
    <row r="464" spans="2:15" x14ac:dyDescent="0.3">
      <c r="B464" s="34" t="str">
        <f t="shared" si="55"/>
        <v/>
      </c>
      <c r="C464" s="4" t="str">
        <f t="shared" si="56"/>
        <v/>
      </c>
      <c r="D464" s="4" t="str">
        <f t="shared" si="57"/>
        <v/>
      </c>
      <c r="E464" s="4" t="str">
        <f t="shared" si="63"/>
        <v/>
      </c>
      <c r="F464" s="4"/>
      <c r="G464" s="4" t="str">
        <f t="shared" si="58"/>
        <v/>
      </c>
      <c r="H464" s="4" t="str">
        <f t="shared" si="59"/>
        <v/>
      </c>
      <c r="I464" s="4" t="str">
        <f t="shared" si="60"/>
        <v/>
      </c>
      <c r="J464" s="4" t="str">
        <f t="shared" si="61"/>
        <v/>
      </c>
      <c r="K464" s="4" t="str">
        <f>_xlfn.LET(
_xlpm.CumulativeInterestCalculation,SUM($D$29:$D464),
_xlpm.IsPrincipalZeroCondition,ROUND($G463,2) = 0,
_xlpm.IsPrincipalRemainingBlankCondition,$G463="",
_xlpm.IsPeriodBlankCondition,ISBLANK($A464),
_xlpm.Calculation,IF(_xlpm.IsPeriodBlankCondition,"",IF(_xlpm.IsPrincipalRemainingBlankCondition,"",IF(_xlpm.IsPrincipalZeroCondition,"",_xlpm.CumulativeInterestCalculation))),
_xlpm.Calculation
)</f>
        <v/>
      </c>
      <c r="L464" s="4" t="str">
        <f>_xlfn.LET(
_xlpm.CumulativePrincipalCalculation,SUM($E$29:$F464),
_xlpm.CumulativePrincipalCalculationIfPrincipalLessThenOrEqualToMonthlyPaymentCondition,$L463+$E464,
_xlpm.PrincipalOwedCalculation,$B$10-$D464,
_xlpm.IsPrincipalLessThenOrEqualToMonthlyPaymentCondition,$G463&lt;=$B$10,
_xlpm.IsPrincipalZeroCondition,ROUND($G463,2) = 0,
_xlpm.IsPrincipalRemainingBlankCondition,$G463="",
_xlpm.IsPeriodBlankCondition,ISBLANK($A464),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64" s="4" t="str">
        <f>_xlfn.LET(
_xlpm.CumulativePMICalculation,SUM($I$29:$I464),
_xlpm.IsPrincipalZeroCondition,ROUND($G463,2) = 0,
_xlpm.IsPrincipalRemainingBlankCondition,$G463="",
_xlpm.IsPeriodBlankCondition,ISBLANK($A464),
_xlpm.Calculation,IF(_xlpm.IsPeriodBlankCondition,"",IF(_xlpm.IsPrincipalRemainingBlankCondition,"",IF(_xlpm.IsPrincipalZeroCondition,"",_xlpm.CumulativePMICalculation))),
_xlpm.Calculation
)</f>
        <v/>
      </c>
      <c r="N464" s="4" t="str">
        <f t="shared" si="62"/>
        <v/>
      </c>
      <c r="O464" s="4" t="str">
        <f>_xlfn.LET(
_xlpm.CumulativeHousingPaymentsIncludingAdditionalCosts,SUM($J$29:$J464),
_xlpm.PrincipalOwedCalculation,$B$10-$D464,
_xlpm.IsPrincipalLessThenOrEqualToMonthlyPaymentCondition,$G463&lt;=$B$10,
_xlpm.IsPrincipalZeroCondition,ROUND($G463,2) = 0,
_xlpm.IsPrincipalRemainingBlankCondition,$G463="",
_xlpm.IsPeriodBlankCondition,ISBLANK($A464),
_xlpm.Calculation,IF(_xlpm.IsPeriodBlankCondition,"",IF(_xlpm.IsPrincipalRemainingBlankCondition,"",IF(_xlpm.IsPrincipalZeroCondition,"",_xlpm.CumulativeHousingPaymentsIncludingAdditionalCosts))),
_xlpm.Calculation
)</f>
        <v/>
      </c>
    </row>
    <row r="465" spans="2:15" x14ac:dyDescent="0.3">
      <c r="B465" s="34" t="str">
        <f t="shared" si="55"/>
        <v/>
      </c>
      <c r="C465" s="4" t="str">
        <f t="shared" si="56"/>
        <v/>
      </c>
      <c r="D465" s="4" t="str">
        <f t="shared" si="57"/>
        <v/>
      </c>
      <c r="E465" s="4" t="str">
        <f t="shared" si="63"/>
        <v/>
      </c>
      <c r="F465" s="4"/>
      <c r="G465" s="4" t="str">
        <f t="shared" si="58"/>
        <v/>
      </c>
      <c r="H465" s="4" t="str">
        <f t="shared" si="59"/>
        <v/>
      </c>
      <c r="I465" s="4" t="str">
        <f t="shared" si="60"/>
        <v/>
      </c>
      <c r="J465" s="4" t="str">
        <f t="shared" si="61"/>
        <v/>
      </c>
      <c r="K465" s="4" t="str">
        <f>_xlfn.LET(
_xlpm.CumulativeInterestCalculation,SUM($D$29:$D465),
_xlpm.IsPrincipalZeroCondition,ROUND($G464,2) = 0,
_xlpm.IsPrincipalRemainingBlankCondition,$G464="",
_xlpm.IsPeriodBlankCondition,ISBLANK($A465),
_xlpm.Calculation,IF(_xlpm.IsPeriodBlankCondition,"",IF(_xlpm.IsPrincipalRemainingBlankCondition,"",IF(_xlpm.IsPrincipalZeroCondition,"",_xlpm.CumulativeInterestCalculation))),
_xlpm.Calculation
)</f>
        <v/>
      </c>
      <c r="L465" s="4" t="str">
        <f>_xlfn.LET(
_xlpm.CumulativePrincipalCalculation,SUM($E$29:$F465),
_xlpm.CumulativePrincipalCalculationIfPrincipalLessThenOrEqualToMonthlyPaymentCondition,$L464+$E465,
_xlpm.PrincipalOwedCalculation,$B$10-$D465,
_xlpm.IsPrincipalLessThenOrEqualToMonthlyPaymentCondition,$G464&lt;=$B$10,
_xlpm.IsPrincipalZeroCondition,ROUND($G464,2) = 0,
_xlpm.IsPrincipalRemainingBlankCondition,$G464="",
_xlpm.IsPeriodBlankCondition,ISBLANK($A465),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65" s="4" t="str">
        <f>_xlfn.LET(
_xlpm.CumulativePMICalculation,SUM($I$29:$I465),
_xlpm.IsPrincipalZeroCondition,ROUND($G464,2) = 0,
_xlpm.IsPrincipalRemainingBlankCondition,$G464="",
_xlpm.IsPeriodBlankCondition,ISBLANK($A465),
_xlpm.Calculation,IF(_xlpm.IsPeriodBlankCondition,"",IF(_xlpm.IsPrincipalRemainingBlankCondition,"",IF(_xlpm.IsPrincipalZeroCondition,"",_xlpm.CumulativePMICalculation))),
_xlpm.Calculation
)</f>
        <v/>
      </c>
      <c r="N465" s="4" t="str">
        <f t="shared" si="62"/>
        <v/>
      </c>
      <c r="O465" s="4" t="str">
        <f>_xlfn.LET(
_xlpm.CumulativeHousingPaymentsIncludingAdditionalCosts,SUM($J$29:$J465),
_xlpm.PrincipalOwedCalculation,$B$10-$D465,
_xlpm.IsPrincipalLessThenOrEqualToMonthlyPaymentCondition,$G464&lt;=$B$10,
_xlpm.IsPrincipalZeroCondition,ROUND($G464,2) = 0,
_xlpm.IsPrincipalRemainingBlankCondition,$G464="",
_xlpm.IsPeriodBlankCondition,ISBLANK($A465),
_xlpm.Calculation,IF(_xlpm.IsPeriodBlankCondition,"",IF(_xlpm.IsPrincipalRemainingBlankCondition,"",IF(_xlpm.IsPrincipalZeroCondition,"",_xlpm.CumulativeHousingPaymentsIncludingAdditionalCosts))),
_xlpm.Calculation
)</f>
        <v/>
      </c>
    </row>
    <row r="466" spans="2:15" x14ac:dyDescent="0.3">
      <c r="B466" s="34" t="str">
        <f t="shared" si="55"/>
        <v/>
      </c>
      <c r="C466" s="4" t="str">
        <f t="shared" si="56"/>
        <v/>
      </c>
      <c r="D466" s="4" t="str">
        <f t="shared" si="57"/>
        <v/>
      </c>
      <c r="E466" s="4" t="str">
        <f t="shared" si="63"/>
        <v/>
      </c>
      <c r="F466" s="4"/>
      <c r="G466" s="4" t="str">
        <f t="shared" si="58"/>
        <v/>
      </c>
      <c r="H466" s="4" t="str">
        <f t="shared" si="59"/>
        <v/>
      </c>
      <c r="I466" s="4" t="str">
        <f t="shared" si="60"/>
        <v/>
      </c>
      <c r="J466" s="4" t="str">
        <f t="shared" si="61"/>
        <v/>
      </c>
      <c r="K466" s="4" t="str">
        <f>_xlfn.LET(
_xlpm.CumulativeInterestCalculation,SUM($D$29:$D466),
_xlpm.IsPrincipalZeroCondition,ROUND($G465,2) = 0,
_xlpm.IsPrincipalRemainingBlankCondition,$G465="",
_xlpm.IsPeriodBlankCondition,ISBLANK($A466),
_xlpm.Calculation,IF(_xlpm.IsPeriodBlankCondition,"",IF(_xlpm.IsPrincipalRemainingBlankCondition,"",IF(_xlpm.IsPrincipalZeroCondition,"",_xlpm.CumulativeInterestCalculation))),
_xlpm.Calculation
)</f>
        <v/>
      </c>
      <c r="L466" s="4" t="str">
        <f>_xlfn.LET(
_xlpm.CumulativePrincipalCalculation,SUM($E$29:$F466),
_xlpm.CumulativePrincipalCalculationIfPrincipalLessThenOrEqualToMonthlyPaymentCondition,$L465+$E466,
_xlpm.PrincipalOwedCalculation,$B$10-$D466,
_xlpm.IsPrincipalLessThenOrEqualToMonthlyPaymentCondition,$G465&lt;=$B$10,
_xlpm.IsPrincipalZeroCondition,ROUND($G465,2) = 0,
_xlpm.IsPrincipalRemainingBlankCondition,$G465="",
_xlpm.IsPeriodBlankCondition,ISBLANK($A466),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66" s="4" t="str">
        <f>_xlfn.LET(
_xlpm.CumulativePMICalculation,SUM($I$29:$I466),
_xlpm.IsPrincipalZeroCondition,ROUND($G465,2) = 0,
_xlpm.IsPrincipalRemainingBlankCondition,$G465="",
_xlpm.IsPeriodBlankCondition,ISBLANK($A466),
_xlpm.Calculation,IF(_xlpm.IsPeriodBlankCondition,"",IF(_xlpm.IsPrincipalRemainingBlankCondition,"",IF(_xlpm.IsPrincipalZeroCondition,"",_xlpm.CumulativePMICalculation))),
_xlpm.Calculation
)</f>
        <v/>
      </c>
      <c r="N466" s="4" t="str">
        <f t="shared" si="62"/>
        <v/>
      </c>
      <c r="O466" s="4" t="str">
        <f>_xlfn.LET(
_xlpm.CumulativeHousingPaymentsIncludingAdditionalCosts,SUM($J$29:$J466),
_xlpm.PrincipalOwedCalculation,$B$10-$D466,
_xlpm.IsPrincipalLessThenOrEqualToMonthlyPaymentCondition,$G465&lt;=$B$10,
_xlpm.IsPrincipalZeroCondition,ROUND($G465,2) = 0,
_xlpm.IsPrincipalRemainingBlankCondition,$G465="",
_xlpm.IsPeriodBlankCondition,ISBLANK($A466),
_xlpm.Calculation,IF(_xlpm.IsPeriodBlankCondition,"",IF(_xlpm.IsPrincipalRemainingBlankCondition,"",IF(_xlpm.IsPrincipalZeroCondition,"",_xlpm.CumulativeHousingPaymentsIncludingAdditionalCosts))),
_xlpm.Calculation
)</f>
        <v/>
      </c>
    </row>
    <row r="467" spans="2:15" x14ac:dyDescent="0.3">
      <c r="B467" s="34" t="str">
        <f t="shared" si="55"/>
        <v/>
      </c>
      <c r="C467" s="4" t="str">
        <f t="shared" si="56"/>
        <v/>
      </c>
      <c r="D467" s="4" t="str">
        <f t="shared" si="57"/>
        <v/>
      </c>
      <c r="E467" s="4" t="str">
        <f t="shared" si="63"/>
        <v/>
      </c>
      <c r="F467" s="4"/>
      <c r="G467" s="4" t="str">
        <f t="shared" si="58"/>
        <v/>
      </c>
      <c r="H467" s="4" t="str">
        <f t="shared" si="59"/>
        <v/>
      </c>
      <c r="I467" s="4" t="str">
        <f t="shared" si="60"/>
        <v/>
      </c>
      <c r="J467" s="4" t="str">
        <f t="shared" si="61"/>
        <v/>
      </c>
      <c r="K467" s="4" t="str">
        <f>_xlfn.LET(
_xlpm.CumulativeInterestCalculation,SUM($D$29:$D467),
_xlpm.IsPrincipalZeroCondition,ROUND($G466,2) = 0,
_xlpm.IsPrincipalRemainingBlankCondition,$G466="",
_xlpm.IsPeriodBlankCondition,ISBLANK($A467),
_xlpm.Calculation,IF(_xlpm.IsPeriodBlankCondition,"",IF(_xlpm.IsPrincipalRemainingBlankCondition,"",IF(_xlpm.IsPrincipalZeroCondition,"",_xlpm.CumulativeInterestCalculation))),
_xlpm.Calculation
)</f>
        <v/>
      </c>
      <c r="L467" s="4" t="str">
        <f>_xlfn.LET(
_xlpm.CumulativePrincipalCalculation,SUM($E$29:$F467),
_xlpm.CumulativePrincipalCalculationIfPrincipalLessThenOrEqualToMonthlyPaymentCondition,$L466+$E467,
_xlpm.PrincipalOwedCalculation,$B$10-$D467,
_xlpm.IsPrincipalLessThenOrEqualToMonthlyPaymentCondition,$G466&lt;=$B$10,
_xlpm.IsPrincipalZeroCondition,ROUND($G466,2) = 0,
_xlpm.IsPrincipalRemainingBlankCondition,$G466="",
_xlpm.IsPeriodBlankCondition,ISBLANK($A467),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67" s="4" t="str">
        <f>_xlfn.LET(
_xlpm.CumulativePMICalculation,SUM($I$29:$I467),
_xlpm.IsPrincipalZeroCondition,ROUND($G466,2) = 0,
_xlpm.IsPrincipalRemainingBlankCondition,$G466="",
_xlpm.IsPeriodBlankCondition,ISBLANK($A467),
_xlpm.Calculation,IF(_xlpm.IsPeriodBlankCondition,"",IF(_xlpm.IsPrincipalRemainingBlankCondition,"",IF(_xlpm.IsPrincipalZeroCondition,"",_xlpm.CumulativePMICalculation))),
_xlpm.Calculation
)</f>
        <v/>
      </c>
      <c r="N467" s="4" t="str">
        <f t="shared" si="62"/>
        <v/>
      </c>
      <c r="O467" s="4" t="str">
        <f>_xlfn.LET(
_xlpm.CumulativeHousingPaymentsIncludingAdditionalCosts,SUM($J$29:$J467),
_xlpm.PrincipalOwedCalculation,$B$10-$D467,
_xlpm.IsPrincipalLessThenOrEqualToMonthlyPaymentCondition,$G466&lt;=$B$10,
_xlpm.IsPrincipalZeroCondition,ROUND($G466,2) = 0,
_xlpm.IsPrincipalRemainingBlankCondition,$G466="",
_xlpm.IsPeriodBlankCondition,ISBLANK($A467),
_xlpm.Calculation,IF(_xlpm.IsPeriodBlankCondition,"",IF(_xlpm.IsPrincipalRemainingBlankCondition,"",IF(_xlpm.IsPrincipalZeroCondition,"",_xlpm.CumulativeHousingPaymentsIncludingAdditionalCosts))),
_xlpm.Calculation
)</f>
        <v/>
      </c>
    </row>
    <row r="468" spans="2:15" x14ac:dyDescent="0.3">
      <c r="B468" s="34" t="str">
        <f t="shared" si="55"/>
        <v/>
      </c>
      <c r="C468" s="4" t="str">
        <f t="shared" si="56"/>
        <v/>
      </c>
      <c r="D468" s="4" t="str">
        <f t="shared" si="57"/>
        <v/>
      </c>
      <c r="E468" s="4" t="str">
        <f t="shared" si="63"/>
        <v/>
      </c>
      <c r="F468" s="4"/>
      <c r="G468" s="4" t="str">
        <f t="shared" si="58"/>
        <v/>
      </c>
      <c r="H468" s="4" t="str">
        <f t="shared" si="59"/>
        <v/>
      </c>
      <c r="I468" s="4" t="str">
        <f t="shared" si="60"/>
        <v/>
      </c>
      <c r="J468" s="4" t="str">
        <f t="shared" si="61"/>
        <v/>
      </c>
      <c r="K468" s="4" t="str">
        <f>_xlfn.LET(
_xlpm.CumulativeInterestCalculation,SUM($D$29:$D468),
_xlpm.IsPrincipalZeroCondition,ROUND($G467,2) = 0,
_xlpm.IsPrincipalRemainingBlankCondition,$G467="",
_xlpm.IsPeriodBlankCondition,ISBLANK($A468),
_xlpm.Calculation,IF(_xlpm.IsPeriodBlankCondition,"",IF(_xlpm.IsPrincipalRemainingBlankCondition,"",IF(_xlpm.IsPrincipalZeroCondition,"",_xlpm.CumulativeInterestCalculation))),
_xlpm.Calculation
)</f>
        <v/>
      </c>
      <c r="L468" s="4" t="str">
        <f>_xlfn.LET(
_xlpm.CumulativePrincipalCalculation,SUM($E$29:$F468),
_xlpm.CumulativePrincipalCalculationIfPrincipalLessThenOrEqualToMonthlyPaymentCondition,$L467+$E468,
_xlpm.PrincipalOwedCalculation,$B$10-$D468,
_xlpm.IsPrincipalLessThenOrEqualToMonthlyPaymentCondition,$G467&lt;=$B$10,
_xlpm.IsPrincipalZeroCondition,ROUND($G467,2) = 0,
_xlpm.IsPrincipalRemainingBlankCondition,$G467="",
_xlpm.IsPeriodBlankCondition,ISBLANK($A468),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68" s="4" t="str">
        <f>_xlfn.LET(
_xlpm.CumulativePMICalculation,SUM($I$29:$I468),
_xlpm.IsPrincipalZeroCondition,ROUND($G467,2) = 0,
_xlpm.IsPrincipalRemainingBlankCondition,$G467="",
_xlpm.IsPeriodBlankCondition,ISBLANK($A468),
_xlpm.Calculation,IF(_xlpm.IsPeriodBlankCondition,"",IF(_xlpm.IsPrincipalRemainingBlankCondition,"",IF(_xlpm.IsPrincipalZeroCondition,"",_xlpm.CumulativePMICalculation))),
_xlpm.Calculation
)</f>
        <v/>
      </c>
      <c r="N468" s="4" t="str">
        <f t="shared" si="62"/>
        <v/>
      </c>
      <c r="O468" s="4" t="str">
        <f>_xlfn.LET(
_xlpm.CumulativeHousingPaymentsIncludingAdditionalCosts,SUM($J$29:$J468),
_xlpm.PrincipalOwedCalculation,$B$10-$D468,
_xlpm.IsPrincipalLessThenOrEqualToMonthlyPaymentCondition,$G467&lt;=$B$10,
_xlpm.IsPrincipalZeroCondition,ROUND($G467,2) = 0,
_xlpm.IsPrincipalRemainingBlankCondition,$G467="",
_xlpm.IsPeriodBlankCondition,ISBLANK($A468),
_xlpm.Calculation,IF(_xlpm.IsPeriodBlankCondition,"",IF(_xlpm.IsPrincipalRemainingBlankCondition,"",IF(_xlpm.IsPrincipalZeroCondition,"",_xlpm.CumulativeHousingPaymentsIncludingAdditionalCosts))),
_xlpm.Calculation
)</f>
        <v/>
      </c>
    </row>
    <row r="469" spans="2:15" x14ac:dyDescent="0.3">
      <c r="B469" s="34" t="str">
        <f t="shared" si="55"/>
        <v/>
      </c>
      <c r="C469" s="4" t="str">
        <f t="shared" si="56"/>
        <v/>
      </c>
      <c r="D469" s="4" t="str">
        <f t="shared" si="57"/>
        <v/>
      </c>
      <c r="E469" s="4" t="str">
        <f t="shared" si="63"/>
        <v/>
      </c>
      <c r="F469" s="4"/>
      <c r="G469" s="4" t="str">
        <f t="shared" si="58"/>
        <v/>
      </c>
      <c r="H469" s="4" t="str">
        <f t="shared" si="59"/>
        <v/>
      </c>
      <c r="I469" s="4" t="str">
        <f t="shared" si="60"/>
        <v/>
      </c>
      <c r="J469" s="4" t="str">
        <f t="shared" si="61"/>
        <v/>
      </c>
      <c r="K469" s="4" t="str">
        <f>_xlfn.LET(
_xlpm.CumulativeInterestCalculation,SUM($D$29:$D469),
_xlpm.IsPrincipalZeroCondition,ROUND($G468,2) = 0,
_xlpm.IsPrincipalRemainingBlankCondition,$G468="",
_xlpm.IsPeriodBlankCondition,ISBLANK($A469),
_xlpm.Calculation,IF(_xlpm.IsPeriodBlankCondition,"",IF(_xlpm.IsPrincipalRemainingBlankCondition,"",IF(_xlpm.IsPrincipalZeroCondition,"",_xlpm.CumulativeInterestCalculation))),
_xlpm.Calculation
)</f>
        <v/>
      </c>
      <c r="L469" s="4" t="str">
        <f>_xlfn.LET(
_xlpm.CumulativePrincipalCalculation,SUM($E$29:$F469),
_xlpm.CumulativePrincipalCalculationIfPrincipalLessThenOrEqualToMonthlyPaymentCondition,$L468+$E469,
_xlpm.PrincipalOwedCalculation,$B$10-$D469,
_xlpm.IsPrincipalLessThenOrEqualToMonthlyPaymentCondition,$G468&lt;=$B$10,
_xlpm.IsPrincipalZeroCondition,ROUND($G468,2) = 0,
_xlpm.IsPrincipalRemainingBlankCondition,$G468="",
_xlpm.IsPeriodBlankCondition,ISBLANK($A469),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69" s="4" t="str">
        <f>_xlfn.LET(
_xlpm.CumulativePMICalculation,SUM($I$29:$I469),
_xlpm.IsPrincipalZeroCondition,ROUND($G468,2) = 0,
_xlpm.IsPrincipalRemainingBlankCondition,$G468="",
_xlpm.IsPeriodBlankCondition,ISBLANK($A469),
_xlpm.Calculation,IF(_xlpm.IsPeriodBlankCondition,"",IF(_xlpm.IsPrincipalRemainingBlankCondition,"",IF(_xlpm.IsPrincipalZeroCondition,"",_xlpm.CumulativePMICalculation))),
_xlpm.Calculation
)</f>
        <v/>
      </c>
      <c r="N469" s="4" t="str">
        <f t="shared" si="62"/>
        <v/>
      </c>
      <c r="O469" s="4" t="str">
        <f>_xlfn.LET(
_xlpm.CumulativeHousingPaymentsIncludingAdditionalCosts,SUM($J$29:$J469),
_xlpm.PrincipalOwedCalculation,$B$10-$D469,
_xlpm.IsPrincipalLessThenOrEqualToMonthlyPaymentCondition,$G468&lt;=$B$10,
_xlpm.IsPrincipalZeroCondition,ROUND($G468,2) = 0,
_xlpm.IsPrincipalRemainingBlankCondition,$G468="",
_xlpm.IsPeriodBlankCondition,ISBLANK($A469),
_xlpm.Calculation,IF(_xlpm.IsPeriodBlankCondition,"",IF(_xlpm.IsPrincipalRemainingBlankCondition,"",IF(_xlpm.IsPrincipalZeroCondition,"",_xlpm.CumulativeHousingPaymentsIncludingAdditionalCosts))),
_xlpm.Calculation
)</f>
        <v/>
      </c>
    </row>
    <row r="470" spans="2:15" x14ac:dyDescent="0.3">
      <c r="B470" s="34" t="str">
        <f t="shared" si="55"/>
        <v/>
      </c>
      <c r="C470" s="4" t="str">
        <f t="shared" si="56"/>
        <v/>
      </c>
      <c r="D470" s="4" t="str">
        <f t="shared" si="57"/>
        <v/>
      </c>
      <c r="E470" s="4" t="str">
        <f t="shared" si="63"/>
        <v/>
      </c>
      <c r="F470" s="4"/>
      <c r="G470" s="4" t="str">
        <f t="shared" si="58"/>
        <v/>
      </c>
      <c r="H470" s="4" t="str">
        <f t="shared" si="59"/>
        <v/>
      </c>
      <c r="I470" s="4" t="str">
        <f t="shared" si="60"/>
        <v/>
      </c>
      <c r="J470" s="4" t="str">
        <f t="shared" si="61"/>
        <v/>
      </c>
      <c r="K470" s="4" t="str">
        <f>_xlfn.LET(
_xlpm.CumulativeInterestCalculation,SUM($D$29:$D470),
_xlpm.IsPrincipalZeroCondition,ROUND($G469,2) = 0,
_xlpm.IsPrincipalRemainingBlankCondition,$G469="",
_xlpm.IsPeriodBlankCondition,ISBLANK($A470),
_xlpm.Calculation,IF(_xlpm.IsPeriodBlankCondition,"",IF(_xlpm.IsPrincipalRemainingBlankCondition,"",IF(_xlpm.IsPrincipalZeroCondition,"",_xlpm.CumulativeInterestCalculation))),
_xlpm.Calculation
)</f>
        <v/>
      </c>
      <c r="L470" s="4" t="str">
        <f>_xlfn.LET(
_xlpm.CumulativePrincipalCalculation,SUM($E$29:$F470),
_xlpm.CumulativePrincipalCalculationIfPrincipalLessThenOrEqualToMonthlyPaymentCondition,$L469+$E470,
_xlpm.PrincipalOwedCalculation,$B$10-$D470,
_xlpm.IsPrincipalLessThenOrEqualToMonthlyPaymentCondition,$G469&lt;=$B$10,
_xlpm.IsPrincipalZeroCondition,ROUND($G469,2) = 0,
_xlpm.IsPrincipalRemainingBlankCondition,$G469="",
_xlpm.IsPeriodBlankCondition,ISBLANK($A470),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70" s="4" t="str">
        <f>_xlfn.LET(
_xlpm.CumulativePMICalculation,SUM($I$29:$I470),
_xlpm.IsPrincipalZeroCondition,ROUND($G469,2) = 0,
_xlpm.IsPrincipalRemainingBlankCondition,$G469="",
_xlpm.IsPeriodBlankCondition,ISBLANK($A470),
_xlpm.Calculation,IF(_xlpm.IsPeriodBlankCondition,"",IF(_xlpm.IsPrincipalRemainingBlankCondition,"",IF(_xlpm.IsPrincipalZeroCondition,"",_xlpm.CumulativePMICalculation))),
_xlpm.Calculation
)</f>
        <v/>
      </c>
      <c r="N470" s="4" t="str">
        <f t="shared" si="62"/>
        <v/>
      </c>
      <c r="O470" s="4" t="str">
        <f>_xlfn.LET(
_xlpm.CumulativeHousingPaymentsIncludingAdditionalCosts,SUM($J$29:$J470),
_xlpm.PrincipalOwedCalculation,$B$10-$D470,
_xlpm.IsPrincipalLessThenOrEqualToMonthlyPaymentCondition,$G469&lt;=$B$10,
_xlpm.IsPrincipalZeroCondition,ROUND($G469,2) = 0,
_xlpm.IsPrincipalRemainingBlankCondition,$G469="",
_xlpm.IsPeriodBlankCondition,ISBLANK($A470),
_xlpm.Calculation,IF(_xlpm.IsPeriodBlankCondition,"",IF(_xlpm.IsPrincipalRemainingBlankCondition,"",IF(_xlpm.IsPrincipalZeroCondition,"",_xlpm.CumulativeHousingPaymentsIncludingAdditionalCosts))),
_xlpm.Calculation
)</f>
        <v/>
      </c>
    </row>
    <row r="471" spans="2:15" x14ac:dyDescent="0.3">
      <c r="B471" s="34" t="str">
        <f t="shared" si="55"/>
        <v/>
      </c>
      <c r="C471" s="4" t="str">
        <f t="shared" si="56"/>
        <v/>
      </c>
      <c r="D471" s="4" t="str">
        <f t="shared" si="57"/>
        <v/>
      </c>
      <c r="E471" s="4" t="str">
        <f t="shared" si="63"/>
        <v/>
      </c>
      <c r="F471" s="4"/>
      <c r="G471" s="4" t="str">
        <f t="shared" si="58"/>
        <v/>
      </c>
      <c r="H471" s="4" t="str">
        <f t="shared" si="59"/>
        <v/>
      </c>
      <c r="I471" s="4" t="str">
        <f t="shared" si="60"/>
        <v/>
      </c>
      <c r="J471" s="4" t="str">
        <f t="shared" si="61"/>
        <v/>
      </c>
      <c r="K471" s="4" t="str">
        <f>_xlfn.LET(
_xlpm.CumulativeInterestCalculation,SUM($D$29:$D471),
_xlpm.IsPrincipalZeroCondition,ROUND($G470,2) = 0,
_xlpm.IsPrincipalRemainingBlankCondition,$G470="",
_xlpm.IsPeriodBlankCondition,ISBLANK($A471),
_xlpm.Calculation,IF(_xlpm.IsPeriodBlankCondition,"",IF(_xlpm.IsPrincipalRemainingBlankCondition,"",IF(_xlpm.IsPrincipalZeroCondition,"",_xlpm.CumulativeInterestCalculation))),
_xlpm.Calculation
)</f>
        <v/>
      </c>
      <c r="L471" s="4" t="str">
        <f>_xlfn.LET(
_xlpm.CumulativePrincipalCalculation,SUM($E$29:$F471),
_xlpm.CumulativePrincipalCalculationIfPrincipalLessThenOrEqualToMonthlyPaymentCondition,$L470+$E471,
_xlpm.PrincipalOwedCalculation,$B$10-$D471,
_xlpm.IsPrincipalLessThenOrEqualToMonthlyPaymentCondition,$G470&lt;=$B$10,
_xlpm.IsPrincipalZeroCondition,ROUND($G470,2) = 0,
_xlpm.IsPrincipalRemainingBlankCondition,$G470="",
_xlpm.IsPeriodBlankCondition,ISBLANK($A471),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71" s="4" t="str">
        <f>_xlfn.LET(
_xlpm.CumulativePMICalculation,SUM($I$29:$I471),
_xlpm.IsPrincipalZeroCondition,ROUND($G470,2) = 0,
_xlpm.IsPrincipalRemainingBlankCondition,$G470="",
_xlpm.IsPeriodBlankCondition,ISBLANK($A471),
_xlpm.Calculation,IF(_xlpm.IsPeriodBlankCondition,"",IF(_xlpm.IsPrincipalRemainingBlankCondition,"",IF(_xlpm.IsPrincipalZeroCondition,"",_xlpm.CumulativePMICalculation))),
_xlpm.Calculation
)</f>
        <v/>
      </c>
      <c r="N471" s="4" t="str">
        <f t="shared" si="62"/>
        <v/>
      </c>
      <c r="O471" s="4" t="str">
        <f>_xlfn.LET(
_xlpm.CumulativeHousingPaymentsIncludingAdditionalCosts,SUM($J$29:$J471),
_xlpm.PrincipalOwedCalculation,$B$10-$D471,
_xlpm.IsPrincipalLessThenOrEqualToMonthlyPaymentCondition,$G470&lt;=$B$10,
_xlpm.IsPrincipalZeroCondition,ROUND($G470,2) = 0,
_xlpm.IsPrincipalRemainingBlankCondition,$G470="",
_xlpm.IsPeriodBlankCondition,ISBLANK($A471),
_xlpm.Calculation,IF(_xlpm.IsPeriodBlankCondition,"",IF(_xlpm.IsPrincipalRemainingBlankCondition,"",IF(_xlpm.IsPrincipalZeroCondition,"",_xlpm.CumulativeHousingPaymentsIncludingAdditionalCosts))),
_xlpm.Calculation
)</f>
        <v/>
      </c>
    </row>
    <row r="472" spans="2:15" x14ac:dyDescent="0.3">
      <c r="B472" s="34" t="str">
        <f t="shared" si="55"/>
        <v/>
      </c>
      <c r="C472" s="4" t="str">
        <f t="shared" si="56"/>
        <v/>
      </c>
      <c r="D472" s="4" t="str">
        <f t="shared" si="57"/>
        <v/>
      </c>
      <c r="E472" s="4" t="str">
        <f t="shared" si="63"/>
        <v/>
      </c>
      <c r="F472" s="4"/>
      <c r="G472" s="4" t="str">
        <f t="shared" si="58"/>
        <v/>
      </c>
      <c r="H472" s="4" t="str">
        <f t="shared" si="59"/>
        <v/>
      </c>
      <c r="I472" s="4" t="str">
        <f t="shared" si="60"/>
        <v/>
      </c>
      <c r="J472" s="4" t="str">
        <f t="shared" si="61"/>
        <v/>
      </c>
      <c r="K472" s="4" t="str">
        <f>_xlfn.LET(
_xlpm.CumulativeInterestCalculation,SUM($D$29:$D472),
_xlpm.IsPrincipalZeroCondition,ROUND($G471,2) = 0,
_xlpm.IsPrincipalRemainingBlankCondition,$G471="",
_xlpm.IsPeriodBlankCondition,ISBLANK($A472),
_xlpm.Calculation,IF(_xlpm.IsPeriodBlankCondition,"",IF(_xlpm.IsPrincipalRemainingBlankCondition,"",IF(_xlpm.IsPrincipalZeroCondition,"",_xlpm.CumulativeInterestCalculation))),
_xlpm.Calculation
)</f>
        <v/>
      </c>
      <c r="L472" s="4" t="str">
        <f>_xlfn.LET(
_xlpm.CumulativePrincipalCalculation,SUM($E$29:$F472),
_xlpm.CumulativePrincipalCalculationIfPrincipalLessThenOrEqualToMonthlyPaymentCondition,$L471+$E472,
_xlpm.PrincipalOwedCalculation,$B$10-$D472,
_xlpm.IsPrincipalLessThenOrEqualToMonthlyPaymentCondition,$G471&lt;=$B$10,
_xlpm.IsPrincipalZeroCondition,ROUND($G471,2) = 0,
_xlpm.IsPrincipalRemainingBlankCondition,$G471="",
_xlpm.IsPeriodBlankCondition,ISBLANK($A472),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72" s="4" t="str">
        <f>_xlfn.LET(
_xlpm.CumulativePMICalculation,SUM($I$29:$I472),
_xlpm.IsPrincipalZeroCondition,ROUND($G471,2) = 0,
_xlpm.IsPrincipalRemainingBlankCondition,$G471="",
_xlpm.IsPeriodBlankCondition,ISBLANK($A472),
_xlpm.Calculation,IF(_xlpm.IsPeriodBlankCondition,"",IF(_xlpm.IsPrincipalRemainingBlankCondition,"",IF(_xlpm.IsPrincipalZeroCondition,"",_xlpm.CumulativePMICalculation))),
_xlpm.Calculation
)</f>
        <v/>
      </c>
      <c r="N472" s="4" t="str">
        <f t="shared" si="62"/>
        <v/>
      </c>
      <c r="O472" s="4" t="str">
        <f>_xlfn.LET(
_xlpm.CumulativeHousingPaymentsIncludingAdditionalCosts,SUM($J$29:$J472),
_xlpm.PrincipalOwedCalculation,$B$10-$D472,
_xlpm.IsPrincipalLessThenOrEqualToMonthlyPaymentCondition,$G471&lt;=$B$10,
_xlpm.IsPrincipalZeroCondition,ROUND($G471,2) = 0,
_xlpm.IsPrincipalRemainingBlankCondition,$G471="",
_xlpm.IsPeriodBlankCondition,ISBLANK($A472),
_xlpm.Calculation,IF(_xlpm.IsPeriodBlankCondition,"",IF(_xlpm.IsPrincipalRemainingBlankCondition,"",IF(_xlpm.IsPrincipalZeroCondition,"",_xlpm.CumulativeHousingPaymentsIncludingAdditionalCosts))),
_xlpm.Calculation
)</f>
        <v/>
      </c>
    </row>
    <row r="473" spans="2:15" x14ac:dyDescent="0.3">
      <c r="B473" s="34" t="str">
        <f t="shared" si="55"/>
        <v/>
      </c>
      <c r="C473" s="4" t="str">
        <f t="shared" si="56"/>
        <v/>
      </c>
      <c r="D473" s="4" t="str">
        <f t="shared" si="57"/>
        <v/>
      </c>
      <c r="E473" s="4" t="str">
        <f t="shared" si="63"/>
        <v/>
      </c>
      <c r="F473" s="4"/>
      <c r="G473" s="4" t="str">
        <f t="shared" si="58"/>
        <v/>
      </c>
      <c r="H473" s="4" t="str">
        <f t="shared" si="59"/>
        <v/>
      </c>
      <c r="I473" s="4" t="str">
        <f t="shared" si="60"/>
        <v/>
      </c>
      <c r="J473" s="4" t="str">
        <f t="shared" si="61"/>
        <v/>
      </c>
      <c r="K473" s="4" t="str">
        <f>_xlfn.LET(
_xlpm.CumulativeInterestCalculation,SUM($D$29:$D473),
_xlpm.IsPrincipalZeroCondition,ROUND($G472,2) = 0,
_xlpm.IsPrincipalRemainingBlankCondition,$G472="",
_xlpm.IsPeriodBlankCondition,ISBLANK($A473),
_xlpm.Calculation,IF(_xlpm.IsPeriodBlankCondition,"",IF(_xlpm.IsPrincipalRemainingBlankCondition,"",IF(_xlpm.IsPrincipalZeroCondition,"",_xlpm.CumulativeInterestCalculation))),
_xlpm.Calculation
)</f>
        <v/>
      </c>
      <c r="L473" s="4" t="str">
        <f>_xlfn.LET(
_xlpm.CumulativePrincipalCalculation,SUM($E$29:$F473),
_xlpm.CumulativePrincipalCalculationIfPrincipalLessThenOrEqualToMonthlyPaymentCondition,$L472+$E473,
_xlpm.PrincipalOwedCalculation,$B$10-$D473,
_xlpm.IsPrincipalLessThenOrEqualToMonthlyPaymentCondition,$G472&lt;=$B$10,
_xlpm.IsPrincipalZeroCondition,ROUND($G472,2) = 0,
_xlpm.IsPrincipalRemainingBlankCondition,$G472="",
_xlpm.IsPeriodBlankCondition,ISBLANK($A473),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73" s="4" t="str">
        <f>_xlfn.LET(
_xlpm.CumulativePMICalculation,SUM($I$29:$I473),
_xlpm.IsPrincipalZeroCondition,ROUND($G472,2) = 0,
_xlpm.IsPrincipalRemainingBlankCondition,$G472="",
_xlpm.IsPeriodBlankCondition,ISBLANK($A473),
_xlpm.Calculation,IF(_xlpm.IsPeriodBlankCondition,"",IF(_xlpm.IsPrincipalRemainingBlankCondition,"",IF(_xlpm.IsPrincipalZeroCondition,"",_xlpm.CumulativePMICalculation))),
_xlpm.Calculation
)</f>
        <v/>
      </c>
      <c r="N473" s="4" t="str">
        <f t="shared" si="62"/>
        <v/>
      </c>
      <c r="O473" s="4" t="str">
        <f>_xlfn.LET(
_xlpm.CumulativeHousingPaymentsIncludingAdditionalCosts,SUM($J$29:$J473),
_xlpm.PrincipalOwedCalculation,$B$10-$D473,
_xlpm.IsPrincipalLessThenOrEqualToMonthlyPaymentCondition,$G472&lt;=$B$10,
_xlpm.IsPrincipalZeroCondition,ROUND($G472,2) = 0,
_xlpm.IsPrincipalRemainingBlankCondition,$G472="",
_xlpm.IsPeriodBlankCondition,ISBLANK($A473),
_xlpm.Calculation,IF(_xlpm.IsPeriodBlankCondition,"",IF(_xlpm.IsPrincipalRemainingBlankCondition,"",IF(_xlpm.IsPrincipalZeroCondition,"",_xlpm.CumulativeHousingPaymentsIncludingAdditionalCosts))),
_xlpm.Calculation
)</f>
        <v/>
      </c>
    </row>
    <row r="474" spans="2:15" x14ac:dyDescent="0.3">
      <c r="B474" s="34" t="str">
        <f t="shared" si="55"/>
        <v/>
      </c>
      <c r="C474" s="4" t="str">
        <f t="shared" si="56"/>
        <v/>
      </c>
      <c r="D474" s="4" t="str">
        <f t="shared" si="57"/>
        <v/>
      </c>
      <c r="E474" s="4" t="str">
        <f t="shared" si="63"/>
        <v/>
      </c>
      <c r="F474" s="4"/>
      <c r="G474" s="4" t="str">
        <f t="shared" si="58"/>
        <v/>
      </c>
      <c r="H474" s="4" t="str">
        <f t="shared" si="59"/>
        <v/>
      </c>
      <c r="I474" s="4" t="str">
        <f t="shared" si="60"/>
        <v/>
      </c>
      <c r="J474" s="4" t="str">
        <f t="shared" si="61"/>
        <v/>
      </c>
      <c r="K474" s="4" t="str">
        <f>_xlfn.LET(
_xlpm.CumulativeInterestCalculation,SUM($D$29:$D474),
_xlpm.IsPrincipalZeroCondition,ROUND($G473,2) = 0,
_xlpm.IsPrincipalRemainingBlankCondition,$G473="",
_xlpm.IsPeriodBlankCondition,ISBLANK($A474),
_xlpm.Calculation,IF(_xlpm.IsPeriodBlankCondition,"",IF(_xlpm.IsPrincipalRemainingBlankCondition,"",IF(_xlpm.IsPrincipalZeroCondition,"",_xlpm.CumulativeInterestCalculation))),
_xlpm.Calculation
)</f>
        <v/>
      </c>
      <c r="L474" s="4" t="str">
        <f>_xlfn.LET(
_xlpm.CumulativePrincipalCalculation,SUM($E$29:$F474),
_xlpm.CumulativePrincipalCalculationIfPrincipalLessThenOrEqualToMonthlyPaymentCondition,$L473+$E474,
_xlpm.PrincipalOwedCalculation,$B$10-$D474,
_xlpm.IsPrincipalLessThenOrEqualToMonthlyPaymentCondition,$G473&lt;=$B$10,
_xlpm.IsPrincipalZeroCondition,ROUND($G473,2) = 0,
_xlpm.IsPrincipalRemainingBlankCondition,$G473="",
_xlpm.IsPeriodBlankCondition,ISBLANK($A474),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74" s="4" t="str">
        <f>_xlfn.LET(
_xlpm.CumulativePMICalculation,SUM($I$29:$I474),
_xlpm.IsPrincipalZeroCondition,ROUND($G473,2) = 0,
_xlpm.IsPrincipalRemainingBlankCondition,$G473="",
_xlpm.IsPeriodBlankCondition,ISBLANK($A474),
_xlpm.Calculation,IF(_xlpm.IsPeriodBlankCondition,"",IF(_xlpm.IsPrincipalRemainingBlankCondition,"",IF(_xlpm.IsPrincipalZeroCondition,"",_xlpm.CumulativePMICalculation))),
_xlpm.Calculation
)</f>
        <v/>
      </c>
      <c r="N474" s="4" t="str">
        <f t="shared" si="62"/>
        <v/>
      </c>
      <c r="O474" s="4" t="str">
        <f>_xlfn.LET(
_xlpm.CumulativeHousingPaymentsIncludingAdditionalCosts,SUM($J$29:$J474),
_xlpm.PrincipalOwedCalculation,$B$10-$D474,
_xlpm.IsPrincipalLessThenOrEqualToMonthlyPaymentCondition,$G473&lt;=$B$10,
_xlpm.IsPrincipalZeroCondition,ROUND($G473,2) = 0,
_xlpm.IsPrincipalRemainingBlankCondition,$G473="",
_xlpm.IsPeriodBlankCondition,ISBLANK($A474),
_xlpm.Calculation,IF(_xlpm.IsPeriodBlankCondition,"",IF(_xlpm.IsPrincipalRemainingBlankCondition,"",IF(_xlpm.IsPrincipalZeroCondition,"",_xlpm.CumulativeHousingPaymentsIncludingAdditionalCosts))),
_xlpm.Calculation
)</f>
        <v/>
      </c>
    </row>
    <row r="475" spans="2:15" x14ac:dyDescent="0.3">
      <c r="B475" s="34" t="str">
        <f t="shared" si="55"/>
        <v/>
      </c>
      <c r="C475" s="4" t="str">
        <f t="shared" si="56"/>
        <v/>
      </c>
      <c r="D475" s="4" t="str">
        <f t="shared" si="57"/>
        <v/>
      </c>
      <c r="E475" s="4" t="str">
        <f t="shared" si="63"/>
        <v/>
      </c>
      <c r="F475" s="4"/>
      <c r="G475" s="4" t="str">
        <f t="shared" si="58"/>
        <v/>
      </c>
      <c r="H475" s="4" t="str">
        <f t="shared" si="59"/>
        <v/>
      </c>
      <c r="I475" s="4" t="str">
        <f t="shared" si="60"/>
        <v/>
      </c>
      <c r="J475" s="4" t="str">
        <f t="shared" si="61"/>
        <v/>
      </c>
      <c r="K475" s="4" t="str">
        <f>_xlfn.LET(
_xlpm.CumulativeInterestCalculation,SUM($D$29:$D475),
_xlpm.IsPrincipalZeroCondition,ROUND($G474,2) = 0,
_xlpm.IsPrincipalRemainingBlankCondition,$G474="",
_xlpm.IsPeriodBlankCondition,ISBLANK($A475),
_xlpm.Calculation,IF(_xlpm.IsPeriodBlankCondition,"",IF(_xlpm.IsPrincipalRemainingBlankCondition,"",IF(_xlpm.IsPrincipalZeroCondition,"",_xlpm.CumulativeInterestCalculation))),
_xlpm.Calculation
)</f>
        <v/>
      </c>
      <c r="L475" s="4" t="str">
        <f>_xlfn.LET(
_xlpm.CumulativePrincipalCalculation,SUM($E$29:$F475),
_xlpm.CumulativePrincipalCalculationIfPrincipalLessThenOrEqualToMonthlyPaymentCondition,$L474+$E475,
_xlpm.PrincipalOwedCalculation,$B$10-$D475,
_xlpm.IsPrincipalLessThenOrEqualToMonthlyPaymentCondition,$G474&lt;=$B$10,
_xlpm.IsPrincipalZeroCondition,ROUND($G474,2) = 0,
_xlpm.IsPrincipalRemainingBlankCondition,$G474="",
_xlpm.IsPeriodBlankCondition,ISBLANK($A475),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75" s="4" t="str">
        <f>_xlfn.LET(
_xlpm.CumulativePMICalculation,SUM($I$29:$I475),
_xlpm.IsPrincipalZeroCondition,ROUND($G474,2) = 0,
_xlpm.IsPrincipalRemainingBlankCondition,$G474="",
_xlpm.IsPeriodBlankCondition,ISBLANK($A475),
_xlpm.Calculation,IF(_xlpm.IsPeriodBlankCondition,"",IF(_xlpm.IsPrincipalRemainingBlankCondition,"",IF(_xlpm.IsPrincipalZeroCondition,"",_xlpm.CumulativePMICalculation))),
_xlpm.Calculation
)</f>
        <v/>
      </c>
      <c r="N475" s="4" t="str">
        <f t="shared" si="62"/>
        <v/>
      </c>
      <c r="O475" s="4" t="str">
        <f>_xlfn.LET(
_xlpm.CumulativeHousingPaymentsIncludingAdditionalCosts,SUM($J$29:$J475),
_xlpm.PrincipalOwedCalculation,$B$10-$D475,
_xlpm.IsPrincipalLessThenOrEqualToMonthlyPaymentCondition,$G474&lt;=$B$10,
_xlpm.IsPrincipalZeroCondition,ROUND($G474,2) = 0,
_xlpm.IsPrincipalRemainingBlankCondition,$G474="",
_xlpm.IsPeriodBlankCondition,ISBLANK($A475),
_xlpm.Calculation,IF(_xlpm.IsPeriodBlankCondition,"",IF(_xlpm.IsPrincipalRemainingBlankCondition,"",IF(_xlpm.IsPrincipalZeroCondition,"",_xlpm.CumulativeHousingPaymentsIncludingAdditionalCosts))),
_xlpm.Calculation
)</f>
        <v/>
      </c>
    </row>
    <row r="476" spans="2:15" x14ac:dyDescent="0.3">
      <c r="B476" s="34" t="str">
        <f t="shared" si="55"/>
        <v/>
      </c>
      <c r="C476" s="4" t="str">
        <f t="shared" si="56"/>
        <v/>
      </c>
      <c r="D476" s="4" t="str">
        <f t="shared" si="57"/>
        <v/>
      </c>
      <c r="E476" s="4" t="str">
        <f t="shared" si="63"/>
        <v/>
      </c>
      <c r="F476" s="4"/>
      <c r="G476" s="4" t="str">
        <f t="shared" si="58"/>
        <v/>
      </c>
      <c r="H476" s="4" t="str">
        <f t="shared" si="59"/>
        <v/>
      </c>
      <c r="I476" s="4" t="str">
        <f t="shared" si="60"/>
        <v/>
      </c>
      <c r="J476" s="4" t="str">
        <f t="shared" si="61"/>
        <v/>
      </c>
      <c r="K476" s="4" t="str">
        <f>_xlfn.LET(
_xlpm.CumulativeInterestCalculation,SUM($D$29:$D476),
_xlpm.IsPrincipalZeroCondition,ROUND($G475,2) = 0,
_xlpm.IsPrincipalRemainingBlankCondition,$G475="",
_xlpm.IsPeriodBlankCondition,ISBLANK($A476),
_xlpm.Calculation,IF(_xlpm.IsPeriodBlankCondition,"",IF(_xlpm.IsPrincipalRemainingBlankCondition,"",IF(_xlpm.IsPrincipalZeroCondition,"",_xlpm.CumulativeInterestCalculation))),
_xlpm.Calculation
)</f>
        <v/>
      </c>
      <c r="L476" s="4" t="str">
        <f>_xlfn.LET(
_xlpm.CumulativePrincipalCalculation,SUM($E$29:$F476),
_xlpm.CumulativePrincipalCalculationIfPrincipalLessThenOrEqualToMonthlyPaymentCondition,$L475+$E476,
_xlpm.PrincipalOwedCalculation,$B$10-$D476,
_xlpm.IsPrincipalLessThenOrEqualToMonthlyPaymentCondition,$G475&lt;=$B$10,
_xlpm.IsPrincipalZeroCondition,ROUND($G475,2) = 0,
_xlpm.IsPrincipalRemainingBlankCondition,$G475="",
_xlpm.IsPeriodBlankCondition,ISBLANK($A476),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76" s="4" t="str">
        <f>_xlfn.LET(
_xlpm.CumulativePMICalculation,SUM($I$29:$I476),
_xlpm.IsPrincipalZeroCondition,ROUND($G475,2) = 0,
_xlpm.IsPrincipalRemainingBlankCondition,$G475="",
_xlpm.IsPeriodBlankCondition,ISBLANK($A476),
_xlpm.Calculation,IF(_xlpm.IsPeriodBlankCondition,"",IF(_xlpm.IsPrincipalRemainingBlankCondition,"",IF(_xlpm.IsPrincipalZeroCondition,"",_xlpm.CumulativePMICalculation))),
_xlpm.Calculation
)</f>
        <v/>
      </c>
      <c r="N476" s="4" t="str">
        <f t="shared" si="62"/>
        <v/>
      </c>
      <c r="O476" s="4" t="str">
        <f>_xlfn.LET(
_xlpm.CumulativeHousingPaymentsIncludingAdditionalCosts,SUM($J$29:$J476),
_xlpm.PrincipalOwedCalculation,$B$10-$D476,
_xlpm.IsPrincipalLessThenOrEqualToMonthlyPaymentCondition,$G475&lt;=$B$10,
_xlpm.IsPrincipalZeroCondition,ROUND($G475,2) = 0,
_xlpm.IsPrincipalRemainingBlankCondition,$G475="",
_xlpm.IsPeriodBlankCondition,ISBLANK($A476),
_xlpm.Calculation,IF(_xlpm.IsPeriodBlankCondition,"",IF(_xlpm.IsPrincipalRemainingBlankCondition,"",IF(_xlpm.IsPrincipalZeroCondition,"",_xlpm.CumulativeHousingPaymentsIncludingAdditionalCosts))),
_xlpm.Calculation
)</f>
        <v/>
      </c>
    </row>
    <row r="477" spans="2:15" x14ac:dyDescent="0.3">
      <c r="B477" s="34" t="str">
        <f t="shared" si="55"/>
        <v/>
      </c>
      <c r="C477" s="4" t="str">
        <f t="shared" si="56"/>
        <v/>
      </c>
      <c r="D477" s="4" t="str">
        <f t="shared" si="57"/>
        <v/>
      </c>
      <c r="E477" s="4" t="str">
        <f t="shared" si="63"/>
        <v/>
      </c>
      <c r="F477" s="4"/>
      <c r="G477" s="4" t="str">
        <f t="shared" si="58"/>
        <v/>
      </c>
      <c r="H477" s="4" t="str">
        <f t="shared" si="59"/>
        <v/>
      </c>
      <c r="I477" s="4" t="str">
        <f t="shared" si="60"/>
        <v/>
      </c>
      <c r="J477" s="4" t="str">
        <f t="shared" si="61"/>
        <v/>
      </c>
      <c r="K477" s="4" t="str">
        <f>_xlfn.LET(
_xlpm.CumulativeInterestCalculation,SUM($D$29:$D477),
_xlpm.IsPrincipalZeroCondition,ROUND($G476,2) = 0,
_xlpm.IsPrincipalRemainingBlankCondition,$G476="",
_xlpm.IsPeriodBlankCondition,ISBLANK($A477),
_xlpm.Calculation,IF(_xlpm.IsPeriodBlankCondition,"",IF(_xlpm.IsPrincipalRemainingBlankCondition,"",IF(_xlpm.IsPrincipalZeroCondition,"",_xlpm.CumulativeInterestCalculation))),
_xlpm.Calculation
)</f>
        <v/>
      </c>
      <c r="L477" s="4" t="str">
        <f>_xlfn.LET(
_xlpm.CumulativePrincipalCalculation,SUM($E$29:$F477),
_xlpm.CumulativePrincipalCalculationIfPrincipalLessThenOrEqualToMonthlyPaymentCondition,$L476+$E477,
_xlpm.PrincipalOwedCalculation,$B$10-$D477,
_xlpm.IsPrincipalLessThenOrEqualToMonthlyPaymentCondition,$G476&lt;=$B$10,
_xlpm.IsPrincipalZeroCondition,ROUND($G476,2) = 0,
_xlpm.IsPrincipalRemainingBlankCondition,$G476="",
_xlpm.IsPeriodBlankCondition,ISBLANK($A477),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77" s="4" t="str">
        <f>_xlfn.LET(
_xlpm.CumulativePMICalculation,SUM($I$29:$I477),
_xlpm.IsPrincipalZeroCondition,ROUND($G476,2) = 0,
_xlpm.IsPrincipalRemainingBlankCondition,$G476="",
_xlpm.IsPeriodBlankCondition,ISBLANK($A477),
_xlpm.Calculation,IF(_xlpm.IsPeriodBlankCondition,"",IF(_xlpm.IsPrincipalRemainingBlankCondition,"",IF(_xlpm.IsPrincipalZeroCondition,"",_xlpm.CumulativePMICalculation))),
_xlpm.Calculation
)</f>
        <v/>
      </c>
      <c r="N477" s="4" t="str">
        <f t="shared" si="62"/>
        <v/>
      </c>
      <c r="O477" s="4" t="str">
        <f>_xlfn.LET(
_xlpm.CumulativeHousingPaymentsIncludingAdditionalCosts,SUM($J$29:$J477),
_xlpm.PrincipalOwedCalculation,$B$10-$D477,
_xlpm.IsPrincipalLessThenOrEqualToMonthlyPaymentCondition,$G476&lt;=$B$10,
_xlpm.IsPrincipalZeroCondition,ROUND($G476,2) = 0,
_xlpm.IsPrincipalRemainingBlankCondition,$G476="",
_xlpm.IsPeriodBlankCondition,ISBLANK($A477),
_xlpm.Calculation,IF(_xlpm.IsPeriodBlankCondition,"",IF(_xlpm.IsPrincipalRemainingBlankCondition,"",IF(_xlpm.IsPrincipalZeroCondition,"",_xlpm.CumulativeHousingPaymentsIncludingAdditionalCosts))),
_xlpm.Calculation
)</f>
        <v/>
      </c>
    </row>
    <row r="478" spans="2:15" x14ac:dyDescent="0.3">
      <c r="B478" s="34" t="str">
        <f t="shared" ref="B478:B541" si="64">IF(ISBLANK($A478),"",EDATE($B477,1))</f>
        <v/>
      </c>
      <c r="C478" s="4" t="str">
        <f t="shared" ref="C478:C541" si="65">_xlfn.LET(
_xlpm.StartingPrincipalBalance,$G477,
_xlpm.IsPrincipalRemainingZeroCondition,ROUND($G477,2)=0,
_xlpm.IsPrincipalRemainingBlankCondition,$G477="",
_xlpm.IsPeriodBlankCondition,ISBLANK($A478),
_xlpm.Calculation,IF(_xlpm.IsPeriodBlankCondition,"",IF(_xlpm.IsPrincipalRemainingBlankCondition,"",IF(_xlpm.IsPrincipalRemainingZeroCondition,"",_xlpm.StartingPrincipalBalance))),
_xlpm.Calculation
)</f>
        <v/>
      </c>
      <c r="D478" s="4" t="str">
        <f t="shared" ref="D478:D541" si="66">_xlfn.LET(
_xlpm.InterestCalculation,$G477*$B$9,
_xlpm.IsPrincipalRemainingZeroCondition,ROUND($G477,2)=0,
_xlpm.IsPrincipalRemainingBlankCondition,$G477="",
_xlpm.IsPeriodBlankCondition,ISBLANK($A478),
_xlpm.Calculation,IF(_xlpm.IsPeriodBlankCondition,"",IF(_xlpm.IsPrincipalRemainingBlankCondition,"",IF(_xlpm.IsPrincipalRemainingZeroCondition,"",_xlpm.InterestCalculation))),
_xlpm.Calculation
)</f>
        <v/>
      </c>
      <c r="E478" s="4" t="str">
        <f t="shared" si="63"/>
        <v/>
      </c>
      <c r="F478" s="4"/>
      <c r="G478" s="4" t="str">
        <f t="shared" ref="G478:G541" si="67">_xlfn.LET(
_xlpm.StartingBalanceGreaterThanPrincipalOwedPlusPrepaymentCondition,$C478&gt;=$E478+$F478,
_xlpm.IsPrincpalOwedPlusPrepaymentLessThanOrEqualToPrincipalRemainingCondition,ROUND($E478+$F478,2)&lt;=ROUND($G477,2),
_xlpm.IsCurrentPrincapalOwedAmtGreaterThanPrevPrincipalOwedCondition,$E477&gt;$G477,
_xlpm.IsPrincipalZeroCondition,ROUND($G477,2) = 0,
_xlpm.IsPrincipalRemainingBlankCondition,$G477="",
_xlpm.IsPeriodBlankCondition,ISBLANK($A478),
_xlpm.Calculation,IF(_xlpm.IsPeriodBlankCondition,"",IF(_xlpm.IsPrincipalRemainingBlankCondition,"",IF(_xlpm.IsPrincipalZeroCondition,"",IF(_xlpm.StartingBalanceGreaterThanPrincipalOwedPlusPrepaymentCondition,$C478-$E478-$F478,0)))),
_xlpm.Calculation
)</f>
        <v/>
      </c>
      <c r="H478" s="4" t="str">
        <f t="shared" ref="H478:H541" si="68">_xlfn.LET(
_xlpm.PrincpalRemainingCalculation,$B$13,
_xlpm.IsPrincipalZeroCondition,ROUND($G477,2) = 0,
_xlpm.IsPrincipalRemainingBlankCondition,$G477="",
_xlpm.IsPeriodBlankCondition,ISBLANK($A478),
_xlpm.Calculation,IF(_xlpm.IsPeriodBlankCondition,"",IF(_xlpm.IsPrincipalRemainingBlankCondition,"",IF(_xlpm.IsPrincipalZeroCondition,"",_xlpm.PrincpalRemainingCalculation))),
_xlpm.Calculation
)</f>
        <v/>
      </c>
      <c r="I478" s="4" t="str">
        <f t="shared" ref="I478:I541" si="69">_xlfn.LET(
_xlpm.IsPrincipalRemainingLessThanOrEqualToPMICutoffAmtCondition,$G477&lt;=$B$2*(1-$B$15),
_xlpm.PMIMonthlyPayment,$B$19,
_xlpm.IsPrincipalZeroCondition,ROUND($G477,2) = 0,
_xlpm.IsPrincipalRemainingBlankCondition,$G477="",
_xlpm.IsPeriodBlankCondition,ISBLANK($A478),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478" s="4" t="str">
        <f t="shared" ref="J478:J541" si="70">_xlfn.LET(
_xlpm.PrePaymentActuallyPaid,IF($C478&gt;=$E478+$F478,$F478,$C478-$E478),
_xlpm.IfPMIOwedIsBlank,IF($I478 = "",0,$I478),
_xlpm.TotalMonthlyPaymentCalculation,$D478+$E478+$H478+_xlpm.IfPMIOwedIsBlank+_xlpm.PrePaymentActuallyPaid,
_xlpm.IsPrincipalZeroCondition,ROUND($G477,2) = 0,
_xlpm.IsPrincipalRemainingBlankCondition,$G477="",
_xlpm.IsPeriodBlankCondition,ISBLANK($A478),
_xlpm.Calculation,IF(_xlpm.IsPeriodBlankCondition,"",IF(_xlpm.IsPrincipalRemainingBlankCondition,"",IF(_xlpm.IsPrincipalZeroCondition,"",_xlpm.TotalMonthlyPaymentCalculation))),
_xlpm.Calculation
)</f>
        <v/>
      </c>
      <c r="K478" s="4" t="str">
        <f>_xlfn.LET(
_xlpm.CumulativeInterestCalculation,SUM($D$29:$D478),
_xlpm.IsPrincipalZeroCondition,ROUND($G477,2) = 0,
_xlpm.IsPrincipalRemainingBlankCondition,$G477="",
_xlpm.IsPeriodBlankCondition,ISBLANK($A478),
_xlpm.Calculation,IF(_xlpm.IsPeriodBlankCondition,"",IF(_xlpm.IsPrincipalRemainingBlankCondition,"",IF(_xlpm.IsPrincipalZeroCondition,"",_xlpm.CumulativeInterestCalculation))),
_xlpm.Calculation
)</f>
        <v/>
      </c>
      <c r="L478" s="4" t="str">
        <f>_xlfn.LET(
_xlpm.CumulativePrincipalCalculation,SUM($E$29:$F478),
_xlpm.CumulativePrincipalCalculationIfPrincipalLessThenOrEqualToMonthlyPaymentCondition,$L477+$E478,
_xlpm.PrincipalOwedCalculation,$B$10-$D478,
_xlpm.IsPrincipalLessThenOrEqualToMonthlyPaymentCondition,$G477&lt;=$B$10,
_xlpm.IsPrincipalZeroCondition,ROUND($G477,2) = 0,
_xlpm.IsPrincipalRemainingBlankCondition,$G477="",
_xlpm.IsPeriodBlankCondition,ISBLANK($A478),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78" s="4" t="str">
        <f>_xlfn.LET(
_xlpm.CumulativePMICalculation,SUM($I$29:$I478),
_xlpm.IsPrincipalZeroCondition,ROUND($G477,2) = 0,
_xlpm.IsPrincipalRemainingBlankCondition,$G477="",
_xlpm.IsPeriodBlankCondition,ISBLANK($A478),
_xlpm.Calculation,IF(_xlpm.IsPeriodBlankCondition,"",IF(_xlpm.IsPrincipalRemainingBlankCondition,"",IF(_xlpm.IsPrincipalZeroCondition,"",_xlpm.CumulativePMICalculation))),
_xlpm.Calculation
)</f>
        <v/>
      </c>
      <c r="N478" s="4" t="str">
        <f t="shared" ref="N478:N541" si="71">_xlfn.LET(
_xlpm.CumulativeHousingPayments,$K478+$L478+$M478,
_xlpm.PrincipalOwedCalculation,$B$10-$D478,
_xlpm.IsPrincipalLessThenOrEqualToMonthlyPaymentCondition,$G477&lt;=$B$10,
_xlpm.IsPrincipalZeroCondition,ROUND($G477,2) = 0,
_xlpm.IsPrincipalRemainingBlankCondition,$G477="",
_xlpm.IsPeriodBlankCondition,ISBLANK($A478),
_xlpm.Calculation,IF(_xlpm.IsPeriodBlankCondition,"",IF(_xlpm.IsPrincipalRemainingBlankCondition,"",IF(_xlpm.IsPrincipalZeroCondition,"",_xlpm.CumulativeHousingPayments))),
_xlpm.Calculation
)</f>
        <v/>
      </c>
      <c r="O478" s="4" t="str">
        <f>_xlfn.LET(
_xlpm.CumulativeHousingPaymentsIncludingAdditionalCosts,SUM($J$29:$J478),
_xlpm.PrincipalOwedCalculation,$B$10-$D478,
_xlpm.IsPrincipalLessThenOrEqualToMonthlyPaymentCondition,$G477&lt;=$B$10,
_xlpm.IsPrincipalZeroCondition,ROUND($G477,2) = 0,
_xlpm.IsPrincipalRemainingBlankCondition,$G477="",
_xlpm.IsPeriodBlankCondition,ISBLANK($A478),
_xlpm.Calculation,IF(_xlpm.IsPeriodBlankCondition,"",IF(_xlpm.IsPrincipalRemainingBlankCondition,"",IF(_xlpm.IsPrincipalZeroCondition,"",_xlpm.CumulativeHousingPaymentsIncludingAdditionalCosts))),
_xlpm.Calculation
)</f>
        <v/>
      </c>
    </row>
    <row r="479" spans="2:15" x14ac:dyDescent="0.3">
      <c r="B479" s="34" t="str">
        <f t="shared" si="64"/>
        <v/>
      </c>
      <c r="C479" s="4" t="str">
        <f t="shared" si="65"/>
        <v/>
      </c>
      <c r="D479" s="4" t="str">
        <f t="shared" si="66"/>
        <v/>
      </c>
      <c r="E479" s="4" t="str">
        <f t="shared" si="63"/>
        <v/>
      </c>
      <c r="F479" s="4"/>
      <c r="G479" s="4" t="str">
        <f t="shared" si="67"/>
        <v/>
      </c>
      <c r="H479" s="4" t="str">
        <f t="shared" si="68"/>
        <v/>
      </c>
      <c r="I479" s="4" t="str">
        <f t="shared" si="69"/>
        <v/>
      </c>
      <c r="J479" s="4" t="str">
        <f t="shared" si="70"/>
        <v/>
      </c>
      <c r="K479" s="4" t="str">
        <f>_xlfn.LET(
_xlpm.CumulativeInterestCalculation,SUM($D$29:$D479),
_xlpm.IsPrincipalZeroCondition,ROUND($G478,2) = 0,
_xlpm.IsPrincipalRemainingBlankCondition,$G478="",
_xlpm.IsPeriodBlankCondition,ISBLANK($A479),
_xlpm.Calculation,IF(_xlpm.IsPeriodBlankCondition,"",IF(_xlpm.IsPrincipalRemainingBlankCondition,"",IF(_xlpm.IsPrincipalZeroCondition,"",_xlpm.CumulativeInterestCalculation))),
_xlpm.Calculation
)</f>
        <v/>
      </c>
      <c r="L479" s="4" t="str">
        <f>_xlfn.LET(
_xlpm.CumulativePrincipalCalculation,SUM($E$29:$F479),
_xlpm.CumulativePrincipalCalculationIfPrincipalLessThenOrEqualToMonthlyPaymentCondition,$L478+$E479,
_xlpm.PrincipalOwedCalculation,$B$10-$D479,
_xlpm.IsPrincipalLessThenOrEqualToMonthlyPaymentCondition,$G478&lt;=$B$10,
_xlpm.IsPrincipalZeroCondition,ROUND($G478,2) = 0,
_xlpm.IsPrincipalRemainingBlankCondition,$G478="",
_xlpm.IsPeriodBlankCondition,ISBLANK($A479),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79" s="4" t="str">
        <f>_xlfn.LET(
_xlpm.CumulativePMICalculation,SUM($I$29:$I479),
_xlpm.IsPrincipalZeroCondition,ROUND($G478,2) = 0,
_xlpm.IsPrincipalRemainingBlankCondition,$G478="",
_xlpm.IsPeriodBlankCondition,ISBLANK($A479),
_xlpm.Calculation,IF(_xlpm.IsPeriodBlankCondition,"",IF(_xlpm.IsPrincipalRemainingBlankCondition,"",IF(_xlpm.IsPrincipalZeroCondition,"",_xlpm.CumulativePMICalculation))),
_xlpm.Calculation
)</f>
        <v/>
      </c>
      <c r="N479" s="4" t="str">
        <f t="shared" si="71"/>
        <v/>
      </c>
      <c r="O479" s="4" t="str">
        <f>_xlfn.LET(
_xlpm.CumulativeHousingPaymentsIncludingAdditionalCosts,SUM($J$29:$J479),
_xlpm.PrincipalOwedCalculation,$B$10-$D479,
_xlpm.IsPrincipalLessThenOrEqualToMonthlyPaymentCondition,$G478&lt;=$B$10,
_xlpm.IsPrincipalZeroCondition,ROUND($G478,2) = 0,
_xlpm.IsPrincipalRemainingBlankCondition,$G478="",
_xlpm.IsPeriodBlankCondition,ISBLANK($A479),
_xlpm.Calculation,IF(_xlpm.IsPeriodBlankCondition,"",IF(_xlpm.IsPrincipalRemainingBlankCondition,"",IF(_xlpm.IsPrincipalZeroCondition,"",_xlpm.CumulativeHousingPaymentsIncludingAdditionalCosts))),
_xlpm.Calculation
)</f>
        <v/>
      </c>
    </row>
    <row r="480" spans="2:15" x14ac:dyDescent="0.3">
      <c r="B480" s="34" t="str">
        <f t="shared" si="64"/>
        <v/>
      </c>
      <c r="C480" s="4" t="str">
        <f t="shared" si="65"/>
        <v/>
      </c>
      <c r="D480" s="4" t="str">
        <f t="shared" si="66"/>
        <v/>
      </c>
      <c r="E480" s="4" t="str">
        <f t="shared" si="63"/>
        <v/>
      </c>
      <c r="F480" s="4"/>
      <c r="G480" s="4" t="str">
        <f t="shared" si="67"/>
        <v/>
      </c>
      <c r="H480" s="4" t="str">
        <f t="shared" si="68"/>
        <v/>
      </c>
      <c r="I480" s="4" t="str">
        <f t="shared" si="69"/>
        <v/>
      </c>
      <c r="J480" s="4" t="str">
        <f t="shared" si="70"/>
        <v/>
      </c>
      <c r="K480" s="4" t="str">
        <f>_xlfn.LET(
_xlpm.CumulativeInterestCalculation,SUM($D$29:$D480),
_xlpm.IsPrincipalZeroCondition,ROUND($G479,2) = 0,
_xlpm.IsPrincipalRemainingBlankCondition,$G479="",
_xlpm.IsPeriodBlankCondition,ISBLANK($A480),
_xlpm.Calculation,IF(_xlpm.IsPeriodBlankCondition,"",IF(_xlpm.IsPrincipalRemainingBlankCondition,"",IF(_xlpm.IsPrincipalZeroCondition,"",_xlpm.CumulativeInterestCalculation))),
_xlpm.Calculation
)</f>
        <v/>
      </c>
      <c r="L480" s="4" t="str">
        <f>_xlfn.LET(
_xlpm.CumulativePrincipalCalculation,SUM($E$29:$F480),
_xlpm.CumulativePrincipalCalculationIfPrincipalLessThenOrEqualToMonthlyPaymentCondition,$L479+$E480,
_xlpm.PrincipalOwedCalculation,$B$10-$D480,
_xlpm.IsPrincipalLessThenOrEqualToMonthlyPaymentCondition,$G479&lt;=$B$10,
_xlpm.IsPrincipalZeroCondition,ROUND($G479,2) = 0,
_xlpm.IsPrincipalRemainingBlankCondition,$G479="",
_xlpm.IsPeriodBlankCondition,ISBLANK($A480),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80" s="4" t="str">
        <f>_xlfn.LET(
_xlpm.CumulativePMICalculation,SUM($I$29:$I480),
_xlpm.IsPrincipalZeroCondition,ROUND($G479,2) = 0,
_xlpm.IsPrincipalRemainingBlankCondition,$G479="",
_xlpm.IsPeriodBlankCondition,ISBLANK($A480),
_xlpm.Calculation,IF(_xlpm.IsPeriodBlankCondition,"",IF(_xlpm.IsPrincipalRemainingBlankCondition,"",IF(_xlpm.IsPrincipalZeroCondition,"",_xlpm.CumulativePMICalculation))),
_xlpm.Calculation
)</f>
        <v/>
      </c>
      <c r="N480" s="4" t="str">
        <f t="shared" si="71"/>
        <v/>
      </c>
      <c r="O480" s="4" t="str">
        <f>_xlfn.LET(
_xlpm.CumulativeHousingPaymentsIncludingAdditionalCosts,SUM($J$29:$J480),
_xlpm.PrincipalOwedCalculation,$B$10-$D480,
_xlpm.IsPrincipalLessThenOrEqualToMonthlyPaymentCondition,$G479&lt;=$B$10,
_xlpm.IsPrincipalZeroCondition,ROUND($G479,2) = 0,
_xlpm.IsPrincipalRemainingBlankCondition,$G479="",
_xlpm.IsPeriodBlankCondition,ISBLANK($A480),
_xlpm.Calculation,IF(_xlpm.IsPeriodBlankCondition,"",IF(_xlpm.IsPrincipalRemainingBlankCondition,"",IF(_xlpm.IsPrincipalZeroCondition,"",_xlpm.CumulativeHousingPaymentsIncludingAdditionalCosts))),
_xlpm.Calculation
)</f>
        <v/>
      </c>
    </row>
    <row r="481" spans="2:15" x14ac:dyDescent="0.3">
      <c r="B481" s="34" t="str">
        <f t="shared" si="64"/>
        <v/>
      </c>
      <c r="C481" s="4" t="str">
        <f t="shared" si="65"/>
        <v/>
      </c>
      <c r="D481" s="4" t="str">
        <f t="shared" si="66"/>
        <v/>
      </c>
      <c r="E481" s="4" t="str">
        <f t="shared" si="63"/>
        <v/>
      </c>
      <c r="F481" s="4"/>
      <c r="G481" s="4" t="str">
        <f t="shared" si="67"/>
        <v/>
      </c>
      <c r="H481" s="4" t="str">
        <f t="shared" si="68"/>
        <v/>
      </c>
      <c r="I481" s="4" t="str">
        <f t="shared" si="69"/>
        <v/>
      </c>
      <c r="J481" s="4" t="str">
        <f t="shared" si="70"/>
        <v/>
      </c>
      <c r="K481" s="4" t="str">
        <f>_xlfn.LET(
_xlpm.CumulativeInterestCalculation,SUM($D$29:$D481),
_xlpm.IsPrincipalZeroCondition,ROUND($G480,2) = 0,
_xlpm.IsPrincipalRemainingBlankCondition,$G480="",
_xlpm.IsPeriodBlankCondition,ISBLANK($A481),
_xlpm.Calculation,IF(_xlpm.IsPeriodBlankCondition,"",IF(_xlpm.IsPrincipalRemainingBlankCondition,"",IF(_xlpm.IsPrincipalZeroCondition,"",_xlpm.CumulativeInterestCalculation))),
_xlpm.Calculation
)</f>
        <v/>
      </c>
      <c r="L481" s="4" t="str">
        <f>_xlfn.LET(
_xlpm.CumulativePrincipalCalculation,SUM($E$29:$F481),
_xlpm.CumulativePrincipalCalculationIfPrincipalLessThenOrEqualToMonthlyPaymentCondition,$L480+$E481,
_xlpm.PrincipalOwedCalculation,$B$10-$D481,
_xlpm.IsPrincipalLessThenOrEqualToMonthlyPaymentCondition,$G480&lt;=$B$10,
_xlpm.IsPrincipalZeroCondition,ROUND($G480,2) = 0,
_xlpm.IsPrincipalRemainingBlankCondition,$G480="",
_xlpm.IsPeriodBlankCondition,ISBLANK($A481),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81" s="4" t="str">
        <f>_xlfn.LET(
_xlpm.CumulativePMICalculation,SUM($I$29:$I481),
_xlpm.IsPrincipalZeroCondition,ROUND($G480,2) = 0,
_xlpm.IsPrincipalRemainingBlankCondition,$G480="",
_xlpm.IsPeriodBlankCondition,ISBLANK($A481),
_xlpm.Calculation,IF(_xlpm.IsPeriodBlankCondition,"",IF(_xlpm.IsPrincipalRemainingBlankCondition,"",IF(_xlpm.IsPrincipalZeroCondition,"",_xlpm.CumulativePMICalculation))),
_xlpm.Calculation
)</f>
        <v/>
      </c>
      <c r="N481" s="4" t="str">
        <f t="shared" si="71"/>
        <v/>
      </c>
      <c r="O481" s="4" t="str">
        <f>_xlfn.LET(
_xlpm.CumulativeHousingPaymentsIncludingAdditionalCosts,SUM($J$29:$J481),
_xlpm.PrincipalOwedCalculation,$B$10-$D481,
_xlpm.IsPrincipalLessThenOrEqualToMonthlyPaymentCondition,$G480&lt;=$B$10,
_xlpm.IsPrincipalZeroCondition,ROUND($G480,2) = 0,
_xlpm.IsPrincipalRemainingBlankCondition,$G480="",
_xlpm.IsPeriodBlankCondition,ISBLANK($A481),
_xlpm.Calculation,IF(_xlpm.IsPeriodBlankCondition,"",IF(_xlpm.IsPrincipalRemainingBlankCondition,"",IF(_xlpm.IsPrincipalZeroCondition,"",_xlpm.CumulativeHousingPaymentsIncludingAdditionalCosts))),
_xlpm.Calculation
)</f>
        <v/>
      </c>
    </row>
    <row r="482" spans="2:15" x14ac:dyDescent="0.3">
      <c r="B482" s="34" t="str">
        <f t="shared" si="64"/>
        <v/>
      </c>
      <c r="C482" s="4" t="str">
        <f t="shared" si="65"/>
        <v/>
      </c>
      <c r="D482" s="4" t="str">
        <f t="shared" si="66"/>
        <v/>
      </c>
      <c r="E482" s="4" t="str">
        <f t="shared" si="63"/>
        <v/>
      </c>
      <c r="F482" s="4"/>
      <c r="G482" s="4" t="str">
        <f t="shared" si="67"/>
        <v/>
      </c>
      <c r="H482" s="4" t="str">
        <f t="shared" si="68"/>
        <v/>
      </c>
      <c r="I482" s="4" t="str">
        <f t="shared" si="69"/>
        <v/>
      </c>
      <c r="J482" s="4" t="str">
        <f t="shared" si="70"/>
        <v/>
      </c>
      <c r="K482" s="4" t="str">
        <f>_xlfn.LET(
_xlpm.CumulativeInterestCalculation,SUM($D$29:$D482),
_xlpm.IsPrincipalZeroCondition,ROUND($G481,2) = 0,
_xlpm.IsPrincipalRemainingBlankCondition,$G481="",
_xlpm.IsPeriodBlankCondition,ISBLANK($A482),
_xlpm.Calculation,IF(_xlpm.IsPeriodBlankCondition,"",IF(_xlpm.IsPrincipalRemainingBlankCondition,"",IF(_xlpm.IsPrincipalZeroCondition,"",_xlpm.CumulativeInterestCalculation))),
_xlpm.Calculation
)</f>
        <v/>
      </c>
      <c r="L482" s="4" t="str">
        <f>_xlfn.LET(
_xlpm.CumulativePrincipalCalculation,SUM($E$29:$F482),
_xlpm.CumulativePrincipalCalculationIfPrincipalLessThenOrEqualToMonthlyPaymentCondition,$L481+$E482,
_xlpm.PrincipalOwedCalculation,$B$10-$D482,
_xlpm.IsPrincipalLessThenOrEqualToMonthlyPaymentCondition,$G481&lt;=$B$10,
_xlpm.IsPrincipalZeroCondition,ROUND($G481,2) = 0,
_xlpm.IsPrincipalRemainingBlankCondition,$G481="",
_xlpm.IsPeriodBlankCondition,ISBLANK($A482),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82" s="4" t="str">
        <f>_xlfn.LET(
_xlpm.CumulativePMICalculation,SUM($I$29:$I482),
_xlpm.IsPrincipalZeroCondition,ROUND($G481,2) = 0,
_xlpm.IsPrincipalRemainingBlankCondition,$G481="",
_xlpm.IsPeriodBlankCondition,ISBLANK($A482),
_xlpm.Calculation,IF(_xlpm.IsPeriodBlankCondition,"",IF(_xlpm.IsPrincipalRemainingBlankCondition,"",IF(_xlpm.IsPrincipalZeroCondition,"",_xlpm.CumulativePMICalculation))),
_xlpm.Calculation
)</f>
        <v/>
      </c>
      <c r="N482" s="4" t="str">
        <f t="shared" si="71"/>
        <v/>
      </c>
      <c r="O482" s="4" t="str">
        <f>_xlfn.LET(
_xlpm.CumulativeHousingPaymentsIncludingAdditionalCosts,SUM($J$29:$J482),
_xlpm.PrincipalOwedCalculation,$B$10-$D482,
_xlpm.IsPrincipalLessThenOrEqualToMonthlyPaymentCondition,$G481&lt;=$B$10,
_xlpm.IsPrincipalZeroCondition,ROUND($G481,2) = 0,
_xlpm.IsPrincipalRemainingBlankCondition,$G481="",
_xlpm.IsPeriodBlankCondition,ISBLANK($A482),
_xlpm.Calculation,IF(_xlpm.IsPeriodBlankCondition,"",IF(_xlpm.IsPrincipalRemainingBlankCondition,"",IF(_xlpm.IsPrincipalZeroCondition,"",_xlpm.CumulativeHousingPaymentsIncludingAdditionalCosts))),
_xlpm.Calculation
)</f>
        <v/>
      </c>
    </row>
    <row r="483" spans="2:15" x14ac:dyDescent="0.3">
      <c r="B483" s="34" t="str">
        <f t="shared" si="64"/>
        <v/>
      </c>
      <c r="C483" s="4" t="str">
        <f t="shared" si="65"/>
        <v/>
      </c>
      <c r="D483" s="4" t="str">
        <f t="shared" si="66"/>
        <v/>
      </c>
      <c r="E483" s="4" t="str">
        <f t="shared" si="63"/>
        <v/>
      </c>
      <c r="F483" s="4"/>
      <c r="G483" s="4" t="str">
        <f t="shared" si="67"/>
        <v/>
      </c>
      <c r="H483" s="4" t="str">
        <f t="shared" si="68"/>
        <v/>
      </c>
      <c r="I483" s="4" t="str">
        <f t="shared" si="69"/>
        <v/>
      </c>
      <c r="J483" s="4" t="str">
        <f t="shared" si="70"/>
        <v/>
      </c>
      <c r="K483" s="4" t="str">
        <f>_xlfn.LET(
_xlpm.CumulativeInterestCalculation,SUM($D$29:$D483),
_xlpm.IsPrincipalZeroCondition,ROUND($G482,2) = 0,
_xlpm.IsPrincipalRemainingBlankCondition,$G482="",
_xlpm.IsPeriodBlankCondition,ISBLANK($A483),
_xlpm.Calculation,IF(_xlpm.IsPeriodBlankCondition,"",IF(_xlpm.IsPrincipalRemainingBlankCondition,"",IF(_xlpm.IsPrincipalZeroCondition,"",_xlpm.CumulativeInterestCalculation))),
_xlpm.Calculation
)</f>
        <v/>
      </c>
      <c r="L483" s="4" t="str">
        <f>_xlfn.LET(
_xlpm.CumulativePrincipalCalculation,SUM($E$29:$F483),
_xlpm.CumulativePrincipalCalculationIfPrincipalLessThenOrEqualToMonthlyPaymentCondition,$L482+$E483,
_xlpm.PrincipalOwedCalculation,$B$10-$D483,
_xlpm.IsPrincipalLessThenOrEqualToMonthlyPaymentCondition,$G482&lt;=$B$10,
_xlpm.IsPrincipalZeroCondition,ROUND($G482,2) = 0,
_xlpm.IsPrincipalRemainingBlankCondition,$G482="",
_xlpm.IsPeriodBlankCondition,ISBLANK($A483),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83" s="4" t="str">
        <f>_xlfn.LET(
_xlpm.CumulativePMICalculation,SUM($I$29:$I483),
_xlpm.IsPrincipalZeroCondition,ROUND($G482,2) = 0,
_xlpm.IsPrincipalRemainingBlankCondition,$G482="",
_xlpm.IsPeriodBlankCondition,ISBLANK($A483),
_xlpm.Calculation,IF(_xlpm.IsPeriodBlankCondition,"",IF(_xlpm.IsPrincipalRemainingBlankCondition,"",IF(_xlpm.IsPrincipalZeroCondition,"",_xlpm.CumulativePMICalculation))),
_xlpm.Calculation
)</f>
        <v/>
      </c>
      <c r="N483" s="4" t="str">
        <f t="shared" si="71"/>
        <v/>
      </c>
      <c r="O483" s="4" t="str">
        <f>_xlfn.LET(
_xlpm.CumulativeHousingPaymentsIncludingAdditionalCosts,SUM($J$29:$J483),
_xlpm.PrincipalOwedCalculation,$B$10-$D483,
_xlpm.IsPrincipalLessThenOrEqualToMonthlyPaymentCondition,$G482&lt;=$B$10,
_xlpm.IsPrincipalZeroCondition,ROUND($G482,2) = 0,
_xlpm.IsPrincipalRemainingBlankCondition,$G482="",
_xlpm.IsPeriodBlankCondition,ISBLANK($A483),
_xlpm.Calculation,IF(_xlpm.IsPeriodBlankCondition,"",IF(_xlpm.IsPrincipalRemainingBlankCondition,"",IF(_xlpm.IsPrincipalZeroCondition,"",_xlpm.CumulativeHousingPaymentsIncludingAdditionalCosts))),
_xlpm.Calculation
)</f>
        <v/>
      </c>
    </row>
    <row r="484" spans="2:15" x14ac:dyDescent="0.3">
      <c r="B484" s="34" t="str">
        <f t="shared" si="64"/>
        <v/>
      </c>
      <c r="C484" s="4" t="str">
        <f t="shared" si="65"/>
        <v/>
      </c>
      <c r="D484" s="4" t="str">
        <f t="shared" si="66"/>
        <v/>
      </c>
      <c r="E484" s="4" t="str">
        <f t="shared" si="63"/>
        <v/>
      </c>
      <c r="F484" s="4"/>
      <c r="G484" s="4" t="str">
        <f t="shared" si="67"/>
        <v/>
      </c>
      <c r="H484" s="4" t="str">
        <f t="shared" si="68"/>
        <v/>
      </c>
      <c r="I484" s="4" t="str">
        <f t="shared" si="69"/>
        <v/>
      </c>
      <c r="J484" s="4" t="str">
        <f t="shared" si="70"/>
        <v/>
      </c>
      <c r="K484" s="4" t="str">
        <f>_xlfn.LET(
_xlpm.CumulativeInterestCalculation,SUM($D$29:$D484),
_xlpm.IsPrincipalZeroCondition,ROUND($G483,2) = 0,
_xlpm.IsPrincipalRemainingBlankCondition,$G483="",
_xlpm.IsPeriodBlankCondition,ISBLANK($A484),
_xlpm.Calculation,IF(_xlpm.IsPeriodBlankCondition,"",IF(_xlpm.IsPrincipalRemainingBlankCondition,"",IF(_xlpm.IsPrincipalZeroCondition,"",_xlpm.CumulativeInterestCalculation))),
_xlpm.Calculation
)</f>
        <v/>
      </c>
      <c r="L484" s="4" t="str">
        <f>_xlfn.LET(
_xlpm.CumulativePrincipalCalculation,SUM($E$29:$F484),
_xlpm.CumulativePrincipalCalculationIfPrincipalLessThenOrEqualToMonthlyPaymentCondition,$L483+$E484,
_xlpm.PrincipalOwedCalculation,$B$10-$D484,
_xlpm.IsPrincipalLessThenOrEqualToMonthlyPaymentCondition,$G483&lt;=$B$10,
_xlpm.IsPrincipalZeroCondition,ROUND($G483,2) = 0,
_xlpm.IsPrincipalRemainingBlankCondition,$G483="",
_xlpm.IsPeriodBlankCondition,ISBLANK($A484),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84" s="4" t="str">
        <f>_xlfn.LET(
_xlpm.CumulativePMICalculation,SUM($I$29:$I484),
_xlpm.IsPrincipalZeroCondition,ROUND($G483,2) = 0,
_xlpm.IsPrincipalRemainingBlankCondition,$G483="",
_xlpm.IsPeriodBlankCondition,ISBLANK($A484),
_xlpm.Calculation,IF(_xlpm.IsPeriodBlankCondition,"",IF(_xlpm.IsPrincipalRemainingBlankCondition,"",IF(_xlpm.IsPrincipalZeroCondition,"",_xlpm.CumulativePMICalculation))),
_xlpm.Calculation
)</f>
        <v/>
      </c>
      <c r="N484" s="4" t="str">
        <f t="shared" si="71"/>
        <v/>
      </c>
      <c r="O484" s="4" t="str">
        <f>_xlfn.LET(
_xlpm.CumulativeHousingPaymentsIncludingAdditionalCosts,SUM($J$29:$J484),
_xlpm.PrincipalOwedCalculation,$B$10-$D484,
_xlpm.IsPrincipalLessThenOrEqualToMonthlyPaymentCondition,$G483&lt;=$B$10,
_xlpm.IsPrincipalZeroCondition,ROUND($G483,2) = 0,
_xlpm.IsPrincipalRemainingBlankCondition,$G483="",
_xlpm.IsPeriodBlankCondition,ISBLANK($A484),
_xlpm.Calculation,IF(_xlpm.IsPeriodBlankCondition,"",IF(_xlpm.IsPrincipalRemainingBlankCondition,"",IF(_xlpm.IsPrincipalZeroCondition,"",_xlpm.CumulativeHousingPaymentsIncludingAdditionalCosts))),
_xlpm.Calculation
)</f>
        <v/>
      </c>
    </row>
    <row r="485" spans="2:15" x14ac:dyDescent="0.3">
      <c r="B485" s="34" t="str">
        <f t="shared" si="64"/>
        <v/>
      </c>
      <c r="C485" s="4" t="str">
        <f t="shared" si="65"/>
        <v/>
      </c>
      <c r="D485" s="4" t="str">
        <f t="shared" si="66"/>
        <v/>
      </c>
      <c r="E485" s="4" t="str">
        <f t="shared" si="63"/>
        <v/>
      </c>
      <c r="F485" s="4"/>
      <c r="G485" s="4" t="str">
        <f t="shared" si="67"/>
        <v/>
      </c>
      <c r="H485" s="4" t="str">
        <f t="shared" si="68"/>
        <v/>
      </c>
      <c r="I485" s="4" t="str">
        <f t="shared" si="69"/>
        <v/>
      </c>
      <c r="J485" s="4" t="str">
        <f t="shared" si="70"/>
        <v/>
      </c>
      <c r="K485" s="4" t="str">
        <f>_xlfn.LET(
_xlpm.CumulativeInterestCalculation,SUM($D$29:$D485),
_xlpm.IsPrincipalZeroCondition,ROUND($G484,2) = 0,
_xlpm.IsPrincipalRemainingBlankCondition,$G484="",
_xlpm.IsPeriodBlankCondition,ISBLANK($A485),
_xlpm.Calculation,IF(_xlpm.IsPeriodBlankCondition,"",IF(_xlpm.IsPrincipalRemainingBlankCondition,"",IF(_xlpm.IsPrincipalZeroCondition,"",_xlpm.CumulativeInterestCalculation))),
_xlpm.Calculation
)</f>
        <v/>
      </c>
      <c r="L485" s="4" t="str">
        <f>_xlfn.LET(
_xlpm.CumulativePrincipalCalculation,SUM($E$29:$F485),
_xlpm.CumulativePrincipalCalculationIfPrincipalLessThenOrEqualToMonthlyPaymentCondition,$L484+$E485,
_xlpm.PrincipalOwedCalculation,$B$10-$D485,
_xlpm.IsPrincipalLessThenOrEqualToMonthlyPaymentCondition,$G484&lt;=$B$10,
_xlpm.IsPrincipalZeroCondition,ROUND($G484,2) = 0,
_xlpm.IsPrincipalRemainingBlankCondition,$G484="",
_xlpm.IsPeriodBlankCondition,ISBLANK($A485),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85" s="4" t="str">
        <f>_xlfn.LET(
_xlpm.CumulativePMICalculation,SUM($I$29:$I485),
_xlpm.IsPrincipalZeroCondition,ROUND($G484,2) = 0,
_xlpm.IsPrincipalRemainingBlankCondition,$G484="",
_xlpm.IsPeriodBlankCondition,ISBLANK($A485),
_xlpm.Calculation,IF(_xlpm.IsPeriodBlankCondition,"",IF(_xlpm.IsPrincipalRemainingBlankCondition,"",IF(_xlpm.IsPrincipalZeroCondition,"",_xlpm.CumulativePMICalculation))),
_xlpm.Calculation
)</f>
        <v/>
      </c>
      <c r="N485" s="4" t="str">
        <f t="shared" si="71"/>
        <v/>
      </c>
      <c r="O485" s="4" t="str">
        <f>_xlfn.LET(
_xlpm.CumulativeHousingPaymentsIncludingAdditionalCosts,SUM($J$29:$J485),
_xlpm.PrincipalOwedCalculation,$B$10-$D485,
_xlpm.IsPrincipalLessThenOrEqualToMonthlyPaymentCondition,$G484&lt;=$B$10,
_xlpm.IsPrincipalZeroCondition,ROUND($G484,2) = 0,
_xlpm.IsPrincipalRemainingBlankCondition,$G484="",
_xlpm.IsPeriodBlankCondition,ISBLANK($A485),
_xlpm.Calculation,IF(_xlpm.IsPeriodBlankCondition,"",IF(_xlpm.IsPrincipalRemainingBlankCondition,"",IF(_xlpm.IsPrincipalZeroCondition,"",_xlpm.CumulativeHousingPaymentsIncludingAdditionalCosts))),
_xlpm.Calculation
)</f>
        <v/>
      </c>
    </row>
    <row r="486" spans="2:15" x14ac:dyDescent="0.3">
      <c r="B486" s="34" t="str">
        <f t="shared" si="64"/>
        <v/>
      </c>
      <c r="C486" s="4" t="str">
        <f t="shared" si="65"/>
        <v/>
      </c>
      <c r="D486" s="4" t="str">
        <f t="shared" si="66"/>
        <v/>
      </c>
      <c r="E486" s="4" t="str">
        <f t="shared" si="63"/>
        <v/>
      </c>
      <c r="F486" s="4"/>
      <c r="G486" s="4" t="str">
        <f t="shared" si="67"/>
        <v/>
      </c>
      <c r="H486" s="4" t="str">
        <f t="shared" si="68"/>
        <v/>
      </c>
      <c r="I486" s="4" t="str">
        <f t="shared" si="69"/>
        <v/>
      </c>
      <c r="J486" s="4" t="str">
        <f t="shared" si="70"/>
        <v/>
      </c>
      <c r="K486" s="4" t="str">
        <f>_xlfn.LET(
_xlpm.CumulativeInterestCalculation,SUM($D$29:$D486),
_xlpm.IsPrincipalZeroCondition,ROUND($G485,2) = 0,
_xlpm.IsPrincipalRemainingBlankCondition,$G485="",
_xlpm.IsPeriodBlankCondition,ISBLANK($A486),
_xlpm.Calculation,IF(_xlpm.IsPeriodBlankCondition,"",IF(_xlpm.IsPrincipalRemainingBlankCondition,"",IF(_xlpm.IsPrincipalZeroCondition,"",_xlpm.CumulativeInterestCalculation))),
_xlpm.Calculation
)</f>
        <v/>
      </c>
      <c r="L486" s="4" t="str">
        <f>_xlfn.LET(
_xlpm.CumulativePrincipalCalculation,SUM($E$29:$F486),
_xlpm.CumulativePrincipalCalculationIfPrincipalLessThenOrEqualToMonthlyPaymentCondition,$L485+$E486,
_xlpm.PrincipalOwedCalculation,$B$10-$D486,
_xlpm.IsPrincipalLessThenOrEqualToMonthlyPaymentCondition,$G485&lt;=$B$10,
_xlpm.IsPrincipalZeroCondition,ROUND($G485,2) = 0,
_xlpm.IsPrincipalRemainingBlankCondition,$G485="",
_xlpm.IsPeriodBlankCondition,ISBLANK($A486),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86" s="4" t="str">
        <f>_xlfn.LET(
_xlpm.CumulativePMICalculation,SUM($I$29:$I486),
_xlpm.IsPrincipalZeroCondition,ROUND($G485,2) = 0,
_xlpm.IsPrincipalRemainingBlankCondition,$G485="",
_xlpm.IsPeriodBlankCondition,ISBLANK($A486),
_xlpm.Calculation,IF(_xlpm.IsPeriodBlankCondition,"",IF(_xlpm.IsPrincipalRemainingBlankCondition,"",IF(_xlpm.IsPrincipalZeroCondition,"",_xlpm.CumulativePMICalculation))),
_xlpm.Calculation
)</f>
        <v/>
      </c>
      <c r="N486" s="4" t="str">
        <f t="shared" si="71"/>
        <v/>
      </c>
      <c r="O486" s="4" t="str">
        <f>_xlfn.LET(
_xlpm.CumulativeHousingPaymentsIncludingAdditionalCosts,SUM($J$29:$J486),
_xlpm.PrincipalOwedCalculation,$B$10-$D486,
_xlpm.IsPrincipalLessThenOrEqualToMonthlyPaymentCondition,$G485&lt;=$B$10,
_xlpm.IsPrincipalZeroCondition,ROUND($G485,2) = 0,
_xlpm.IsPrincipalRemainingBlankCondition,$G485="",
_xlpm.IsPeriodBlankCondition,ISBLANK($A486),
_xlpm.Calculation,IF(_xlpm.IsPeriodBlankCondition,"",IF(_xlpm.IsPrincipalRemainingBlankCondition,"",IF(_xlpm.IsPrincipalZeroCondition,"",_xlpm.CumulativeHousingPaymentsIncludingAdditionalCosts))),
_xlpm.Calculation
)</f>
        <v/>
      </c>
    </row>
    <row r="487" spans="2:15" x14ac:dyDescent="0.3">
      <c r="B487" s="34" t="str">
        <f t="shared" si="64"/>
        <v/>
      </c>
      <c r="C487" s="4" t="str">
        <f t="shared" si="65"/>
        <v/>
      </c>
      <c r="D487" s="4" t="str">
        <f t="shared" si="66"/>
        <v/>
      </c>
      <c r="E487" s="4" t="str">
        <f t="shared" si="63"/>
        <v/>
      </c>
      <c r="F487" s="4"/>
      <c r="G487" s="4" t="str">
        <f t="shared" si="67"/>
        <v/>
      </c>
      <c r="H487" s="4" t="str">
        <f t="shared" si="68"/>
        <v/>
      </c>
      <c r="I487" s="4" t="str">
        <f t="shared" si="69"/>
        <v/>
      </c>
      <c r="J487" s="4" t="str">
        <f t="shared" si="70"/>
        <v/>
      </c>
      <c r="K487" s="4" t="str">
        <f>_xlfn.LET(
_xlpm.CumulativeInterestCalculation,SUM($D$29:$D487),
_xlpm.IsPrincipalZeroCondition,ROUND($G486,2) = 0,
_xlpm.IsPrincipalRemainingBlankCondition,$G486="",
_xlpm.IsPeriodBlankCondition,ISBLANK($A487),
_xlpm.Calculation,IF(_xlpm.IsPeriodBlankCondition,"",IF(_xlpm.IsPrincipalRemainingBlankCondition,"",IF(_xlpm.IsPrincipalZeroCondition,"",_xlpm.CumulativeInterestCalculation))),
_xlpm.Calculation
)</f>
        <v/>
      </c>
      <c r="L487" s="4" t="str">
        <f>_xlfn.LET(
_xlpm.CumulativePrincipalCalculation,SUM($E$29:$F487),
_xlpm.CumulativePrincipalCalculationIfPrincipalLessThenOrEqualToMonthlyPaymentCondition,$L486+$E487,
_xlpm.PrincipalOwedCalculation,$B$10-$D487,
_xlpm.IsPrincipalLessThenOrEqualToMonthlyPaymentCondition,$G486&lt;=$B$10,
_xlpm.IsPrincipalZeroCondition,ROUND($G486,2) = 0,
_xlpm.IsPrincipalRemainingBlankCondition,$G486="",
_xlpm.IsPeriodBlankCondition,ISBLANK($A487),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87" s="4" t="str">
        <f>_xlfn.LET(
_xlpm.CumulativePMICalculation,SUM($I$29:$I487),
_xlpm.IsPrincipalZeroCondition,ROUND($G486,2) = 0,
_xlpm.IsPrincipalRemainingBlankCondition,$G486="",
_xlpm.IsPeriodBlankCondition,ISBLANK($A487),
_xlpm.Calculation,IF(_xlpm.IsPeriodBlankCondition,"",IF(_xlpm.IsPrincipalRemainingBlankCondition,"",IF(_xlpm.IsPrincipalZeroCondition,"",_xlpm.CumulativePMICalculation))),
_xlpm.Calculation
)</f>
        <v/>
      </c>
      <c r="N487" s="4" t="str">
        <f t="shared" si="71"/>
        <v/>
      </c>
      <c r="O487" s="4" t="str">
        <f>_xlfn.LET(
_xlpm.CumulativeHousingPaymentsIncludingAdditionalCosts,SUM($J$29:$J487),
_xlpm.PrincipalOwedCalculation,$B$10-$D487,
_xlpm.IsPrincipalLessThenOrEqualToMonthlyPaymentCondition,$G486&lt;=$B$10,
_xlpm.IsPrincipalZeroCondition,ROUND($G486,2) = 0,
_xlpm.IsPrincipalRemainingBlankCondition,$G486="",
_xlpm.IsPeriodBlankCondition,ISBLANK($A487),
_xlpm.Calculation,IF(_xlpm.IsPeriodBlankCondition,"",IF(_xlpm.IsPrincipalRemainingBlankCondition,"",IF(_xlpm.IsPrincipalZeroCondition,"",_xlpm.CumulativeHousingPaymentsIncludingAdditionalCosts))),
_xlpm.Calculation
)</f>
        <v/>
      </c>
    </row>
    <row r="488" spans="2:15" x14ac:dyDescent="0.3">
      <c r="B488" s="34" t="str">
        <f t="shared" si="64"/>
        <v/>
      </c>
      <c r="C488" s="4" t="str">
        <f t="shared" si="65"/>
        <v/>
      </c>
      <c r="D488" s="4" t="str">
        <f t="shared" si="66"/>
        <v/>
      </c>
      <c r="E488" s="4" t="str">
        <f t="shared" ref="E488:E551" si="72">_xlfn.LET(
_xlpm.PrincipalOwedCalculation,$B$10-$D488,
_xlpm.IsPrincipalLessThenOrEqualToMonthlyPaymentCondition,$G487&lt;=$B$10,
_xlpm.IsPrincipalZeroCondition,ROUND($G487,2) = 0,
_xlpm.IsPrincipalRemainingBlankCondition,$G487="",
_xlpm.IsPeriodBlankCondition,ISBLANK($A488),
_xlpm.Calculation,IF(_xlpm.IsPeriodBlankCondition,"",IF(_xlpm.IsPrincipalRemainingBlankCondition,"",IF(_xlpm.IsPrincipalZeroCondition,"",IF(_xlpm.IsPrincipalLessThenOrEqualToMonthlyPaymentCondition,$G487,_xlpm.PrincipalOwedCalculation)))),
_xlpm.Calculation
)</f>
        <v/>
      </c>
      <c r="F488" s="4"/>
      <c r="G488" s="4" t="str">
        <f t="shared" si="67"/>
        <v/>
      </c>
      <c r="H488" s="4" t="str">
        <f t="shared" si="68"/>
        <v/>
      </c>
      <c r="I488" s="4" t="str">
        <f t="shared" si="69"/>
        <v/>
      </c>
      <c r="J488" s="4" t="str">
        <f t="shared" si="70"/>
        <v/>
      </c>
      <c r="K488" s="4" t="str">
        <f>_xlfn.LET(
_xlpm.CumulativeInterestCalculation,SUM($D$29:$D488),
_xlpm.IsPrincipalZeroCondition,ROUND($G487,2) = 0,
_xlpm.IsPrincipalRemainingBlankCondition,$G487="",
_xlpm.IsPeriodBlankCondition,ISBLANK($A488),
_xlpm.Calculation,IF(_xlpm.IsPeriodBlankCondition,"",IF(_xlpm.IsPrincipalRemainingBlankCondition,"",IF(_xlpm.IsPrincipalZeroCondition,"",_xlpm.CumulativeInterestCalculation))),
_xlpm.Calculation
)</f>
        <v/>
      </c>
      <c r="L488" s="4" t="str">
        <f>_xlfn.LET(
_xlpm.CumulativePrincipalCalculation,SUM($E$29:$F488),
_xlpm.CumulativePrincipalCalculationIfPrincipalLessThenOrEqualToMonthlyPaymentCondition,$L487+$E488,
_xlpm.PrincipalOwedCalculation,$B$10-$D488,
_xlpm.IsPrincipalLessThenOrEqualToMonthlyPaymentCondition,$G487&lt;=$B$10,
_xlpm.IsPrincipalZeroCondition,ROUND($G487,2) = 0,
_xlpm.IsPrincipalRemainingBlankCondition,$G487="",
_xlpm.IsPeriodBlankCondition,ISBLANK($A488),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88" s="4" t="str">
        <f>_xlfn.LET(
_xlpm.CumulativePMICalculation,SUM($I$29:$I488),
_xlpm.IsPrincipalZeroCondition,ROUND($G487,2) = 0,
_xlpm.IsPrincipalRemainingBlankCondition,$G487="",
_xlpm.IsPeriodBlankCondition,ISBLANK($A488),
_xlpm.Calculation,IF(_xlpm.IsPeriodBlankCondition,"",IF(_xlpm.IsPrincipalRemainingBlankCondition,"",IF(_xlpm.IsPrincipalZeroCondition,"",_xlpm.CumulativePMICalculation))),
_xlpm.Calculation
)</f>
        <v/>
      </c>
      <c r="N488" s="4" t="str">
        <f t="shared" si="71"/>
        <v/>
      </c>
      <c r="O488" s="4" t="str">
        <f>_xlfn.LET(
_xlpm.CumulativeHousingPaymentsIncludingAdditionalCosts,SUM($J$29:$J488),
_xlpm.PrincipalOwedCalculation,$B$10-$D488,
_xlpm.IsPrincipalLessThenOrEqualToMonthlyPaymentCondition,$G487&lt;=$B$10,
_xlpm.IsPrincipalZeroCondition,ROUND($G487,2) = 0,
_xlpm.IsPrincipalRemainingBlankCondition,$G487="",
_xlpm.IsPeriodBlankCondition,ISBLANK($A488),
_xlpm.Calculation,IF(_xlpm.IsPeriodBlankCondition,"",IF(_xlpm.IsPrincipalRemainingBlankCondition,"",IF(_xlpm.IsPrincipalZeroCondition,"",_xlpm.CumulativeHousingPaymentsIncludingAdditionalCosts))),
_xlpm.Calculation
)</f>
        <v/>
      </c>
    </row>
    <row r="489" spans="2:15" x14ac:dyDescent="0.3">
      <c r="B489" s="34" t="str">
        <f t="shared" si="64"/>
        <v/>
      </c>
      <c r="C489" s="4" t="str">
        <f t="shared" si="65"/>
        <v/>
      </c>
      <c r="D489" s="4" t="str">
        <f t="shared" si="66"/>
        <v/>
      </c>
      <c r="E489" s="4" t="str">
        <f t="shared" si="72"/>
        <v/>
      </c>
      <c r="F489" s="4"/>
      <c r="G489" s="4" t="str">
        <f t="shared" si="67"/>
        <v/>
      </c>
      <c r="H489" s="4" t="str">
        <f t="shared" si="68"/>
        <v/>
      </c>
      <c r="I489" s="4" t="str">
        <f t="shared" si="69"/>
        <v/>
      </c>
      <c r="J489" s="4" t="str">
        <f t="shared" si="70"/>
        <v/>
      </c>
      <c r="K489" s="4" t="str">
        <f>_xlfn.LET(
_xlpm.CumulativeInterestCalculation,SUM($D$29:$D489),
_xlpm.IsPrincipalZeroCondition,ROUND($G488,2) = 0,
_xlpm.IsPrincipalRemainingBlankCondition,$G488="",
_xlpm.IsPeriodBlankCondition,ISBLANK($A489),
_xlpm.Calculation,IF(_xlpm.IsPeriodBlankCondition,"",IF(_xlpm.IsPrincipalRemainingBlankCondition,"",IF(_xlpm.IsPrincipalZeroCondition,"",_xlpm.CumulativeInterestCalculation))),
_xlpm.Calculation
)</f>
        <v/>
      </c>
      <c r="L489" s="4" t="str">
        <f>_xlfn.LET(
_xlpm.CumulativePrincipalCalculation,SUM($E$29:$F489),
_xlpm.CumulativePrincipalCalculationIfPrincipalLessThenOrEqualToMonthlyPaymentCondition,$L488+$E489,
_xlpm.PrincipalOwedCalculation,$B$10-$D489,
_xlpm.IsPrincipalLessThenOrEqualToMonthlyPaymentCondition,$G488&lt;=$B$10,
_xlpm.IsPrincipalZeroCondition,ROUND($G488,2) = 0,
_xlpm.IsPrincipalRemainingBlankCondition,$G488="",
_xlpm.IsPeriodBlankCondition,ISBLANK($A489),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89" s="4" t="str">
        <f>_xlfn.LET(
_xlpm.CumulativePMICalculation,SUM($I$29:$I489),
_xlpm.IsPrincipalZeroCondition,ROUND($G488,2) = 0,
_xlpm.IsPrincipalRemainingBlankCondition,$G488="",
_xlpm.IsPeriodBlankCondition,ISBLANK($A489),
_xlpm.Calculation,IF(_xlpm.IsPeriodBlankCondition,"",IF(_xlpm.IsPrincipalRemainingBlankCondition,"",IF(_xlpm.IsPrincipalZeroCondition,"",_xlpm.CumulativePMICalculation))),
_xlpm.Calculation
)</f>
        <v/>
      </c>
      <c r="N489" s="4" t="str">
        <f t="shared" si="71"/>
        <v/>
      </c>
      <c r="O489" s="4" t="str">
        <f>_xlfn.LET(
_xlpm.CumulativeHousingPaymentsIncludingAdditionalCosts,SUM($J$29:$J489),
_xlpm.PrincipalOwedCalculation,$B$10-$D489,
_xlpm.IsPrincipalLessThenOrEqualToMonthlyPaymentCondition,$G488&lt;=$B$10,
_xlpm.IsPrincipalZeroCondition,ROUND($G488,2) = 0,
_xlpm.IsPrincipalRemainingBlankCondition,$G488="",
_xlpm.IsPeriodBlankCondition,ISBLANK($A489),
_xlpm.Calculation,IF(_xlpm.IsPeriodBlankCondition,"",IF(_xlpm.IsPrincipalRemainingBlankCondition,"",IF(_xlpm.IsPrincipalZeroCondition,"",_xlpm.CumulativeHousingPaymentsIncludingAdditionalCosts))),
_xlpm.Calculation
)</f>
        <v/>
      </c>
    </row>
    <row r="490" spans="2:15" x14ac:dyDescent="0.3">
      <c r="B490" s="34" t="str">
        <f t="shared" si="64"/>
        <v/>
      </c>
      <c r="C490" s="4" t="str">
        <f t="shared" si="65"/>
        <v/>
      </c>
      <c r="D490" s="4" t="str">
        <f t="shared" si="66"/>
        <v/>
      </c>
      <c r="E490" s="4" t="str">
        <f t="shared" si="72"/>
        <v/>
      </c>
      <c r="F490" s="4"/>
      <c r="G490" s="4" t="str">
        <f t="shared" si="67"/>
        <v/>
      </c>
      <c r="H490" s="4" t="str">
        <f t="shared" si="68"/>
        <v/>
      </c>
      <c r="I490" s="4" t="str">
        <f t="shared" si="69"/>
        <v/>
      </c>
      <c r="J490" s="4" t="str">
        <f t="shared" si="70"/>
        <v/>
      </c>
      <c r="K490" s="4" t="str">
        <f>_xlfn.LET(
_xlpm.CumulativeInterestCalculation,SUM($D$29:$D490),
_xlpm.IsPrincipalZeroCondition,ROUND($G489,2) = 0,
_xlpm.IsPrincipalRemainingBlankCondition,$G489="",
_xlpm.IsPeriodBlankCondition,ISBLANK($A490),
_xlpm.Calculation,IF(_xlpm.IsPeriodBlankCondition,"",IF(_xlpm.IsPrincipalRemainingBlankCondition,"",IF(_xlpm.IsPrincipalZeroCondition,"",_xlpm.CumulativeInterestCalculation))),
_xlpm.Calculation
)</f>
        <v/>
      </c>
      <c r="L490" s="4" t="str">
        <f>_xlfn.LET(
_xlpm.CumulativePrincipalCalculation,SUM($E$29:$F490),
_xlpm.CumulativePrincipalCalculationIfPrincipalLessThenOrEqualToMonthlyPaymentCondition,$L489+$E490,
_xlpm.PrincipalOwedCalculation,$B$10-$D490,
_xlpm.IsPrincipalLessThenOrEqualToMonthlyPaymentCondition,$G489&lt;=$B$10,
_xlpm.IsPrincipalZeroCondition,ROUND($G489,2) = 0,
_xlpm.IsPrincipalRemainingBlankCondition,$G489="",
_xlpm.IsPeriodBlankCondition,ISBLANK($A490),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90" s="4" t="str">
        <f>_xlfn.LET(
_xlpm.CumulativePMICalculation,SUM($I$29:$I490),
_xlpm.IsPrincipalZeroCondition,ROUND($G489,2) = 0,
_xlpm.IsPrincipalRemainingBlankCondition,$G489="",
_xlpm.IsPeriodBlankCondition,ISBLANK($A490),
_xlpm.Calculation,IF(_xlpm.IsPeriodBlankCondition,"",IF(_xlpm.IsPrincipalRemainingBlankCondition,"",IF(_xlpm.IsPrincipalZeroCondition,"",_xlpm.CumulativePMICalculation))),
_xlpm.Calculation
)</f>
        <v/>
      </c>
      <c r="N490" s="4" t="str">
        <f t="shared" si="71"/>
        <v/>
      </c>
      <c r="O490" s="4" t="str">
        <f>_xlfn.LET(
_xlpm.CumulativeHousingPaymentsIncludingAdditionalCosts,SUM($J$29:$J490),
_xlpm.PrincipalOwedCalculation,$B$10-$D490,
_xlpm.IsPrincipalLessThenOrEqualToMonthlyPaymentCondition,$G489&lt;=$B$10,
_xlpm.IsPrincipalZeroCondition,ROUND($G489,2) = 0,
_xlpm.IsPrincipalRemainingBlankCondition,$G489="",
_xlpm.IsPeriodBlankCondition,ISBLANK($A490),
_xlpm.Calculation,IF(_xlpm.IsPeriodBlankCondition,"",IF(_xlpm.IsPrincipalRemainingBlankCondition,"",IF(_xlpm.IsPrincipalZeroCondition,"",_xlpm.CumulativeHousingPaymentsIncludingAdditionalCosts))),
_xlpm.Calculation
)</f>
        <v/>
      </c>
    </row>
    <row r="491" spans="2:15" x14ac:dyDescent="0.3">
      <c r="B491" s="34" t="str">
        <f t="shared" si="64"/>
        <v/>
      </c>
      <c r="C491" s="4" t="str">
        <f t="shared" si="65"/>
        <v/>
      </c>
      <c r="D491" s="4" t="str">
        <f t="shared" si="66"/>
        <v/>
      </c>
      <c r="E491" s="4" t="str">
        <f t="shared" si="72"/>
        <v/>
      </c>
      <c r="F491" s="4"/>
      <c r="G491" s="4" t="str">
        <f t="shared" si="67"/>
        <v/>
      </c>
      <c r="H491" s="4" t="str">
        <f t="shared" si="68"/>
        <v/>
      </c>
      <c r="I491" s="4" t="str">
        <f t="shared" si="69"/>
        <v/>
      </c>
      <c r="J491" s="4" t="str">
        <f t="shared" si="70"/>
        <v/>
      </c>
      <c r="K491" s="4" t="str">
        <f>_xlfn.LET(
_xlpm.CumulativeInterestCalculation,SUM($D$29:$D491),
_xlpm.IsPrincipalZeroCondition,ROUND($G490,2) = 0,
_xlpm.IsPrincipalRemainingBlankCondition,$G490="",
_xlpm.IsPeriodBlankCondition,ISBLANK($A491),
_xlpm.Calculation,IF(_xlpm.IsPeriodBlankCondition,"",IF(_xlpm.IsPrincipalRemainingBlankCondition,"",IF(_xlpm.IsPrincipalZeroCondition,"",_xlpm.CumulativeInterestCalculation))),
_xlpm.Calculation
)</f>
        <v/>
      </c>
      <c r="L491" s="4" t="str">
        <f>_xlfn.LET(
_xlpm.CumulativePrincipalCalculation,SUM($E$29:$F491),
_xlpm.CumulativePrincipalCalculationIfPrincipalLessThenOrEqualToMonthlyPaymentCondition,$L490+$E491,
_xlpm.PrincipalOwedCalculation,$B$10-$D491,
_xlpm.IsPrincipalLessThenOrEqualToMonthlyPaymentCondition,$G490&lt;=$B$10,
_xlpm.IsPrincipalZeroCondition,ROUND($G490,2) = 0,
_xlpm.IsPrincipalRemainingBlankCondition,$G490="",
_xlpm.IsPeriodBlankCondition,ISBLANK($A491),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91" s="4" t="str">
        <f>_xlfn.LET(
_xlpm.CumulativePMICalculation,SUM($I$29:$I491),
_xlpm.IsPrincipalZeroCondition,ROUND($G490,2) = 0,
_xlpm.IsPrincipalRemainingBlankCondition,$G490="",
_xlpm.IsPeriodBlankCondition,ISBLANK($A491),
_xlpm.Calculation,IF(_xlpm.IsPeriodBlankCondition,"",IF(_xlpm.IsPrincipalRemainingBlankCondition,"",IF(_xlpm.IsPrincipalZeroCondition,"",_xlpm.CumulativePMICalculation))),
_xlpm.Calculation
)</f>
        <v/>
      </c>
      <c r="N491" s="4" t="str">
        <f t="shared" si="71"/>
        <v/>
      </c>
      <c r="O491" s="4" t="str">
        <f>_xlfn.LET(
_xlpm.CumulativeHousingPaymentsIncludingAdditionalCosts,SUM($J$29:$J491),
_xlpm.PrincipalOwedCalculation,$B$10-$D491,
_xlpm.IsPrincipalLessThenOrEqualToMonthlyPaymentCondition,$G490&lt;=$B$10,
_xlpm.IsPrincipalZeroCondition,ROUND($G490,2) = 0,
_xlpm.IsPrincipalRemainingBlankCondition,$G490="",
_xlpm.IsPeriodBlankCondition,ISBLANK($A491),
_xlpm.Calculation,IF(_xlpm.IsPeriodBlankCondition,"",IF(_xlpm.IsPrincipalRemainingBlankCondition,"",IF(_xlpm.IsPrincipalZeroCondition,"",_xlpm.CumulativeHousingPaymentsIncludingAdditionalCosts))),
_xlpm.Calculation
)</f>
        <v/>
      </c>
    </row>
    <row r="492" spans="2:15" x14ac:dyDescent="0.3">
      <c r="B492" s="34" t="str">
        <f t="shared" si="64"/>
        <v/>
      </c>
      <c r="C492" s="4" t="str">
        <f t="shared" si="65"/>
        <v/>
      </c>
      <c r="D492" s="4" t="str">
        <f t="shared" si="66"/>
        <v/>
      </c>
      <c r="E492" s="4" t="str">
        <f t="shared" si="72"/>
        <v/>
      </c>
      <c r="F492" s="4"/>
      <c r="G492" s="4" t="str">
        <f t="shared" si="67"/>
        <v/>
      </c>
      <c r="H492" s="4" t="str">
        <f t="shared" si="68"/>
        <v/>
      </c>
      <c r="I492" s="4" t="str">
        <f t="shared" si="69"/>
        <v/>
      </c>
      <c r="J492" s="4" t="str">
        <f t="shared" si="70"/>
        <v/>
      </c>
      <c r="K492" s="4" t="str">
        <f>_xlfn.LET(
_xlpm.CumulativeInterestCalculation,SUM($D$29:$D492),
_xlpm.IsPrincipalZeroCondition,ROUND($G491,2) = 0,
_xlpm.IsPrincipalRemainingBlankCondition,$G491="",
_xlpm.IsPeriodBlankCondition,ISBLANK($A492),
_xlpm.Calculation,IF(_xlpm.IsPeriodBlankCondition,"",IF(_xlpm.IsPrincipalRemainingBlankCondition,"",IF(_xlpm.IsPrincipalZeroCondition,"",_xlpm.CumulativeInterestCalculation))),
_xlpm.Calculation
)</f>
        <v/>
      </c>
      <c r="L492" s="4" t="str">
        <f>_xlfn.LET(
_xlpm.CumulativePrincipalCalculation,SUM($E$29:$F492),
_xlpm.CumulativePrincipalCalculationIfPrincipalLessThenOrEqualToMonthlyPaymentCondition,$L491+$E492,
_xlpm.PrincipalOwedCalculation,$B$10-$D492,
_xlpm.IsPrincipalLessThenOrEqualToMonthlyPaymentCondition,$G491&lt;=$B$10,
_xlpm.IsPrincipalZeroCondition,ROUND($G491,2) = 0,
_xlpm.IsPrincipalRemainingBlankCondition,$G491="",
_xlpm.IsPeriodBlankCondition,ISBLANK($A492),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92" s="4" t="str">
        <f>_xlfn.LET(
_xlpm.CumulativePMICalculation,SUM($I$29:$I492),
_xlpm.IsPrincipalZeroCondition,ROUND($G491,2) = 0,
_xlpm.IsPrincipalRemainingBlankCondition,$G491="",
_xlpm.IsPeriodBlankCondition,ISBLANK($A492),
_xlpm.Calculation,IF(_xlpm.IsPeriodBlankCondition,"",IF(_xlpm.IsPrincipalRemainingBlankCondition,"",IF(_xlpm.IsPrincipalZeroCondition,"",_xlpm.CumulativePMICalculation))),
_xlpm.Calculation
)</f>
        <v/>
      </c>
      <c r="N492" s="4" t="str">
        <f t="shared" si="71"/>
        <v/>
      </c>
      <c r="O492" s="4" t="str">
        <f>_xlfn.LET(
_xlpm.CumulativeHousingPaymentsIncludingAdditionalCosts,SUM($J$29:$J492),
_xlpm.PrincipalOwedCalculation,$B$10-$D492,
_xlpm.IsPrincipalLessThenOrEqualToMonthlyPaymentCondition,$G491&lt;=$B$10,
_xlpm.IsPrincipalZeroCondition,ROUND($G491,2) = 0,
_xlpm.IsPrincipalRemainingBlankCondition,$G491="",
_xlpm.IsPeriodBlankCondition,ISBLANK($A492),
_xlpm.Calculation,IF(_xlpm.IsPeriodBlankCondition,"",IF(_xlpm.IsPrincipalRemainingBlankCondition,"",IF(_xlpm.IsPrincipalZeroCondition,"",_xlpm.CumulativeHousingPaymentsIncludingAdditionalCosts))),
_xlpm.Calculation
)</f>
        <v/>
      </c>
    </row>
    <row r="493" spans="2:15" x14ac:dyDescent="0.3">
      <c r="B493" s="34" t="str">
        <f t="shared" si="64"/>
        <v/>
      </c>
      <c r="C493" s="4" t="str">
        <f t="shared" si="65"/>
        <v/>
      </c>
      <c r="D493" s="4" t="str">
        <f t="shared" si="66"/>
        <v/>
      </c>
      <c r="E493" s="4" t="str">
        <f t="shared" si="72"/>
        <v/>
      </c>
      <c r="F493" s="4"/>
      <c r="G493" s="4" t="str">
        <f t="shared" si="67"/>
        <v/>
      </c>
      <c r="H493" s="4" t="str">
        <f t="shared" si="68"/>
        <v/>
      </c>
      <c r="I493" s="4" t="str">
        <f t="shared" si="69"/>
        <v/>
      </c>
      <c r="J493" s="4" t="str">
        <f t="shared" si="70"/>
        <v/>
      </c>
      <c r="K493" s="4" t="str">
        <f>_xlfn.LET(
_xlpm.CumulativeInterestCalculation,SUM($D$29:$D493),
_xlpm.IsPrincipalZeroCondition,ROUND($G492,2) = 0,
_xlpm.IsPrincipalRemainingBlankCondition,$G492="",
_xlpm.IsPeriodBlankCondition,ISBLANK($A493),
_xlpm.Calculation,IF(_xlpm.IsPeriodBlankCondition,"",IF(_xlpm.IsPrincipalRemainingBlankCondition,"",IF(_xlpm.IsPrincipalZeroCondition,"",_xlpm.CumulativeInterestCalculation))),
_xlpm.Calculation
)</f>
        <v/>
      </c>
      <c r="L493" s="4" t="str">
        <f>_xlfn.LET(
_xlpm.CumulativePrincipalCalculation,SUM($E$29:$F493),
_xlpm.CumulativePrincipalCalculationIfPrincipalLessThenOrEqualToMonthlyPaymentCondition,$L492+$E493,
_xlpm.PrincipalOwedCalculation,$B$10-$D493,
_xlpm.IsPrincipalLessThenOrEqualToMonthlyPaymentCondition,$G492&lt;=$B$10,
_xlpm.IsPrincipalZeroCondition,ROUND($G492,2) = 0,
_xlpm.IsPrincipalRemainingBlankCondition,$G492="",
_xlpm.IsPeriodBlankCondition,ISBLANK($A493),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93" s="4" t="str">
        <f>_xlfn.LET(
_xlpm.CumulativePMICalculation,SUM($I$29:$I493),
_xlpm.IsPrincipalZeroCondition,ROUND($G492,2) = 0,
_xlpm.IsPrincipalRemainingBlankCondition,$G492="",
_xlpm.IsPeriodBlankCondition,ISBLANK($A493),
_xlpm.Calculation,IF(_xlpm.IsPeriodBlankCondition,"",IF(_xlpm.IsPrincipalRemainingBlankCondition,"",IF(_xlpm.IsPrincipalZeroCondition,"",_xlpm.CumulativePMICalculation))),
_xlpm.Calculation
)</f>
        <v/>
      </c>
      <c r="N493" s="4" t="str">
        <f t="shared" si="71"/>
        <v/>
      </c>
      <c r="O493" s="4" t="str">
        <f>_xlfn.LET(
_xlpm.CumulativeHousingPaymentsIncludingAdditionalCosts,SUM($J$29:$J493),
_xlpm.PrincipalOwedCalculation,$B$10-$D493,
_xlpm.IsPrincipalLessThenOrEqualToMonthlyPaymentCondition,$G492&lt;=$B$10,
_xlpm.IsPrincipalZeroCondition,ROUND($G492,2) = 0,
_xlpm.IsPrincipalRemainingBlankCondition,$G492="",
_xlpm.IsPeriodBlankCondition,ISBLANK($A493),
_xlpm.Calculation,IF(_xlpm.IsPeriodBlankCondition,"",IF(_xlpm.IsPrincipalRemainingBlankCondition,"",IF(_xlpm.IsPrincipalZeroCondition,"",_xlpm.CumulativeHousingPaymentsIncludingAdditionalCosts))),
_xlpm.Calculation
)</f>
        <v/>
      </c>
    </row>
    <row r="494" spans="2:15" x14ac:dyDescent="0.3">
      <c r="B494" s="34" t="str">
        <f t="shared" si="64"/>
        <v/>
      </c>
      <c r="C494" s="4" t="str">
        <f t="shared" si="65"/>
        <v/>
      </c>
      <c r="D494" s="4" t="str">
        <f t="shared" si="66"/>
        <v/>
      </c>
      <c r="E494" s="4" t="str">
        <f t="shared" si="72"/>
        <v/>
      </c>
      <c r="F494" s="4"/>
      <c r="G494" s="4" t="str">
        <f t="shared" si="67"/>
        <v/>
      </c>
      <c r="H494" s="4" t="str">
        <f t="shared" si="68"/>
        <v/>
      </c>
      <c r="I494" s="4" t="str">
        <f t="shared" si="69"/>
        <v/>
      </c>
      <c r="J494" s="4" t="str">
        <f t="shared" si="70"/>
        <v/>
      </c>
      <c r="K494" s="4" t="str">
        <f>_xlfn.LET(
_xlpm.CumulativeInterestCalculation,SUM($D$29:$D494),
_xlpm.IsPrincipalZeroCondition,ROUND($G493,2) = 0,
_xlpm.IsPrincipalRemainingBlankCondition,$G493="",
_xlpm.IsPeriodBlankCondition,ISBLANK($A494),
_xlpm.Calculation,IF(_xlpm.IsPeriodBlankCondition,"",IF(_xlpm.IsPrincipalRemainingBlankCondition,"",IF(_xlpm.IsPrincipalZeroCondition,"",_xlpm.CumulativeInterestCalculation))),
_xlpm.Calculation
)</f>
        <v/>
      </c>
      <c r="L494" s="4" t="str">
        <f>_xlfn.LET(
_xlpm.CumulativePrincipalCalculation,SUM($E$29:$F494),
_xlpm.CumulativePrincipalCalculationIfPrincipalLessThenOrEqualToMonthlyPaymentCondition,$L493+$E494,
_xlpm.PrincipalOwedCalculation,$B$10-$D494,
_xlpm.IsPrincipalLessThenOrEqualToMonthlyPaymentCondition,$G493&lt;=$B$10,
_xlpm.IsPrincipalZeroCondition,ROUND($G493,2) = 0,
_xlpm.IsPrincipalRemainingBlankCondition,$G493="",
_xlpm.IsPeriodBlankCondition,ISBLANK($A494),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94" s="4" t="str">
        <f>_xlfn.LET(
_xlpm.CumulativePMICalculation,SUM($I$29:$I494),
_xlpm.IsPrincipalZeroCondition,ROUND($G493,2) = 0,
_xlpm.IsPrincipalRemainingBlankCondition,$G493="",
_xlpm.IsPeriodBlankCondition,ISBLANK($A494),
_xlpm.Calculation,IF(_xlpm.IsPeriodBlankCondition,"",IF(_xlpm.IsPrincipalRemainingBlankCondition,"",IF(_xlpm.IsPrincipalZeroCondition,"",_xlpm.CumulativePMICalculation))),
_xlpm.Calculation
)</f>
        <v/>
      </c>
      <c r="N494" s="4" t="str">
        <f t="shared" si="71"/>
        <v/>
      </c>
      <c r="O494" s="4" t="str">
        <f>_xlfn.LET(
_xlpm.CumulativeHousingPaymentsIncludingAdditionalCosts,SUM($J$29:$J494),
_xlpm.PrincipalOwedCalculation,$B$10-$D494,
_xlpm.IsPrincipalLessThenOrEqualToMonthlyPaymentCondition,$G493&lt;=$B$10,
_xlpm.IsPrincipalZeroCondition,ROUND($G493,2) = 0,
_xlpm.IsPrincipalRemainingBlankCondition,$G493="",
_xlpm.IsPeriodBlankCondition,ISBLANK($A494),
_xlpm.Calculation,IF(_xlpm.IsPeriodBlankCondition,"",IF(_xlpm.IsPrincipalRemainingBlankCondition,"",IF(_xlpm.IsPrincipalZeroCondition,"",_xlpm.CumulativeHousingPaymentsIncludingAdditionalCosts))),
_xlpm.Calculation
)</f>
        <v/>
      </c>
    </row>
    <row r="495" spans="2:15" x14ac:dyDescent="0.3">
      <c r="B495" s="34" t="str">
        <f t="shared" si="64"/>
        <v/>
      </c>
      <c r="C495" s="4" t="str">
        <f t="shared" si="65"/>
        <v/>
      </c>
      <c r="D495" s="4" t="str">
        <f t="shared" si="66"/>
        <v/>
      </c>
      <c r="E495" s="4" t="str">
        <f t="shared" si="72"/>
        <v/>
      </c>
      <c r="F495" s="4"/>
      <c r="G495" s="4" t="str">
        <f t="shared" si="67"/>
        <v/>
      </c>
      <c r="H495" s="4" t="str">
        <f t="shared" si="68"/>
        <v/>
      </c>
      <c r="I495" s="4" t="str">
        <f t="shared" si="69"/>
        <v/>
      </c>
      <c r="J495" s="4" t="str">
        <f t="shared" si="70"/>
        <v/>
      </c>
      <c r="K495" s="4" t="str">
        <f>_xlfn.LET(
_xlpm.CumulativeInterestCalculation,SUM($D$29:$D495),
_xlpm.IsPrincipalZeroCondition,ROUND($G494,2) = 0,
_xlpm.IsPrincipalRemainingBlankCondition,$G494="",
_xlpm.IsPeriodBlankCondition,ISBLANK($A495),
_xlpm.Calculation,IF(_xlpm.IsPeriodBlankCondition,"",IF(_xlpm.IsPrincipalRemainingBlankCondition,"",IF(_xlpm.IsPrincipalZeroCondition,"",_xlpm.CumulativeInterestCalculation))),
_xlpm.Calculation
)</f>
        <v/>
      </c>
      <c r="L495" s="4" t="str">
        <f>_xlfn.LET(
_xlpm.CumulativePrincipalCalculation,SUM($E$29:$F495),
_xlpm.CumulativePrincipalCalculationIfPrincipalLessThenOrEqualToMonthlyPaymentCondition,$L494+$E495,
_xlpm.PrincipalOwedCalculation,$B$10-$D495,
_xlpm.IsPrincipalLessThenOrEqualToMonthlyPaymentCondition,$G494&lt;=$B$10,
_xlpm.IsPrincipalZeroCondition,ROUND($G494,2) = 0,
_xlpm.IsPrincipalRemainingBlankCondition,$G494="",
_xlpm.IsPeriodBlankCondition,ISBLANK($A495),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95" s="4" t="str">
        <f>_xlfn.LET(
_xlpm.CumulativePMICalculation,SUM($I$29:$I495),
_xlpm.IsPrincipalZeroCondition,ROUND($G494,2) = 0,
_xlpm.IsPrincipalRemainingBlankCondition,$G494="",
_xlpm.IsPeriodBlankCondition,ISBLANK($A495),
_xlpm.Calculation,IF(_xlpm.IsPeriodBlankCondition,"",IF(_xlpm.IsPrincipalRemainingBlankCondition,"",IF(_xlpm.IsPrincipalZeroCondition,"",_xlpm.CumulativePMICalculation))),
_xlpm.Calculation
)</f>
        <v/>
      </c>
      <c r="N495" s="4" t="str">
        <f t="shared" si="71"/>
        <v/>
      </c>
      <c r="O495" s="4" t="str">
        <f>_xlfn.LET(
_xlpm.CumulativeHousingPaymentsIncludingAdditionalCosts,SUM($J$29:$J495),
_xlpm.PrincipalOwedCalculation,$B$10-$D495,
_xlpm.IsPrincipalLessThenOrEqualToMonthlyPaymentCondition,$G494&lt;=$B$10,
_xlpm.IsPrincipalZeroCondition,ROUND($G494,2) = 0,
_xlpm.IsPrincipalRemainingBlankCondition,$G494="",
_xlpm.IsPeriodBlankCondition,ISBLANK($A495),
_xlpm.Calculation,IF(_xlpm.IsPeriodBlankCondition,"",IF(_xlpm.IsPrincipalRemainingBlankCondition,"",IF(_xlpm.IsPrincipalZeroCondition,"",_xlpm.CumulativeHousingPaymentsIncludingAdditionalCosts))),
_xlpm.Calculation
)</f>
        <v/>
      </c>
    </row>
    <row r="496" spans="2:15" x14ac:dyDescent="0.3">
      <c r="B496" s="34" t="str">
        <f t="shared" si="64"/>
        <v/>
      </c>
      <c r="C496" s="4" t="str">
        <f t="shared" si="65"/>
        <v/>
      </c>
      <c r="D496" s="4" t="str">
        <f t="shared" si="66"/>
        <v/>
      </c>
      <c r="E496" s="4" t="str">
        <f t="shared" si="72"/>
        <v/>
      </c>
      <c r="F496" s="4"/>
      <c r="G496" s="4" t="str">
        <f t="shared" si="67"/>
        <v/>
      </c>
      <c r="H496" s="4" t="str">
        <f t="shared" si="68"/>
        <v/>
      </c>
      <c r="I496" s="4" t="str">
        <f t="shared" si="69"/>
        <v/>
      </c>
      <c r="J496" s="4" t="str">
        <f t="shared" si="70"/>
        <v/>
      </c>
      <c r="K496" s="4" t="str">
        <f>_xlfn.LET(
_xlpm.CumulativeInterestCalculation,SUM($D$29:$D496),
_xlpm.IsPrincipalZeroCondition,ROUND($G495,2) = 0,
_xlpm.IsPrincipalRemainingBlankCondition,$G495="",
_xlpm.IsPeriodBlankCondition,ISBLANK($A496),
_xlpm.Calculation,IF(_xlpm.IsPeriodBlankCondition,"",IF(_xlpm.IsPrincipalRemainingBlankCondition,"",IF(_xlpm.IsPrincipalZeroCondition,"",_xlpm.CumulativeInterestCalculation))),
_xlpm.Calculation
)</f>
        <v/>
      </c>
      <c r="L496" s="4" t="str">
        <f>_xlfn.LET(
_xlpm.CumulativePrincipalCalculation,SUM($E$29:$F496),
_xlpm.CumulativePrincipalCalculationIfPrincipalLessThenOrEqualToMonthlyPaymentCondition,$L495+$E496,
_xlpm.PrincipalOwedCalculation,$B$10-$D496,
_xlpm.IsPrincipalLessThenOrEqualToMonthlyPaymentCondition,$G495&lt;=$B$10,
_xlpm.IsPrincipalZeroCondition,ROUND($G495,2) = 0,
_xlpm.IsPrincipalRemainingBlankCondition,$G495="",
_xlpm.IsPeriodBlankCondition,ISBLANK($A496),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96" s="4" t="str">
        <f>_xlfn.LET(
_xlpm.CumulativePMICalculation,SUM($I$29:$I496),
_xlpm.IsPrincipalZeroCondition,ROUND($G495,2) = 0,
_xlpm.IsPrincipalRemainingBlankCondition,$G495="",
_xlpm.IsPeriodBlankCondition,ISBLANK($A496),
_xlpm.Calculation,IF(_xlpm.IsPeriodBlankCondition,"",IF(_xlpm.IsPrincipalRemainingBlankCondition,"",IF(_xlpm.IsPrincipalZeroCondition,"",_xlpm.CumulativePMICalculation))),
_xlpm.Calculation
)</f>
        <v/>
      </c>
      <c r="N496" s="4" t="str">
        <f t="shared" si="71"/>
        <v/>
      </c>
      <c r="O496" s="4" t="str">
        <f>_xlfn.LET(
_xlpm.CumulativeHousingPaymentsIncludingAdditionalCosts,SUM($J$29:$J496),
_xlpm.PrincipalOwedCalculation,$B$10-$D496,
_xlpm.IsPrincipalLessThenOrEqualToMonthlyPaymentCondition,$G495&lt;=$B$10,
_xlpm.IsPrincipalZeroCondition,ROUND($G495,2) = 0,
_xlpm.IsPrincipalRemainingBlankCondition,$G495="",
_xlpm.IsPeriodBlankCondition,ISBLANK($A496),
_xlpm.Calculation,IF(_xlpm.IsPeriodBlankCondition,"",IF(_xlpm.IsPrincipalRemainingBlankCondition,"",IF(_xlpm.IsPrincipalZeroCondition,"",_xlpm.CumulativeHousingPaymentsIncludingAdditionalCosts))),
_xlpm.Calculation
)</f>
        <v/>
      </c>
    </row>
    <row r="497" spans="2:15" x14ac:dyDescent="0.3">
      <c r="B497" s="34" t="str">
        <f t="shared" si="64"/>
        <v/>
      </c>
      <c r="C497" s="4" t="str">
        <f t="shared" si="65"/>
        <v/>
      </c>
      <c r="D497" s="4" t="str">
        <f t="shared" si="66"/>
        <v/>
      </c>
      <c r="E497" s="4" t="str">
        <f t="shared" si="72"/>
        <v/>
      </c>
      <c r="F497" s="4"/>
      <c r="G497" s="4" t="str">
        <f t="shared" si="67"/>
        <v/>
      </c>
      <c r="H497" s="4" t="str">
        <f t="shared" si="68"/>
        <v/>
      </c>
      <c r="I497" s="4" t="str">
        <f t="shared" si="69"/>
        <v/>
      </c>
      <c r="J497" s="4" t="str">
        <f t="shared" si="70"/>
        <v/>
      </c>
      <c r="K497" s="4" t="str">
        <f>_xlfn.LET(
_xlpm.CumulativeInterestCalculation,SUM($D$29:$D497),
_xlpm.IsPrincipalZeroCondition,ROUND($G496,2) = 0,
_xlpm.IsPrincipalRemainingBlankCondition,$G496="",
_xlpm.IsPeriodBlankCondition,ISBLANK($A497),
_xlpm.Calculation,IF(_xlpm.IsPeriodBlankCondition,"",IF(_xlpm.IsPrincipalRemainingBlankCondition,"",IF(_xlpm.IsPrincipalZeroCondition,"",_xlpm.CumulativeInterestCalculation))),
_xlpm.Calculation
)</f>
        <v/>
      </c>
      <c r="L497" s="4" t="str">
        <f>_xlfn.LET(
_xlpm.CumulativePrincipalCalculation,SUM($E$29:$F497),
_xlpm.CumulativePrincipalCalculationIfPrincipalLessThenOrEqualToMonthlyPaymentCondition,$L496+$E497,
_xlpm.PrincipalOwedCalculation,$B$10-$D497,
_xlpm.IsPrincipalLessThenOrEqualToMonthlyPaymentCondition,$G496&lt;=$B$10,
_xlpm.IsPrincipalZeroCondition,ROUND($G496,2) = 0,
_xlpm.IsPrincipalRemainingBlankCondition,$G496="",
_xlpm.IsPeriodBlankCondition,ISBLANK($A497),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97" s="4" t="str">
        <f>_xlfn.LET(
_xlpm.CumulativePMICalculation,SUM($I$29:$I497),
_xlpm.IsPrincipalZeroCondition,ROUND($G496,2) = 0,
_xlpm.IsPrincipalRemainingBlankCondition,$G496="",
_xlpm.IsPeriodBlankCondition,ISBLANK($A497),
_xlpm.Calculation,IF(_xlpm.IsPeriodBlankCondition,"",IF(_xlpm.IsPrincipalRemainingBlankCondition,"",IF(_xlpm.IsPrincipalZeroCondition,"",_xlpm.CumulativePMICalculation))),
_xlpm.Calculation
)</f>
        <v/>
      </c>
      <c r="N497" s="4" t="str">
        <f t="shared" si="71"/>
        <v/>
      </c>
      <c r="O497" s="4" t="str">
        <f>_xlfn.LET(
_xlpm.CumulativeHousingPaymentsIncludingAdditionalCosts,SUM($J$29:$J497),
_xlpm.PrincipalOwedCalculation,$B$10-$D497,
_xlpm.IsPrincipalLessThenOrEqualToMonthlyPaymentCondition,$G496&lt;=$B$10,
_xlpm.IsPrincipalZeroCondition,ROUND($G496,2) = 0,
_xlpm.IsPrincipalRemainingBlankCondition,$G496="",
_xlpm.IsPeriodBlankCondition,ISBLANK($A497),
_xlpm.Calculation,IF(_xlpm.IsPeriodBlankCondition,"",IF(_xlpm.IsPrincipalRemainingBlankCondition,"",IF(_xlpm.IsPrincipalZeroCondition,"",_xlpm.CumulativeHousingPaymentsIncludingAdditionalCosts))),
_xlpm.Calculation
)</f>
        <v/>
      </c>
    </row>
    <row r="498" spans="2:15" x14ac:dyDescent="0.3">
      <c r="B498" s="34" t="str">
        <f t="shared" si="64"/>
        <v/>
      </c>
      <c r="C498" s="4" t="str">
        <f t="shared" si="65"/>
        <v/>
      </c>
      <c r="D498" s="4" t="str">
        <f t="shared" si="66"/>
        <v/>
      </c>
      <c r="E498" s="4" t="str">
        <f t="shared" si="72"/>
        <v/>
      </c>
      <c r="F498" s="4"/>
      <c r="G498" s="4" t="str">
        <f t="shared" si="67"/>
        <v/>
      </c>
      <c r="H498" s="4" t="str">
        <f t="shared" si="68"/>
        <v/>
      </c>
      <c r="I498" s="4" t="str">
        <f t="shared" si="69"/>
        <v/>
      </c>
      <c r="J498" s="4" t="str">
        <f t="shared" si="70"/>
        <v/>
      </c>
      <c r="K498" s="4" t="str">
        <f>_xlfn.LET(
_xlpm.CumulativeInterestCalculation,SUM($D$29:$D498),
_xlpm.IsPrincipalZeroCondition,ROUND($G497,2) = 0,
_xlpm.IsPrincipalRemainingBlankCondition,$G497="",
_xlpm.IsPeriodBlankCondition,ISBLANK($A498),
_xlpm.Calculation,IF(_xlpm.IsPeriodBlankCondition,"",IF(_xlpm.IsPrincipalRemainingBlankCondition,"",IF(_xlpm.IsPrincipalZeroCondition,"",_xlpm.CumulativeInterestCalculation))),
_xlpm.Calculation
)</f>
        <v/>
      </c>
      <c r="L498" s="4" t="str">
        <f>_xlfn.LET(
_xlpm.CumulativePrincipalCalculation,SUM($E$29:$F498),
_xlpm.CumulativePrincipalCalculationIfPrincipalLessThenOrEqualToMonthlyPaymentCondition,$L497+$E498,
_xlpm.PrincipalOwedCalculation,$B$10-$D498,
_xlpm.IsPrincipalLessThenOrEqualToMonthlyPaymentCondition,$G497&lt;=$B$10,
_xlpm.IsPrincipalZeroCondition,ROUND($G497,2) = 0,
_xlpm.IsPrincipalRemainingBlankCondition,$G497="",
_xlpm.IsPeriodBlankCondition,ISBLANK($A498),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98" s="4" t="str">
        <f>_xlfn.LET(
_xlpm.CumulativePMICalculation,SUM($I$29:$I498),
_xlpm.IsPrincipalZeroCondition,ROUND($G497,2) = 0,
_xlpm.IsPrincipalRemainingBlankCondition,$G497="",
_xlpm.IsPeriodBlankCondition,ISBLANK($A498),
_xlpm.Calculation,IF(_xlpm.IsPeriodBlankCondition,"",IF(_xlpm.IsPrincipalRemainingBlankCondition,"",IF(_xlpm.IsPrincipalZeroCondition,"",_xlpm.CumulativePMICalculation))),
_xlpm.Calculation
)</f>
        <v/>
      </c>
      <c r="N498" s="4" t="str">
        <f t="shared" si="71"/>
        <v/>
      </c>
      <c r="O498" s="4" t="str">
        <f>_xlfn.LET(
_xlpm.CumulativeHousingPaymentsIncludingAdditionalCosts,SUM($J$29:$J498),
_xlpm.PrincipalOwedCalculation,$B$10-$D498,
_xlpm.IsPrincipalLessThenOrEqualToMonthlyPaymentCondition,$G497&lt;=$B$10,
_xlpm.IsPrincipalZeroCondition,ROUND($G497,2) = 0,
_xlpm.IsPrincipalRemainingBlankCondition,$G497="",
_xlpm.IsPeriodBlankCondition,ISBLANK($A498),
_xlpm.Calculation,IF(_xlpm.IsPeriodBlankCondition,"",IF(_xlpm.IsPrincipalRemainingBlankCondition,"",IF(_xlpm.IsPrincipalZeroCondition,"",_xlpm.CumulativeHousingPaymentsIncludingAdditionalCosts))),
_xlpm.Calculation
)</f>
        <v/>
      </c>
    </row>
    <row r="499" spans="2:15" x14ac:dyDescent="0.3">
      <c r="B499" s="34" t="str">
        <f t="shared" si="64"/>
        <v/>
      </c>
      <c r="C499" s="4" t="str">
        <f t="shared" si="65"/>
        <v/>
      </c>
      <c r="D499" s="4" t="str">
        <f t="shared" si="66"/>
        <v/>
      </c>
      <c r="E499" s="4" t="str">
        <f t="shared" si="72"/>
        <v/>
      </c>
      <c r="F499" s="4"/>
      <c r="G499" s="4" t="str">
        <f t="shared" si="67"/>
        <v/>
      </c>
      <c r="H499" s="4" t="str">
        <f t="shared" si="68"/>
        <v/>
      </c>
      <c r="I499" s="4" t="str">
        <f t="shared" si="69"/>
        <v/>
      </c>
      <c r="J499" s="4" t="str">
        <f t="shared" si="70"/>
        <v/>
      </c>
      <c r="K499" s="4" t="str">
        <f>_xlfn.LET(
_xlpm.CumulativeInterestCalculation,SUM($D$29:$D499),
_xlpm.IsPrincipalZeroCondition,ROUND($G498,2) = 0,
_xlpm.IsPrincipalRemainingBlankCondition,$G498="",
_xlpm.IsPeriodBlankCondition,ISBLANK($A499),
_xlpm.Calculation,IF(_xlpm.IsPeriodBlankCondition,"",IF(_xlpm.IsPrincipalRemainingBlankCondition,"",IF(_xlpm.IsPrincipalZeroCondition,"",_xlpm.CumulativeInterestCalculation))),
_xlpm.Calculation
)</f>
        <v/>
      </c>
      <c r="L499" s="4" t="str">
        <f>_xlfn.LET(
_xlpm.CumulativePrincipalCalculation,SUM($E$29:$F499),
_xlpm.CumulativePrincipalCalculationIfPrincipalLessThenOrEqualToMonthlyPaymentCondition,$L498+$E499,
_xlpm.PrincipalOwedCalculation,$B$10-$D499,
_xlpm.IsPrincipalLessThenOrEqualToMonthlyPaymentCondition,$G498&lt;=$B$10,
_xlpm.IsPrincipalZeroCondition,ROUND($G498,2) = 0,
_xlpm.IsPrincipalRemainingBlankCondition,$G498="",
_xlpm.IsPeriodBlankCondition,ISBLANK($A499),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499" s="4" t="str">
        <f>_xlfn.LET(
_xlpm.CumulativePMICalculation,SUM($I$29:$I499),
_xlpm.IsPrincipalZeroCondition,ROUND($G498,2) = 0,
_xlpm.IsPrincipalRemainingBlankCondition,$G498="",
_xlpm.IsPeriodBlankCondition,ISBLANK($A499),
_xlpm.Calculation,IF(_xlpm.IsPeriodBlankCondition,"",IF(_xlpm.IsPrincipalRemainingBlankCondition,"",IF(_xlpm.IsPrincipalZeroCondition,"",_xlpm.CumulativePMICalculation))),
_xlpm.Calculation
)</f>
        <v/>
      </c>
      <c r="N499" s="4" t="str">
        <f t="shared" si="71"/>
        <v/>
      </c>
      <c r="O499" s="4" t="str">
        <f>_xlfn.LET(
_xlpm.CumulativeHousingPaymentsIncludingAdditionalCosts,SUM($J$29:$J499),
_xlpm.PrincipalOwedCalculation,$B$10-$D499,
_xlpm.IsPrincipalLessThenOrEqualToMonthlyPaymentCondition,$G498&lt;=$B$10,
_xlpm.IsPrincipalZeroCondition,ROUND($G498,2) = 0,
_xlpm.IsPrincipalRemainingBlankCondition,$G498="",
_xlpm.IsPeriodBlankCondition,ISBLANK($A499),
_xlpm.Calculation,IF(_xlpm.IsPeriodBlankCondition,"",IF(_xlpm.IsPrincipalRemainingBlankCondition,"",IF(_xlpm.IsPrincipalZeroCondition,"",_xlpm.CumulativeHousingPaymentsIncludingAdditionalCosts))),
_xlpm.Calculation
)</f>
        <v/>
      </c>
    </row>
    <row r="500" spans="2:15" x14ac:dyDescent="0.3">
      <c r="B500" s="34" t="str">
        <f t="shared" si="64"/>
        <v/>
      </c>
      <c r="C500" s="4" t="str">
        <f t="shared" si="65"/>
        <v/>
      </c>
      <c r="D500" s="4" t="str">
        <f t="shared" si="66"/>
        <v/>
      </c>
      <c r="E500" s="4" t="str">
        <f t="shared" si="72"/>
        <v/>
      </c>
      <c r="F500" s="4"/>
      <c r="G500" s="4" t="str">
        <f t="shared" si="67"/>
        <v/>
      </c>
      <c r="H500" s="4" t="str">
        <f t="shared" si="68"/>
        <v/>
      </c>
      <c r="I500" s="4" t="str">
        <f t="shared" si="69"/>
        <v/>
      </c>
      <c r="J500" s="4" t="str">
        <f t="shared" si="70"/>
        <v/>
      </c>
      <c r="K500" s="4" t="str">
        <f>_xlfn.LET(
_xlpm.CumulativeInterestCalculation,SUM($D$29:$D500),
_xlpm.IsPrincipalZeroCondition,ROUND($G499,2) = 0,
_xlpm.IsPrincipalRemainingBlankCondition,$G499="",
_xlpm.IsPeriodBlankCondition,ISBLANK($A500),
_xlpm.Calculation,IF(_xlpm.IsPeriodBlankCondition,"",IF(_xlpm.IsPrincipalRemainingBlankCondition,"",IF(_xlpm.IsPrincipalZeroCondition,"",_xlpm.CumulativeInterestCalculation))),
_xlpm.Calculation
)</f>
        <v/>
      </c>
      <c r="L500" s="4" t="str">
        <f>_xlfn.LET(
_xlpm.CumulativePrincipalCalculation,SUM($E$29:$F500),
_xlpm.CumulativePrincipalCalculationIfPrincipalLessThenOrEqualToMonthlyPaymentCondition,$L499+$E500,
_xlpm.PrincipalOwedCalculation,$B$10-$D500,
_xlpm.IsPrincipalLessThenOrEqualToMonthlyPaymentCondition,$G499&lt;=$B$10,
_xlpm.IsPrincipalZeroCondition,ROUND($G499,2) = 0,
_xlpm.IsPrincipalRemainingBlankCondition,$G499="",
_xlpm.IsPeriodBlankCondition,ISBLANK($A500),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00" s="4" t="str">
        <f>_xlfn.LET(
_xlpm.CumulativePMICalculation,SUM($I$29:$I500),
_xlpm.IsPrincipalZeroCondition,ROUND($G499,2) = 0,
_xlpm.IsPrincipalRemainingBlankCondition,$G499="",
_xlpm.IsPeriodBlankCondition,ISBLANK($A500),
_xlpm.Calculation,IF(_xlpm.IsPeriodBlankCondition,"",IF(_xlpm.IsPrincipalRemainingBlankCondition,"",IF(_xlpm.IsPrincipalZeroCondition,"",_xlpm.CumulativePMICalculation))),
_xlpm.Calculation
)</f>
        <v/>
      </c>
      <c r="N500" s="4" t="str">
        <f t="shared" si="71"/>
        <v/>
      </c>
      <c r="O500" s="4" t="str">
        <f>_xlfn.LET(
_xlpm.CumulativeHousingPaymentsIncludingAdditionalCosts,SUM($J$29:$J500),
_xlpm.PrincipalOwedCalculation,$B$10-$D500,
_xlpm.IsPrincipalLessThenOrEqualToMonthlyPaymentCondition,$G499&lt;=$B$10,
_xlpm.IsPrincipalZeroCondition,ROUND($G499,2) = 0,
_xlpm.IsPrincipalRemainingBlankCondition,$G499="",
_xlpm.IsPeriodBlankCondition,ISBLANK($A500),
_xlpm.Calculation,IF(_xlpm.IsPeriodBlankCondition,"",IF(_xlpm.IsPrincipalRemainingBlankCondition,"",IF(_xlpm.IsPrincipalZeroCondition,"",_xlpm.CumulativeHousingPaymentsIncludingAdditionalCosts))),
_xlpm.Calculation
)</f>
        <v/>
      </c>
    </row>
    <row r="501" spans="2:15" x14ac:dyDescent="0.3">
      <c r="B501" s="34" t="str">
        <f t="shared" si="64"/>
        <v/>
      </c>
      <c r="C501" s="4" t="str">
        <f t="shared" si="65"/>
        <v/>
      </c>
      <c r="D501" s="4" t="str">
        <f t="shared" si="66"/>
        <v/>
      </c>
      <c r="E501" s="4" t="str">
        <f t="shared" si="72"/>
        <v/>
      </c>
      <c r="F501" s="4"/>
      <c r="G501" s="4" t="str">
        <f t="shared" si="67"/>
        <v/>
      </c>
      <c r="H501" s="4" t="str">
        <f t="shared" si="68"/>
        <v/>
      </c>
      <c r="I501" s="4" t="str">
        <f t="shared" si="69"/>
        <v/>
      </c>
      <c r="J501" s="4" t="str">
        <f t="shared" si="70"/>
        <v/>
      </c>
      <c r="K501" s="4" t="str">
        <f>_xlfn.LET(
_xlpm.CumulativeInterestCalculation,SUM($D$29:$D501),
_xlpm.IsPrincipalZeroCondition,ROUND($G500,2) = 0,
_xlpm.IsPrincipalRemainingBlankCondition,$G500="",
_xlpm.IsPeriodBlankCondition,ISBLANK($A501),
_xlpm.Calculation,IF(_xlpm.IsPeriodBlankCondition,"",IF(_xlpm.IsPrincipalRemainingBlankCondition,"",IF(_xlpm.IsPrincipalZeroCondition,"",_xlpm.CumulativeInterestCalculation))),
_xlpm.Calculation
)</f>
        <v/>
      </c>
      <c r="L501" s="4" t="str">
        <f>_xlfn.LET(
_xlpm.CumulativePrincipalCalculation,SUM($E$29:$F501),
_xlpm.CumulativePrincipalCalculationIfPrincipalLessThenOrEqualToMonthlyPaymentCondition,$L500+$E501,
_xlpm.PrincipalOwedCalculation,$B$10-$D501,
_xlpm.IsPrincipalLessThenOrEqualToMonthlyPaymentCondition,$G500&lt;=$B$10,
_xlpm.IsPrincipalZeroCondition,ROUND($G500,2) = 0,
_xlpm.IsPrincipalRemainingBlankCondition,$G500="",
_xlpm.IsPeriodBlankCondition,ISBLANK($A501),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01" s="4" t="str">
        <f>_xlfn.LET(
_xlpm.CumulativePMICalculation,SUM($I$29:$I501),
_xlpm.IsPrincipalZeroCondition,ROUND($G500,2) = 0,
_xlpm.IsPrincipalRemainingBlankCondition,$G500="",
_xlpm.IsPeriodBlankCondition,ISBLANK($A501),
_xlpm.Calculation,IF(_xlpm.IsPeriodBlankCondition,"",IF(_xlpm.IsPrincipalRemainingBlankCondition,"",IF(_xlpm.IsPrincipalZeroCondition,"",_xlpm.CumulativePMICalculation))),
_xlpm.Calculation
)</f>
        <v/>
      </c>
      <c r="N501" s="4" t="str">
        <f t="shared" si="71"/>
        <v/>
      </c>
      <c r="O501" s="4" t="str">
        <f>_xlfn.LET(
_xlpm.CumulativeHousingPaymentsIncludingAdditionalCosts,SUM($J$29:$J501),
_xlpm.PrincipalOwedCalculation,$B$10-$D501,
_xlpm.IsPrincipalLessThenOrEqualToMonthlyPaymentCondition,$G500&lt;=$B$10,
_xlpm.IsPrincipalZeroCondition,ROUND($G500,2) = 0,
_xlpm.IsPrincipalRemainingBlankCondition,$G500="",
_xlpm.IsPeriodBlankCondition,ISBLANK($A501),
_xlpm.Calculation,IF(_xlpm.IsPeriodBlankCondition,"",IF(_xlpm.IsPrincipalRemainingBlankCondition,"",IF(_xlpm.IsPrincipalZeroCondition,"",_xlpm.CumulativeHousingPaymentsIncludingAdditionalCosts))),
_xlpm.Calculation
)</f>
        <v/>
      </c>
    </row>
    <row r="502" spans="2:15" x14ac:dyDescent="0.3">
      <c r="B502" s="34" t="str">
        <f t="shared" si="64"/>
        <v/>
      </c>
      <c r="C502" s="4" t="str">
        <f t="shared" si="65"/>
        <v/>
      </c>
      <c r="D502" s="4" t="str">
        <f t="shared" si="66"/>
        <v/>
      </c>
      <c r="E502" s="4" t="str">
        <f t="shared" si="72"/>
        <v/>
      </c>
      <c r="F502" s="4"/>
      <c r="G502" s="4" t="str">
        <f t="shared" si="67"/>
        <v/>
      </c>
      <c r="H502" s="4" t="str">
        <f t="shared" si="68"/>
        <v/>
      </c>
      <c r="I502" s="4" t="str">
        <f t="shared" si="69"/>
        <v/>
      </c>
      <c r="J502" s="4" t="str">
        <f t="shared" si="70"/>
        <v/>
      </c>
      <c r="K502" s="4" t="str">
        <f>_xlfn.LET(
_xlpm.CumulativeInterestCalculation,SUM($D$29:$D502),
_xlpm.IsPrincipalZeroCondition,ROUND($G501,2) = 0,
_xlpm.IsPrincipalRemainingBlankCondition,$G501="",
_xlpm.IsPeriodBlankCondition,ISBLANK($A502),
_xlpm.Calculation,IF(_xlpm.IsPeriodBlankCondition,"",IF(_xlpm.IsPrincipalRemainingBlankCondition,"",IF(_xlpm.IsPrincipalZeroCondition,"",_xlpm.CumulativeInterestCalculation))),
_xlpm.Calculation
)</f>
        <v/>
      </c>
      <c r="L502" s="4" t="str">
        <f>_xlfn.LET(
_xlpm.CumulativePrincipalCalculation,SUM($E$29:$F502),
_xlpm.CumulativePrincipalCalculationIfPrincipalLessThenOrEqualToMonthlyPaymentCondition,$L501+$E502,
_xlpm.PrincipalOwedCalculation,$B$10-$D502,
_xlpm.IsPrincipalLessThenOrEqualToMonthlyPaymentCondition,$G501&lt;=$B$10,
_xlpm.IsPrincipalZeroCondition,ROUND($G501,2) = 0,
_xlpm.IsPrincipalRemainingBlankCondition,$G501="",
_xlpm.IsPeriodBlankCondition,ISBLANK($A502),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02" s="4" t="str">
        <f>_xlfn.LET(
_xlpm.CumulativePMICalculation,SUM($I$29:$I502),
_xlpm.IsPrincipalZeroCondition,ROUND($G501,2) = 0,
_xlpm.IsPrincipalRemainingBlankCondition,$G501="",
_xlpm.IsPeriodBlankCondition,ISBLANK($A502),
_xlpm.Calculation,IF(_xlpm.IsPeriodBlankCondition,"",IF(_xlpm.IsPrincipalRemainingBlankCondition,"",IF(_xlpm.IsPrincipalZeroCondition,"",_xlpm.CumulativePMICalculation))),
_xlpm.Calculation
)</f>
        <v/>
      </c>
      <c r="N502" s="4" t="str">
        <f t="shared" si="71"/>
        <v/>
      </c>
      <c r="O502" s="4" t="str">
        <f>_xlfn.LET(
_xlpm.CumulativeHousingPaymentsIncludingAdditionalCosts,SUM($J$29:$J502),
_xlpm.PrincipalOwedCalculation,$B$10-$D502,
_xlpm.IsPrincipalLessThenOrEqualToMonthlyPaymentCondition,$G501&lt;=$B$10,
_xlpm.IsPrincipalZeroCondition,ROUND($G501,2) = 0,
_xlpm.IsPrincipalRemainingBlankCondition,$G501="",
_xlpm.IsPeriodBlankCondition,ISBLANK($A502),
_xlpm.Calculation,IF(_xlpm.IsPeriodBlankCondition,"",IF(_xlpm.IsPrincipalRemainingBlankCondition,"",IF(_xlpm.IsPrincipalZeroCondition,"",_xlpm.CumulativeHousingPaymentsIncludingAdditionalCosts))),
_xlpm.Calculation
)</f>
        <v/>
      </c>
    </row>
    <row r="503" spans="2:15" x14ac:dyDescent="0.3">
      <c r="B503" s="34" t="str">
        <f t="shared" si="64"/>
        <v/>
      </c>
      <c r="C503" s="4" t="str">
        <f t="shared" si="65"/>
        <v/>
      </c>
      <c r="D503" s="4" t="str">
        <f t="shared" si="66"/>
        <v/>
      </c>
      <c r="E503" s="4" t="str">
        <f t="shared" si="72"/>
        <v/>
      </c>
      <c r="F503" s="4"/>
      <c r="G503" s="4" t="str">
        <f t="shared" si="67"/>
        <v/>
      </c>
      <c r="H503" s="4" t="str">
        <f t="shared" si="68"/>
        <v/>
      </c>
      <c r="I503" s="4" t="str">
        <f t="shared" si="69"/>
        <v/>
      </c>
      <c r="J503" s="4" t="str">
        <f t="shared" si="70"/>
        <v/>
      </c>
      <c r="K503" s="4" t="str">
        <f>_xlfn.LET(
_xlpm.CumulativeInterestCalculation,SUM($D$29:$D503),
_xlpm.IsPrincipalZeroCondition,ROUND($G502,2) = 0,
_xlpm.IsPrincipalRemainingBlankCondition,$G502="",
_xlpm.IsPeriodBlankCondition,ISBLANK($A503),
_xlpm.Calculation,IF(_xlpm.IsPeriodBlankCondition,"",IF(_xlpm.IsPrincipalRemainingBlankCondition,"",IF(_xlpm.IsPrincipalZeroCondition,"",_xlpm.CumulativeInterestCalculation))),
_xlpm.Calculation
)</f>
        <v/>
      </c>
      <c r="L503" s="4" t="str">
        <f>_xlfn.LET(
_xlpm.CumulativePrincipalCalculation,SUM($E$29:$F503),
_xlpm.CumulativePrincipalCalculationIfPrincipalLessThenOrEqualToMonthlyPaymentCondition,$L502+$E503,
_xlpm.PrincipalOwedCalculation,$B$10-$D503,
_xlpm.IsPrincipalLessThenOrEqualToMonthlyPaymentCondition,$G502&lt;=$B$10,
_xlpm.IsPrincipalZeroCondition,ROUND($G502,2) = 0,
_xlpm.IsPrincipalRemainingBlankCondition,$G502="",
_xlpm.IsPeriodBlankCondition,ISBLANK($A503),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03" s="4" t="str">
        <f>_xlfn.LET(
_xlpm.CumulativePMICalculation,SUM($I$29:$I503),
_xlpm.IsPrincipalZeroCondition,ROUND($G502,2) = 0,
_xlpm.IsPrincipalRemainingBlankCondition,$G502="",
_xlpm.IsPeriodBlankCondition,ISBLANK($A503),
_xlpm.Calculation,IF(_xlpm.IsPeriodBlankCondition,"",IF(_xlpm.IsPrincipalRemainingBlankCondition,"",IF(_xlpm.IsPrincipalZeroCondition,"",_xlpm.CumulativePMICalculation))),
_xlpm.Calculation
)</f>
        <v/>
      </c>
      <c r="N503" s="4" t="str">
        <f t="shared" si="71"/>
        <v/>
      </c>
      <c r="O503" s="4" t="str">
        <f>_xlfn.LET(
_xlpm.CumulativeHousingPaymentsIncludingAdditionalCosts,SUM($J$29:$J503),
_xlpm.PrincipalOwedCalculation,$B$10-$D503,
_xlpm.IsPrincipalLessThenOrEqualToMonthlyPaymentCondition,$G502&lt;=$B$10,
_xlpm.IsPrincipalZeroCondition,ROUND($G502,2) = 0,
_xlpm.IsPrincipalRemainingBlankCondition,$G502="",
_xlpm.IsPeriodBlankCondition,ISBLANK($A503),
_xlpm.Calculation,IF(_xlpm.IsPeriodBlankCondition,"",IF(_xlpm.IsPrincipalRemainingBlankCondition,"",IF(_xlpm.IsPrincipalZeroCondition,"",_xlpm.CumulativeHousingPaymentsIncludingAdditionalCosts))),
_xlpm.Calculation
)</f>
        <v/>
      </c>
    </row>
    <row r="504" spans="2:15" x14ac:dyDescent="0.3">
      <c r="B504" s="34" t="str">
        <f t="shared" si="64"/>
        <v/>
      </c>
      <c r="C504" s="4" t="str">
        <f t="shared" si="65"/>
        <v/>
      </c>
      <c r="D504" s="4" t="str">
        <f t="shared" si="66"/>
        <v/>
      </c>
      <c r="E504" s="4" t="str">
        <f t="shared" si="72"/>
        <v/>
      </c>
      <c r="F504" s="4"/>
      <c r="G504" s="4" t="str">
        <f t="shared" si="67"/>
        <v/>
      </c>
      <c r="H504" s="4" t="str">
        <f t="shared" si="68"/>
        <v/>
      </c>
      <c r="I504" s="4" t="str">
        <f t="shared" si="69"/>
        <v/>
      </c>
      <c r="J504" s="4" t="str">
        <f t="shared" si="70"/>
        <v/>
      </c>
      <c r="K504" s="4" t="str">
        <f>_xlfn.LET(
_xlpm.CumulativeInterestCalculation,SUM($D$29:$D504),
_xlpm.IsPrincipalZeroCondition,ROUND($G503,2) = 0,
_xlpm.IsPrincipalRemainingBlankCondition,$G503="",
_xlpm.IsPeriodBlankCondition,ISBLANK($A504),
_xlpm.Calculation,IF(_xlpm.IsPeriodBlankCondition,"",IF(_xlpm.IsPrincipalRemainingBlankCondition,"",IF(_xlpm.IsPrincipalZeroCondition,"",_xlpm.CumulativeInterestCalculation))),
_xlpm.Calculation
)</f>
        <v/>
      </c>
      <c r="L504" s="4" t="str">
        <f>_xlfn.LET(
_xlpm.CumulativePrincipalCalculation,SUM($E$29:$F504),
_xlpm.CumulativePrincipalCalculationIfPrincipalLessThenOrEqualToMonthlyPaymentCondition,$L503+$E504,
_xlpm.PrincipalOwedCalculation,$B$10-$D504,
_xlpm.IsPrincipalLessThenOrEqualToMonthlyPaymentCondition,$G503&lt;=$B$10,
_xlpm.IsPrincipalZeroCondition,ROUND($G503,2) = 0,
_xlpm.IsPrincipalRemainingBlankCondition,$G503="",
_xlpm.IsPeriodBlankCondition,ISBLANK($A504),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04" s="4" t="str">
        <f>_xlfn.LET(
_xlpm.CumulativePMICalculation,SUM($I$29:$I504),
_xlpm.IsPrincipalZeroCondition,ROUND($G503,2) = 0,
_xlpm.IsPrincipalRemainingBlankCondition,$G503="",
_xlpm.IsPeriodBlankCondition,ISBLANK($A504),
_xlpm.Calculation,IF(_xlpm.IsPeriodBlankCondition,"",IF(_xlpm.IsPrincipalRemainingBlankCondition,"",IF(_xlpm.IsPrincipalZeroCondition,"",_xlpm.CumulativePMICalculation))),
_xlpm.Calculation
)</f>
        <v/>
      </c>
      <c r="N504" s="4" t="str">
        <f t="shared" si="71"/>
        <v/>
      </c>
      <c r="O504" s="4" t="str">
        <f>_xlfn.LET(
_xlpm.CumulativeHousingPaymentsIncludingAdditionalCosts,SUM($J$29:$J504),
_xlpm.PrincipalOwedCalculation,$B$10-$D504,
_xlpm.IsPrincipalLessThenOrEqualToMonthlyPaymentCondition,$G503&lt;=$B$10,
_xlpm.IsPrincipalZeroCondition,ROUND($G503,2) = 0,
_xlpm.IsPrincipalRemainingBlankCondition,$G503="",
_xlpm.IsPeriodBlankCondition,ISBLANK($A504),
_xlpm.Calculation,IF(_xlpm.IsPeriodBlankCondition,"",IF(_xlpm.IsPrincipalRemainingBlankCondition,"",IF(_xlpm.IsPrincipalZeroCondition,"",_xlpm.CumulativeHousingPaymentsIncludingAdditionalCosts))),
_xlpm.Calculation
)</f>
        <v/>
      </c>
    </row>
    <row r="505" spans="2:15" x14ac:dyDescent="0.3">
      <c r="B505" s="34" t="str">
        <f t="shared" si="64"/>
        <v/>
      </c>
      <c r="C505" s="4" t="str">
        <f t="shared" si="65"/>
        <v/>
      </c>
      <c r="D505" s="4" t="str">
        <f t="shared" si="66"/>
        <v/>
      </c>
      <c r="E505" s="4" t="str">
        <f t="shared" si="72"/>
        <v/>
      </c>
      <c r="F505" s="4"/>
      <c r="G505" s="4" t="str">
        <f t="shared" si="67"/>
        <v/>
      </c>
      <c r="H505" s="4" t="str">
        <f t="shared" si="68"/>
        <v/>
      </c>
      <c r="I505" s="4" t="str">
        <f t="shared" si="69"/>
        <v/>
      </c>
      <c r="J505" s="4" t="str">
        <f t="shared" si="70"/>
        <v/>
      </c>
      <c r="K505" s="4" t="str">
        <f>_xlfn.LET(
_xlpm.CumulativeInterestCalculation,SUM($D$29:$D505),
_xlpm.IsPrincipalZeroCondition,ROUND($G504,2) = 0,
_xlpm.IsPrincipalRemainingBlankCondition,$G504="",
_xlpm.IsPeriodBlankCondition,ISBLANK($A505),
_xlpm.Calculation,IF(_xlpm.IsPeriodBlankCondition,"",IF(_xlpm.IsPrincipalRemainingBlankCondition,"",IF(_xlpm.IsPrincipalZeroCondition,"",_xlpm.CumulativeInterestCalculation))),
_xlpm.Calculation
)</f>
        <v/>
      </c>
      <c r="L505" s="4" t="str">
        <f>_xlfn.LET(
_xlpm.CumulativePrincipalCalculation,SUM($E$29:$F505),
_xlpm.CumulativePrincipalCalculationIfPrincipalLessThenOrEqualToMonthlyPaymentCondition,$L504+$E505,
_xlpm.PrincipalOwedCalculation,$B$10-$D505,
_xlpm.IsPrincipalLessThenOrEqualToMonthlyPaymentCondition,$G504&lt;=$B$10,
_xlpm.IsPrincipalZeroCondition,ROUND($G504,2) = 0,
_xlpm.IsPrincipalRemainingBlankCondition,$G504="",
_xlpm.IsPeriodBlankCondition,ISBLANK($A505),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05" s="4" t="str">
        <f>_xlfn.LET(
_xlpm.CumulativePMICalculation,SUM($I$29:$I505),
_xlpm.IsPrincipalZeroCondition,ROUND($G504,2) = 0,
_xlpm.IsPrincipalRemainingBlankCondition,$G504="",
_xlpm.IsPeriodBlankCondition,ISBLANK($A505),
_xlpm.Calculation,IF(_xlpm.IsPeriodBlankCondition,"",IF(_xlpm.IsPrincipalRemainingBlankCondition,"",IF(_xlpm.IsPrincipalZeroCondition,"",_xlpm.CumulativePMICalculation))),
_xlpm.Calculation
)</f>
        <v/>
      </c>
      <c r="N505" s="4" t="str">
        <f t="shared" si="71"/>
        <v/>
      </c>
      <c r="O505" s="4" t="str">
        <f>_xlfn.LET(
_xlpm.CumulativeHousingPaymentsIncludingAdditionalCosts,SUM($J$29:$J505),
_xlpm.PrincipalOwedCalculation,$B$10-$D505,
_xlpm.IsPrincipalLessThenOrEqualToMonthlyPaymentCondition,$G504&lt;=$B$10,
_xlpm.IsPrincipalZeroCondition,ROUND($G504,2) = 0,
_xlpm.IsPrincipalRemainingBlankCondition,$G504="",
_xlpm.IsPeriodBlankCondition,ISBLANK($A505),
_xlpm.Calculation,IF(_xlpm.IsPeriodBlankCondition,"",IF(_xlpm.IsPrincipalRemainingBlankCondition,"",IF(_xlpm.IsPrincipalZeroCondition,"",_xlpm.CumulativeHousingPaymentsIncludingAdditionalCosts))),
_xlpm.Calculation
)</f>
        <v/>
      </c>
    </row>
    <row r="506" spans="2:15" x14ac:dyDescent="0.3">
      <c r="B506" s="34" t="str">
        <f t="shared" si="64"/>
        <v/>
      </c>
      <c r="C506" s="4" t="str">
        <f t="shared" si="65"/>
        <v/>
      </c>
      <c r="D506" s="4" t="str">
        <f t="shared" si="66"/>
        <v/>
      </c>
      <c r="E506" s="4" t="str">
        <f t="shared" si="72"/>
        <v/>
      </c>
      <c r="F506" s="4"/>
      <c r="G506" s="4" t="str">
        <f t="shared" si="67"/>
        <v/>
      </c>
      <c r="H506" s="4" t="str">
        <f t="shared" si="68"/>
        <v/>
      </c>
      <c r="I506" s="4" t="str">
        <f t="shared" si="69"/>
        <v/>
      </c>
      <c r="J506" s="4" t="str">
        <f t="shared" si="70"/>
        <v/>
      </c>
      <c r="K506" s="4" t="str">
        <f>_xlfn.LET(
_xlpm.CumulativeInterestCalculation,SUM($D$29:$D506),
_xlpm.IsPrincipalZeroCondition,ROUND($G505,2) = 0,
_xlpm.IsPrincipalRemainingBlankCondition,$G505="",
_xlpm.IsPeriodBlankCondition,ISBLANK($A506),
_xlpm.Calculation,IF(_xlpm.IsPeriodBlankCondition,"",IF(_xlpm.IsPrincipalRemainingBlankCondition,"",IF(_xlpm.IsPrincipalZeroCondition,"",_xlpm.CumulativeInterestCalculation))),
_xlpm.Calculation
)</f>
        <v/>
      </c>
      <c r="L506" s="4" t="str">
        <f>_xlfn.LET(
_xlpm.CumulativePrincipalCalculation,SUM($E$29:$F506),
_xlpm.CumulativePrincipalCalculationIfPrincipalLessThenOrEqualToMonthlyPaymentCondition,$L505+$E506,
_xlpm.PrincipalOwedCalculation,$B$10-$D506,
_xlpm.IsPrincipalLessThenOrEqualToMonthlyPaymentCondition,$G505&lt;=$B$10,
_xlpm.IsPrincipalZeroCondition,ROUND($G505,2) = 0,
_xlpm.IsPrincipalRemainingBlankCondition,$G505="",
_xlpm.IsPeriodBlankCondition,ISBLANK($A506),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06" s="4" t="str">
        <f>_xlfn.LET(
_xlpm.CumulativePMICalculation,SUM($I$29:$I506),
_xlpm.IsPrincipalZeroCondition,ROUND($G505,2) = 0,
_xlpm.IsPrincipalRemainingBlankCondition,$G505="",
_xlpm.IsPeriodBlankCondition,ISBLANK($A506),
_xlpm.Calculation,IF(_xlpm.IsPeriodBlankCondition,"",IF(_xlpm.IsPrincipalRemainingBlankCondition,"",IF(_xlpm.IsPrincipalZeroCondition,"",_xlpm.CumulativePMICalculation))),
_xlpm.Calculation
)</f>
        <v/>
      </c>
      <c r="N506" s="4" t="str">
        <f t="shared" si="71"/>
        <v/>
      </c>
      <c r="O506" s="4" t="str">
        <f>_xlfn.LET(
_xlpm.CumulativeHousingPaymentsIncludingAdditionalCosts,SUM($J$29:$J506),
_xlpm.PrincipalOwedCalculation,$B$10-$D506,
_xlpm.IsPrincipalLessThenOrEqualToMonthlyPaymentCondition,$G505&lt;=$B$10,
_xlpm.IsPrincipalZeroCondition,ROUND($G505,2) = 0,
_xlpm.IsPrincipalRemainingBlankCondition,$G505="",
_xlpm.IsPeriodBlankCondition,ISBLANK($A506),
_xlpm.Calculation,IF(_xlpm.IsPeriodBlankCondition,"",IF(_xlpm.IsPrincipalRemainingBlankCondition,"",IF(_xlpm.IsPrincipalZeroCondition,"",_xlpm.CumulativeHousingPaymentsIncludingAdditionalCosts))),
_xlpm.Calculation
)</f>
        <v/>
      </c>
    </row>
    <row r="507" spans="2:15" x14ac:dyDescent="0.3">
      <c r="B507" s="34" t="str">
        <f t="shared" si="64"/>
        <v/>
      </c>
      <c r="C507" s="4" t="str">
        <f t="shared" si="65"/>
        <v/>
      </c>
      <c r="D507" s="4" t="str">
        <f t="shared" si="66"/>
        <v/>
      </c>
      <c r="E507" s="4" t="str">
        <f t="shared" si="72"/>
        <v/>
      </c>
      <c r="F507" s="4"/>
      <c r="G507" s="4" t="str">
        <f t="shared" si="67"/>
        <v/>
      </c>
      <c r="H507" s="4" t="str">
        <f t="shared" si="68"/>
        <v/>
      </c>
      <c r="I507" s="4" t="str">
        <f t="shared" si="69"/>
        <v/>
      </c>
      <c r="J507" s="4" t="str">
        <f t="shared" si="70"/>
        <v/>
      </c>
      <c r="K507" s="4" t="str">
        <f>_xlfn.LET(
_xlpm.CumulativeInterestCalculation,SUM($D$29:$D507),
_xlpm.IsPrincipalZeroCondition,ROUND($G506,2) = 0,
_xlpm.IsPrincipalRemainingBlankCondition,$G506="",
_xlpm.IsPeriodBlankCondition,ISBLANK($A507),
_xlpm.Calculation,IF(_xlpm.IsPeriodBlankCondition,"",IF(_xlpm.IsPrincipalRemainingBlankCondition,"",IF(_xlpm.IsPrincipalZeroCondition,"",_xlpm.CumulativeInterestCalculation))),
_xlpm.Calculation
)</f>
        <v/>
      </c>
      <c r="L507" s="4" t="str">
        <f>_xlfn.LET(
_xlpm.CumulativePrincipalCalculation,SUM($E$29:$F507),
_xlpm.CumulativePrincipalCalculationIfPrincipalLessThenOrEqualToMonthlyPaymentCondition,$L506+$E507,
_xlpm.PrincipalOwedCalculation,$B$10-$D507,
_xlpm.IsPrincipalLessThenOrEqualToMonthlyPaymentCondition,$G506&lt;=$B$10,
_xlpm.IsPrincipalZeroCondition,ROUND($G506,2) = 0,
_xlpm.IsPrincipalRemainingBlankCondition,$G506="",
_xlpm.IsPeriodBlankCondition,ISBLANK($A507),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07" s="4" t="str">
        <f>_xlfn.LET(
_xlpm.CumulativePMICalculation,SUM($I$29:$I507),
_xlpm.IsPrincipalZeroCondition,ROUND($G506,2) = 0,
_xlpm.IsPrincipalRemainingBlankCondition,$G506="",
_xlpm.IsPeriodBlankCondition,ISBLANK($A507),
_xlpm.Calculation,IF(_xlpm.IsPeriodBlankCondition,"",IF(_xlpm.IsPrincipalRemainingBlankCondition,"",IF(_xlpm.IsPrincipalZeroCondition,"",_xlpm.CumulativePMICalculation))),
_xlpm.Calculation
)</f>
        <v/>
      </c>
      <c r="N507" s="4" t="str">
        <f t="shared" si="71"/>
        <v/>
      </c>
      <c r="O507" s="4" t="str">
        <f>_xlfn.LET(
_xlpm.CumulativeHousingPaymentsIncludingAdditionalCosts,SUM($J$29:$J507),
_xlpm.PrincipalOwedCalculation,$B$10-$D507,
_xlpm.IsPrincipalLessThenOrEqualToMonthlyPaymentCondition,$G506&lt;=$B$10,
_xlpm.IsPrincipalZeroCondition,ROUND($G506,2) = 0,
_xlpm.IsPrincipalRemainingBlankCondition,$G506="",
_xlpm.IsPeriodBlankCondition,ISBLANK($A507),
_xlpm.Calculation,IF(_xlpm.IsPeriodBlankCondition,"",IF(_xlpm.IsPrincipalRemainingBlankCondition,"",IF(_xlpm.IsPrincipalZeroCondition,"",_xlpm.CumulativeHousingPaymentsIncludingAdditionalCosts))),
_xlpm.Calculation
)</f>
        <v/>
      </c>
    </row>
    <row r="508" spans="2:15" x14ac:dyDescent="0.3">
      <c r="B508" s="34" t="str">
        <f t="shared" si="64"/>
        <v/>
      </c>
      <c r="C508" s="4" t="str">
        <f t="shared" si="65"/>
        <v/>
      </c>
      <c r="D508" s="4" t="str">
        <f t="shared" si="66"/>
        <v/>
      </c>
      <c r="E508" s="4" t="str">
        <f t="shared" si="72"/>
        <v/>
      </c>
      <c r="F508" s="4"/>
      <c r="G508" s="4" t="str">
        <f t="shared" si="67"/>
        <v/>
      </c>
      <c r="H508" s="4" t="str">
        <f t="shared" si="68"/>
        <v/>
      </c>
      <c r="I508" s="4" t="str">
        <f t="shared" si="69"/>
        <v/>
      </c>
      <c r="J508" s="4" t="str">
        <f t="shared" si="70"/>
        <v/>
      </c>
      <c r="K508" s="4" t="str">
        <f>_xlfn.LET(
_xlpm.CumulativeInterestCalculation,SUM($D$29:$D508),
_xlpm.IsPrincipalZeroCondition,ROUND($G507,2) = 0,
_xlpm.IsPrincipalRemainingBlankCondition,$G507="",
_xlpm.IsPeriodBlankCondition,ISBLANK($A508),
_xlpm.Calculation,IF(_xlpm.IsPeriodBlankCondition,"",IF(_xlpm.IsPrincipalRemainingBlankCondition,"",IF(_xlpm.IsPrincipalZeroCondition,"",_xlpm.CumulativeInterestCalculation))),
_xlpm.Calculation
)</f>
        <v/>
      </c>
      <c r="L508" s="4" t="str">
        <f>_xlfn.LET(
_xlpm.CumulativePrincipalCalculation,SUM($E$29:$F508),
_xlpm.CumulativePrincipalCalculationIfPrincipalLessThenOrEqualToMonthlyPaymentCondition,$L507+$E508,
_xlpm.PrincipalOwedCalculation,$B$10-$D508,
_xlpm.IsPrincipalLessThenOrEqualToMonthlyPaymentCondition,$G507&lt;=$B$10,
_xlpm.IsPrincipalZeroCondition,ROUND($G507,2) = 0,
_xlpm.IsPrincipalRemainingBlankCondition,$G507="",
_xlpm.IsPeriodBlankCondition,ISBLANK($A508),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08" s="4" t="str">
        <f>_xlfn.LET(
_xlpm.CumulativePMICalculation,SUM($I$29:$I508),
_xlpm.IsPrincipalZeroCondition,ROUND($G507,2) = 0,
_xlpm.IsPrincipalRemainingBlankCondition,$G507="",
_xlpm.IsPeriodBlankCondition,ISBLANK($A508),
_xlpm.Calculation,IF(_xlpm.IsPeriodBlankCondition,"",IF(_xlpm.IsPrincipalRemainingBlankCondition,"",IF(_xlpm.IsPrincipalZeroCondition,"",_xlpm.CumulativePMICalculation))),
_xlpm.Calculation
)</f>
        <v/>
      </c>
      <c r="N508" s="4" t="str">
        <f t="shared" si="71"/>
        <v/>
      </c>
      <c r="O508" s="4" t="str">
        <f>_xlfn.LET(
_xlpm.CumulativeHousingPaymentsIncludingAdditionalCosts,SUM($J$29:$J508),
_xlpm.PrincipalOwedCalculation,$B$10-$D508,
_xlpm.IsPrincipalLessThenOrEqualToMonthlyPaymentCondition,$G507&lt;=$B$10,
_xlpm.IsPrincipalZeroCondition,ROUND($G507,2) = 0,
_xlpm.IsPrincipalRemainingBlankCondition,$G507="",
_xlpm.IsPeriodBlankCondition,ISBLANK($A508),
_xlpm.Calculation,IF(_xlpm.IsPeriodBlankCondition,"",IF(_xlpm.IsPrincipalRemainingBlankCondition,"",IF(_xlpm.IsPrincipalZeroCondition,"",_xlpm.CumulativeHousingPaymentsIncludingAdditionalCosts))),
_xlpm.Calculation
)</f>
        <v/>
      </c>
    </row>
    <row r="509" spans="2:15" x14ac:dyDescent="0.3">
      <c r="B509" s="34" t="str">
        <f t="shared" si="64"/>
        <v/>
      </c>
      <c r="C509" s="4" t="str">
        <f t="shared" si="65"/>
        <v/>
      </c>
      <c r="D509" s="4" t="str">
        <f t="shared" si="66"/>
        <v/>
      </c>
      <c r="E509" s="4" t="str">
        <f t="shared" si="72"/>
        <v/>
      </c>
      <c r="F509" s="4"/>
      <c r="G509" s="4" t="str">
        <f t="shared" si="67"/>
        <v/>
      </c>
      <c r="H509" s="4" t="str">
        <f t="shared" si="68"/>
        <v/>
      </c>
      <c r="I509" s="4" t="str">
        <f t="shared" si="69"/>
        <v/>
      </c>
      <c r="J509" s="4" t="str">
        <f t="shared" si="70"/>
        <v/>
      </c>
      <c r="K509" s="4" t="str">
        <f>_xlfn.LET(
_xlpm.CumulativeInterestCalculation,SUM($D$29:$D509),
_xlpm.IsPrincipalZeroCondition,ROUND($G508,2) = 0,
_xlpm.IsPrincipalRemainingBlankCondition,$G508="",
_xlpm.IsPeriodBlankCondition,ISBLANK($A509),
_xlpm.Calculation,IF(_xlpm.IsPeriodBlankCondition,"",IF(_xlpm.IsPrincipalRemainingBlankCondition,"",IF(_xlpm.IsPrincipalZeroCondition,"",_xlpm.CumulativeInterestCalculation))),
_xlpm.Calculation
)</f>
        <v/>
      </c>
      <c r="L509" s="4" t="str">
        <f>_xlfn.LET(
_xlpm.CumulativePrincipalCalculation,SUM($E$29:$F509),
_xlpm.CumulativePrincipalCalculationIfPrincipalLessThenOrEqualToMonthlyPaymentCondition,$L508+$E509,
_xlpm.PrincipalOwedCalculation,$B$10-$D509,
_xlpm.IsPrincipalLessThenOrEqualToMonthlyPaymentCondition,$G508&lt;=$B$10,
_xlpm.IsPrincipalZeroCondition,ROUND($G508,2) = 0,
_xlpm.IsPrincipalRemainingBlankCondition,$G508="",
_xlpm.IsPeriodBlankCondition,ISBLANK($A509),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09" s="4" t="str">
        <f>_xlfn.LET(
_xlpm.CumulativePMICalculation,SUM($I$29:$I509),
_xlpm.IsPrincipalZeroCondition,ROUND($G508,2) = 0,
_xlpm.IsPrincipalRemainingBlankCondition,$G508="",
_xlpm.IsPeriodBlankCondition,ISBLANK($A509),
_xlpm.Calculation,IF(_xlpm.IsPeriodBlankCondition,"",IF(_xlpm.IsPrincipalRemainingBlankCondition,"",IF(_xlpm.IsPrincipalZeroCondition,"",_xlpm.CumulativePMICalculation))),
_xlpm.Calculation
)</f>
        <v/>
      </c>
      <c r="N509" s="4" t="str">
        <f t="shared" si="71"/>
        <v/>
      </c>
      <c r="O509" s="4" t="str">
        <f>_xlfn.LET(
_xlpm.CumulativeHousingPaymentsIncludingAdditionalCosts,SUM($J$29:$J509),
_xlpm.PrincipalOwedCalculation,$B$10-$D509,
_xlpm.IsPrincipalLessThenOrEqualToMonthlyPaymentCondition,$G508&lt;=$B$10,
_xlpm.IsPrincipalZeroCondition,ROUND($G508,2) = 0,
_xlpm.IsPrincipalRemainingBlankCondition,$G508="",
_xlpm.IsPeriodBlankCondition,ISBLANK($A509),
_xlpm.Calculation,IF(_xlpm.IsPeriodBlankCondition,"",IF(_xlpm.IsPrincipalRemainingBlankCondition,"",IF(_xlpm.IsPrincipalZeroCondition,"",_xlpm.CumulativeHousingPaymentsIncludingAdditionalCosts))),
_xlpm.Calculation
)</f>
        <v/>
      </c>
    </row>
    <row r="510" spans="2:15" x14ac:dyDescent="0.3">
      <c r="B510" s="34" t="str">
        <f t="shared" si="64"/>
        <v/>
      </c>
      <c r="C510" s="4" t="str">
        <f t="shared" si="65"/>
        <v/>
      </c>
      <c r="D510" s="4" t="str">
        <f t="shared" si="66"/>
        <v/>
      </c>
      <c r="E510" s="4" t="str">
        <f t="shared" si="72"/>
        <v/>
      </c>
      <c r="F510" s="4"/>
      <c r="G510" s="4" t="str">
        <f t="shared" si="67"/>
        <v/>
      </c>
      <c r="H510" s="4" t="str">
        <f t="shared" si="68"/>
        <v/>
      </c>
      <c r="I510" s="4" t="str">
        <f t="shared" si="69"/>
        <v/>
      </c>
      <c r="J510" s="4" t="str">
        <f t="shared" si="70"/>
        <v/>
      </c>
      <c r="K510" s="4" t="str">
        <f>_xlfn.LET(
_xlpm.CumulativeInterestCalculation,SUM($D$29:$D510),
_xlpm.IsPrincipalZeroCondition,ROUND($G509,2) = 0,
_xlpm.IsPrincipalRemainingBlankCondition,$G509="",
_xlpm.IsPeriodBlankCondition,ISBLANK($A510),
_xlpm.Calculation,IF(_xlpm.IsPeriodBlankCondition,"",IF(_xlpm.IsPrincipalRemainingBlankCondition,"",IF(_xlpm.IsPrincipalZeroCondition,"",_xlpm.CumulativeInterestCalculation))),
_xlpm.Calculation
)</f>
        <v/>
      </c>
      <c r="L510" s="4" t="str">
        <f>_xlfn.LET(
_xlpm.CumulativePrincipalCalculation,SUM($E$29:$F510),
_xlpm.CumulativePrincipalCalculationIfPrincipalLessThenOrEqualToMonthlyPaymentCondition,$L509+$E510,
_xlpm.PrincipalOwedCalculation,$B$10-$D510,
_xlpm.IsPrincipalLessThenOrEqualToMonthlyPaymentCondition,$G509&lt;=$B$10,
_xlpm.IsPrincipalZeroCondition,ROUND($G509,2) = 0,
_xlpm.IsPrincipalRemainingBlankCondition,$G509="",
_xlpm.IsPeriodBlankCondition,ISBLANK($A510),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10" s="4" t="str">
        <f>_xlfn.LET(
_xlpm.CumulativePMICalculation,SUM($I$29:$I510),
_xlpm.IsPrincipalZeroCondition,ROUND($G509,2) = 0,
_xlpm.IsPrincipalRemainingBlankCondition,$G509="",
_xlpm.IsPeriodBlankCondition,ISBLANK($A510),
_xlpm.Calculation,IF(_xlpm.IsPeriodBlankCondition,"",IF(_xlpm.IsPrincipalRemainingBlankCondition,"",IF(_xlpm.IsPrincipalZeroCondition,"",_xlpm.CumulativePMICalculation))),
_xlpm.Calculation
)</f>
        <v/>
      </c>
      <c r="N510" s="4" t="str">
        <f t="shared" si="71"/>
        <v/>
      </c>
      <c r="O510" s="4" t="str">
        <f>_xlfn.LET(
_xlpm.CumulativeHousingPaymentsIncludingAdditionalCosts,SUM($J$29:$J510),
_xlpm.PrincipalOwedCalculation,$B$10-$D510,
_xlpm.IsPrincipalLessThenOrEqualToMonthlyPaymentCondition,$G509&lt;=$B$10,
_xlpm.IsPrincipalZeroCondition,ROUND($G509,2) = 0,
_xlpm.IsPrincipalRemainingBlankCondition,$G509="",
_xlpm.IsPeriodBlankCondition,ISBLANK($A510),
_xlpm.Calculation,IF(_xlpm.IsPeriodBlankCondition,"",IF(_xlpm.IsPrincipalRemainingBlankCondition,"",IF(_xlpm.IsPrincipalZeroCondition,"",_xlpm.CumulativeHousingPaymentsIncludingAdditionalCosts))),
_xlpm.Calculation
)</f>
        <v/>
      </c>
    </row>
    <row r="511" spans="2:15" x14ac:dyDescent="0.3">
      <c r="B511" s="34" t="str">
        <f t="shared" si="64"/>
        <v/>
      </c>
      <c r="C511" s="4" t="str">
        <f t="shared" si="65"/>
        <v/>
      </c>
      <c r="D511" s="4" t="str">
        <f t="shared" si="66"/>
        <v/>
      </c>
      <c r="E511" s="4" t="str">
        <f t="shared" si="72"/>
        <v/>
      </c>
      <c r="F511" s="4"/>
      <c r="G511" s="4" t="str">
        <f t="shared" si="67"/>
        <v/>
      </c>
      <c r="H511" s="4" t="str">
        <f t="shared" si="68"/>
        <v/>
      </c>
      <c r="I511" s="4" t="str">
        <f t="shared" si="69"/>
        <v/>
      </c>
      <c r="J511" s="4" t="str">
        <f t="shared" si="70"/>
        <v/>
      </c>
      <c r="K511" s="4" t="str">
        <f>_xlfn.LET(
_xlpm.CumulativeInterestCalculation,SUM($D$29:$D511),
_xlpm.IsPrincipalZeroCondition,ROUND($G510,2) = 0,
_xlpm.IsPrincipalRemainingBlankCondition,$G510="",
_xlpm.IsPeriodBlankCondition,ISBLANK($A511),
_xlpm.Calculation,IF(_xlpm.IsPeriodBlankCondition,"",IF(_xlpm.IsPrincipalRemainingBlankCondition,"",IF(_xlpm.IsPrincipalZeroCondition,"",_xlpm.CumulativeInterestCalculation))),
_xlpm.Calculation
)</f>
        <v/>
      </c>
      <c r="L511" s="4" t="str">
        <f>_xlfn.LET(
_xlpm.CumulativePrincipalCalculation,SUM($E$29:$F511),
_xlpm.CumulativePrincipalCalculationIfPrincipalLessThenOrEqualToMonthlyPaymentCondition,$L510+$E511,
_xlpm.PrincipalOwedCalculation,$B$10-$D511,
_xlpm.IsPrincipalLessThenOrEqualToMonthlyPaymentCondition,$G510&lt;=$B$10,
_xlpm.IsPrincipalZeroCondition,ROUND($G510,2) = 0,
_xlpm.IsPrincipalRemainingBlankCondition,$G510="",
_xlpm.IsPeriodBlankCondition,ISBLANK($A511),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11" s="4" t="str">
        <f>_xlfn.LET(
_xlpm.CumulativePMICalculation,SUM($I$29:$I511),
_xlpm.IsPrincipalZeroCondition,ROUND($G510,2) = 0,
_xlpm.IsPrincipalRemainingBlankCondition,$G510="",
_xlpm.IsPeriodBlankCondition,ISBLANK($A511),
_xlpm.Calculation,IF(_xlpm.IsPeriodBlankCondition,"",IF(_xlpm.IsPrincipalRemainingBlankCondition,"",IF(_xlpm.IsPrincipalZeroCondition,"",_xlpm.CumulativePMICalculation))),
_xlpm.Calculation
)</f>
        <v/>
      </c>
      <c r="N511" s="4" t="str">
        <f t="shared" si="71"/>
        <v/>
      </c>
      <c r="O511" s="4" t="str">
        <f>_xlfn.LET(
_xlpm.CumulativeHousingPaymentsIncludingAdditionalCosts,SUM($J$29:$J511),
_xlpm.PrincipalOwedCalculation,$B$10-$D511,
_xlpm.IsPrincipalLessThenOrEqualToMonthlyPaymentCondition,$G510&lt;=$B$10,
_xlpm.IsPrincipalZeroCondition,ROUND($G510,2) = 0,
_xlpm.IsPrincipalRemainingBlankCondition,$G510="",
_xlpm.IsPeriodBlankCondition,ISBLANK($A511),
_xlpm.Calculation,IF(_xlpm.IsPeriodBlankCondition,"",IF(_xlpm.IsPrincipalRemainingBlankCondition,"",IF(_xlpm.IsPrincipalZeroCondition,"",_xlpm.CumulativeHousingPaymentsIncludingAdditionalCosts))),
_xlpm.Calculation
)</f>
        <v/>
      </c>
    </row>
    <row r="512" spans="2:15" x14ac:dyDescent="0.3">
      <c r="B512" s="34" t="str">
        <f t="shared" si="64"/>
        <v/>
      </c>
      <c r="C512" s="4" t="str">
        <f t="shared" si="65"/>
        <v/>
      </c>
      <c r="D512" s="4" t="str">
        <f t="shared" si="66"/>
        <v/>
      </c>
      <c r="E512" s="4" t="str">
        <f t="shared" si="72"/>
        <v/>
      </c>
      <c r="F512" s="4"/>
      <c r="G512" s="4" t="str">
        <f t="shared" si="67"/>
        <v/>
      </c>
      <c r="H512" s="4" t="str">
        <f t="shared" si="68"/>
        <v/>
      </c>
      <c r="I512" s="4" t="str">
        <f t="shared" si="69"/>
        <v/>
      </c>
      <c r="J512" s="4" t="str">
        <f t="shared" si="70"/>
        <v/>
      </c>
      <c r="K512" s="4" t="str">
        <f>_xlfn.LET(
_xlpm.CumulativeInterestCalculation,SUM($D$29:$D512),
_xlpm.IsPrincipalZeroCondition,ROUND($G511,2) = 0,
_xlpm.IsPrincipalRemainingBlankCondition,$G511="",
_xlpm.IsPeriodBlankCondition,ISBLANK($A512),
_xlpm.Calculation,IF(_xlpm.IsPeriodBlankCondition,"",IF(_xlpm.IsPrincipalRemainingBlankCondition,"",IF(_xlpm.IsPrincipalZeroCondition,"",_xlpm.CumulativeInterestCalculation))),
_xlpm.Calculation
)</f>
        <v/>
      </c>
      <c r="L512" s="4" t="str">
        <f>_xlfn.LET(
_xlpm.CumulativePrincipalCalculation,SUM($E$29:$F512),
_xlpm.CumulativePrincipalCalculationIfPrincipalLessThenOrEqualToMonthlyPaymentCondition,$L511+$E512,
_xlpm.PrincipalOwedCalculation,$B$10-$D512,
_xlpm.IsPrincipalLessThenOrEqualToMonthlyPaymentCondition,$G511&lt;=$B$10,
_xlpm.IsPrincipalZeroCondition,ROUND($G511,2) = 0,
_xlpm.IsPrincipalRemainingBlankCondition,$G511="",
_xlpm.IsPeriodBlankCondition,ISBLANK($A512),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12" s="4" t="str">
        <f>_xlfn.LET(
_xlpm.CumulativePMICalculation,SUM($I$29:$I512),
_xlpm.IsPrincipalZeroCondition,ROUND($G511,2) = 0,
_xlpm.IsPrincipalRemainingBlankCondition,$G511="",
_xlpm.IsPeriodBlankCondition,ISBLANK($A512),
_xlpm.Calculation,IF(_xlpm.IsPeriodBlankCondition,"",IF(_xlpm.IsPrincipalRemainingBlankCondition,"",IF(_xlpm.IsPrincipalZeroCondition,"",_xlpm.CumulativePMICalculation))),
_xlpm.Calculation
)</f>
        <v/>
      </c>
      <c r="N512" s="4" t="str">
        <f t="shared" si="71"/>
        <v/>
      </c>
      <c r="O512" s="4" t="str">
        <f>_xlfn.LET(
_xlpm.CumulativeHousingPaymentsIncludingAdditionalCosts,SUM($J$29:$J512),
_xlpm.PrincipalOwedCalculation,$B$10-$D512,
_xlpm.IsPrincipalLessThenOrEqualToMonthlyPaymentCondition,$G511&lt;=$B$10,
_xlpm.IsPrincipalZeroCondition,ROUND($G511,2) = 0,
_xlpm.IsPrincipalRemainingBlankCondition,$G511="",
_xlpm.IsPeriodBlankCondition,ISBLANK($A512),
_xlpm.Calculation,IF(_xlpm.IsPeriodBlankCondition,"",IF(_xlpm.IsPrincipalRemainingBlankCondition,"",IF(_xlpm.IsPrincipalZeroCondition,"",_xlpm.CumulativeHousingPaymentsIncludingAdditionalCosts))),
_xlpm.Calculation
)</f>
        <v/>
      </c>
    </row>
    <row r="513" spans="2:15" x14ac:dyDescent="0.3">
      <c r="B513" s="34" t="str">
        <f t="shared" si="64"/>
        <v/>
      </c>
      <c r="C513" s="4" t="str">
        <f t="shared" si="65"/>
        <v/>
      </c>
      <c r="D513" s="4" t="str">
        <f t="shared" si="66"/>
        <v/>
      </c>
      <c r="E513" s="4" t="str">
        <f t="shared" si="72"/>
        <v/>
      </c>
      <c r="F513" s="4"/>
      <c r="G513" s="4" t="str">
        <f t="shared" si="67"/>
        <v/>
      </c>
      <c r="H513" s="4" t="str">
        <f t="shared" si="68"/>
        <v/>
      </c>
      <c r="I513" s="4" t="str">
        <f t="shared" si="69"/>
        <v/>
      </c>
      <c r="J513" s="4" t="str">
        <f t="shared" si="70"/>
        <v/>
      </c>
      <c r="K513" s="4" t="str">
        <f>_xlfn.LET(
_xlpm.CumulativeInterestCalculation,SUM($D$29:$D513),
_xlpm.IsPrincipalZeroCondition,ROUND($G512,2) = 0,
_xlpm.IsPrincipalRemainingBlankCondition,$G512="",
_xlpm.IsPeriodBlankCondition,ISBLANK($A513),
_xlpm.Calculation,IF(_xlpm.IsPeriodBlankCondition,"",IF(_xlpm.IsPrincipalRemainingBlankCondition,"",IF(_xlpm.IsPrincipalZeroCondition,"",_xlpm.CumulativeInterestCalculation))),
_xlpm.Calculation
)</f>
        <v/>
      </c>
      <c r="L513" s="4" t="str">
        <f>_xlfn.LET(
_xlpm.CumulativePrincipalCalculation,SUM($E$29:$F513),
_xlpm.CumulativePrincipalCalculationIfPrincipalLessThenOrEqualToMonthlyPaymentCondition,$L512+$E513,
_xlpm.PrincipalOwedCalculation,$B$10-$D513,
_xlpm.IsPrincipalLessThenOrEqualToMonthlyPaymentCondition,$G512&lt;=$B$10,
_xlpm.IsPrincipalZeroCondition,ROUND($G512,2) = 0,
_xlpm.IsPrincipalRemainingBlankCondition,$G512="",
_xlpm.IsPeriodBlankCondition,ISBLANK($A513),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13" s="4" t="str">
        <f>_xlfn.LET(
_xlpm.CumulativePMICalculation,SUM($I$29:$I513),
_xlpm.IsPrincipalZeroCondition,ROUND($G512,2) = 0,
_xlpm.IsPrincipalRemainingBlankCondition,$G512="",
_xlpm.IsPeriodBlankCondition,ISBLANK($A513),
_xlpm.Calculation,IF(_xlpm.IsPeriodBlankCondition,"",IF(_xlpm.IsPrincipalRemainingBlankCondition,"",IF(_xlpm.IsPrincipalZeroCondition,"",_xlpm.CumulativePMICalculation))),
_xlpm.Calculation
)</f>
        <v/>
      </c>
      <c r="N513" s="4" t="str">
        <f t="shared" si="71"/>
        <v/>
      </c>
      <c r="O513" s="4" t="str">
        <f>_xlfn.LET(
_xlpm.CumulativeHousingPaymentsIncludingAdditionalCosts,SUM($J$29:$J513),
_xlpm.PrincipalOwedCalculation,$B$10-$D513,
_xlpm.IsPrincipalLessThenOrEqualToMonthlyPaymentCondition,$G512&lt;=$B$10,
_xlpm.IsPrincipalZeroCondition,ROUND($G512,2) = 0,
_xlpm.IsPrincipalRemainingBlankCondition,$G512="",
_xlpm.IsPeriodBlankCondition,ISBLANK($A513),
_xlpm.Calculation,IF(_xlpm.IsPeriodBlankCondition,"",IF(_xlpm.IsPrincipalRemainingBlankCondition,"",IF(_xlpm.IsPrincipalZeroCondition,"",_xlpm.CumulativeHousingPaymentsIncludingAdditionalCosts))),
_xlpm.Calculation
)</f>
        <v/>
      </c>
    </row>
    <row r="514" spans="2:15" x14ac:dyDescent="0.3">
      <c r="B514" s="34" t="str">
        <f t="shared" si="64"/>
        <v/>
      </c>
      <c r="C514" s="4" t="str">
        <f t="shared" si="65"/>
        <v/>
      </c>
      <c r="D514" s="4" t="str">
        <f t="shared" si="66"/>
        <v/>
      </c>
      <c r="E514" s="4" t="str">
        <f t="shared" si="72"/>
        <v/>
      </c>
      <c r="F514" s="4"/>
      <c r="G514" s="4" t="str">
        <f t="shared" si="67"/>
        <v/>
      </c>
      <c r="H514" s="4" t="str">
        <f t="shared" si="68"/>
        <v/>
      </c>
      <c r="I514" s="4" t="str">
        <f t="shared" si="69"/>
        <v/>
      </c>
      <c r="J514" s="4" t="str">
        <f t="shared" si="70"/>
        <v/>
      </c>
      <c r="K514" s="4" t="str">
        <f>_xlfn.LET(
_xlpm.CumulativeInterestCalculation,SUM($D$29:$D514),
_xlpm.IsPrincipalZeroCondition,ROUND($G513,2) = 0,
_xlpm.IsPrincipalRemainingBlankCondition,$G513="",
_xlpm.IsPeriodBlankCondition,ISBLANK($A514),
_xlpm.Calculation,IF(_xlpm.IsPeriodBlankCondition,"",IF(_xlpm.IsPrincipalRemainingBlankCondition,"",IF(_xlpm.IsPrincipalZeroCondition,"",_xlpm.CumulativeInterestCalculation))),
_xlpm.Calculation
)</f>
        <v/>
      </c>
      <c r="L514" s="4" t="str">
        <f>_xlfn.LET(
_xlpm.CumulativePrincipalCalculation,SUM($E$29:$F514),
_xlpm.CumulativePrincipalCalculationIfPrincipalLessThenOrEqualToMonthlyPaymentCondition,$L513+$E514,
_xlpm.PrincipalOwedCalculation,$B$10-$D514,
_xlpm.IsPrincipalLessThenOrEqualToMonthlyPaymentCondition,$G513&lt;=$B$10,
_xlpm.IsPrincipalZeroCondition,ROUND($G513,2) = 0,
_xlpm.IsPrincipalRemainingBlankCondition,$G513="",
_xlpm.IsPeriodBlankCondition,ISBLANK($A514),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14" s="4" t="str">
        <f>_xlfn.LET(
_xlpm.CumulativePMICalculation,SUM($I$29:$I514),
_xlpm.IsPrincipalZeroCondition,ROUND($G513,2) = 0,
_xlpm.IsPrincipalRemainingBlankCondition,$G513="",
_xlpm.IsPeriodBlankCondition,ISBLANK($A514),
_xlpm.Calculation,IF(_xlpm.IsPeriodBlankCondition,"",IF(_xlpm.IsPrincipalRemainingBlankCondition,"",IF(_xlpm.IsPrincipalZeroCondition,"",_xlpm.CumulativePMICalculation))),
_xlpm.Calculation
)</f>
        <v/>
      </c>
      <c r="N514" s="4" t="str">
        <f t="shared" si="71"/>
        <v/>
      </c>
      <c r="O514" s="4" t="str">
        <f>_xlfn.LET(
_xlpm.CumulativeHousingPaymentsIncludingAdditionalCosts,SUM($J$29:$J514),
_xlpm.PrincipalOwedCalculation,$B$10-$D514,
_xlpm.IsPrincipalLessThenOrEqualToMonthlyPaymentCondition,$G513&lt;=$B$10,
_xlpm.IsPrincipalZeroCondition,ROUND($G513,2) = 0,
_xlpm.IsPrincipalRemainingBlankCondition,$G513="",
_xlpm.IsPeriodBlankCondition,ISBLANK($A514),
_xlpm.Calculation,IF(_xlpm.IsPeriodBlankCondition,"",IF(_xlpm.IsPrincipalRemainingBlankCondition,"",IF(_xlpm.IsPrincipalZeroCondition,"",_xlpm.CumulativeHousingPaymentsIncludingAdditionalCosts))),
_xlpm.Calculation
)</f>
        <v/>
      </c>
    </row>
    <row r="515" spans="2:15" x14ac:dyDescent="0.3">
      <c r="B515" s="34" t="str">
        <f t="shared" si="64"/>
        <v/>
      </c>
      <c r="C515" s="4" t="str">
        <f t="shared" si="65"/>
        <v/>
      </c>
      <c r="D515" s="4" t="str">
        <f t="shared" si="66"/>
        <v/>
      </c>
      <c r="E515" s="4" t="str">
        <f t="shared" si="72"/>
        <v/>
      </c>
      <c r="F515" s="4"/>
      <c r="G515" s="4" t="str">
        <f t="shared" si="67"/>
        <v/>
      </c>
      <c r="H515" s="4" t="str">
        <f t="shared" si="68"/>
        <v/>
      </c>
      <c r="I515" s="4" t="str">
        <f t="shared" si="69"/>
        <v/>
      </c>
      <c r="J515" s="4" t="str">
        <f t="shared" si="70"/>
        <v/>
      </c>
      <c r="K515" s="4" t="str">
        <f>_xlfn.LET(
_xlpm.CumulativeInterestCalculation,SUM($D$29:$D515),
_xlpm.IsPrincipalZeroCondition,ROUND($G514,2) = 0,
_xlpm.IsPrincipalRemainingBlankCondition,$G514="",
_xlpm.IsPeriodBlankCondition,ISBLANK($A515),
_xlpm.Calculation,IF(_xlpm.IsPeriodBlankCondition,"",IF(_xlpm.IsPrincipalRemainingBlankCondition,"",IF(_xlpm.IsPrincipalZeroCondition,"",_xlpm.CumulativeInterestCalculation))),
_xlpm.Calculation
)</f>
        <v/>
      </c>
      <c r="L515" s="4" t="str">
        <f>_xlfn.LET(
_xlpm.CumulativePrincipalCalculation,SUM($E$29:$F515),
_xlpm.CumulativePrincipalCalculationIfPrincipalLessThenOrEqualToMonthlyPaymentCondition,$L514+$E515,
_xlpm.PrincipalOwedCalculation,$B$10-$D515,
_xlpm.IsPrincipalLessThenOrEqualToMonthlyPaymentCondition,$G514&lt;=$B$10,
_xlpm.IsPrincipalZeroCondition,ROUND($G514,2) = 0,
_xlpm.IsPrincipalRemainingBlankCondition,$G514="",
_xlpm.IsPeriodBlankCondition,ISBLANK($A515),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15" s="4" t="str">
        <f>_xlfn.LET(
_xlpm.CumulativePMICalculation,SUM($I$29:$I515),
_xlpm.IsPrincipalZeroCondition,ROUND($G514,2) = 0,
_xlpm.IsPrincipalRemainingBlankCondition,$G514="",
_xlpm.IsPeriodBlankCondition,ISBLANK($A515),
_xlpm.Calculation,IF(_xlpm.IsPeriodBlankCondition,"",IF(_xlpm.IsPrincipalRemainingBlankCondition,"",IF(_xlpm.IsPrincipalZeroCondition,"",_xlpm.CumulativePMICalculation))),
_xlpm.Calculation
)</f>
        <v/>
      </c>
      <c r="N515" s="4" t="str">
        <f t="shared" si="71"/>
        <v/>
      </c>
      <c r="O515" s="4" t="str">
        <f>_xlfn.LET(
_xlpm.CumulativeHousingPaymentsIncludingAdditionalCosts,SUM($J$29:$J515),
_xlpm.PrincipalOwedCalculation,$B$10-$D515,
_xlpm.IsPrincipalLessThenOrEqualToMonthlyPaymentCondition,$G514&lt;=$B$10,
_xlpm.IsPrincipalZeroCondition,ROUND($G514,2) = 0,
_xlpm.IsPrincipalRemainingBlankCondition,$G514="",
_xlpm.IsPeriodBlankCondition,ISBLANK($A515),
_xlpm.Calculation,IF(_xlpm.IsPeriodBlankCondition,"",IF(_xlpm.IsPrincipalRemainingBlankCondition,"",IF(_xlpm.IsPrincipalZeroCondition,"",_xlpm.CumulativeHousingPaymentsIncludingAdditionalCosts))),
_xlpm.Calculation
)</f>
        <v/>
      </c>
    </row>
    <row r="516" spans="2:15" x14ac:dyDescent="0.3">
      <c r="B516" s="34" t="str">
        <f t="shared" si="64"/>
        <v/>
      </c>
      <c r="C516" s="4" t="str">
        <f t="shared" si="65"/>
        <v/>
      </c>
      <c r="D516" s="4" t="str">
        <f t="shared" si="66"/>
        <v/>
      </c>
      <c r="E516" s="4" t="str">
        <f t="shared" si="72"/>
        <v/>
      </c>
      <c r="F516" s="4"/>
      <c r="G516" s="4" t="str">
        <f t="shared" si="67"/>
        <v/>
      </c>
      <c r="H516" s="4" t="str">
        <f t="shared" si="68"/>
        <v/>
      </c>
      <c r="I516" s="4" t="str">
        <f t="shared" si="69"/>
        <v/>
      </c>
      <c r="J516" s="4" t="str">
        <f t="shared" si="70"/>
        <v/>
      </c>
      <c r="K516" s="4" t="str">
        <f>_xlfn.LET(
_xlpm.CumulativeInterestCalculation,SUM($D$29:$D516),
_xlpm.IsPrincipalZeroCondition,ROUND($G515,2) = 0,
_xlpm.IsPrincipalRemainingBlankCondition,$G515="",
_xlpm.IsPeriodBlankCondition,ISBLANK($A516),
_xlpm.Calculation,IF(_xlpm.IsPeriodBlankCondition,"",IF(_xlpm.IsPrincipalRemainingBlankCondition,"",IF(_xlpm.IsPrincipalZeroCondition,"",_xlpm.CumulativeInterestCalculation))),
_xlpm.Calculation
)</f>
        <v/>
      </c>
      <c r="L516" s="4" t="str">
        <f>_xlfn.LET(
_xlpm.CumulativePrincipalCalculation,SUM($E$29:$F516),
_xlpm.CumulativePrincipalCalculationIfPrincipalLessThenOrEqualToMonthlyPaymentCondition,$L515+$E516,
_xlpm.PrincipalOwedCalculation,$B$10-$D516,
_xlpm.IsPrincipalLessThenOrEqualToMonthlyPaymentCondition,$G515&lt;=$B$10,
_xlpm.IsPrincipalZeroCondition,ROUND($G515,2) = 0,
_xlpm.IsPrincipalRemainingBlankCondition,$G515="",
_xlpm.IsPeriodBlankCondition,ISBLANK($A516),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16" s="4" t="str">
        <f>_xlfn.LET(
_xlpm.CumulativePMICalculation,SUM($I$29:$I516),
_xlpm.IsPrincipalZeroCondition,ROUND($G515,2) = 0,
_xlpm.IsPrincipalRemainingBlankCondition,$G515="",
_xlpm.IsPeriodBlankCondition,ISBLANK($A516),
_xlpm.Calculation,IF(_xlpm.IsPeriodBlankCondition,"",IF(_xlpm.IsPrincipalRemainingBlankCondition,"",IF(_xlpm.IsPrincipalZeroCondition,"",_xlpm.CumulativePMICalculation))),
_xlpm.Calculation
)</f>
        <v/>
      </c>
      <c r="N516" s="4" t="str">
        <f t="shared" si="71"/>
        <v/>
      </c>
      <c r="O516" s="4" t="str">
        <f>_xlfn.LET(
_xlpm.CumulativeHousingPaymentsIncludingAdditionalCosts,SUM($J$29:$J516),
_xlpm.PrincipalOwedCalculation,$B$10-$D516,
_xlpm.IsPrincipalLessThenOrEqualToMonthlyPaymentCondition,$G515&lt;=$B$10,
_xlpm.IsPrincipalZeroCondition,ROUND($G515,2) = 0,
_xlpm.IsPrincipalRemainingBlankCondition,$G515="",
_xlpm.IsPeriodBlankCondition,ISBLANK($A516),
_xlpm.Calculation,IF(_xlpm.IsPeriodBlankCondition,"",IF(_xlpm.IsPrincipalRemainingBlankCondition,"",IF(_xlpm.IsPrincipalZeroCondition,"",_xlpm.CumulativeHousingPaymentsIncludingAdditionalCosts))),
_xlpm.Calculation
)</f>
        <v/>
      </c>
    </row>
    <row r="517" spans="2:15" x14ac:dyDescent="0.3">
      <c r="B517" s="34" t="str">
        <f t="shared" si="64"/>
        <v/>
      </c>
      <c r="C517" s="4" t="str">
        <f t="shared" si="65"/>
        <v/>
      </c>
      <c r="D517" s="4" t="str">
        <f t="shared" si="66"/>
        <v/>
      </c>
      <c r="E517" s="4" t="str">
        <f t="shared" si="72"/>
        <v/>
      </c>
      <c r="F517" s="4"/>
      <c r="G517" s="4" t="str">
        <f t="shared" si="67"/>
        <v/>
      </c>
      <c r="H517" s="4" t="str">
        <f t="shared" si="68"/>
        <v/>
      </c>
      <c r="I517" s="4" t="str">
        <f t="shared" si="69"/>
        <v/>
      </c>
      <c r="J517" s="4" t="str">
        <f t="shared" si="70"/>
        <v/>
      </c>
      <c r="K517" s="4" t="str">
        <f>_xlfn.LET(
_xlpm.CumulativeInterestCalculation,SUM($D$29:$D517),
_xlpm.IsPrincipalZeroCondition,ROUND($G516,2) = 0,
_xlpm.IsPrincipalRemainingBlankCondition,$G516="",
_xlpm.IsPeriodBlankCondition,ISBLANK($A517),
_xlpm.Calculation,IF(_xlpm.IsPeriodBlankCondition,"",IF(_xlpm.IsPrincipalRemainingBlankCondition,"",IF(_xlpm.IsPrincipalZeroCondition,"",_xlpm.CumulativeInterestCalculation))),
_xlpm.Calculation
)</f>
        <v/>
      </c>
      <c r="L517" s="4" t="str">
        <f>_xlfn.LET(
_xlpm.CumulativePrincipalCalculation,SUM($E$29:$F517),
_xlpm.CumulativePrincipalCalculationIfPrincipalLessThenOrEqualToMonthlyPaymentCondition,$L516+$E517,
_xlpm.PrincipalOwedCalculation,$B$10-$D517,
_xlpm.IsPrincipalLessThenOrEqualToMonthlyPaymentCondition,$G516&lt;=$B$10,
_xlpm.IsPrincipalZeroCondition,ROUND($G516,2) = 0,
_xlpm.IsPrincipalRemainingBlankCondition,$G516="",
_xlpm.IsPeriodBlankCondition,ISBLANK($A517),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17" s="4" t="str">
        <f>_xlfn.LET(
_xlpm.CumulativePMICalculation,SUM($I$29:$I517),
_xlpm.IsPrincipalZeroCondition,ROUND($G516,2) = 0,
_xlpm.IsPrincipalRemainingBlankCondition,$G516="",
_xlpm.IsPeriodBlankCondition,ISBLANK($A517),
_xlpm.Calculation,IF(_xlpm.IsPeriodBlankCondition,"",IF(_xlpm.IsPrincipalRemainingBlankCondition,"",IF(_xlpm.IsPrincipalZeroCondition,"",_xlpm.CumulativePMICalculation))),
_xlpm.Calculation
)</f>
        <v/>
      </c>
      <c r="N517" s="4" t="str">
        <f t="shared" si="71"/>
        <v/>
      </c>
      <c r="O517" s="4" t="str">
        <f>_xlfn.LET(
_xlpm.CumulativeHousingPaymentsIncludingAdditionalCosts,SUM($J$29:$J517),
_xlpm.PrincipalOwedCalculation,$B$10-$D517,
_xlpm.IsPrincipalLessThenOrEqualToMonthlyPaymentCondition,$G516&lt;=$B$10,
_xlpm.IsPrincipalZeroCondition,ROUND($G516,2) = 0,
_xlpm.IsPrincipalRemainingBlankCondition,$G516="",
_xlpm.IsPeriodBlankCondition,ISBLANK($A517),
_xlpm.Calculation,IF(_xlpm.IsPeriodBlankCondition,"",IF(_xlpm.IsPrincipalRemainingBlankCondition,"",IF(_xlpm.IsPrincipalZeroCondition,"",_xlpm.CumulativeHousingPaymentsIncludingAdditionalCosts))),
_xlpm.Calculation
)</f>
        <v/>
      </c>
    </row>
    <row r="518" spans="2:15" x14ac:dyDescent="0.3">
      <c r="B518" s="34" t="str">
        <f t="shared" si="64"/>
        <v/>
      </c>
      <c r="C518" s="4" t="str">
        <f t="shared" si="65"/>
        <v/>
      </c>
      <c r="D518" s="4" t="str">
        <f t="shared" si="66"/>
        <v/>
      </c>
      <c r="E518" s="4" t="str">
        <f t="shared" si="72"/>
        <v/>
      </c>
      <c r="F518" s="4"/>
      <c r="G518" s="4" t="str">
        <f t="shared" si="67"/>
        <v/>
      </c>
      <c r="H518" s="4" t="str">
        <f t="shared" si="68"/>
        <v/>
      </c>
      <c r="I518" s="4" t="str">
        <f t="shared" si="69"/>
        <v/>
      </c>
      <c r="J518" s="4" t="str">
        <f t="shared" si="70"/>
        <v/>
      </c>
      <c r="K518" s="4" t="str">
        <f>_xlfn.LET(
_xlpm.CumulativeInterestCalculation,SUM($D$29:$D518),
_xlpm.IsPrincipalZeroCondition,ROUND($G517,2) = 0,
_xlpm.IsPrincipalRemainingBlankCondition,$G517="",
_xlpm.IsPeriodBlankCondition,ISBLANK($A518),
_xlpm.Calculation,IF(_xlpm.IsPeriodBlankCondition,"",IF(_xlpm.IsPrincipalRemainingBlankCondition,"",IF(_xlpm.IsPrincipalZeroCondition,"",_xlpm.CumulativeInterestCalculation))),
_xlpm.Calculation
)</f>
        <v/>
      </c>
      <c r="L518" s="4" t="str">
        <f>_xlfn.LET(
_xlpm.CumulativePrincipalCalculation,SUM($E$29:$F518),
_xlpm.CumulativePrincipalCalculationIfPrincipalLessThenOrEqualToMonthlyPaymentCondition,$L517+$E518,
_xlpm.PrincipalOwedCalculation,$B$10-$D518,
_xlpm.IsPrincipalLessThenOrEqualToMonthlyPaymentCondition,$G517&lt;=$B$10,
_xlpm.IsPrincipalZeroCondition,ROUND($G517,2) = 0,
_xlpm.IsPrincipalRemainingBlankCondition,$G517="",
_xlpm.IsPeriodBlankCondition,ISBLANK($A518),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18" s="4" t="str">
        <f>_xlfn.LET(
_xlpm.CumulativePMICalculation,SUM($I$29:$I518),
_xlpm.IsPrincipalZeroCondition,ROUND($G517,2) = 0,
_xlpm.IsPrincipalRemainingBlankCondition,$G517="",
_xlpm.IsPeriodBlankCondition,ISBLANK($A518),
_xlpm.Calculation,IF(_xlpm.IsPeriodBlankCondition,"",IF(_xlpm.IsPrincipalRemainingBlankCondition,"",IF(_xlpm.IsPrincipalZeroCondition,"",_xlpm.CumulativePMICalculation))),
_xlpm.Calculation
)</f>
        <v/>
      </c>
      <c r="N518" s="4" t="str">
        <f t="shared" si="71"/>
        <v/>
      </c>
      <c r="O518" s="4" t="str">
        <f>_xlfn.LET(
_xlpm.CumulativeHousingPaymentsIncludingAdditionalCosts,SUM($J$29:$J518),
_xlpm.PrincipalOwedCalculation,$B$10-$D518,
_xlpm.IsPrincipalLessThenOrEqualToMonthlyPaymentCondition,$G517&lt;=$B$10,
_xlpm.IsPrincipalZeroCondition,ROUND($G517,2) = 0,
_xlpm.IsPrincipalRemainingBlankCondition,$G517="",
_xlpm.IsPeriodBlankCondition,ISBLANK($A518),
_xlpm.Calculation,IF(_xlpm.IsPeriodBlankCondition,"",IF(_xlpm.IsPrincipalRemainingBlankCondition,"",IF(_xlpm.IsPrincipalZeroCondition,"",_xlpm.CumulativeHousingPaymentsIncludingAdditionalCosts))),
_xlpm.Calculation
)</f>
        <v/>
      </c>
    </row>
    <row r="519" spans="2:15" x14ac:dyDescent="0.3">
      <c r="B519" s="34" t="str">
        <f t="shared" si="64"/>
        <v/>
      </c>
      <c r="C519" s="4" t="str">
        <f t="shared" si="65"/>
        <v/>
      </c>
      <c r="D519" s="4" t="str">
        <f t="shared" si="66"/>
        <v/>
      </c>
      <c r="E519" s="4" t="str">
        <f t="shared" si="72"/>
        <v/>
      </c>
      <c r="F519" s="4"/>
      <c r="G519" s="4" t="str">
        <f t="shared" si="67"/>
        <v/>
      </c>
      <c r="H519" s="4" t="str">
        <f t="shared" si="68"/>
        <v/>
      </c>
      <c r="I519" s="4" t="str">
        <f t="shared" si="69"/>
        <v/>
      </c>
      <c r="J519" s="4" t="str">
        <f t="shared" si="70"/>
        <v/>
      </c>
      <c r="K519" s="4" t="str">
        <f>_xlfn.LET(
_xlpm.CumulativeInterestCalculation,SUM($D$29:$D519),
_xlpm.IsPrincipalZeroCondition,ROUND($G518,2) = 0,
_xlpm.IsPrincipalRemainingBlankCondition,$G518="",
_xlpm.IsPeriodBlankCondition,ISBLANK($A519),
_xlpm.Calculation,IF(_xlpm.IsPeriodBlankCondition,"",IF(_xlpm.IsPrincipalRemainingBlankCondition,"",IF(_xlpm.IsPrincipalZeroCondition,"",_xlpm.CumulativeInterestCalculation))),
_xlpm.Calculation
)</f>
        <v/>
      </c>
      <c r="L519" s="4" t="str">
        <f>_xlfn.LET(
_xlpm.CumulativePrincipalCalculation,SUM($E$29:$F519),
_xlpm.CumulativePrincipalCalculationIfPrincipalLessThenOrEqualToMonthlyPaymentCondition,$L518+$E519,
_xlpm.PrincipalOwedCalculation,$B$10-$D519,
_xlpm.IsPrincipalLessThenOrEqualToMonthlyPaymentCondition,$G518&lt;=$B$10,
_xlpm.IsPrincipalZeroCondition,ROUND($G518,2) = 0,
_xlpm.IsPrincipalRemainingBlankCondition,$G518="",
_xlpm.IsPeriodBlankCondition,ISBLANK($A519),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19" s="4" t="str">
        <f>_xlfn.LET(
_xlpm.CumulativePMICalculation,SUM($I$29:$I519),
_xlpm.IsPrincipalZeroCondition,ROUND($G518,2) = 0,
_xlpm.IsPrincipalRemainingBlankCondition,$G518="",
_xlpm.IsPeriodBlankCondition,ISBLANK($A519),
_xlpm.Calculation,IF(_xlpm.IsPeriodBlankCondition,"",IF(_xlpm.IsPrincipalRemainingBlankCondition,"",IF(_xlpm.IsPrincipalZeroCondition,"",_xlpm.CumulativePMICalculation))),
_xlpm.Calculation
)</f>
        <v/>
      </c>
      <c r="N519" s="4" t="str">
        <f t="shared" si="71"/>
        <v/>
      </c>
      <c r="O519" s="4" t="str">
        <f>_xlfn.LET(
_xlpm.CumulativeHousingPaymentsIncludingAdditionalCosts,SUM($J$29:$J519),
_xlpm.PrincipalOwedCalculation,$B$10-$D519,
_xlpm.IsPrincipalLessThenOrEqualToMonthlyPaymentCondition,$G518&lt;=$B$10,
_xlpm.IsPrincipalZeroCondition,ROUND($G518,2) = 0,
_xlpm.IsPrincipalRemainingBlankCondition,$G518="",
_xlpm.IsPeriodBlankCondition,ISBLANK($A519),
_xlpm.Calculation,IF(_xlpm.IsPeriodBlankCondition,"",IF(_xlpm.IsPrincipalRemainingBlankCondition,"",IF(_xlpm.IsPrincipalZeroCondition,"",_xlpm.CumulativeHousingPaymentsIncludingAdditionalCosts))),
_xlpm.Calculation
)</f>
        <v/>
      </c>
    </row>
    <row r="520" spans="2:15" x14ac:dyDescent="0.3">
      <c r="B520" s="34" t="str">
        <f t="shared" si="64"/>
        <v/>
      </c>
      <c r="C520" s="4" t="str">
        <f t="shared" si="65"/>
        <v/>
      </c>
      <c r="D520" s="4" t="str">
        <f t="shared" si="66"/>
        <v/>
      </c>
      <c r="E520" s="4" t="str">
        <f t="shared" si="72"/>
        <v/>
      </c>
      <c r="F520" s="4"/>
      <c r="G520" s="4" t="str">
        <f t="shared" si="67"/>
        <v/>
      </c>
      <c r="H520" s="4" t="str">
        <f t="shared" si="68"/>
        <v/>
      </c>
      <c r="I520" s="4" t="str">
        <f t="shared" si="69"/>
        <v/>
      </c>
      <c r="J520" s="4" t="str">
        <f t="shared" si="70"/>
        <v/>
      </c>
      <c r="K520" s="4" t="str">
        <f>_xlfn.LET(
_xlpm.CumulativeInterestCalculation,SUM($D$29:$D520),
_xlpm.IsPrincipalZeroCondition,ROUND($G519,2) = 0,
_xlpm.IsPrincipalRemainingBlankCondition,$G519="",
_xlpm.IsPeriodBlankCondition,ISBLANK($A520),
_xlpm.Calculation,IF(_xlpm.IsPeriodBlankCondition,"",IF(_xlpm.IsPrincipalRemainingBlankCondition,"",IF(_xlpm.IsPrincipalZeroCondition,"",_xlpm.CumulativeInterestCalculation))),
_xlpm.Calculation
)</f>
        <v/>
      </c>
      <c r="L520" s="4" t="str">
        <f>_xlfn.LET(
_xlpm.CumulativePrincipalCalculation,SUM($E$29:$F520),
_xlpm.CumulativePrincipalCalculationIfPrincipalLessThenOrEqualToMonthlyPaymentCondition,$L519+$E520,
_xlpm.PrincipalOwedCalculation,$B$10-$D520,
_xlpm.IsPrincipalLessThenOrEqualToMonthlyPaymentCondition,$G519&lt;=$B$10,
_xlpm.IsPrincipalZeroCondition,ROUND($G519,2) = 0,
_xlpm.IsPrincipalRemainingBlankCondition,$G519="",
_xlpm.IsPeriodBlankCondition,ISBLANK($A520),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20" s="4" t="str">
        <f>_xlfn.LET(
_xlpm.CumulativePMICalculation,SUM($I$29:$I520),
_xlpm.IsPrincipalZeroCondition,ROUND($G519,2) = 0,
_xlpm.IsPrincipalRemainingBlankCondition,$G519="",
_xlpm.IsPeriodBlankCondition,ISBLANK($A520),
_xlpm.Calculation,IF(_xlpm.IsPeriodBlankCondition,"",IF(_xlpm.IsPrincipalRemainingBlankCondition,"",IF(_xlpm.IsPrincipalZeroCondition,"",_xlpm.CumulativePMICalculation))),
_xlpm.Calculation
)</f>
        <v/>
      </c>
      <c r="N520" s="4" t="str">
        <f t="shared" si="71"/>
        <v/>
      </c>
      <c r="O520" s="4" t="str">
        <f>_xlfn.LET(
_xlpm.CumulativeHousingPaymentsIncludingAdditionalCosts,SUM($J$29:$J520),
_xlpm.PrincipalOwedCalculation,$B$10-$D520,
_xlpm.IsPrincipalLessThenOrEqualToMonthlyPaymentCondition,$G519&lt;=$B$10,
_xlpm.IsPrincipalZeroCondition,ROUND($G519,2) = 0,
_xlpm.IsPrincipalRemainingBlankCondition,$G519="",
_xlpm.IsPeriodBlankCondition,ISBLANK($A520),
_xlpm.Calculation,IF(_xlpm.IsPeriodBlankCondition,"",IF(_xlpm.IsPrincipalRemainingBlankCondition,"",IF(_xlpm.IsPrincipalZeroCondition,"",_xlpm.CumulativeHousingPaymentsIncludingAdditionalCosts))),
_xlpm.Calculation
)</f>
        <v/>
      </c>
    </row>
    <row r="521" spans="2:15" x14ac:dyDescent="0.3">
      <c r="B521" s="34" t="str">
        <f t="shared" si="64"/>
        <v/>
      </c>
      <c r="C521" s="4" t="str">
        <f t="shared" si="65"/>
        <v/>
      </c>
      <c r="D521" s="4" t="str">
        <f t="shared" si="66"/>
        <v/>
      </c>
      <c r="E521" s="4" t="str">
        <f t="shared" si="72"/>
        <v/>
      </c>
      <c r="F521" s="4"/>
      <c r="G521" s="4" t="str">
        <f t="shared" si="67"/>
        <v/>
      </c>
      <c r="H521" s="4" t="str">
        <f t="shared" si="68"/>
        <v/>
      </c>
      <c r="I521" s="4" t="str">
        <f t="shared" si="69"/>
        <v/>
      </c>
      <c r="J521" s="4" t="str">
        <f t="shared" si="70"/>
        <v/>
      </c>
      <c r="K521" s="4" t="str">
        <f>_xlfn.LET(
_xlpm.CumulativeInterestCalculation,SUM($D$29:$D521),
_xlpm.IsPrincipalZeroCondition,ROUND($G520,2) = 0,
_xlpm.IsPrincipalRemainingBlankCondition,$G520="",
_xlpm.IsPeriodBlankCondition,ISBLANK($A521),
_xlpm.Calculation,IF(_xlpm.IsPeriodBlankCondition,"",IF(_xlpm.IsPrincipalRemainingBlankCondition,"",IF(_xlpm.IsPrincipalZeroCondition,"",_xlpm.CumulativeInterestCalculation))),
_xlpm.Calculation
)</f>
        <v/>
      </c>
      <c r="L521" s="4" t="str">
        <f>_xlfn.LET(
_xlpm.CumulativePrincipalCalculation,SUM($E$29:$F521),
_xlpm.CumulativePrincipalCalculationIfPrincipalLessThenOrEqualToMonthlyPaymentCondition,$L520+$E521,
_xlpm.PrincipalOwedCalculation,$B$10-$D521,
_xlpm.IsPrincipalLessThenOrEqualToMonthlyPaymentCondition,$G520&lt;=$B$10,
_xlpm.IsPrincipalZeroCondition,ROUND($G520,2) = 0,
_xlpm.IsPrincipalRemainingBlankCondition,$G520="",
_xlpm.IsPeriodBlankCondition,ISBLANK($A521),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21" s="4" t="str">
        <f>_xlfn.LET(
_xlpm.CumulativePMICalculation,SUM($I$29:$I521),
_xlpm.IsPrincipalZeroCondition,ROUND($G520,2) = 0,
_xlpm.IsPrincipalRemainingBlankCondition,$G520="",
_xlpm.IsPeriodBlankCondition,ISBLANK($A521),
_xlpm.Calculation,IF(_xlpm.IsPeriodBlankCondition,"",IF(_xlpm.IsPrincipalRemainingBlankCondition,"",IF(_xlpm.IsPrincipalZeroCondition,"",_xlpm.CumulativePMICalculation))),
_xlpm.Calculation
)</f>
        <v/>
      </c>
      <c r="N521" s="4" t="str">
        <f t="shared" si="71"/>
        <v/>
      </c>
      <c r="O521" s="4" t="str">
        <f>_xlfn.LET(
_xlpm.CumulativeHousingPaymentsIncludingAdditionalCosts,SUM($J$29:$J521),
_xlpm.PrincipalOwedCalculation,$B$10-$D521,
_xlpm.IsPrincipalLessThenOrEqualToMonthlyPaymentCondition,$G520&lt;=$B$10,
_xlpm.IsPrincipalZeroCondition,ROUND($G520,2) = 0,
_xlpm.IsPrincipalRemainingBlankCondition,$G520="",
_xlpm.IsPeriodBlankCondition,ISBLANK($A521),
_xlpm.Calculation,IF(_xlpm.IsPeriodBlankCondition,"",IF(_xlpm.IsPrincipalRemainingBlankCondition,"",IF(_xlpm.IsPrincipalZeroCondition,"",_xlpm.CumulativeHousingPaymentsIncludingAdditionalCosts))),
_xlpm.Calculation
)</f>
        <v/>
      </c>
    </row>
    <row r="522" spans="2:15" x14ac:dyDescent="0.3">
      <c r="B522" s="34" t="str">
        <f t="shared" si="64"/>
        <v/>
      </c>
      <c r="C522" s="4" t="str">
        <f t="shared" si="65"/>
        <v/>
      </c>
      <c r="D522" s="4" t="str">
        <f t="shared" si="66"/>
        <v/>
      </c>
      <c r="E522" s="4" t="str">
        <f t="shared" si="72"/>
        <v/>
      </c>
      <c r="F522" s="4"/>
      <c r="G522" s="4" t="str">
        <f t="shared" si="67"/>
        <v/>
      </c>
      <c r="H522" s="4" t="str">
        <f t="shared" si="68"/>
        <v/>
      </c>
      <c r="I522" s="4" t="str">
        <f t="shared" si="69"/>
        <v/>
      </c>
      <c r="J522" s="4" t="str">
        <f t="shared" si="70"/>
        <v/>
      </c>
      <c r="K522" s="4" t="str">
        <f>_xlfn.LET(
_xlpm.CumulativeInterestCalculation,SUM($D$29:$D522),
_xlpm.IsPrincipalZeroCondition,ROUND($G521,2) = 0,
_xlpm.IsPrincipalRemainingBlankCondition,$G521="",
_xlpm.IsPeriodBlankCondition,ISBLANK($A522),
_xlpm.Calculation,IF(_xlpm.IsPeriodBlankCondition,"",IF(_xlpm.IsPrincipalRemainingBlankCondition,"",IF(_xlpm.IsPrincipalZeroCondition,"",_xlpm.CumulativeInterestCalculation))),
_xlpm.Calculation
)</f>
        <v/>
      </c>
      <c r="L522" s="4" t="str">
        <f>_xlfn.LET(
_xlpm.CumulativePrincipalCalculation,SUM($E$29:$F522),
_xlpm.CumulativePrincipalCalculationIfPrincipalLessThenOrEqualToMonthlyPaymentCondition,$L521+$E522,
_xlpm.PrincipalOwedCalculation,$B$10-$D522,
_xlpm.IsPrincipalLessThenOrEqualToMonthlyPaymentCondition,$G521&lt;=$B$10,
_xlpm.IsPrincipalZeroCondition,ROUND($G521,2) = 0,
_xlpm.IsPrincipalRemainingBlankCondition,$G521="",
_xlpm.IsPeriodBlankCondition,ISBLANK($A522),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22" s="4" t="str">
        <f>_xlfn.LET(
_xlpm.CumulativePMICalculation,SUM($I$29:$I522),
_xlpm.IsPrincipalZeroCondition,ROUND($G521,2) = 0,
_xlpm.IsPrincipalRemainingBlankCondition,$G521="",
_xlpm.IsPeriodBlankCondition,ISBLANK($A522),
_xlpm.Calculation,IF(_xlpm.IsPeriodBlankCondition,"",IF(_xlpm.IsPrincipalRemainingBlankCondition,"",IF(_xlpm.IsPrincipalZeroCondition,"",_xlpm.CumulativePMICalculation))),
_xlpm.Calculation
)</f>
        <v/>
      </c>
      <c r="N522" s="4" t="str">
        <f t="shared" si="71"/>
        <v/>
      </c>
      <c r="O522" s="4" t="str">
        <f>_xlfn.LET(
_xlpm.CumulativeHousingPaymentsIncludingAdditionalCosts,SUM($J$29:$J522),
_xlpm.PrincipalOwedCalculation,$B$10-$D522,
_xlpm.IsPrincipalLessThenOrEqualToMonthlyPaymentCondition,$G521&lt;=$B$10,
_xlpm.IsPrincipalZeroCondition,ROUND($G521,2) = 0,
_xlpm.IsPrincipalRemainingBlankCondition,$G521="",
_xlpm.IsPeriodBlankCondition,ISBLANK($A522),
_xlpm.Calculation,IF(_xlpm.IsPeriodBlankCondition,"",IF(_xlpm.IsPrincipalRemainingBlankCondition,"",IF(_xlpm.IsPrincipalZeroCondition,"",_xlpm.CumulativeHousingPaymentsIncludingAdditionalCosts))),
_xlpm.Calculation
)</f>
        <v/>
      </c>
    </row>
    <row r="523" spans="2:15" x14ac:dyDescent="0.3">
      <c r="B523" s="34" t="str">
        <f t="shared" si="64"/>
        <v/>
      </c>
      <c r="C523" s="4" t="str">
        <f t="shared" si="65"/>
        <v/>
      </c>
      <c r="D523" s="4" t="str">
        <f t="shared" si="66"/>
        <v/>
      </c>
      <c r="E523" s="4" t="str">
        <f t="shared" si="72"/>
        <v/>
      </c>
      <c r="F523" s="4"/>
      <c r="G523" s="4" t="str">
        <f t="shared" si="67"/>
        <v/>
      </c>
      <c r="H523" s="4" t="str">
        <f t="shared" si="68"/>
        <v/>
      </c>
      <c r="I523" s="4" t="str">
        <f t="shared" si="69"/>
        <v/>
      </c>
      <c r="J523" s="4" t="str">
        <f t="shared" si="70"/>
        <v/>
      </c>
      <c r="K523" s="4" t="str">
        <f>_xlfn.LET(
_xlpm.CumulativeInterestCalculation,SUM($D$29:$D523),
_xlpm.IsPrincipalZeroCondition,ROUND($G522,2) = 0,
_xlpm.IsPrincipalRemainingBlankCondition,$G522="",
_xlpm.IsPeriodBlankCondition,ISBLANK($A523),
_xlpm.Calculation,IF(_xlpm.IsPeriodBlankCondition,"",IF(_xlpm.IsPrincipalRemainingBlankCondition,"",IF(_xlpm.IsPrincipalZeroCondition,"",_xlpm.CumulativeInterestCalculation))),
_xlpm.Calculation
)</f>
        <v/>
      </c>
      <c r="L523" s="4" t="str">
        <f>_xlfn.LET(
_xlpm.CumulativePrincipalCalculation,SUM($E$29:$F523),
_xlpm.CumulativePrincipalCalculationIfPrincipalLessThenOrEqualToMonthlyPaymentCondition,$L522+$E523,
_xlpm.PrincipalOwedCalculation,$B$10-$D523,
_xlpm.IsPrincipalLessThenOrEqualToMonthlyPaymentCondition,$G522&lt;=$B$10,
_xlpm.IsPrincipalZeroCondition,ROUND($G522,2) = 0,
_xlpm.IsPrincipalRemainingBlankCondition,$G522="",
_xlpm.IsPeriodBlankCondition,ISBLANK($A523),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23" s="4" t="str">
        <f>_xlfn.LET(
_xlpm.CumulativePMICalculation,SUM($I$29:$I523),
_xlpm.IsPrincipalZeroCondition,ROUND($G522,2) = 0,
_xlpm.IsPrincipalRemainingBlankCondition,$G522="",
_xlpm.IsPeriodBlankCondition,ISBLANK($A523),
_xlpm.Calculation,IF(_xlpm.IsPeriodBlankCondition,"",IF(_xlpm.IsPrincipalRemainingBlankCondition,"",IF(_xlpm.IsPrincipalZeroCondition,"",_xlpm.CumulativePMICalculation))),
_xlpm.Calculation
)</f>
        <v/>
      </c>
      <c r="N523" s="4" t="str">
        <f t="shared" si="71"/>
        <v/>
      </c>
      <c r="O523" s="4" t="str">
        <f>_xlfn.LET(
_xlpm.CumulativeHousingPaymentsIncludingAdditionalCosts,SUM($J$29:$J523),
_xlpm.PrincipalOwedCalculation,$B$10-$D523,
_xlpm.IsPrincipalLessThenOrEqualToMonthlyPaymentCondition,$G522&lt;=$B$10,
_xlpm.IsPrincipalZeroCondition,ROUND($G522,2) = 0,
_xlpm.IsPrincipalRemainingBlankCondition,$G522="",
_xlpm.IsPeriodBlankCondition,ISBLANK($A523),
_xlpm.Calculation,IF(_xlpm.IsPeriodBlankCondition,"",IF(_xlpm.IsPrincipalRemainingBlankCondition,"",IF(_xlpm.IsPrincipalZeroCondition,"",_xlpm.CumulativeHousingPaymentsIncludingAdditionalCosts))),
_xlpm.Calculation
)</f>
        <v/>
      </c>
    </row>
    <row r="524" spans="2:15" x14ac:dyDescent="0.3">
      <c r="B524" s="34" t="str">
        <f t="shared" si="64"/>
        <v/>
      </c>
      <c r="C524" s="4" t="str">
        <f t="shared" si="65"/>
        <v/>
      </c>
      <c r="D524" s="4" t="str">
        <f t="shared" si="66"/>
        <v/>
      </c>
      <c r="E524" s="4" t="str">
        <f t="shared" si="72"/>
        <v/>
      </c>
      <c r="F524" s="4"/>
      <c r="G524" s="4" t="str">
        <f t="shared" si="67"/>
        <v/>
      </c>
      <c r="H524" s="4" t="str">
        <f t="shared" si="68"/>
        <v/>
      </c>
      <c r="I524" s="4" t="str">
        <f t="shared" si="69"/>
        <v/>
      </c>
      <c r="J524" s="4" t="str">
        <f t="shared" si="70"/>
        <v/>
      </c>
      <c r="K524" s="4" t="str">
        <f>_xlfn.LET(
_xlpm.CumulativeInterestCalculation,SUM($D$29:$D524),
_xlpm.IsPrincipalZeroCondition,ROUND($G523,2) = 0,
_xlpm.IsPrincipalRemainingBlankCondition,$G523="",
_xlpm.IsPeriodBlankCondition,ISBLANK($A524),
_xlpm.Calculation,IF(_xlpm.IsPeriodBlankCondition,"",IF(_xlpm.IsPrincipalRemainingBlankCondition,"",IF(_xlpm.IsPrincipalZeroCondition,"",_xlpm.CumulativeInterestCalculation))),
_xlpm.Calculation
)</f>
        <v/>
      </c>
      <c r="L524" s="4" t="str">
        <f>_xlfn.LET(
_xlpm.CumulativePrincipalCalculation,SUM($E$29:$F524),
_xlpm.CumulativePrincipalCalculationIfPrincipalLessThenOrEqualToMonthlyPaymentCondition,$L523+$E524,
_xlpm.PrincipalOwedCalculation,$B$10-$D524,
_xlpm.IsPrincipalLessThenOrEqualToMonthlyPaymentCondition,$G523&lt;=$B$10,
_xlpm.IsPrincipalZeroCondition,ROUND($G523,2) = 0,
_xlpm.IsPrincipalRemainingBlankCondition,$G523="",
_xlpm.IsPeriodBlankCondition,ISBLANK($A524),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24" s="4" t="str">
        <f>_xlfn.LET(
_xlpm.CumulativePMICalculation,SUM($I$29:$I524),
_xlpm.IsPrincipalZeroCondition,ROUND($G523,2) = 0,
_xlpm.IsPrincipalRemainingBlankCondition,$G523="",
_xlpm.IsPeriodBlankCondition,ISBLANK($A524),
_xlpm.Calculation,IF(_xlpm.IsPeriodBlankCondition,"",IF(_xlpm.IsPrincipalRemainingBlankCondition,"",IF(_xlpm.IsPrincipalZeroCondition,"",_xlpm.CumulativePMICalculation))),
_xlpm.Calculation
)</f>
        <v/>
      </c>
      <c r="N524" s="4" t="str">
        <f t="shared" si="71"/>
        <v/>
      </c>
      <c r="O524" s="4" t="str">
        <f>_xlfn.LET(
_xlpm.CumulativeHousingPaymentsIncludingAdditionalCosts,SUM($J$29:$J524),
_xlpm.PrincipalOwedCalculation,$B$10-$D524,
_xlpm.IsPrincipalLessThenOrEqualToMonthlyPaymentCondition,$G523&lt;=$B$10,
_xlpm.IsPrincipalZeroCondition,ROUND($G523,2) = 0,
_xlpm.IsPrincipalRemainingBlankCondition,$G523="",
_xlpm.IsPeriodBlankCondition,ISBLANK($A524),
_xlpm.Calculation,IF(_xlpm.IsPeriodBlankCondition,"",IF(_xlpm.IsPrincipalRemainingBlankCondition,"",IF(_xlpm.IsPrincipalZeroCondition,"",_xlpm.CumulativeHousingPaymentsIncludingAdditionalCosts))),
_xlpm.Calculation
)</f>
        <v/>
      </c>
    </row>
    <row r="525" spans="2:15" x14ac:dyDescent="0.3">
      <c r="B525" s="34" t="str">
        <f t="shared" si="64"/>
        <v/>
      </c>
      <c r="C525" s="4" t="str">
        <f t="shared" si="65"/>
        <v/>
      </c>
      <c r="D525" s="4" t="str">
        <f t="shared" si="66"/>
        <v/>
      </c>
      <c r="E525" s="4" t="str">
        <f t="shared" si="72"/>
        <v/>
      </c>
      <c r="F525" s="4"/>
      <c r="G525" s="4" t="str">
        <f t="shared" si="67"/>
        <v/>
      </c>
      <c r="H525" s="4" t="str">
        <f t="shared" si="68"/>
        <v/>
      </c>
      <c r="I525" s="4" t="str">
        <f t="shared" si="69"/>
        <v/>
      </c>
      <c r="J525" s="4" t="str">
        <f t="shared" si="70"/>
        <v/>
      </c>
      <c r="K525" s="4" t="str">
        <f>_xlfn.LET(
_xlpm.CumulativeInterestCalculation,SUM($D$29:$D525),
_xlpm.IsPrincipalZeroCondition,ROUND($G524,2) = 0,
_xlpm.IsPrincipalRemainingBlankCondition,$G524="",
_xlpm.IsPeriodBlankCondition,ISBLANK($A525),
_xlpm.Calculation,IF(_xlpm.IsPeriodBlankCondition,"",IF(_xlpm.IsPrincipalRemainingBlankCondition,"",IF(_xlpm.IsPrincipalZeroCondition,"",_xlpm.CumulativeInterestCalculation))),
_xlpm.Calculation
)</f>
        <v/>
      </c>
      <c r="L525" s="4" t="str">
        <f>_xlfn.LET(
_xlpm.CumulativePrincipalCalculation,SUM($E$29:$F525),
_xlpm.CumulativePrincipalCalculationIfPrincipalLessThenOrEqualToMonthlyPaymentCondition,$L524+$E525,
_xlpm.PrincipalOwedCalculation,$B$10-$D525,
_xlpm.IsPrincipalLessThenOrEqualToMonthlyPaymentCondition,$G524&lt;=$B$10,
_xlpm.IsPrincipalZeroCondition,ROUND($G524,2) = 0,
_xlpm.IsPrincipalRemainingBlankCondition,$G524="",
_xlpm.IsPeriodBlankCondition,ISBLANK($A525),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25" s="4" t="str">
        <f>_xlfn.LET(
_xlpm.CumulativePMICalculation,SUM($I$29:$I525),
_xlpm.IsPrincipalZeroCondition,ROUND($G524,2) = 0,
_xlpm.IsPrincipalRemainingBlankCondition,$G524="",
_xlpm.IsPeriodBlankCondition,ISBLANK($A525),
_xlpm.Calculation,IF(_xlpm.IsPeriodBlankCondition,"",IF(_xlpm.IsPrincipalRemainingBlankCondition,"",IF(_xlpm.IsPrincipalZeroCondition,"",_xlpm.CumulativePMICalculation))),
_xlpm.Calculation
)</f>
        <v/>
      </c>
      <c r="N525" s="4" t="str">
        <f t="shared" si="71"/>
        <v/>
      </c>
      <c r="O525" s="4" t="str">
        <f>_xlfn.LET(
_xlpm.CumulativeHousingPaymentsIncludingAdditionalCosts,SUM($J$29:$J525),
_xlpm.PrincipalOwedCalculation,$B$10-$D525,
_xlpm.IsPrincipalLessThenOrEqualToMonthlyPaymentCondition,$G524&lt;=$B$10,
_xlpm.IsPrincipalZeroCondition,ROUND($G524,2) = 0,
_xlpm.IsPrincipalRemainingBlankCondition,$G524="",
_xlpm.IsPeriodBlankCondition,ISBLANK($A525),
_xlpm.Calculation,IF(_xlpm.IsPeriodBlankCondition,"",IF(_xlpm.IsPrincipalRemainingBlankCondition,"",IF(_xlpm.IsPrincipalZeroCondition,"",_xlpm.CumulativeHousingPaymentsIncludingAdditionalCosts))),
_xlpm.Calculation
)</f>
        <v/>
      </c>
    </row>
    <row r="526" spans="2:15" x14ac:dyDescent="0.3">
      <c r="B526" s="34" t="str">
        <f t="shared" si="64"/>
        <v/>
      </c>
      <c r="C526" s="4" t="str">
        <f t="shared" si="65"/>
        <v/>
      </c>
      <c r="D526" s="4" t="str">
        <f t="shared" si="66"/>
        <v/>
      </c>
      <c r="E526" s="4" t="str">
        <f t="shared" si="72"/>
        <v/>
      </c>
      <c r="F526" s="4"/>
      <c r="G526" s="4" t="str">
        <f t="shared" si="67"/>
        <v/>
      </c>
      <c r="H526" s="4" t="str">
        <f t="shared" si="68"/>
        <v/>
      </c>
      <c r="I526" s="4" t="str">
        <f t="shared" si="69"/>
        <v/>
      </c>
      <c r="J526" s="4" t="str">
        <f t="shared" si="70"/>
        <v/>
      </c>
      <c r="K526" s="4" t="str">
        <f>_xlfn.LET(
_xlpm.CumulativeInterestCalculation,SUM($D$29:$D526),
_xlpm.IsPrincipalZeroCondition,ROUND($G525,2) = 0,
_xlpm.IsPrincipalRemainingBlankCondition,$G525="",
_xlpm.IsPeriodBlankCondition,ISBLANK($A526),
_xlpm.Calculation,IF(_xlpm.IsPeriodBlankCondition,"",IF(_xlpm.IsPrincipalRemainingBlankCondition,"",IF(_xlpm.IsPrincipalZeroCondition,"",_xlpm.CumulativeInterestCalculation))),
_xlpm.Calculation
)</f>
        <v/>
      </c>
      <c r="L526" s="4" t="str">
        <f>_xlfn.LET(
_xlpm.CumulativePrincipalCalculation,SUM($E$29:$F526),
_xlpm.CumulativePrincipalCalculationIfPrincipalLessThenOrEqualToMonthlyPaymentCondition,$L525+$E526,
_xlpm.PrincipalOwedCalculation,$B$10-$D526,
_xlpm.IsPrincipalLessThenOrEqualToMonthlyPaymentCondition,$G525&lt;=$B$10,
_xlpm.IsPrincipalZeroCondition,ROUND($G525,2) = 0,
_xlpm.IsPrincipalRemainingBlankCondition,$G525="",
_xlpm.IsPeriodBlankCondition,ISBLANK($A526),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26" s="4" t="str">
        <f>_xlfn.LET(
_xlpm.CumulativePMICalculation,SUM($I$29:$I526),
_xlpm.IsPrincipalZeroCondition,ROUND($G525,2) = 0,
_xlpm.IsPrincipalRemainingBlankCondition,$G525="",
_xlpm.IsPeriodBlankCondition,ISBLANK($A526),
_xlpm.Calculation,IF(_xlpm.IsPeriodBlankCondition,"",IF(_xlpm.IsPrincipalRemainingBlankCondition,"",IF(_xlpm.IsPrincipalZeroCondition,"",_xlpm.CumulativePMICalculation))),
_xlpm.Calculation
)</f>
        <v/>
      </c>
      <c r="N526" s="4" t="str">
        <f t="shared" si="71"/>
        <v/>
      </c>
      <c r="O526" s="4" t="str">
        <f>_xlfn.LET(
_xlpm.CumulativeHousingPaymentsIncludingAdditionalCosts,SUM($J$29:$J526),
_xlpm.PrincipalOwedCalculation,$B$10-$D526,
_xlpm.IsPrincipalLessThenOrEqualToMonthlyPaymentCondition,$G525&lt;=$B$10,
_xlpm.IsPrincipalZeroCondition,ROUND($G525,2) = 0,
_xlpm.IsPrincipalRemainingBlankCondition,$G525="",
_xlpm.IsPeriodBlankCondition,ISBLANK($A526),
_xlpm.Calculation,IF(_xlpm.IsPeriodBlankCondition,"",IF(_xlpm.IsPrincipalRemainingBlankCondition,"",IF(_xlpm.IsPrincipalZeroCondition,"",_xlpm.CumulativeHousingPaymentsIncludingAdditionalCosts))),
_xlpm.Calculation
)</f>
        <v/>
      </c>
    </row>
    <row r="527" spans="2:15" x14ac:dyDescent="0.3">
      <c r="B527" s="34" t="str">
        <f t="shared" si="64"/>
        <v/>
      </c>
      <c r="C527" s="4" t="str">
        <f t="shared" si="65"/>
        <v/>
      </c>
      <c r="D527" s="4" t="str">
        <f t="shared" si="66"/>
        <v/>
      </c>
      <c r="E527" s="4" t="str">
        <f t="shared" si="72"/>
        <v/>
      </c>
      <c r="F527" s="4"/>
      <c r="G527" s="4" t="str">
        <f t="shared" si="67"/>
        <v/>
      </c>
      <c r="H527" s="4" t="str">
        <f t="shared" si="68"/>
        <v/>
      </c>
      <c r="I527" s="4" t="str">
        <f t="shared" si="69"/>
        <v/>
      </c>
      <c r="J527" s="4" t="str">
        <f t="shared" si="70"/>
        <v/>
      </c>
      <c r="K527" s="4" t="str">
        <f>_xlfn.LET(
_xlpm.CumulativeInterestCalculation,SUM($D$29:$D527),
_xlpm.IsPrincipalZeroCondition,ROUND($G526,2) = 0,
_xlpm.IsPrincipalRemainingBlankCondition,$G526="",
_xlpm.IsPeriodBlankCondition,ISBLANK($A527),
_xlpm.Calculation,IF(_xlpm.IsPeriodBlankCondition,"",IF(_xlpm.IsPrincipalRemainingBlankCondition,"",IF(_xlpm.IsPrincipalZeroCondition,"",_xlpm.CumulativeInterestCalculation))),
_xlpm.Calculation
)</f>
        <v/>
      </c>
      <c r="L527" s="4" t="str">
        <f>_xlfn.LET(
_xlpm.CumulativePrincipalCalculation,SUM($E$29:$F527),
_xlpm.CumulativePrincipalCalculationIfPrincipalLessThenOrEqualToMonthlyPaymentCondition,$L526+$E527,
_xlpm.PrincipalOwedCalculation,$B$10-$D527,
_xlpm.IsPrincipalLessThenOrEqualToMonthlyPaymentCondition,$G526&lt;=$B$10,
_xlpm.IsPrincipalZeroCondition,ROUND($G526,2) = 0,
_xlpm.IsPrincipalRemainingBlankCondition,$G526="",
_xlpm.IsPeriodBlankCondition,ISBLANK($A527),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27" s="4" t="str">
        <f>_xlfn.LET(
_xlpm.CumulativePMICalculation,SUM($I$29:$I527),
_xlpm.IsPrincipalZeroCondition,ROUND($G526,2) = 0,
_xlpm.IsPrincipalRemainingBlankCondition,$G526="",
_xlpm.IsPeriodBlankCondition,ISBLANK($A527),
_xlpm.Calculation,IF(_xlpm.IsPeriodBlankCondition,"",IF(_xlpm.IsPrincipalRemainingBlankCondition,"",IF(_xlpm.IsPrincipalZeroCondition,"",_xlpm.CumulativePMICalculation))),
_xlpm.Calculation
)</f>
        <v/>
      </c>
      <c r="N527" s="4" t="str">
        <f t="shared" si="71"/>
        <v/>
      </c>
      <c r="O527" s="4" t="str">
        <f>_xlfn.LET(
_xlpm.CumulativeHousingPaymentsIncludingAdditionalCosts,SUM($J$29:$J527),
_xlpm.PrincipalOwedCalculation,$B$10-$D527,
_xlpm.IsPrincipalLessThenOrEqualToMonthlyPaymentCondition,$G526&lt;=$B$10,
_xlpm.IsPrincipalZeroCondition,ROUND($G526,2) = 0,
_xlpm.IsPrincipalRemainingBlankCondition,$G526="",
_xlpm.IsPeriodBlankCondition,ISBLANK($A527),
_xlpm.Calculation,IF(_xlpm.IsPeriodBlankCondition,"",IF(_xlpm.IsPrincipalRemainingBlankCondition,"",IF(_xlpm.IsPrincipalZeroCondition,"",_xlpm.CumulativeHousingPaymentsIncludingAdditionalCosts))),
_xlpm.Calculation
)</f>
        <v/>
      </c>
    </row>
    <row r="528" spans="2:15" x14ac:dyDescent="0.3">
      <c r="B528" s="34" t="str">
        <f t="shared" si="64"/>
        <v/>
      </c>
      <c r="C528" s="4" t="str">
        <f t="shared" si="65"/>
        <v/>
      </c>
      <c r="D528" s="4" t="str">
        <f t="shared" si="66"/>
        <v/>
      </c>
      <c r="E528" s="4" t="str">
        <f t="shared" si="72"/>
        <v/>
      </c>
      <c r="F528" s="4"/>
      <c r="G528" s="4" t="str">
        <f t="shared" si="67"/>
        <v/>
      </c>
      <c r="H528" s="4" t="str">
        <f t="shared" si="68"/>
        <v/>
      </c>
      <c r="I528" s="4" t="str">
        <f t="shared" si="69"/>
        <v/>
      </c>
      <c r="J528" s="4" t="str">
        <f t="shared" si="70"/>
        <v/>
      </c>
      <c r="K528" s="4" t="str">
        <f>_xlfn.LET(
_xlpm.CumulativeInterestCalculation,SUM($D$29:$D528),
_xlpm.IsPrincipalZeroCondition,ROUND($G527,2) = 0,
_xlpm.IsPrincipalRemainingBlankCondition,$G527="",
_xlpm.IsPeriodBlankCondition,ISBLANK($A528),
_xlpm.Calculation,IF(_xlpm.IsPeriodBlankCondition,"",IF(_xlpm.IsPrincipalRemainingBlankCondition,"",IF(_xlpm.IsPrincipalZeroCondition,"",_xlpm.CumulativeInterestCalculation))),
_xlpm.Calculation
)</f>
        <v/>
      </c>
      <c r="L528" s="4" t="str">
        <f>_xlfn.LET(
_xlpm.CumulativePrincipalCalculation,SUM($E$29:$F528),
_xlpm.CumulativePrincipalCalculationIfPrincipalLessThenOrEqualToMonthlyPaymentCondition,$L527+$E528,
_xlpm.PrincipalOwedCalculation,$B$10-$D528,
_xlpm.IsPrincipalLessThenOrEqualToMonthlyPaymentCondition,$G527&lt;=$B$10,
_xlpm.IsPrincipalZeroCondition,ROUND($G527,2) = 0,
_xlpm.IsPrincipalRemainingBlankCondition,$G527="",
_xlpm.IsPeriodBlankCondition,ISBLANK($A528),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28" s="4" t="str">
        <f>_xlfn.LET(
_xlpm.CumulativePMICalculation,SUM($I$29:$I528),
_xlpm.IsPrincipalZeroCondition,ROUND($G527,2) = 0,
_xlpm.IsPrincipalRemainingBlankCondition,$G527="",
_xlpm.IsPeriodBlankCondition,ISBLANK($A528),
_xlpm.Calculation,IF(_xlpm.IsPeriodBlankCondition,"",IF(_xlpm.IsPrincipalRemainingBlankCondition,"",IF(_xlpm.IsPrincipalZeroCondition,"",_xlpm.CumulativePMICalculation))),
_xlpm.Calculation
)</f>
        <v/>
      </c>
      <c r="N528" s="4" t="str">
        <f t="shared" si="71"/>
        <v/>
      </c>
      <c r="O528" s="4" t="str">
        <f>_xlfn.LET(
_xlpm.CumulativeHousingPaymentsIncludingAdditionalCosts,SUM($J$29:$J528),
_xlpm.PrincipalOwedCalculation,$B$10-$D528,
_xlpm.IsPrincipalLessThenOrEqualToMonthlyPaymentCondition,$G527&lt;=$B$10,
_xlpm.IsPrincipalZeroCondition,ROUND($G527,2) = 0,
_xlpm.IsPrincipalRemainingBlankCondition,$G527="",
_xlpm.IsPeriodBlankCondition,ISBLANK($A528),
_xlpm.Calculation,IF(_xlpm.IsPeriodBlankCondition,"",IF(_xlpm.IsPrincipalRemainingBlankCondition,"",IF(_xlpm.IsPrincipalZeroCondition,"",_xlpm.CumulativeHousingPaymentsIncludingAdditionalCosts))),
_xlpm.Calculation
)</f>
        <v/>
      </c>
    </row>
    <row r="529" spans="2:15" x14ac:dyDescent="0.3">
      <c r="B529" s="34" t="str">
        <f t="shared" si="64"/>
        <v/>
      </c>
      <c r="C529" s="4" t="str">
        <f t="shared" si="65"/>
        <v/>
      </c>
      <c r="D529" s="4" t="str">
        <f t="shared" si="66"/>
        <v/>
      </c>
      <c r="E529" s="4" t="str">
        <f t="shared" si="72"/>
        <v/>
      </c>
      <c r="F529" s="4"/>
      <c r="G529" s="4" t="str">
        <f t="shared" si="67"/>
        <v/>
      </c>
      <c r="H529" s="4" t="str">
        <f t="shared" si="68"/>
        <v/>
      </c>
      <c r="I529" s="4" t="str">
        <f t="shared" si="69"/>
        <v/>
      </c>
      <c r="J529" s="4" t="str">
        <f t="shared" si="70"/>
        <v/>
      </c>
      <c r="K529" s="4" t="str">
        <f>_xlfn.LET(
_xlpm.CumulativeInterestCalculation,SUM($D$29:$D529),
_xlpm.IsPrincipalZeroCondition,ROUND($G528,2) = 0,
_xlpm.IsPrincipalRemainingBlankCondition,$G528="",
_xlpm.IsPeriodBlankCondition,ISBLANK($A529),
_xlpm.Calculation,IF(_xlpm.IsPeriodBlankCondition,"",IF(_xlpm.IsPrincipalRemainingBlankCondition,"",IF(_xlpm.IsPrincipalZeroCondition,"",_xlpm.CumulativeInterestCalculation))),
_xlpm.Calculation
)</f>
        <v/>
      </c>
      <c r="L529" s="4" t="str">
        <f>_xlfn.LET(
_xlpm.CumulativePrincipalCalculation,SUM($E$29:$F529),
_xlpm.CumulativePrincipalCalculationIfPrincipalLessThenOrEqualToMonthlyPaymentCondition,$L528+$E529,
_xlpm.PrincipalOwedCalculation,$B$10-$D529,
_xlpm.IsPrincipalLessThenOrEqualToMonthlyPaymentCondition,$G528&lt;=$B$10,
_xlpm.IsPrincipalZeroCondition,ROUND($G528,2) = 0,
_xlpm.IsPrincipalRemainingBlankCondition,$G528="",
_xlpm.IsPeriodBlankCondition,ISBLANK($A529),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29" s="4" t="str">
        <f>_xlfn.LET(
_xlpm.CumulativePMICalculation,SUM($I$29:$I529),
_xlpm.IsPrincipalZeroCondition,ROUND($G528,2) = 0,
_xlpm.IsPrincipalRemainingBlankCondition,$G528="",
_xlpm.IsPeriodBlankCondition,ISBLANK($A529),
_xlpm.Calculation,IF(_xlpm.IsPeriodBlankCondition,"",IF(_xlpm.IsPrincipalRemainingBlankCondition,"",IF(_xlpm.IsPrincipalZeroCondition,"",_xlpm.CumulativePMICalculation))),
_xlpm.Calculation
)</f>
        <v/>
      </c>
      <c r="N529" s="4" t="str">
        <f t="shared" si="71"/>
        <v/>
      </c>
      <c r="O529" s="4" t="str">
        <f>_xlfn.LET(
_xlpm.CumulativeHousingPaymentsIncludingAdditionalCosts,SUM($J$29:$J529),
_xlpm.PrincipalOwedCalculation,$B$10-$D529,
_xlpm.IsPrincipalLessThenOrEqualToMonthlyPaymentCondition,$G528&lt;=$B$10,
_xlpm.IsPrincipalZeroCondition,ROUND($G528,2) = 0,
_xlpm.IsPrincipalRemainingBlankCondition,$G528="",
_xlpm.IsPeriodBlankCondition,ISBLANK($A529),
_xlpm.Calculation,IF(_xlpm.IsPeriodBlankCondition,"",IF(_xlpm.IsPrincipalRemainingBlankCondition,"",IF(_xlpm.IsPrincipalZeroCondition,"",_xlpm.CumulativeHousingPaymentsIncludingAdditionalCosts))),
_xlpm.Calculation
)</f>
        <v/>
      </c>
    </row>
    <row r="530" spans="2:15" x14ac:dyDescent="0.3">
      <c r="B530" s="34" t="str">
        <f t="shared" si="64"/>
        <v/>
      </c>
      <c r="C530" s="4" t="str">
        <f t="shared" si="65"/>
        <v/>
      </c>
      <c r="D530" s="4" t="str">
        <f t="shared" si="66"/>
        <v/>
      </c>
      <c r="E530" s="4" t="str">
        <f t="shared" si="72"/>
        <v/>
      </c>
      <c r="F530" s="4"/>
      <c r="G530" s="4" t="str">
        <f t="shared" si="67"/>
        <v/>
      </c>
      <c r="H530" s="4" t="str">
        <f t="shared" si="68"/>
        <v/>
      </c>
      <c r="I530" s="4" t="str">
        <f t="shared" si="69"/>
        <v/>
      </c>
      <c r="J530" s="4" t="str">
        <f t="shared" si="70"/>
        <v/>
      </c>
      <c r="K530" s="4" t="str">
        <f>_xlfn.LET(
_xlpm.CumulativeInterestCalculation,SUM($D$29:$D530),
_xlpm.IsPrincipalZeroCondition,ROUND($G529,2) = 0,
_xlpm.IsPrincipalRemainingBlankCondition,$G529="",
_xlpm.IsPeriodBlankCondition,ISBLANK($A530),
_xlpm.Calculation,IF(_xlpm.IsPeriodBlankCondition,"",IF(_xlpm.IsPrincipalRemainingBlankCondition,"",IF(_xlpm.IsPrincipalZeroCondition,"",_xlpm.CumulativeInterestCalculation))),
_xlpm.Calculation
)</f>
        <v/>
      </c>
      <c r="L530" s="4" t="str">
        <f>_xlfn.LET(
_xlpm.CumulativePrincipalCalculation,SUM($E$29:$F530),
_xlpm.CumulativePrincipalCalculationIfPrincipalLessThenOrEqualToMonthlyPaymentCondition,$L529+$E530,
_xlpm.PrincipalOwedCalculation,$B$10-$D530,
_xlpm.IsPrincipalLessThenOrEqualToMonthlyPaymentCondition,$G529&lt;=$B$10,
_xlpm.IsPrincipalZeroCondition,ROUND($G529,2) = 0,
_xlpm.IsPrincipalRemainingBlankCondition,$G529="",
_xlpm.IsPeriodBlankCondition,ISBLANK($A530),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30" s="4" t="str">
        <f>_xlfn.LET(
_xlpm.CumulativePMICalculation,SUM($I$29:$I530),
_xlpm.IsPrincipalZeroCondition,ROUND($G529,2) = 0,
_xlpm.IsPrincipalRemainingBlankCondition,$G529="",
_xlpm.IsPeriodBlankCondition,ISBLANK($A530),
_xlpm.Calculation,IF(_xlpm.IsPeriodBlankCondition,"",IF(_xlpm.IsPrincipalRemainingBlankCondition,"",IF(_xlpm.IsPrincipalZeroCondition,"",_xlpm.CumulativePMICalculation))),
_xlpm.Calculation
)</f>
        <v/>
      </c>
      <c r="N530" s="4" t="str">
        <f t="shared" si="71"/>
        <v/>
      </c>
      <c r="O530" s="4" t="str">
        <f>_xlfn.LET(
_xlpm.CumulativeHousingPaymentsIncludingAdditionalCosts,SUM($J$29:$J530),
_xlpm.PrincipalOwedCalculation,$B$10-$D530,
_xlpm.IsPrincipalLessThenOrEqualToMonthlyPaymentCondition,$G529&lt;=$B$10,
_xlpm.IsPrincipalZeroCondition,ROUND($G529,2) = 0,
_xlpm.IsPrincipalRemainingBlankCondition,$G529="",
_xlpm.IsPeriodBlankCondition,ISBLANK($A530),
_xlpm.Calculation,IF(_xlpm.IsPeriodBlankCondition,"",IF(_xlpm.IsPrincipalRemainingBlankCondition,"",IF(_xlpm.IsPrincipalZeroCondition,"",_xlpm.CumulativeHousingPaymentsIncludingAdditionalCosts))),
_xlpm.Calculation
)</f>
        <v/>
      </c>
    </row>
    <row r="531" spans="2:15" x14ac:dyDescent="0.3">
      <c r="B531" s="34" t="str">
        <f t="shared" si="64"/>
        <v/>
      </c>
      <c r="C531" s="4" t="str">
        <f t="shared" si="65"/>
        <v/>
      </c>
      <c r="D531" s="4" t="str">
        <f t="shared" si="66"/>
        <v/>
      </c>
      <c r="E531" s="4" t="str">
        <f t="shared" si="72"/>
        <v/>
      </c>
      <c r="F531" s="4"/>
      <c r="G531" s="4" t="str">
        <f t="shared" si="67"/>
        <v/>
      </c>
      <c r="H531" s="4" t="str">
        <f t="shared" si="68"/>
        <v/>
      </c>
      <c r="I531" s="4" t="str">
        <f t="shared" si="69"/>
        <v/>
      </c>
      <c r="J531" s="4" t="str">
        <f t="shared" si="70"/>
        <v/>
      </c>
      <c r="K531" s="4" t="str">
        <f>_xlfn.LET(
_xlpm.CumulativeInterestCalculation,SUM($D$29:$D531),
_xlpm.IsPrincipalZeroCondition,ROUND($G530,2) = 0,
_xlpm.IsPrincipalRemainingBlankCondition,$G530="",
_xlpm.IsPeriodBlankCondition,ISBLANK($A531),
_xlpm.Calculation,IF(_xlpm.IsPeriodBlankCondition,"",IF(_xlpm.IsPrincipalRemainingBlankCondition,"",IF(_xlpm.IsPrincipalZeroCondition,"",_xlpm.CumulativeInterestCalculation))),
_xlpm.Calculation
)</f>
        <v/>
      </c>
      <c r="L531" s="4" t="str">
        <f>_xlfn.LET(
_xlpm.CumulativePrincipalCalculation,SUM($E$29:$F531),
_xlpm.CumulativePrincipalCalculationIfPrincipalLessThenOrEqualToMonthlyPaymentCondition,$L530+$E531,
_xlpm.PrincipalOwedCalculation,$B$10-$D531,
_xlpm.IsPrincipalLessThenOrEqualToMonthlyPaymentCondition,$G530&lt;=$B$10,
_xlpm.IsPrincipalZeroCondition,ROUND($G530,2) = 0,
_xlpm.IsPrincipalRemainingBlankCondition,$G530="",
_xlpm.IsPeriodBlankCondition,ISBLANK($A531),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31" s="4" t="str">
        <f>_xlfn.LET(
_xlpm.CumulativePMICalculation,SUM($I$29:$I531),
_xlpm.IsPrincipalZeroCondition,ROUND($G530,2) = 0,
_xlpm.IsPrincipalRemainingBlankCondition,$G530="",
_xlpm.IsPeriodBlankCondition,ISBLANK($A531),
_xlpm.Calculation,IF(_xlpm.IsPeriodBlankCondition,"",IF(_xlpm.IsPrincipalRemainingBlankCondition,"",IF(_xlpm.IsPrincipalZeroCondition,"",_xlpm.CumulativePMICalculation))),
_xlpm.Calculation
)</f>
        <v/>
      </c>
      <c r="N531" s="4" t="str">
        <f t="shared" si="71"/>
        <v/>
      </c>
      <c r="O531" s="4" t="str">
        <f>_xlfn.LET(
_xlpm.CumulativeHousingPaymentsIncludingAdditionalCosts,SUM($J$29:$J531),
_xlpm.PrincipalOwedCalculation,$B$10-$D531,
_xlpm.IsPrincipalLessThenOrEqualToMonthlyPaymentCondition,$G530&lt;=$B$10,
_xlpm.IsPrincipalZeroCondition,ROUND($G530,2) = 0,
_xlpm.IsPrincipalRemainingBlankCondition,$G530="",
_xlpm.IsPeriodBlankCondition,ISBLANK($A531),
_xlpm.Calculation,IF(_xlpm.IsPeriodBlankCondition,"",IF(_xlpm.IsPrincipalRemainingBlankCondition,"",IF(_xlpm.IsPrincipalZeroCondition,"",_xlpm.CumulativeHousingPaymentsIncludingAdditionalCosts))),
_xlpm.Calculation
)</f>
        <v/>
      </c>
    </row>
    <row r="532" spans="2:15" x14ac:dyDescent="0.3">
      <c r="B532" s="34" t="str">
        <f t="shared" si="64"/>
        <v/>
      </c>
      <c r="C532" s="4" t="str">
        <f t="shared" si="65"/>
        <v/>
      </c>
      <c r="D532" s="4" t="str">
        <f t="shared" si="66"/>
        <v/>
      </c>
      <c r="E532" s="4" t="str">
        <f t="shared" si="72"/>
        <v/>
      </c>
      <c r="F532" s="4"/>
      <c r="G532" s="4" t="str">
        <f t="shared" si="67"/>
        <v/>
      </c>
      <c r="H532" s="4" t="str">
        <f t="shared" si="68"/>
        <v/>
      </c>
      <c r="I532" s="4" t="str">
        <f t="shared" si="69"/>
        <v/>
      </c>
      <c r="J532" s="4" t="str">
        <f t="shared" si="70"/>
        <v/>
      </c>
      <c r="K532" s="4" t="str">
        <f>_xlfn.LET(
_xlpm.CumulativeInterestCalculation,SUM($D$29:$D532),
_xlpm.IsPrincipalZeroCondition,ROUND($G531,2) = 0,
_xlpm.IsPrincipalRemainingBlankCondition,$G531="",
_xlpm.IsPeriodBlankCondition,ISBLANK($A532),
_xlpm.Calculation,IF(_xlpm.IsPeriodBlankCondition,"",IF(_xlpm.IsPrincipalRemainingBlankCondition,"",IF(_xlpm.IsPrincipalZeroCondition,"",_xlpm.CumulativeInterestCalculation))),
_xlpm.Calculation
)</f>
        <v/>
      </c>
      <c r="L532" s="4" t="str">
        <f>_xlfn.LET(
_xlpm.CumulativePrincipalCalculation,SUM($E$29:$F532),
_xlpm.CumulativePrincipalCalculationIfPrincipalLessThenOrEqualToMonthlyPaymentCondition,$L531+$E532,
_xlpm.PrincipalOwedCalculation,$B$10-$D532,
_xlpm.IsPrincipalLessThenOrEqualToMonthlyPaymentCondition,$G531&lt;=$B$10,
_xlpm.IsPrincipalZeroCondition,ROUND($G531,2) = 0,
_xlpm.IsPrincipalRemainingBlankCondition,$G531="",
_xlpm.IsPeriodBlankCondition,ISBLANK($A532),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32" s="4" t="str">
        <f>_xlfn.LET(
_xlpm.CumulativePMICalculation,SUM($I$29:$I532),
_xlpm.IsPrincipalZeroCondition,ROUND($G531,2) = 0,
_xlpm.IsPrincipalRemainingBlankCondition,$G531="",
_xlpm.IsPeriodBlankCondition,ISBLANK($A532),
_xlpm.Calculation,IF(_xlpm.IsPeriodBlankCondition,"",IF(_xlpm.IsPrincipalRemainingBlankCondition,"",IF(_xlpm.IsPrincipalZeroCondition,"",_xlpm.CumulativePMICalculation))),
_xlpm.Calculation
)</f>
        <v/>
      </c>
      <c r="N532" s="4" t="str">
        <f t="shared" si="71"/>
        <v/>
      </c>
      <c r="O532" s="4" t="str">
        <f>_xlfn.LET(
_xlpm.CumulativeHousingPaymentsIncludingAdditionalCosts,SUM($J$29:$J532),
_xlpm.PrincipalOwedCalculation,$B$10-$D532,
_xlpm.IsPrincipalLessThenOrEqualToMonthlyPaymentCondition,$G531&lt;=$B$10,
_xlpm.IsPrincipalZeroCondition,ROUND($G531,2) = 0,
_xlpm.IsPrincipalRemainingBlankCondition,$G531="",
_xlpm.IsPeriodBlankCondition,ISBLANK($A532),
_xlpm.Calculation,IF(_xlpm.IsPeriodBlankCondition,"",IF(_xlpm.IsPrincipalRemainingBlankCondition,"",IF(_xlpm.IsPrincipalZeroCondition,"",_xlpm.CumulativeHousingPaymentsIncludingAdditionalCosts))),
_xlpm.Calculation
)</f>
        <v/>
      </c>
    </row>
    <row r="533" spans="2:15" x14ac:dyDescent="0.3">
      <c r="B533" s="34" t="str">
        <f t="shared" si="64"/>
        <v/>
      </c>
      <c r="C533" s="4" t="str">
        <f t="shared" si="65"/>
        <v/>
      </c>
      <c r="D533" s="4" t="str">
        <f t="shared" si="66"/>
        <v/>
      </c>
      <c r="E533" s="4" t="str">
        <f t="shared" si="72"/>
        <v/>
      </c>
      <c r="F533" s="4"/>
      <c r="G533" s="4" t="str">
        <f t="shared" si="67"/>
        <v/>
      </c>
      <c r="H533" s="4" t="str">
        <f t="shared" si="68"/>
        <v/>
      </c>
      <c r="I533" s="4" t="str">
        <f t="shared" si="69"/>
        <v/>
      </c>
      <c r="J533" s="4" t="str">
        <f t="shared" si="70"/>
        <v/>
      </c>
      <c r="K533" s="4" t="str">
        <f>_xlfn.LET(
_xlpm.CumulativeInterestCalculation,SUM($D$29:$D533),
_xlpm.IsPrincipalZeroCondition,ROUND($G532,2) = 0,
_xlpm.IsPrincipalRemainingBlankCondition,$G532="",
_xlpm.IsPeriodBlankCondition,ISBLANK($A533),
_xlpm.Calculation,IF(_xlpm.IsPeriodBlankCondition,"",IF(_xlpm.IsPrincipalRemainingBlankCondition,"",IF(_xlpm.IsPrincipalZeroCondition,"",_xlpm.CumulativeInterestCalculation))),
_xlpm.Calculation
)</f>
        <v/>
      </c>
      <c r="L533" s="4" t="str">
        <f>_xlfn.LET(
_xlpm.CumulativePrincipalCalculation,SUM($E$29:$F533),
_xlpm.CumulativePrincipalCalculationIfPrincipalLessThenOrEqualToMonthlyPaymentCondition,$L532+$E533,
_xlpm.PrincipalOwedCalculation,$B$10-$D533,
_xlpm.IsPrincipalLessThenOrEqualToMonthlyPaymentCondition,$G532&lt;=$B$10,
_xlpm.IsPrincipalZeroCondition,ROUND($G532,2) = 0,
_xlpm.IsPrincipalRemainingBlankCondition,$G532="",
_xlpm.IsPeriodBlankCondition,ISBLANK($A533),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33" s="4" t="str">
        <f>_xlfn.LET(
_xlpm.CumulativePMICalculation,SUM($I$29:$I533),
_xlpm.IsPrincipalZeroCondition,ROUND($G532,2) = 0,
_xlpm.IsPrincipalRemainingBlankCondition,$G532="",
_xlpm.IsPeriodBlankCondition,ISBLANK($A533),
_xlpm.Calculation,IF(_xlpm.IsPeriodBlankCondition,"",IF(_xlpm.IsPrincipalRemainingBlankCondition,"",IF(_xlpm.IsPrincipalZeroCondition,"",_xlpm.CumulativePMICalculation))),
_xlpm.Calculation
)</f>
        <v/>
      </c>
      <c r="N533" s="4" t="str">
        <f t="shared" si="71"/>
        <v/>
      </c>
      <c r="O533" s="4" t="str">
        <f>_xlfn.LET(
_xlpm.CumulativeHousingPaymentsIncludingAdditionalCosts,SUM($J$29:$J533),
_xlpm.PrincipalOwedCalculation,$B$10-$D533,
_xlpm.IsPrincipalLessThenOrEqualToMonthlyPaymentCondition,$G532&lt;=$B$10,
_xlpm.IsPrincipalZeroCondition,ROUND($G532,2) = 0,
_xlpm.IsPrincipalRemainingBlankCondition,$G532="",
_xlpm.IsPeriodBlankCondition,ISBLANK($A533),
_xlpm.Calculation,IF(_xlpm.IsPeriodBlankCondition,"",IF(_xlpm.IsPrincipalRemainingBlankCondition,"",IF(_xlpm.IsPrincipalZeroCondition,"",_xlpm.CumulativeHousingPaymentsIncludingAdditionalCosts))),
_xlpm.Calculation
)</f>
        <v/>
      </c>
    </row>
    <row r="534" spans="2:15" x14ac:dyDescent="0.3">
      <c r="B534" s="34" t="str">
        <f t="shared" si="64"/>
        <v/>
      </c>
      <c r="C534" s="4" t="str">
        <f t="shared" si="65"/>
        <v/>
      </c>
      <c r="D534" s="4" t="str">
        <f t="shared" si="66"/>
        <v/>
      </c>
      <c r="E534" s="4" t="str">
        <f t="shared" si="72"/>
        <v/>
      </c>
      <c r="F534" s="4"/>
      <c r="G534" s="4" t="str">
        <f t="shared" si="67"/>
        <v/>
      </c>
      <c r="H534" s="4" t="str">
        <f t="shared" si="68"/>
        <v/>
      </c>
      <c r="I534" s="4" t="str">
        <f t="shared" si="69"/>
        <v/>
      </c>
      <c r="J534" s="4" t="str">
        <f t="shared" si="70"/>
        <v/>
      </c>
      <c r="K534" s="4" t="str">
        <f>_xlfn.LET(
_xlpm.CumulativeInterestCalculation,SUM($D$29:$D534),
_xlpm.IsPrincipalZeroCondition,ROUND($G533,2) = 0,
_xlpm.IsPrincipalRemainingBlankCondition,$G533="",
_xlpm.IsPeriodBlankCondition,ISBLANK($A534),
_xlpm.Calculation,IF(_xlpm.IsPeriodBlankCondition,"",IF(_xlpm.IsPrincipalRemainingBlankCondition,"",IF(_xlpm.IsPrincipalZeroCondition,"",_xlpm.CumulativeInterestCalculation))),
_xlpm.Calculation
)</f>
        <v/>
      </c>
      <c r="L534" s="4" t="str">
        <f>_xlfn.LET(
_xlpm.CumulativePrincipalCalculation,SUM($E$29:$F534),
_xlpm.CumulativePrincipalCalculationIfPrincipalLessThenOrEqualToMonthlyPaymentCondition,$L533+$E534,
_xlpm.PrincipalOwedCalculation,$B$10-$D534,
_xlpm.IsPrincipalLessThenOrEqualToMonthlyPaymentCondition,$G533&lt;=$B$10,
_xlpm.IsPrincipalZeroCondition,ROUND($G533,2) = 0,
_xlpm.IsPrincipalRemainingBlankCondition,$G533="",
_xlpm.IsPeriodBlankCondition,ISBLANK($A534),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34" s="4" t="str">
        <f>_xlfn.LET(
_xlpm.CumulativePMICalculation,SUM($I$29:$I534),
_xlpm.IsPrincipalZeroCondition,ROUND($G533,2) = 0,
_xlpm.IsPrincipalRemainingBlankCondition,$G533="",
_xlpm.IsPeriodBlankCondition,ISBLANK($A534),
_xlpm.Calculation,IF(_xlpm.IsPeriodBlankCondition,"",IF(_xlpm.IsPrincipalRemainingBlankCondition,"",IF(_xlpm.IsPrincipalZeroCondition,"",_xlpm.CumulativePMICalculation))),
_xlpm.Calculation
)</f>
        <v/>
      </c>
      <c r="N534" s="4" t="str">
        <f t="shared" si="71"/>
        <v/>
      </c>
      <c r="O534" s="4" t="str">
        <f>_xlfn.LET(
_xlpm.CumulativeHousingPaymentsIncludingAdditionalCosts,SUM($J$29:$J534),
_xlpm.PrincipalOwedCalculation,$B$10-$D534,
_xlpm.IsPrincipalLessThenOrEqualToMonthlyPaymentCondition,$G533&lt;=$B$10,
_xlpm.IsPrincipalZeroCondition,ROUND($G533,2) = 0,
_xlpm.IsPrincipalRemainingBlankCondition,$G533="",
_xlpm.IsPeriodBlankCondition,ISBLANK($A534),
_xlpm.Calculation,IF(_xlpm.IsPeriodBlankCondition,"",IF(_xlpm.IsPrincipalRemainingBlankCondition,"",IF(_xlpm.IsPrincipalZeroCondition,"",_xlpm.CumulativeHousingPaymentsIncludingAdditionalCosts))),
_xlpm.Calculation
)</f>
        <v/>
      </c>
    </row>
    <row r="535" spans="2:15" x14ac:dyDescent="0.3">
      <c r="B535" s="34" t="str">
        <f t="shared" si="64"/>
        <v/>
      </c>
      <c r="C535" s="4" t="str">
        <f t="shared" si="65"/>
        <v/>
      </c>
      <c r="D535" s="4" t="str">
        <f t="shared" si="66"/>
        <v/>
      </c>
      <c r="E535" s="4" t="str">
        <f t="shared" si="72"/>
        <v/>
      </c>
      <c r="F535" s="4"/>
      <c r="G535" s="4" t="str">
        <f t="shared" si="67"/>
        <v/>
      </c>
      <c r="H535" s="4" t="str">
        <f t="shared" si="68"/>
        <v/>
      </c>
      <c r="I535" s="4" t="str">
        <f t="shared" si="69"/>
        <v/>
      </c>
      <c r="J535" s="4" t="str">
        <f t="shared" si="70"/>
        <v/>
      </c>
      <c r="K535" s="4" t="str">
        <f>_xlfn.LET(
_xlpm.CumulativeInterestCalculation,SUM($D$29:$D535),
_xlpm.IsPrincipalZeroCondition,ROUND($G534,2) = 0,
_xlpm.IsPrincipalRemainingBlankCondition,$G534="",
_xlpm.IsPeriodBlankCondition,ISBLANK($A535),
_xlpm.Calculation,IF(_xlpm.IsPeriodBlankCondition,"",IF(_xlpm.IsPrincipalRemainingBlankCondition,"",IF(_xlpm.IsPrincipalZeroCondition,"",_xlpm.CumulativeInterestCalculation))),
_xlpm.Calculation
)</f>
        <v/>
      </c>
      <c r="L535" s="4" t="str">
        <f>_xlfn.LET(
_xlpm.CumulativePrincipalCalculation,SUM($E$29:$F535),
_xlpm.CumulativePrincipalCalculationIfPrincipalLessThenOrEqualToMonthlyPaymentCondition,$L534+$E535,
_xlpm.PrincipalOwedCalculation,$B$10-$D535,
_xlpm.IsPrincipalLessThenOrEqualToMonthlyPaymentCondition,$G534&lt;=$B$10,
_xlpm.IsPrincipalZeroCondition,ROUND($G534,2) = 0,
_xlpm.IsPrincipalRemainingBlankCondition,$G534="",
_xlpm.IsPeriodBlankCondition,ISBLANK($A535),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35" s="4" t="str">
        <f>_xlfn.LET(
_xlpm.CumulativePMICalculation,SUM($I$29:$I535),
_xlpm.IsPrincipalZeroCondition,ROUND($G534,2) = 0,
_xlpm.IsPrincipalRemainingBlankCondition,$G534="",
_xlpm.IsPeriodBlankCondition,ISBLANK($A535),
_xlpm.Calculation,IF(_xlpm.IsPeriodBlankCondition,"",IF(_xlpm.IsPrincipalRemainingBlankCondition,"",IF(_xlpm.IsPrincipalZeroCondition,"",_xlpm.CumulativePMICalculation))),
_xlpm.Calculation
)</f>
        <v/>
      </c>
      <c r="N535" s="4" t="str">
        <f t="shared" si="71"/>
        <v/>
      </c>
      <c r="O535" s="4" t="str">
        <f>_xlfn.LET(
_xlpm.CumulativeHousingPaymentsIncludingAdditionalCosts,SUM($J$29:$J535),
_xlpm.PrincipalOwedCalculation,$B$10-$D535,
_xlpm.IsPrincipalLessThenOrEqualToMonthlyPaymentCondition,$G534&lt;=$B$10,
_xlpm.IsPrincipalZeroCondition,ROUND($G534,2) = 0,
_xlpm.IsPrincipalRemainingBlankCondition,$G534="",
_xlpm.IsPeriodBlankCondition,ISBLANK($A535),
_xlpm.Calculation,IF(_xlpm.IsPeriodBlankCondition,"",IF(_xlpm.IsPrincipalRemainingBlankCondition,"",IF(_xlpm.IsPrincipalZeroCondition,"",_xlpm.CumulativeHousingPaymentsIncludingAdditionalCosts))),
_xlpm.Calculation
)</f>
        <v/>
      </c>
    </row>
    <row r="536" spans="2:15" x14ac:dyDescent="0.3">
      <c r="B536" s="34" t="str">
        <f t="shared" si="64"/>
        <v/>
      </c>
      <c r="C536" s="4" t="str">
        <f t="shared" si="65"/>
        <v/>
      </c>
      <c r="D536" s="4" t="str">
        <f t="shared" si="66"/>
        <v/>
      </c>
      <c r="E536" s="4" t="str">
        <f t="shared" si="72"/>
        <v/>
      </c>
      <c r="F536" s="4"/>
      <c r="G536" s="4" t="str">
        <f t="shared" si="67"/>
        <v/>
      </c>
      <c r="H536" s="4" t="str">
        <f t="shared" si="68"/>
        <v/>
      </c>
      <c r="I536" s="4" t="str">
        <f t="shared" si="69"/>
        <v/>
      </c>
      <c r="J536" s="4" t="str">
        <f t="shared" si="70"/>
        <v/>
      </c>
      <c r="K536" s="4" t="str">
        <f>_xlfn.LET(
_xlpm.CumulativeInterestCalculation,SUM($D$29:$D536),
_xlpm.IsPrincipalZeroCondition,ROUND($G535,2) = 0,
_xlpm.IsPrincipalRemainingBlankCondition,$G535="",
_xlpm.IsPeriodBlankCondition,ISBLANK($A536),
_xlpm.Calculation,IF(_xlpm.IsPeriodBlankCondition,"",IF(_xlpm.IsPrincipalRemainingBlankCondition,"",IF(_xlpm.IsPrincipalZeroCondition,"",_xlpm.CumulativeInterestCalculation))),
_xlpm.Calculation
)</f>
        <v/>
      </c>
      <c r="L536" s="4" t="str">
        <f>_xlfn.LET(
_xlpm.CumulativePrincipalCalculation,SUM($E$29:$F536),
_xlpm.CumulativePrincipalCalculationIfPrincipalLessThenOrEqualToMonthlyPaymentCondition,$L535+$E536,
_xlpm.PrincipalOwedCalculation,$B$10-$D536,
_xlpm.IsPrincipalLessThenOrEqualToMonthlyPaymentCondition,$G535&lt;=$B$10,
_xlpm.IsPrincipalZeroCondition,ROUND($G535,2) = 0,
_xlpm.IsPrincipalRemainingBlankCondition,$G535="",
_xlpm.IsPeriodBlankCondition,ISBLANK($A536),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36" s="4" t="str">
        <f>_xlfn.LET(
_xlpm.CumulativePMICalculation,SUM($I$29:$I536),
_xlpm.IsPrincipalZeroCondition,ROUND($G535,2) = 0,
_xlpm.IsPrincipalRemainingBlankCondition,$G535="",
_xlpm.IsPeriodBlankCondition,ISBLANK($A536),
_xlpm.Calculation,IF(_xlpm.IsPeriodBlankCondition,"",IF(_xlpm.IsPrincipalRemainingBlankCondition,"",IF(_xlpm.IsPrincipalZeroCondition,"",_xlpm.CumulativePMICalculation))),
_xlpm.Calculation
)</f>
        <v/>
      </c>
      <c r="N536" s="4" t="str">
        <f t="shared" si="71"/>
        <v/>
      </c>
      <c r="O536" s="4" t="str">
        <f>_xlfn.LET(
_xlpm.CumulativeHousingPaymentsIncludingAdditionalCosts,SUM($J$29:$J536),
_xlpm.PrincipalOwedCalculation,$B$10-$D536,
_xlpm.IsPrincipalLessThenOrEqualToMonthlyPaymentCondition,$G535&lt;=$B$10,
_xlpm.IsPrincipalZeroCondition,ROUND($G535,2) = 0,
_xlpm.IsPrincipalRemainingBlankCondition,$G535="",
_xlpm.IsPeriodBlankCondition,ISBLANK($A536),
_xlpm.Calculation,IF(_xlpm.IsPeriodBlankCondition,"",IF(_xlpm.IsPrincipalRemainingBlankCondition,"",IF(_xlpm.IsPrincipalZeroCondition,"",_xlpm.CumulativeHousingPaymentsIncludingAdditionalCosts))),
_xlpm.Calculation
)</f>
        <v/>
      </c>
    </row>
    <row r="537" spans="2:15" x14ac:dyDescent="0.3">
      <c r="B537" s="34" t="str">
        <f t="shared" si="64"/>
        <v/>
      </c>
      <c r="C537" s="4" t="str">
        <f t="shared" si="65"/>
        <v/>
      </c>
      <c r="D537" s="4" t="str">
        <f t="shared" si="66"/>
        <v/>
      </c>
      <c r="E537" s="4" t="str">
        <f t="shared" si="72"/>
        <v/>
      </c>
      <c r="F537" s="4"/>
      <c r="G537" s="4" t="str">
        <f t="shared" si="67"/>
        <v/>
      </c>
      <c r="H537" s="4" t="str">
        <f t="shared" si="68"/>
        <v/>
      </c>
      <c r="I537" s="4" t="str">
        <f t="shared" si="69"/>
        <v/>
      </c>
      <c r="J537" s="4" t="str">
        <f t="shared" si="70"/>
        <v/>
      </c>
      <c r="K537" s="4" t="str">
        <f>_xlfn.LET(
_xlpm.CumulativeInterestCalculation,SUM($D$29:$D537),
_xlpm.IsPrincipalZeroCondition,ROUND($G536,2) = 0,
_xlpm.IsPrincipalRemainingBlankCondition,$G536="",
_xlpm.IsPeriodBlankCondition,ISBLANK($A537),
_xlpm.Calculation,IF(_xlpm.IsPeriodBlankCondition,"",IF(_xlpm.IsPrincipalRemainingBlankCondition,"",IF(_xlpm.IsPrincipalZeroCondition,"",_xlpm.CumulativeInterestCalculation))),
_xlpm.Calculation
)</f>
        <v/>
      </c>
      <c r="L537" s="4" t="str">
        <f>_xlfn.LET(
_xlpm.CumulativePrincipalCalculation,SUM($E$29:$F537),
_xlpm.CumulativePrincipalCalculationIfPrincipalLessThenOrEqualToMonthlyPaymentCondition,$L536+$E537,
_xlpm.PrincipalOwedCalculation,$B$10-$D537,
_xlpm.IsPrincipalLessThenOrEqualToMonthlyPaymentCondition,$G536&lt;=$B$10,
_xlpm.IsPrincipalZeroCondition,ROUND($G536,2) = 0,
_xlpm.IsPrincipalRemainingBlankCondition,$G536="",
_xlpm.IsPeriodBlankCondition,ISBLANK($A537),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37" s="4" t="str">
        <f>_xlfn.LET(
_xlpm.CumulativePMICalculation,SUM($I$29:$I537),
_xlpm.IsPrincipalZeroCondition,ROUND($G536,2) = 0,
_xlpm.IsPrincipalRemainingBlankCondition,$G536="",
_xlpm.IsPeriodBlankCondition,ISBLANK($A537),
_xlpm.Calculation,IF(_xlpm.IsPeriodBlankCondition,"",IF(_xlpm.IsPrincipalRemainingBlankCondition,"",IF(_xlpm.IsPrincipalZeroCondition,"",_xlpm.CumulativePMICalculation))),
_xlpm.Calculation
)</f>
        <v/>
      </c>
      <c r="N537" s="4" t="str">
        <f t="shared" si="71"/>
        <v/>
      </c>
      <c r="O537" s="4" t="str">
        <f>_xlfn.LET(
_xlpm.CumulativeHousingPaymentsIncludingAdditionalCosts,SUM($J$29:$J537),
_xlpm.PrincipalOwedCalculation,$B$10-$D537,
_xlpm.IsPrincipalLessThenOrEqualToMonthlyPaymentCondition,$G536&lt;=$B$10,
_xlpm.IsPrincipalZeroCondition,ROUND($G536,2) = 0,
_xlpm.IsPrincipalRemainingBlankCondition,$G536="",
_xlpm.IsPeriodBlankCondition,ISBLANK($A537),
_xlpm.Calculation,IF(_xlpm.IsPeriodBlankCondition,"",IF(_xlpm.IsPrincipalRemainingBlankCondition,"",IF(_xlpm.IsPrincipalZeroCondition,"",_xlpm.CumulativeHousingPaymentsIncludingAdditionalCosts))),
_xlpm.Calculation
)</f>
        <v/>
      </c>
    </row>
    <row r="538" spans="2:15" x14ac:dyDescent="0.3">
      <c r="B538" s="34" t="str">
        <f t="shared" si="64"/>
        <v/>
      </c>
      <c r="C538" s="4" t="str">
        <f t="shared" si="65"/>
        <v/>
      </c>
      <c r="D538" s="4" t="str">
        <f t="shared" si="66"/>
        <v/>
      </c>
      <c r="E538" s="4" t="str">
        <f t="shared" si="72"/>
        <v/>
      </c>
      <c r="F538" s="4"/>
      <c r="G538" s="4" t="str">
        <f t="shared" si="67"/>
        <v/>
      </c>
      <c r="H538" s="4" t="str">
        <f t="shared" si="68"/>
        <v/>
      </c>
      <c r="I538" s="4" t="str">
        <f t="shared" si="69"/>
        <v/>
      </c>
      <c r="J538" s="4" t="str">
        <f t="shared" si="70"/>
        <v/>
      </c>
      <c r="K538" s="4" t="str">
        <f>_xlfn.LET(
_xlpm.CumulativeInterestCalculation,SUM($D$29:$D538),
_xlpm.IsPrincipalZeroCondition,ROUND($G537,2) = 0,
_xlpm.IsPrincipalRemainingBlankCondition,$G537="",
_xlpm.IsPeriodBlankCondition,ISBLANK($A538),
_xlpm.Calculation,IF(_xlpm.IsPeriodBlankCondition,"",IF(_xlpm.IsPrincipalRemainingBlankCondition,"",IF(_xlpm.IsPrincipalZeroCondition,"",_xlpm.CumulativeInterestCalculation))),
_xlpm.Calculation
)</f>
        <v/>
      </c>
      <c r="L538" s="4" t="str">
        <f>_xlfn.LET(
_xlpm.CumulativePrincipalCalculation,SUM($E$29:$F538),
_xlpm.CumulativePrincipalCalculationIfPrincipalLessThenOrEqualToMonthlyPaymentCondition,$L537+$E538,
_xlpm.PrincipalOwedCalculation,$B$10-$D538,
_xlpm.IsPrincipalLessThenOrEqualToMonthlyPaymentCondition,$G537&lt;=$B$10,
_xlpm.IsPrincipalZeroCondition,ROUND($G537,2) = 0,
_xlpm.IsPrincipalRemainingBlankCondition,$G537="",
_xlpm.IsPeriodBlankCondition,ISBLANK($A538),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38" s="4" t="str">
        <f>_xlfn.LET(
_xlpm.CumulativePMICalculation,SUM($I$29:$I538),
_xlpm.IsPrincipalZeroCondition,ROUND($G537,2) = 0,
_xlpm.IsPrincipalRemainingBlankCondition,$G537="",
_xlpm.IsPeriodBlankCondition,ISBLANK($A538),
_xlpm.Calculation,IF(_xlpm.IsPeriodBlankCondition,"",IF(_xlpm.IsPrincipalRemainingBlankCondition,"",IF(_xlpm.IsPrincipalZeroCondition,"",_xlpm.CumulativePMICalculation))),
_xlpm.Calculation
)</f>
        <v/>
      </c>
      <c r="N538" s="4" t="str">
        <f t="shared" si="71"/>
        <v/>
      </c>
      <c r="O538" s="4" t="str">
        <f>_xlfn.LET(
_xlpm.CumulativeHousingPaymentsIncludingAdditionalCosts,SUM($J$29:$J538),
_xlpm.PrincipalOwedCalculation,$B$10-$D538,
_xlpm.IsPrincipalLessThenOrEqualToMonthlyPaymentCondition,$G537&lt;=$B$10,
_xlpm.IsPrincipalZeroCondition,ROUND($G537,2) = 0,
_xlpm.IsPrincipalRemainingBlankCondition,$G537="",
_xlpm.IsPeriodBlankCondition,ISBLANK($A538),
_xlpm.Calculation,IF(_xlpm.IsPeriodBlankCondition,"",IF(_xlpm.IsPrincipalRemainingBlankCondition,"",IF(_xlpm.IsPrincipalZeroCondition,"",_xlpm.CumulativeHousingPaymentsIncludingAdditionalCosts))),
_xlpm.Calculation
)</f>
        <v/>
      </c>
    </row>
    <row r="539" spans="2:15" x14ac:dyDescent="0.3">
      <c r="B539" s="34" t="str">
        <f t="shared" si="64"/>
        <v/>
      </c>
      <c r="C539" s="4" t="str">
        <f t="shared" si="65"/>
        <v/>
      </c>
      <c r="D539" s="4" t="str">
        <f t="shared" si="66"/>
        <v/>
      </c>
      <c r="E539" s="4" t="str">
        <f t="shared" si="72"/>
        <v/>
      </c>
      <c r="F539" s="4"/>
      <c r="G539" s="4" t="str">
        <f t="shared" si="67"/>
        <v/>
      </c>
      <c r="H539" s="4" t="str">
        <f t="shared" si="68"/>
        <v/>
      </c>
      <c r="I539" s="4" t="str">
        <f t="shared" si="69"/>
        <v/>
      </c>
      <c r="J539" s="4" t="str">
        <f t="shared" si="70"/>
        <v/>
      </c>
      <c r="K539" s="4" t="str">
        <f>_xlfn.LET(
_xlpm.CumulativeInterestCalculation,SUM($D$29:$D539),
_xlpm.IsPrincipalZeroCondition,ROUND($G538,2) = 0,
_xlpm.IsPrincipalRemainingBlankCondition,$G538="",
_xlpm.IsPeriodBlankCondition,ISBLANK($A539),
_xlpm.Calculation,IF(_xlpm.IsPeriodBlankCondition,"",IF(_xlpm.IsPrincipalRemainingBlankCondition,"",IF(_xlpm.IsPrincipalZeroCondition,"",_xlpm.CumulativeInterestCalculation))),
_xlpm.Calculation
)</f>
        <v/>
      </c>
      <c r="L539" s="4" t="str">
        <f>_xlfn.LET(
_xlpm.CumulativePrincipalCalculation,SUM($E$29:$F539),
_xlpm.CumulativePrincipalCalculationIfPrincipalLessThenOrEqualToMonthlyPaymentCondition,$L538+$E539,
_xlpm.PrincipalOwedCalculation,$B$10-$D539,
_xlpm.IsPrincipalLessThenOrEqualToMonthlyPaymentCondition,$G538&lt;=$B$10,
_xlpm.IsPrincipalZeroCondition,ROUND($G538,2) = 0,
_xlpm.IsPrincipalRemainingBlankCondition,$G538="",
_xlpm.IsPeriodBlankCondition,ISBLANK($A539),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39" s="4" t="str">
        <f>_xlfn.LET(
_xlpm.CumulativePMICalculation,SUM($I$29:$I539),
_xlpm.IsPrincipalZeroCondition,ROUND($G538,2) = 0,
_xlpm.IsPrincipalRemainingBlankCondition,$G538="",
_xlpm.IsPeriodBlankCondition,ISBLANK($A539),
_xlpm.Calculation,IF(_xlpm.IsPeriodBlankCondition,"",IF(_xlpm.IsPrincipalRemainingBlankCondition,"",IF(_xlpm.IsPrincipalZeroCondition,"",_xlpm.CumulativePMICalculation))),
_xlpm.Calculation
)</f>
        <v/>
      </c>
      <c r="N539" s="4" t="str">
        <f t="shared" si="71"/>
        <v/>
      </c>
      <c r="O539" s="4" t="str">
        <f>_xlfn.LET(
_xlpm.CumulativeHousingPaymentsIncludingAdditionalCosts,SUM($J$29:$J539),
_xlpm.PrincipalOwedCalculation,$B$10-$D539,
_xlpm.IsPrincipalLessThenOrEqualToMonthlyPaymentCondition,$G538&lt;=$B$10,
_xlpm.IsPrincipalZeroCondition,ROUND($G538,2) = 0,
_xlpm.IsPrincipalRemainingBlankCondition,$G538="",
_xlpm.IsPeriodBlankCondition,ISBLANK($A539),
_xlpm.Calculation,IF(_xlpm.IsPeriodBlankCondition,"",IF(_xlpm.IsPrincipalRemainingBlankCondition,"",IF(_xlpm.IsPrincipalZeroCondition,"",_xlpm.CumulativeHousingPaymentsIncludingAdditionalCosts))),
_xlpm.Calculation
)</f>
        <v/>
      </c>
    </row>
    <row r="540" spans="2:15" x14ac:dyDescent="0.3">
      <c r="B540" s="34" t="str">
        <f t="shared" si="64"/>
        <v/>
      </c>
      <c r="C540" s="4" t="str">
        <f t="shared" si="65"/>
        <v/>
      </c>
      <c r="D540" s="4" t="str">
        <f t="shared" si="66"/>
        <v/>
      </c>
      <c r="E540" s="4" t="str">
        <f t="shared" si="72"/>
        <v/>
      </c>
      <c r="F540" s="4"/>
      <c r="G540" s="4" t="str">
        <f t="shared" si="67"/>
        <v/>
      </c>
      <c r="H540" s="4" t="str">
        <f t="shared" si="68"/>
        <v/>
      </c>
      <c r="I540" s="4" t="str">
        <f t="shared" si="69"/>
        <v/>
      </c>
      <c r="J540" s="4" t="str">
        <f t="shared" si="70"/>
        <v/>
      </c>
      <c r="K540" s="4" t="str">
        <f>_xlfn.LET(
_xlpm.CumulativeInterestCalculation,SUM($D$29:$D540),
_xlpm.IsPrincipalZeroCondition,ROUND($G539,2) = 0,
_xlpm.IsPrincipalRemainingBlankCondition,$G539="",
_xlpm.IsPeriodBlankCondition,ISBLANK($A540),
_xlpm.Calculation,IF(_xlpm.IsPeriodBlankCondition,"",IF(_xlpm.IsPrincipalRemainingBlankCondition,"",IF(_xlpm.IsPrincipalZeroCondition,"",_xlpm.CumulativeInterestCalculation))),
_xlpm.Calculation
)</f>
        <v/>
      </c>
      <c r="L540" s="4" t="str">
        <f>_xlfn.LET(
_xlpm.CumulativePrincipalCalculation,SUM($E$29:$F540),
_xlpm.CumulativePrincipalCalculationIfPrincipalLessThenOrEqualToMonthlyPaymentCondition,$L539+$E540,
_xlpm.PrincipalOwedCalculation,$B$10-$D540,
_xlpm.IsPrincipalLessThenOrEqualToMonthlyPaymentCondition,$G539&lt;=$B$10,
_xlpm.IsPrincipalZeroCondition,ROUND($G539,2) = 0,
_xlpm.IsPrincipalRemainingBlankCondition,$G539="",
_xlpm.IsPeriodBlankCondition,ISBLANK($A540),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40" s="4" t="str">
        <f>_xlfn.LET(
_xlpm.CumulativePMICalculation,SUM($I$29:$I540),
_xlpm.IsPrincipalZeroCondition,ROUND($G539,2) = 0,
_xlpm.IsPrincipalRemainingBlankCondition,$G539="",
_xlpm.IsPeriodBlankCondition,ISBLANK($A540),
_xlpm.Calculation,IF(_xlpm.IsPeriodBlankCondition,"",IF(_xlpm.IsPrincipalRemainingBlankCondition,"",IF(_xlpm.IsPrincipalZeroCondition,"",_xlpm.CumulativePMICalculation))),
_xlpm.Calculation
)</f>
        <v/>
      </c>
      <c r="N540" s="4" t="str">
        <f t="shared" si="71"/>
        <v/>
      </c>
      <c r="O540" s="4" t="str">
        <f>_xlfn.LET(
_xlpm.CumulativeHousingPaymentsIncludingAdditionalCosts,SUM($J$29:$J540),
_xlpm.PrincipalOwedCalculation,$B$10-$D540,
_xlpm.IsPrincipalLessThenOrEqualToMonthlyPaymentCondition,$G539&lt;=$B$10,
_xlpm.IsPrincipalZeroCondition,ROUND($G539,2) = 0,
_xlpm.IsPrincipalRemainingBlankCondition,$G539="",
_xlpm.IsPeriodBlankCondition,ISBLANK($A540),
_xlpm.Calculation,IF(_xlpm.IsPeriodBlankCondition,"",IF(_xlpm.IsPrincipalRemainingBlankCondition,"",IF(_xlpm.IsPrincipalZeroCondition,"",_xlpm.CumulativeHousingPaymentsIncludingAdditionalCosts))),
_xlpm.Calculation
)</f>
        <v/>
      </c>
    </row>
    <row r="541" spans="2:15" x14ac:dyDescent="0.3">
      <c r="B541" s="34" t="str">
        <f t="shared" si="64"/>
        <v/>
      </c>
      <c r="C541" s="4" t="str">
        <f t="shared" si="65"/>
        <v/>
      </c>
      <c r="D541" s="4" t="str">
        <f t="shared" si="66"/>
        <v/>
      </c>
      <c r="E541" s="4" t="str">
        <f t="shared" si="72"/>
        <v/>
      </c>
      <c r="F541" s="4"/>
      <c r="G541" s="4" t="str">
        <f t="shared" si="67"/>
        <v/>
      </c>
      <c r="H541" s="4" t="str">
        <f t="shared" si="68"/>
        <v/>
      </c>
      <c r="I541" s="4" t="str">
        <f t="shared" si="69"/>
        <v/>
      </c>
      <c r="J541" s="4" t="str">
        <f t="shared" si="70"/>
        <v/>
      </c>
      <c r="K541" s="4" t="str">
        <f>_xlfn.LET(
_xlpm.CumulativeInterestCalculation,SUM($D$29:$D541),
_xlpm.IsPrincipalZeroCondition,ROUND($G540,2) = 0,
_xlpm.IsPrincipalRemainingBlankCondition,$G540="",
_xlpm.IsPeriodBlankCondition,ISBLANK($A541),
_xlpm.Calculation,IF(_xlpm.IsPeriodBlankCondition,"",IF(_xlpm.IsPrincipalRemainingBlankCondition,"",IF(_xlpm.IsPrincipalZeroCondition,"",_xlpm.CumulativeInterestCalculation))),
_xlpm.Calculation
)</f>
        <v/>
      </c>
      <c r="L541" s="4" t="str">
        <f>_xlfn.LET(
_xlpm.CumulativePrincipalCalculation,SUM($E$29:$F541),
_xlpm.CumulativePrincipalCalculationIfPrincipalLessThenOrEqualToMonthlyPaymentCondition,$L540+$E541,
_xlpm.PrincipalOwedCalculation,$B$10-$D541,
_xlpm.IsPrincipalLessThenOrEqualToMonthlyPaymentCondition,$G540&lt;=$B$10,
_xlpm.IsPrincipalZeroCondition,ROUND($G540,2) = 0,
_xlpm.IsPrincipalRemainingBlankCondition,$G540="",
_xlpm.IsPeriodBlankCondition,ISBLANK($A541),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41" s="4" t="str">
        <f>_xlfn.LET(
_xlpm.CumulativePMICalculation,SUM($I$29:$I541),
_xlpm.IsPrincipalZeroCondition,ROUND($G540,2) = 0,
_xlpm.IsPrincipalRemainingBlankCondition,$G540="",
_xlpm.IsPeriodBlankCondition,ISBLANK($A541),
_xlpm.Calculation,IF(_xlpm.IsPeriodBlankCondition,"",IF(_xlpm.IsPrincipalRemainingBlankCondition,"",IF(_xlpm.IsPrincipalZeroCondition,"",_xlpm.CumulativePMICalculation))),
_xlpm.Calculation
)</f>
        <v/>
      </c>
      <c r="N541" s="4" t="str">
        <f t="shared" si="71"/>
        <v/>
      </c>
      <c r="O541" s="4" t="str">
        <f>_xlfn.LET(
_xlpm.CumulativeHousingPaymentsIncludingAdditionalCosts,SUM($J$29:$J541),
_xlpm.PrincipalOwedCalculation,$B$10-$D541,
_xlpm.IsPrincipalLessThenOrEqualToMonthlyPaymentCondition,$G540&lt;=$B$10,
_xlpm.IsPrincipalZeroCondition,ROUND($G540,2) = 0,
_xlpm.IsPrincipalRemainingBlankCondition,$G540="",
_xlpm.IsPeriodBlankCondition,ISBLANK($A541),
_xlpm.Calculation,IF(_xlpm.IsPeriodBlankCondition,"",IF(_xlpm.IsPrincipalRemainingBlankCondition,"",IF(_xlpm.IsPrincipalZeroCondition,"",_xlpm.CumulativeHousingPaymentsIncludingAdditionalCosts))),
_xlpm.Calculation
)</f>
        <v/>
      </c>
    </row>
    <row r="542" spans="2:15" x14ac:dyDescent="0.3">
      <c r="B542" s="34" t="str">
        <f t="shared" ref="B542:B605" si="73">IF(ISBLANK($A542),"",EDATE($B541,1))</f>
        <v/>
      </c>
      <c r="C542" s="4" t="str">
        <f t="shared" ref="C542:C605" si="74">_xlfn.LET(
_xlpm.StartingPrincipalBalance,$G541,
_xlpm.IsPrincipalRemainingZeroCondition,ROUND($G541,2)=0,
_xlpm.IsPrincipalRemainingBlankCondition,$G541="",
_xlpm.IsPeriodBlankCondition,ISBLANK($A542),
_xlpm.Calculation,IF(_xlpm.IsPeriodBlankCondition,"",IF(_xlpm.IsPrincipalRemainingBlankCondition,"",IF(_xlpm.IsPrincipalRemainingZeroCondition,"",_xlpm.StartingPrincipalBalance))),
_xlpm.Calculation
)</f>
        <v/>
      </c>
      <c r="D542" s="4" t="str">
        <f t="shared" ref="D542:D605" si="75">_xlfn.LET(
_xlpm.InterestCalculation,$G541*$B$9,
_xlpm.IsPrincipalRemainingZeroCondition,ROUND($G541,2)=0,
_xlpm.IsPrincipalRemainingBlankCondition,$G541="",
_xlpm.IsPeriodBlankCondition,ISBLANK($A542),
_xlpm.Calculation,IF(_xlpm.IsPeriodBlankCondition,"",IF(_xlpm.IsPrincipalRemainingBlankCondition,"",IF(_xlpm.IsPrincipalRemainingZeroCondition,"",_xlpm.InterestCalculation))),
_xlpm.Calculation
)</f>
        <v/>
      </c>
      <c r="E542" s="4" t="str">
        <f t="shared" si="72"/>
        <v/>
      </c>
      <c r="F542" s="4"/>
      <c r="G542" s="4" t="str">
        <f t="shared" ref="G542:G605" si="76">_xlfn.LET(
_xlpm.StartingBalanceGreaterThanPrincipalOwedPlusPrepaymentCondition,$C542&gt;=$E542+$F542,
_xlpm.IsPrincpalOwedPlusPrepaymentLessThanOrEqualToPrincipalRemainingCondition,ROUND($E542+$F542,2)&lt;=ROUND($G541,2),
_xlpm.IsCurrentPrincapalOwedAmtGreaterThanPrevPrincipalOwedCondition,$E541&gt;$G541,
_xlpm.IsPrincipalZeroCondition,ROUND($G541,2) = 0,
_xlpm.IsPrincipalRemainingBlankCondition,$G541="",
_xlpm.IsPeriodBlankCondition,ISBLANK($A542),
_xlpm.Calculation,IF(_xlpm.IsPeriodBlankCondition,"",IF(_xlpm.IsPrincipalRemainingBlankCondition,"",IF(_xlpm.IsPrincipalZeroCondition,"",IF(_xlpm.StartingBalanceGreaterThanPrincipalOwedPlusPrepaymentCondition,$C542-$E542-$F542,0)))),
_xlpm.Calculation
)</f>
        <v/>
      </c>
      <c r="H542" s="4" t="str">
        <f t="shared" ref="H542:H605" si="77">_xlfn.LET(
_xlpm.PrincpalRemainingCalculation,$B$13,
_xlpm.IsPrincipalZeroCondition,ROUND($G541,2) = 0,
_xlpm.IsPrincipalRemainingBlankCondition,$G541="",
_xlpm.IsPeriodBlankCondition,ISBLANK($A542),
_xlpm.Calculation,IF(_xlpm.IsPeriodBlankCondition,"",IF(_xlpm.IsPrincipalRemainingBlankCondition,"",IF(_xlpm.IsPrincipalZeroCondition,"",_xlpm.PrincpalRemainingCalculation))),
_xlpm.Calculation
)</f>
        <v/>
      </c>
      <c r="I542" s="4" t="str">
        <f t="shared" ref="I542:I605" si="78">_xlfn.LET(
_xlpm.IsPrincipalRemainingLessThanOrEqualToPMICutoffAmtCondition,$G541&lt;=$B$2*(1-$B$15),
_xlpm.PMIMonthlyPayment,$B$19,
_xlpm.IsPrincipalZeroCondition,ROUND($G541,2) = 0,
_xlpm.IsPrincipalRemainingBlankCondition,$G541="",
_xlpm.IsPeriodBlankCondition,ISBLANK($A542),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542" s="4" t="str">
        <f t="shared" ref="J542:J605" si="79">_xlfn.LET(
_xlpm.PrePaymentActuallyPaid,IF($C542&gt;=$E542+$F542,$F542,$C542-$E542),
_xlpm.IfPMIOwedIsBlank,IF($I542 = "",0,$I542),
_xlpm.TotalMonthlyPaymentCalculation,$D542+$E542+$H542+_xlpm.IfPMIOwedIsBlank+_xlpm.PrePaymentActuallyPaid,
_xlpm.IsPrincipalZeroCondition,ROUND($G541,2) = 0,
_xlpm.IsPrincipalRemainingBlankCondition,$G541="",
_xlpm.IsPeriodBlankCondition,ISBLANK($A542),
_xlpm.Calculation,IF(_xlpm.IsPeriodBlankCondition,"",IF(_xlpm.IsPrincipalRemainingBlankCondition,"",IF(_xlpm.IsPrincipalZeroCondition,"",_xlpm.TotalMonthlyPaymentCalculation))),
_xlpm.Calculation
)</f>
        <v/>
      </c>
      <c r="K542" s="4" t="str">
        <f>_xlfn.LET(
_xlpm.CumulativeInterestCalculation,SUM($D$29:$D542),
_xlpm.IsPrincipalZeroCondition,ROUND($G541,2) = 0,
_xlpm.IsPrincipalRemainingBlankCondition,$G541="",
_xlpm.IsPeriodBlankCondition,ISBLANK($A542),
_xlpm.Calculation,IF(_xlpm.IsPeriodBlankCondition,"",IF(_xlpm.IsPrincipalRemainingBlankCondition,"",IF(_xlpm.IsPrincipalZeroCondition,"",_xlpm.CumulativeInterestCalculation))),
_xlpm.Calculation
)</f>
        <v/>
      </c>
      <c r="L542" s="4" t="str">
        <f>_xlfn.LET(
_xlpm.CumulativePrincipalCalculation,SUM($E$29:$F542),
_xlpm.CumulativePrincipalCalculationIfPrincipalLessThenOrEqualToMonthlyPaymentCondition,$L541+$E542,
_xlpm.PrincipalOwedCalculation,$B$10-$D542,
_xlpm.IsPrincipalLessThenOrEqualToMonthlyPaymentCondition,$G541&lt;=$B$10,
_xlpm.IsPrincipalZeroCondition,ROUND($G541,2) = 0,
_xlpm.IsPrincipalRemainingBlankCondition,$G541="",
_xlpm.IsPeriodBlankCondition,ISBLANK($A542),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42" s="4" t="str">
        <f>_xlfn.LET(
_xlpm.CumulativePMICalculation,SUM($I$29:$I542),
_xlpm.IsPrincipalZeroCondition,ROUND($G541,2) = 0,
_xlpm.IsPrincipalRemainingBlankCondition,$G541="",
_xlpm.IsPeriodBlankCondition,ISBLANK($A542),
_xlpm.Calculation,IF(_xlpm.IsPeriodBlankCondition,"",IF(_xlpm.IsPrincipalRemainingBlankCondition,"",IF(_xlpm.IsPrincipalZeroCondition,"",_xlpm.CumulativePMICalculation))),
_xlpm.Calculation
)</f>
        <v/>
      </c>
      <c r="N542" s="4" t="str">
        <f t="shared" ref="N542:N605" si="80">_xlfn.LET(
_xlpm.CumulativeHousingPayments,$K542+$L542+$M542,
_xlpm.PrincipalOwedCalculation,$B$10-$D542,
_xlpm.IsPrincipalLessThenOrEqualToMonthlyPaymentCondition,$G541&lt;=$B$10,
_xlpm.IsPrincipalZeroCondition,ROUND($G541,2) = 0,
_xlpm.IsPrincipalRemainingBlankCondition,$G541="",
_xlpm.IsPeriodBlankCondition,ISBLANK($A542),
_xlpm.Calculation,IF(_xlpm.IsPeriodBlankCondition,"",IF(_xlpm.IsPrincipalRemainingBlankCondition,"",IF(_xlpm.IsPrincipalZeroCondition,"",_xlpm.CumulativeHousingPayments))),
_xlpm.Calculation
)</f>
        <v/>
      </c>
      <c r="O542" s="4" t="str">
        <f>_xlfn.LET(
_xlpm.CumulativeHousingPaymentsIncludingAdditionalCosts,SUM($J$29:$J542),
_xlpm.PrincipalOwedCalculation,$B$10-$D542,
_xlpm.IsPrincipalLessThenOrEqualToMonthlyPaymentCondition,$G541&lt;=$B$10,
_xlpm.IsPrincipalZeroCondition,ROUND($G541,2) = 0,
_xlpm.IsPrincipalRemainingBlankCondition,$G541="",
_xlpm.IsPeriodBlankCondition,ISBLANK($A542),
_xlpm.Calculation,IF(_xlpm.IsPeriodBlankCondition,"",IF(_xlpm.IsPrincipalRemainingBlankCondition,"",IF(_xlpm.IsPrincipalZeroCondition,"",_xlpm.CumulativeHousingPaymentsIncludingAdditionalCosts))),
_xlpm.Calculation
)</f>
        <v/>
      </c>
    </row>
    <row r="543" spans="2:15" x14ac:dyDescent="0.3">
      <c r="B543" s="34" t="str">
        <f t="shared" si="73"/>
        <v/>
      </c>
      <c r="C543" s="4" t="str">
        <f t="shared" si="74"/>
        <v/>
      </c>
      <c r="D543" s="4" t="str">
        <f t="shared" si="75"/>
        <v/>
      </c>
      <c r="E543" s="4" t="str">
        <f t="shared" si="72"/>
        <v/>
      </c>
      <c r="F543" s="4"/>
      <c r="G543" s="4" t="str">
        <f t="shared" si="76"/>
        <v/>
      </c>
      <c r="H543" s="4" t="str">
        <f t="shared" si="77"/>
        <v/>
      </c>
      <c r="I543" s="4" t="str">
        <f t="shared" si="78"/>
        <v/>
      </c>
      <c r="J543" s="4" t="str">
        <f t="shared" si="79"/>
        <v/>
      </c>
      <c r="K543" s="4" t="str">
        <f>_xlfn.LET(
_xlpm.CumulativeInterestCalculation,SUM($D$29:$D543),
_xlpm.IsPrincipalZeroCondition,ROUND($G542,2) = 0,
_xlpm.IsPrincipalRemainingBlankCondition,$G542="",
_xlpm.IsPeriodBlankCondition,ISBLANK($A543),
_xlpm.Calculation,IF(_xlpm.IsPeriodBlankCondition,"",IF(_xlpm.IsPrincipalRemainingBlankCondition,"",IF(_xlpm.IsPrincipalZeroCondition,"",_xlpm.CumulativeInterestCalculation))),
_xlpm.Calculation
)</f>
        <v/>
      </c>
      <c r="L543" s="4" t="str">
        <f>_xlfn.LET(
_xlpm.CumulativePrincipalCalculation,SUM($E$29:$F543),
_xlpm.CumulativePrincipalCalculationIfPrincipalLessThenOrEqualToMonthlyPaymentCondition,$L542+$E543,
_xlpm.PrincipalOwedCalculation,$B$10-$D543,
_xlpm.IsPrincipalLessThenOrEqualToMonthlyPaymentCondition,$G542&lt;=$B$10,
_xlpm.IsPrincipalZeroCondition,ROUND($G542,2) = 0,
_xlpm.IsPrincipalRemainingBlankCondition,$G542="",
_xlpm.IsPeriodBlankCondition,ISBLANK($A543),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43" s="4" t="str">
        <f>_xlfn.LET(
_xlpm.CumulativePMICalculation,SUM($I$29:$I543),
_xlpm.IsPrincipalZeroCondition,ROUND($G542,2) = 0,
_xlpm.IsPrincipalRemainingBlankCondition,$G542="",
_xlpm.IsPeriodBlankCondition,ISBLANK($A543),
_xlpm.Calculation,IF(_xlpm.IsPeriodBlankCondition,"",IF(_xlpm.IsPrincipalRemainingBlankCondition,"",IF(_xlpm.IsPrincipalZeroCondition,"",_xlpm.CumulativePMICalculation))),
_xlpm.Calculation
)</f>
        <v/>
      </c>
      <c r="N543" s="4" t="str">
        <f t="shared" si="80"/>
        <v/>
      </c>
      <c r="O543" s="4" t="str">
        <f>_xlfn.LET(
_xlpm.CumulativeHousingPaymentsIncludingAdditionalCosts,SUM($J$29:$J543),
_xlpm.PrincipalOwedCalculation,$B$10-$D543,
_xlpm.IsPrincipalLessThenOrEqualToMonthlyPaymentCondition,$G542&lt;=$B$10,
_xlpm.IsPrincipalZeroCondition,ROUND($G542,2) = 0,
_xlpm.IsPrincipalRemainingBlankCondition,$G542="",
_xlpm.IsPeriodBlankCondition,ISBLANK($A543),
_xlpm.Calculation,IF(_xlpm.IsPeriodBlankCondition,"",IF(_xlpm.IsPrincipalRemainingBlankCondition,"",IF(_xlpm.IsPrincipalZeroCondition,"",_xlpm.CumulativeHousingPaymentsIncludingAdditionalCosts))),
_xlpm.Calculation
)</f>
        <v/>
      </c>
    </row>
    <row r="544" spans="2:15" x14ac:dyDescent="0.3">
      <c r="B544" s="34" t="str">
        <f t="shared" si="73"/>
        <v/>
      </c>
      <c r="C544" s="4" t="str">
        <f t="shared" si="74"/>
        <v/>
      </c>
      <c r="D544" s="4" t="str">
        <f t="shared" si="75"/>
        <v/>
      </c>
      <c r="E544" s="4" t="str">
        <f t="shared" si="72"/>
        <v/>
      </c>
      <c r="F544" s="4"/>
      <c r="G544" s="4" t="str">
        <f t="shared" si="76"/>
        <v/>
      </c>
      <c r="H544" s="4" t="str">
        <f t="shared" si="77"/>
        <v/>
      </c>
      <c r="I544" s="4" t="str">
        <f t="shared" si="78"/>
        <v/>
      </c>
      <c r="J544" s="4" t="str">
        <f t="shared" si="79"/>
        <v/>
      </c>
      <c r="K544" s="4" t="str">
        <f>_xlfn.LET(
_xlpm.CumulativeInterestCalculation,SUM($D$29:$D544),
_xlpm.IsPrincipalZeroCondition,ROUND($G543,2) = 0,
_xlpm.IsPrincipalRemainingBlankCondition,$G543="",
_xlpm.IsPeriodBlankCondition,ISBLANK($A544),
_xlpm.Calculation,IF(_xlpm.IsPeriodBlankCondition,"",IF(_xlpm.IsPrincipalRemainingBlankCondition,"",IF(_xlpm.IsPrincipalZeroCondition,"",_xlpm.CumulativeInterestCalculation))),
_xlpm.Calculation
)</f>
        <v/>
      </c>
      <c r="L544" s="4" t="str">
        <f>_xlfn.LET(
_xlpm.CumulativePrincipalCalculation,SUM($E$29:$F544),
_xlpm.CumulativePrincipalCalculationIfPrincipalLessThenOrEqualToMonthlyPaymentCondition,$L543+$E544,
_xlpm.PrincipalOwedCalculation,$B$10-$D544,
_xlpm.IsPrincipalLessThenOrEqualToMonthlyPaymentCondition,$G543&lt;=$B$10,
_xlpm.IsPrincipalZeroCondition,ROUND($G543,2) = 0,
_xlpm.IsPrincipalRemainingBlankCondition,$G543="",
_xlpm.IsPeriodBlankCondition,ISBLANK($A544),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44" s="4" t="str">
        <f>_xlfn.LET(
_xlpm.CumulativePMICalculation,SUM($I$29:$I544),
_xlpm.IsPrincipalZeroCondition,ROUND($G543,2) = 0,
_xlpm.IsPrincipalRemainingBlankCondition,$G543="",
_xlpm.IsPeriodBlankCondition,ISBLANK($A544),
_xlpm.Calculation,IF(_xlpm.IsPeriodBlankCondition,"",IF(_xlpm.IsPrincipalRemainingBlankCondition,"",IF(_xlpm.IsPrincipalZeroCondition,"",_xlpm.CumulativePMICalculation))),
_xlpm.Calculation
)</f>
        <v/>
      </c>
      <c r="N544" s="4" t="str">
        <f t="shared" si="80"/>
        <v/>
      </c>
      <c r="O544" s="4" t="str">
        <f>_xlfn.LET(
_xlpm.CumulativeHousingPaymentsIncludingAdditionalCosts,SUM($J$29:$J544),
_xlpm.PrincipalOwedCalculation,$B$10-$D544,
_xlpm.IsPrincipalLessThenOrEqualToMonthlyPaymentCondition,$G543&lt;=$B$10,
_xlpm.IsPrincipalZeroCondition,ROUND($G543,2) = 0,
_xlpm.IsPrincipalRemainingBlankCondition,$G543="",
_xlpm.IsPeriodBlankCondition,ISBLANK($A544),
_xlpm.Calculation,IF(_xlpm.IsPeriodBlankCondition,"",IF(_xlpm.IsPrincipalRemainingBlankCondition,"",IF(_xlpm.IsPrincipalZeroCondition,"",_xlpm.CumulativeHousingPaymentsIncludingAdditionalCosts))),
_xlpm.Calculation
)</f>
        <v/>
      </c>
    </row>
    <row r="545" spans="2:15" x14ac:dyDescent="0.3">
      <c r="B545" s="34" t="str">
        <f t="shared" si="73"/>
        <v/>
      </c>
      <c r="C545" s="4" t="str">
        <f t="shared" si="74"/>
        <v/>
      </c>
      <c r="D545" s="4" t="str">
        <f t="shared" si="75"/>
        <v/>
      </c>
      <c r="E545" s="4" t="str">
        <f t="shared" si="72"/>
        <v/>
      </c>
      <c r="F545" s="4"/>
      <c r="G545" s="4" t="str">
        <f t="shared" si="76"/>
        <v/>
      </c>
      <c r="H545" s="4" t="str">
        <f t="shared" si="77"/>
        <v/>
      </c>
      <c r="I545" s="4" t="str">
        <f t="shared" si="78"/>
        <v/>
      </c>
      <c r="J545" s="4" t="str">
        <f t="shared" si="79"/>
        <v/>
      </c>
      <c r="K545" s="4" t="str">
        <f>_xlfn.LET(
_xlpm.CumulativeInterestCalculation,SUM($D$29:$D545),
_xlpm.IsPrincipalZeroCondition,ROUND($G544,2) = 0,
_xlpm.IsPrincipalRemainingBlankCondition,$G544="",
_xlpm.IsPeriodBlankCondition,ISBLANK($A545),
_xlpm.Calculation,IF(_xlpm.IsPeriodBlankCondition,"",IF(_xlpm.IsPrincipalRemainingBlankCondition,"",IF(_xlpm.IsPrincipalZeroCondition,"",_xlpm.CumulativeInterestCalculation))),
_xlpm.Calculation
)</f>
        <v/>
      </c>
      <c r="L545" s="4" t="str">
        <f>_xlfn.LET(
_xlpm.CumulativePrincipalCalculation,SUM($E$29:$F545),
_xlpm.CumulativePrincipalCalculationIfPrincipalLessThenOrEqualToMonthlyPaymentCondition,$L544+$E545,
_xlpm.PrincipalOwedCalculation,$B$10-$D545,
_xlpm.IsPrincipalLessThenOrEqualToMonthlyPaymentCondition,$G544&lt;=$B$10,
_xlpm.IsPrincipalZeroCondition,ROUND($G544,2) = 0,
_xlpm.IsPrincipalRemainingBlankCondition,$G544="",
_xlpm.IsPeriodBlankCondition,ISBLANK($A545),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45" s="4" t="str">
        <f>_xlfn.LET(
_xlpm.CumulativePMICalculation,SUM($I$29:$I545),
_xlpm.IsPrincipalZeroCondition,ROUND($G544,2) = 0,
_xlpm.IsPrincipalRemainingBlankCondition,$G544="",
_xlpm.IsPeriodBlankCondition,ISBLANK($A545),
_xlpm.Calculation,IF(_xlpm.IsPeriodBlankCondition,"",IF(_xlpm.IsPrincipalRemainingBlankCondition,"",IF(_xlpm.IsPrincipalZeroCondition,"",_xlpm.CumulativePMICalculation))),
_xlpm.Calculation
)</f>
        <v/>
      </c>
      <c r="N545" s="4" t="str">
        <f t="shared" si="80"/>
        <v/>
      </c>
      <c r="O545" s="4" t="str">
        <f>_xlfn.LET(
_xlpm.CumulativeHousingPaymentsIncludingAdditionalCosts,SUM($J$29:$J545),
_xlpm.PrincipalOwedCalculation,$B$10-$D545,
_xlpm.IsPrincipalLessThenOrEqualToMonthlyPaymentCondition,$G544&lt;=$B$10,
_xlpm.IsPrincipalZeroCondition,ROUND($G544,2) = 0,
_xlpm.IsPrincipalRemainingBlankCondition,$G544="",
_xlpm.IsPeriodBlankCondition,ISBLANK($A545),
_xlpm.Calculation,IF(_xlpm.IsPeriodBlankCondition,"",IF(_xlpm.IsPrincipalRemainingBlankCondition,"",IF(_xlpm.IsPrincipalZeroCondition,"",_xlpm.CumulativeHousingPaymentsIncludingAdditionalCosts))),
_xlpm.Calculation
)</f>
        <v/>
      </c>
    </row>
    <row r="546" spans="2:15" x14ac:dyDescent="0.3">
      <c r="B546" s="34" t="str">
        <f t="shared" si="73"/>
        <v/>
      </c>
      <c r="C546" s="4" t="str">
        <f t="shared" si="74"/>
        <v/>
      </c>
      <c r="D546" s="4" t="str">
        <f t="shared" si="75"/>
        <v/>
      </c>
      <c r="E546" s="4" t="str">
        <f t="shared" si="72"/>
        <v/>
      </c>
      <c r="F546" s="4"/>
      <c r="G546" s="4" t="str">
        <f t="shared" si="76"/>
        <v/>
      </c>
      <c r="H546" s="4" t="str">
        <f t="shared" si="77"/>
        <v/>
      </c>
      <c r="I546" s="4" t="str">
        <f t="shared" si="78"/>
        <v/>
      </c>
      <c r="J546" s="4" t="str">
        <f t="shared" si="79"/>
        <v/>
      </c>
      <c r="K546" s="4" t="str">
        <f>_xlfn.LET(
_xlpm.CumulativeInterestCalculation,SUM($D$29:$D546),
_xlpm.IsPrincipalZeroCondition,ROUND($G545,2) = 0,
_xlpm.IsPrincipalRemainingBlankCondition,$G545="",
_xlpm.IsPeriodBlankCondition,ISBLANK($A546),
_xlpm.Calculation,IF(_xlpm.IsPeriodBlankCondition,"",IF(_xlpm.IsPrincipalRemainingBlankCondition,"",IF(_xlpm.IsPrincipalZeroCondition,"",_xlpm.CumulativeInterestCalculation))),
_xlpm.Calculation
)</f>
        <v/>
      </c>
      <c r="L546" s="4" t="str">
        <f>_xlfn.LET(
_xlpm.CumulativePrincipalCalculation,SUM($E$29:$F546),
_xlpm.CumulativePrincipalCalculationIfPrincipalLessThenOrEqualToMonthlyPaymentCondition,$L545+$E546,
_xlpm.PrincipalOwedCalculation,$B$10-$D546,
_xlpm.IsPrincipalLessThenOrEqualToMonthlyPaymentCondition,$G545&lt;=$B$10,
_xlpm.IsPrincipalZeroCondition,ROUND($G545,2) = 0,
_xlpm.IsPrincipalRemainingBlankCondition,$G545="",
_xlpm.IsPeriodBlankCondition,ISBLANK($A546),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46" s="4" t="str">
        <f>_xlfn.LET(
_xlpm.CumulativePMICalculation,SUM($I$29:$I546),
_xlpm.IsPrincipalZeroCondition,ROUND($G545,2) = 0,
_xlpm.IsPrincipalRemainingBlankCondition,$G545="",
_xlpm.IsPeriodBlankCondition,ISBLANK($A546),
_xlpm.Calculation,IF(_xlpm.IsPeriodBlankCondition,"",IF(_xlpm.IsPrincipalRemainingBlankCondition,"",IF(_xlpm.IsPrincipalZeroCondition,"",_xlpm.CumulativePMICalculation))),
_xlpm.Calculation
)</f>
        <v/>
      </c>
      <c r="N546" s="4" t="str">
        <f t="shared" si="80"/>
        <v/>
      </c>
      <c r="O546" s="4" t="str">
        <f>_xlfn.LET(
_xlpm.CumulativeHousingPaymentsIncludingAdditionalCosts,SUM($J$29:$J546),
_xlpm.PrincipalOwedCalculation,$B$10-$D546,
_xlpm.IsPrincipalLessThenOrEqualToMonthlyPaymentCondition,$G545&lt;=$B$10,
_xlpm.IsPrincipalZeroCondition,ROUND($G545,2) = 0,
_xlpm.IsPrincipalRemainingBlankCondition,$G545="",
_xlpm.IsPeriodBlankCondition,ISBLANK($A546),
_xlpm.Calculation,IF(_xlpm.IsPeriodBlankCondition,"",IF(_xlpm.IsPrincipalRemainingBlankCondition,"",IF(_xlpm.IsPrincipalZeroCondition,"",_xlpm.CumulativeHousingPaymentsIncludingAdditionalCosts))),
_xlpm.Calculation
)</f>
        <v/>
      </c>
    </row>
    <row r="547" spans="2:15" x14ac:dyDescent="0.3">
      <c r="B547" s="34" t="str">
        <f t="shared" si="73"/>
        <v/>
      </c>
      <c r="C547" s="4" t="str">
        <f t="shared" si="74"/>
        <v/>
      </c>
      <c r="D547" s="4" t="str">
        <f t="shared" si="75"/>
        <v/>
      </c>
      <c r="E547" s="4" t="str">
        <f t="shared" si="72"/>
        <v/>
      </c>
      <c r="F547" s="4"/>
      <c r="G547" s="4" t="str">
        <f t="shared" si="76"/>
        <v/>
      </c>
      <c r="H547" s="4" t="str">
        <f t="shared" si="77"/>
        <v/>
      </c>
      <c r="I547" s="4" t="str">
        <f t="shared" si="78"/>
        <v/>
      </c>
      <c r="J547" s="4" t="str">
        <f t="shared" si="79"/>
        <v/>
      </c>
      <c r="K547" s="4" t="str">
        <f>_xlfn.LET(
_xlpm.CumulativeInterestCalculation,SUM($D$29:$D547),
_xlpm.IsPrincipalZeroCondition,ROUND($G546,2) = 0,
_xlpm.IsPrincipalRemainingBlankCondition,$G546="",
_xlpm.IsPeriodBlankCondition,ISBLANK($A547),
_xlpm.Calculation,IF(_xlpm.IsPeriodBlankCondition,"",IF(_xlpm.IsPrincipalRemainingBlankCondition,"",IF(_xlpm.IsPrincipalZeroCondition,"",_xlpm.CumulativeInterestCalculation))),
_xlpm.Calculation
)</f>
        <v/>
      </c>
      <c r="L547" s="4" t="str">
        <f>_xlfn.LET(
_xlpm.CumulativePrincipalCalculation,SUM($E$29:$F547),
_xlpm.CumulativePrincipalCalculationIfPrincipalLessThenOrEqualToMonthlyPaymentCondition,$L546+$E547,
_xlpm.PrincipalOwedCalculation,$B$10-$D547,
_xlpm.IsPrincipalLessThenOrEqualToMonthlyPaymentCondition,$G546&lt;=$B$10,
_xlpm.IsPrincipalZeroCondition,ROUND($G546,2) = 0,
_xlpm.IsPrincipalRemainingBlankCondition,$G546="",
_xlpm.IsPeriodBlankCondition,ISBLANK($A547),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47" s="4" t="str">
        <f>_xlfn.LET(
_xlpm.CumulativePMICalculation,SUM($I$29:$I547),
_xlpm.IsPrincipalZeroCondition,ROUND($G546,2) = 0,
_xlpm.IsPrincipalRemainingBlankCondition,$G546="",
_xlpm.IsPeriodBlankCondition,ISBLANK($A547),
_xlpm.Calculation,IF(_xlpm.IsPeriodBlankCondition,"",IF(_xlpm.IsPrincipalRemainingBlankCondition,"",IF(_xlpm.IsPrincipalZeroCondition,"",_xlpm.CumulativePMICalculation))),
_xlpm.Calculation
)</f>
        <v/>
      </c>
      <c r="N547" s="4" t="str">
        <f t="shared" si="80"/>
        <v/>
      </c>
      <c r="O547" s="4" t="str">
        <f>_xlfn.LET(
_xlpm.CumulativeHousingPaymentsIncludingAdditionalCosts,SUM($J$29:$J547),
_xlpm.PrincipalOwedCalculation,$B$10-$D547,
_xlpm.IsPrincipalLessThenOrEqualToMonthlyPaymentCondition,$G546&lt;=$B$10,
_xlpm.IsPrincipalZeroCondition,ROUND($G546,2) = 0,
_xlpm.IsPrincipalRemainingBlankCondition,$G546="",
_xlpm.IsPeriodBlankCondition,ISBLANK($A547),
_xlpm.Calculation,IF(_xlpm.IsPeriodBlankCondition,"",IF(_xlpm.IsPrincipalRemainingBlankCondition,"",IF(_xlpm.IsPrincipalZeroCondition,"",_xlpm.CumulativeHousingPaymentsIncludingAdditionalCosts))),
_xlpm.Calculation
)</f>
        <v/>
      </c>
    </row>
    <row r="548" spans="2:15" x14ac:dyDescent="0.3">
      <c r="B548" s="34" t="str">
        <f t="shared" si="73"/>
        <v/>
      </c>
      <c r="C548" s="4" t="str">
        <f t="shared" si="74"/>
        <v/>
      </c>
      <c r="D548" s="4" t="str">
        <f t="shared" si="75"/>
        <v/>
      </c>
      <c r="E548" s="4" t="str">
        <f t="shared" si="72"/>
        <v/>
      </c>
      <c r="F548" s="4"/>
      <c r="G548" s="4" t="str">
        <f t="shared" si="76"/>
        <v/>
      </c>
      <c r="H548" s="4" t="str">
        <f t="shared" si="77"/>
        <v/>
      </c>
      <c r="I548" s="4" t="str">
        <f t="shared" si="78"/>
        <v/>
      </c>
      <c r="J548" s="4" t="str">
        <f t="shared" si="79"/>
        <v/>
      </c>
      <c r="K548" s="4" t="str">
        <f>_xlfn.LET(
_xlpm.CumulativeInterestCalculation,SUM($D$29:$D548),
_xlpm.IsPrincipalZeroCondition,ROUND($G547,2) = 0,
_xlpm.IsPrincipalRemainingBlankCondition,$G547="",
_xlpm.IsPeriodBlankCondition,ISBLANK($A548),
_xlpm.Calculation,IF(_xlpm.IsPeriodBlankCondition,"",IF(_xlpm.IsPrincipalRemainingBlankCondition,"",IF(_xlpm.IsPrincipalZeroCondition,"",_xlpm.CumulativeInterestCalculation))),
_xlpm.Calculation
)</f>
        <v/>
      </c>
      <c r="L548" s="4" t="str">
        <f>_xlfn.LET(
_xlpm.CumulativePrincipalCalculation,SUM($E$29:$F548),
_xlpm.CumulativePrincipalCalculationIfPrincipalLessThenOrEqualToMonthlyPaymentCondition,$L547+$E548,
_xlpm.PrincipalOwedCalculation,$B$10-$D548,
_xlpm.IsPrincipalLessThenOrEqualToMonthlyPaymentCondition,$G547&lt;=$B$10,
_xlpm.IsPrincipalZeroCondition,ROUND($G547,2) = 0,
_xlpm.IsPrincipalRemainingBlankCondition,$G547="",
_xlpm.IsPeriodBlankCondition,ISBLANK($A548),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48" s="4" t="str">
        <f>_xlfn.LET(
_xlpm.CumulativePMICalculation,SUM($I$29:$I548),
_xlpm.IsPrincipalZeroCondition,ROUND($G547,2) = 0,
_xlpm.IsPrincipalRemainingBlankCondition,$G547="",
_xlpm.IsPeriodBlankCondition,ISBLANK($A548),
_xlpm.Calculation,IF(_xlpm.IsPeriodBlankCondition,"",IF(_xlpm.IsPrincipalRemainingBlankCondition,"",IF(_xlpm.IsPrincipalZeroCondition,"",_xlpm.CumulativePMICalculation))),
_xlpm.Calculation
)</f>
        <v/>
      </c>
      <c r="N548" s="4" t="str">
        <f t="shared" si="80"/>
        <v/>
      </c>
      <c r="O548" s="4" t="str">
        <f>_xlfn.LET(
_xlpm.CumulativeHousingPaymentsIncludingAdditionalCosts,SUM($J$29:$J548),
_xlpm.PrincipalOwedCalculation,$B$10-$D548,
_xlpm.IsPrincipalLessThenOrEqualToMonthlyPaymentCondition,$G547&lt;=$B$10,
_xlpm.IsPrincipalZeroCondition,ROUND($G547,2) = 0,
_xlpm.IsPrincipalRemainingBlankCondition,$G547="",
_xlpm.IsPeriodBlankCondition,ISBLANK($A548),
_xlpm.Calculation,IF(_xlpm.IsPeriodBlankCondition,"",IF(_xlpm.IsPrincipalRemainingBlankCondition,"",IF(_xlpm.IsPrincipalZeroCondition,"",_xlpm.CumulativeHousingPaymentsIncludingAdditionalCosts))),
_xlpm.Calculation
)</f>
        <v/>
      </c>
    </row>
    <row r="549" spans="2:15" x14ac:dyDescent="0.3">
      <c r="B549" s="34" t="str">
        <f t="shared" si="73"/>
        <v/>
      </c>
      <c r="C549" s="4" t="str">
        <f t="shared" si="74"/>
        <v/>
      </c>
      <c r="D549" s="4" t="str">
        <f t="shared" si="75"/>
        <v/>
      </c>
      <c r="E549" s="4" t="str">
        <f t="shared" si="72"/>
        <v/>
      </c>
      <c r="F549" s="4"/>
      <c r="G549" s="4" t="str">
        <f t="shared" si="76"/>
        <v/>
      </c>
      <c r="H549" s="4" t="str">
        <f t="shared" si="77"/>
        <v/>
      </c>
      <c r="I549" s="4" t="str">
        <f t="shared" si="78"/>
        <v/>
      </c>
      <c r="J549" s="4" t="str">
        <f t="shared" si="79"/>
        <v/>
      </c>
      <c r="K549" s="4" t="str">
        <f>_xlfn.LET(
_xlpm.CumulativeInterestCalculation,SUM($D$29:$D549),
_xlpm.IsPrincipalZeroCondition,ROUND($G548,2) = 0,
_xlpm.IsPrincipalRemainingBlankCondition,$G548="",
_xlpm.IsPeriodBlankCondition,ISBLANK($A549),
_xlpm.Calculation,IF(_xlpm.IsPeriodBlankCondition,"",IF(_xlpm.IsPrincipalRemainingBlankCondition,"",IF(_xlpm.IsPrincipalZeroCondition,"",_xlpm.CumulativeInterestCalculation))),
_xlpm.Calculation
)</f>
        <v/>
      </c>
      <c r="L549" s="4" t="str">
        <f>_xlfn.LET(
_xlpm.CumulativePrincipalCalculation,SUM($E$29:$F549),
_xlpm.CumulativePrincipalCalculationIfPrincipalLessThenOrEqualToMonthlyPaymentCondition,$L548+$E549,
_xlpm.PrincipalOwedCalculation,$B$10-$D549,
_xlpm.IsPrincipalLessThenOrEqualToMonthlyPaymentCondition,$G548&lt;=$B$10,
_xlpm.IsPrincipalZeroCondition,ROUND($G548,2) = 0,
_xlpm.IsPrincipalRemainingBlankCondition,$G548="",
_xlpm.IsPeriodBlankCondition,ISBLANK($A549),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49" s="4" t="str">
        <f>_xlfn.LET(
_xlpm.CumulativePMICalculation,SUM($I$29:$I549),
_xlpm.IsPrincipalZeroCondition,ROUND($G548,2) = 0,
_xlpm.IsPrincipalRemainingBlankCondition,$G548="",
_xlpm.IsPeriodBlankCondition,ISBLANK($A549),
_xlpm.Calculation,IF(_xlpm.IsPeriodBlankCondition,"",IF(_xlpm.IsPrincipalRemainingBlankCondition,"",IF(_xlpm.IsPrincipalZeroCondition,"",_xlpm.CumulativePMICalculation))),
_xlpm.Calculation
)</f>
        <v/>
      </c>
      <c r="N549" s="4" t="str">
        <f t="shared" si="80"/>
        <v/>
      </c>
      <c r="O549" s="4" t="str">
        <f>_xlfn.LET(
_xlpm.CumulativeHousingPaymentsIncludingAdditionalCosts,SUM($J$29:$J549),
_xlpm.PrincipalOwedCalculation,$B$10-$D549,
_xlpm.IsPrincipalLessThenOrEqualToMonthlyPaymentCondition,$G548&lt;=$B$10,
_xlpm.IsPrincipalZeroCondition,ROUND($G548,2) = 0,
_xlpm.IsPrincipalRemainingBlankCondition,$G548="",
_xlpm.IsPeriodBlankCondition,ISBLANK($A549),
_xlpm.Calculation,IF(_xlpm.IsPeriodBlankCondition,"",IF(_xlpm.IsPrincipalRemainingBlankCondition,"",IF(_xlpm.IsPrincipalZeroCondition,"",_xlpm.CumulativeHousingPaymentsIncludingAdditionalCosts))),
_xlpm.Calculation
)</f>
        <v/>
      </c>
    </row>
    <row r="550" spans="2:15" x14ac:dyDescent="0.3">
      <c r="B550" s="34" t="str">
        <f t="shared" si="73"/>
        <v/>
      </c>
      <c r="C550" s="4" t="str">
        <f t="shared" si="74"/>
        <v/>
      </c>
      <c r="D550" s="4" t="str">
        <f t="shared" si="75"/>
        <v/>
      </c>
      <c r="E550" s="4" t="str">
        <f t="shared" si="72"/>
        <v/>
      </c>
      <c r="F550" s="4"/>
      <c r="G550" s="4" t="str">
        <f t="shared" si="76"/>
        <v/>
      </c>
      <c r="H550" s="4" t="str">
        <f t="shared" si="77"/>
        <v/>
      </c>
      <c r="I550" s="4" t="str">
        <f t="shared" si="78"/>
        <v/>
      </c>
      <c r="J550" s="4" t="str">
        <f t="shared" si="79"/>
        <v/>
      </c>
      <c r="K550" s="4" t="str">
        <f>_xlfn.LET(
_xlpm.CumulativeInterestCalculation,SUM($D$29:$D550),
_xlpm.IsPrincipalZeroCondition,ROUND($G549,2) = 0,
_xlpm.IsPrincipalRemainingBlankCondition,$G549="",
_xlpm.IsPeriodBlankCondition,ISBLANK($A550),
_xlpm.Calculation,IF(_xlpm.IsPeriodBlankCondition,"",IF(_xlpm.IsPrincipalRemainingBlankCondition,"",IF(_xlpm.IsPrincipalZeroCondition,"",_xlpm.CumulativeInterestCalculation))),
_xlpm.Calculation
)</f>
        <v/>
      </c>
      <c r="L550" s="4" t="str">
        <f>_xlfn.LET(
_xlpm.CumulativePrincipalCalculation,SUM($E$29:$F550),
_xlpm.CumulativePrincipalCalculationIfPrincipalLessThenOrEqualToMonthlyPaymentCondition,$L549+$E550,
_xlpm.PrincipalOwedCalculation,$B$10-$D550,
_xlpm.IsPrincipalLessThenOrEqualToMonthlyPaymentCondition,$G549&lt;=$B$10,
_xlpm.IsPrincipalZeroCondition,ROUND($G549,2) = 0,
_xlpm.IsPrincipalRemainingBlankCondition,$G549="",
_xlpm.IsPeriodBlankCondition,ISBLANK($A550),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50" s="4" t="str">
        <f>_xlfn.LET(
_xlpm.CumulativePMICalculation,SUM($I$29:$I550),
_xlpm.IsPrincipalZeroCondition,ROUND($G549,2) = 0,
_xlpm.IsPrincipalRemainingBlankCondition,$G549="",
_xlpm.IsPeriodBlankCondition,ISBLANK($A550),
_xlpm.Calculation,IF(_xlpm.IsPeriodBlankCondition,"",IF(_xlpm.IsPrincipalRemainingBlankCondition,"",IF(_xlpm.IsPrincipalZeroCondition,"",_xlpm.CumulativePMICalculation))),
_xlpm.Calculation
)</f>
        <v/>
      </c>
      <c r="N550" s="4" t="str">
        <f t="shared" si="80"/>
        <v/>
      </c>
      <c r="O550" s="4" t="str">
        <f>_xlfn.LET(
_xlpm.CumulativeHousingPaymentsIncludingAdditionalCosts,SUM($J$29:$J550),
_xlpm.PrincipalOwedCalculation,$B$10-$D550,
_xlpm.IsPrincipalLessThenOrEqualToMonthlyPaymentCondition,$G549&lt;=$B$10,
_xlpm.IsPrincipalZeroCondition,ROUND($G549,2) = 0,
_xlpm.IsPrincipalRemainingBlankCondition,$G549="",
_xlpm.IsPeriodBlankCondition,ISBLANK($A550),
_xlpm.Calculation,IF(_xlpm.IsPeriodBlankCondition,"",IF(_xlpm.IsPrincipalRemainingBlankCondition,"",IF(_xlpm.IsPrincipalZeroCondition,"",_xlpm.CumulativeHousingPaymentsIncludingAdditionalCosts))),
_xlpm.Calculation
)</f>
        <v/>
      </c>
    </row>
    <row r="551" spans="2:15" x14ac:dyDescent="0.3">
      <c r="B551" s="34" t="str">
        <f t="shared" si="73"/>
        <v/>
      </c>
      <c r="C551" s="4" t="str">
        <f t="shared" si="74"/>
        <v/>
      </c>
      <c r="D551" s="4" t="str">
        <f t="shared" si="75"/>
        <v/>
      </c>
      <c r="E551" s="4" t="str">
        <f t="shared" si="72"/>
        <v/>
      </c>
      <c r="F551" s="4"/>
      <c r="G551" s="4" t="str">
        <f t="shared" si="76"/>
        <v/>
      </c>
      <c r="H551" s="4" t="str">
        <f t="shared" si="77"/>
        <v/>
      </c>
      <c r="I551" s="4" t="str">
        <f t="shared" si="78"/>
        <v/>
      </c>
      <c r="J551" s="4" t="str">
        <f t="shared" si="79"/>
        <v/>
      </c>
      <c r="K551" s="4" t="str">
        <f>_xlfn.LET(
_xlpm.CumulativeInterestCalculation,SUM($D$29:$D551),
_xlpm.IsPrincipalZeroCondition,ROUND($G550,2) = 0,
_xlpm.IsPrincipalRemainingBlankCondition,$G550="",
_xlpm.IsPeriodBlankCondition,ISBLANK($A551),
_xlpm.Calculation,IF(_xlpm.IsPeriodBlankCondition,"",IF(_xlpm.IsPrincipalRemainingBlankCondition,"",IF(_xlpm.IsPrincipalZeroCondition,"",_xlpm.CumulativeInterestCalculation))),
_xlpm.Calculation
)</f>
        <v/>
      </c>
      <c r="L551" s="4" t="str">
        <f>_xlfn.LET(
_xlpm.CumulativePrincipalCalculation,SUM($E$29:$F551),
_xlpm.CumulativePrincipalCalculationIfPrincipalLessThenOrEqualToMonthlyPaymentCondition,$L550+$E551,
_xlpm.PrincipalOwedCalculation,$B$10-$D551,
_xlpm.IsPrincipalLessThenOrEqualToMonthlyPaymentCondition,$G550&lt;=$B$10,
_xlpm.IsPrincipalZeroCondition,ROUND($G550,2) = 0,
_xlpm.IsPrincipalRemainingBlankCondition,$G550="",
_xlpm.IsPeriodBlankCondition,ISBLANK($A551),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51" s="4" t="str">
        <f>_xlfn.LET(
_xlpm.CumulativePMICalculation,SUM($I$29:$I551),
_xlpm.IsPrincipalZeroCondition,ROUND($G550,2) = 0,
_xlpm.IsPrincipalRemainingBlankCondition,$G550="",
_xlpm.IsPeriodBlankCondition,ISBLANK($A551),
_xlpm.Calculation,IF(_xlpm.IsPeriodBlankCondition,"",IF(_xlpm.IsPrincipalRemainingBlankCondition,"",IF(_xlpm.IsPrincipalZeroCondition,"",_xlpm.CumulativePMICalculation))),
_xlpm.Calculation
)</f>
        <v/>
      </c>
      <c r="N551" s="4" t="str">
        <f t="shared" si="80"/>
        <v/>
      </c>
      <c r="O551" s="4" t="str">
        <f>_xlfn.LET(
_xlpm.CumulativeHousingPaymentsIncludingAdditionalCosts,SUM($J$29:$J551),
_xlpm.PrincipalOwedCalculation,$B$10-$D551,
_xlpm.IsPrincipalLessThenOrEqualToMonthlyPaymentCondition,$G550&lt;=$B$10,
_xlpm.IsPrincipalZeroCondition,ROUND($G550,2) = 0,
_xlpm.IsPrincipalRemainingBlankCondition,$G550="",
_xlpm.IsPeriodBlankCondition,ISBLANK($A551),
_xlpm.Calculation,IF(_xlpm.IsPeriodBlankCondition,"",IF(_xlpm.IsPrincipalRemainingBlankCondition,"",IF(_xlpm.IsPrincipalZeroCondition,"",_xlpm.CumulativeHousingPaymentsIncludingAdditionalCosts))),
_xlpm.Calculation
)</f>
        <v/>
      </c>
    </row>
    <row r="552" spans="2:15" x14ac:dyDescent="0.3">
      <c r="B552" s="34" t="str">
        <f t="shared" si="73"/>
        <v/>
      </c>
      <c r="C552" s="4" t="str">
        <f t="shared" si="74"/>
        <v/>
      </c>
      <c r="D552" s="4" t="str">
        <f t="shared" si="75"/>
        <v/>
      </c>
      <c r="E552" s="4" t="str">
        <f t="shared" ref="E552:E615" si="81">_xlfn.LET(
_xlpm.PrincipalOwedCalculation,$B$10-$D552,
_xlpm.IsPrincipalLessThenOrEqualToMonthlyPaymentCondition,$G551&lt;=$B$10,
_xlpm.IsPrincipalZeroCondition,ROUND($G551,2) = 0,
_xlpm.IsPrincipalRemainingBlankCondition,$G551="",
_xlpm.IsPeriodBlankCondition,ISBLANK($A552),
_xlpm.Calculation,IF(_xlpm.IsPeriodBlankCondition,"",IF(_xlpm.IsPrincipalRemainingBlankCondition,"",IF(_xlpm.IsPrincipalZeroCondition,"",IF(_xlpm.IsPrincipalLessThenOrEqualToMonthlyPaymentCondition,$G551,_xlpm.PrincipalOwedCalculation)))),
_xlpm.Calculation
)</f>
        <v/>
      </c>
      <c r="F552" s="4"/>
      <c r="G552" s="4" t="str">
        <f t="shared" si="76"/>
        <v/>
      </c>
      <c r="H552" s="4" t="str">
        <f t="shared" si="77"/>
        <v/>
      </c>
      <c r="I552" s="4" t="str">
        <f t="shared" si="78"/>
        <v/>
      </c>
      <c r="J552" s="4" t="str">
        <f t="shared" si="79"/>
        <v/>
      </c>
      <c r="K552" s="4" t="str">
        <f>_xlfn.LET(
_xlpm.CumulativeInterestCalculation,SUM($D$29:$D552),
_xlpm.IsPrincipalZeroCondition,ROUND($G551,2) = 0,
_xlpm.IsPrincipalRemainingBlankCondition,$G551="",
_xlpm.IsPeriodBlankCondition,ISBLANK($A552),
_xlpm.Calculation,IF(_xlpm.IsPeriodBlankCondition,"",IF(_xlpm.IsPrincipalRemainingBlankCondition,"",IF(_xlpm.IsPrincipalZeroCondition,"",_xlpm.CumulativeInterestCalculation))),
_xlpm.Calculation
)</f>
        <v/>
      </c>
      <c r="L552" s="4" t="str">
        <f>_xlfn.LET(
_xlpm.CumulativePrincipalCalculation,SUM($E$29:$F552),
_xlpm.CumulativePrincipalCalculationIfPrincipalLessThenOrEqualToMonthlyPaymentCondition,$L551+$E552,
_xlpm.PrincipalOwedCalculation,$B$10-$D552,
_xlpm.IsPrincipalLessThenOrEqualToMonthlyPaymentCondition,$G551&lt;=$B$10,
_xlpm.IsPrincipalZeroCondition,ROUND($G551,2) = 0,
_xlpm.IsPrincipalRemainingBlankCondition,$G551="",
_xlpm.IsPeriodBlankCondition,ISBLANK($A552),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52" s="4" t="str">
        <f>_xlfn.LET(
_xlpm.CumulativePMICalculation,SUM($I$29:$I552),
_xlpm.IsPrincipalZeroCondition,ROUND($G551,2) = 0,
_xlpm.IsPrincipalRemainingBlankCondition,$G551="",
_xlpm.IsPeriodBlankCondition,ISBLANK($A552),
_xlpm.Calculation,IF(_xlpm.IsPeriodBlankCondition,"",IF(_xlpm.IsPrincipalRemainingBlankCondition,"",IF(_xlpm.IsPrincipalZeroCondition,"",_xlpm.CumulativePMICalculation))),
_xlpm.Calculation
)</f>
        <v/>
      </c>
      <c r="N552" s="4" t="str">
        <f t="shared" si="80"/>
        <v/>
      </c>
      <c r="O552" s="4" t="str">
        <f>_xlfn.LET(
_xlpm.CumulativeHousingPaymentsIncludingAdditionalCosts,SUM($J$29:$J552),
_xlpm.PrincipalOwedCalculation,$B$10-$D552,
_xlpm.IsPrincipalLessThenOrEqualToMonthlyPaymentCondition,$G551&lt;=$B$10,
_xlpm.IsPrincipalZeroCondition,ROUND($G551,2) = 0,
_xlpm.IsPrincipalRemainingBlankCondition,$G551="",
_xlpm.IsPeriodBlankCondition,ISBLANK($A552),
_xlpm.Calculation,IF(_xlpm.IsPeriodBlankCondition,"",IF(_xlpm.IsPrincipalRemainingBlankCondition,"",IF(_xlpm.IsPrincipalZeroCondition,"",_xlpm.CumulativeHousingPaymentsIncludingAdditionalCosts))),
_xlpm.Calculation
)</f>
        <v/>
      </c>
    </row>
    <row r="553" spans="2:15" x14ac:dyDescent="0.3">
      <c r="B553" s="34" t="str">
        <f t="shared" si="73"/>
        <v/>
      </c>
      <c r="C553" s="4" t="str">
        <f t="shared" si="74"/>
        <v/>
      </c>
      <c r="D553" s="4" t="str">
        <f t="shared" si="75"/>
        <v/>
      </c>
      <c r="E553" s="4" t="str">
        <f t="shared" si="81"/>
        <v/>
      </c>
      <c r="F553" s="4"/>
      <c r="G553" s="4" t="str">
        <f t="shared" si="76"/>
        <v/>
      </c>
      <c r="H553" s="4" t="str">
        <f t="shared" si="77"/>
        <v/>
      </c>
      <c r="I553" s="4" t="str">
        <f t="shared" si="78"/>
        <v/>
      </c>
      <c r="J553" s="4" t="str">
        <f t="shared" si="79"/>
        <v/>
      </c>
      <c r="K553" s="4" t="str">
        <f>_xlfn.LET(
_xlpm.CumulativeInterestCalculation,SUM($D$29:$D553),
_xlpm.IsPrincipalZeroCondition,ROUND($G552,2) = 0,
_xlpm.IsPrincipalRemainingBlankCondition,$G552="",
_xlpm.IsPeriodBlankCondition,ISBLANK($A553),
_xlpm.Calculation,IF(_xlpm.IsPeriodBlankCondition,"",IF(_xlpm.IsPrincipalRemainingBlankCondition,"",IF(_xlpm.IsPrincipalZeroCondition,"",_xlpm.CumulativeInterestCalculation))),
_xlpm.Calculation
)</f>
        <v/>
      </c>
      <c r="L553" s="4" t="str">
        <f>_xlfn.LET(
_xlpm.CumulativePrincipalCalculation,SUM($E$29:$F553),
_xlpm.CumulativePrincipalCalculationIfPrincipalLessThenOrEqualToMonthlyPaymentCondition,$L552+$E553,
_xlpm.PrincipalOwedCalculation,$B$10-$D553,
_xlpm.IsPrincipalLessThenOrEqualToMonthlyPaymentCondition,$G552&lt;=$B$10,
_xlpm.IsPrincipalZeroCondition,ROUND($G552,2) = 0,
_xlpm.IsPrincipalRemainingBlankCondition,$G552="",
_xlpm.IsPeriodBlankCondition,ISBLANK($A553),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53" s="4" t="str">
        <f>_xlfn.LET(
_xlpm.CumulativePMICalculation,SUM($I$29:$I553),
_xlpm.IsPrincipalZeroCondition,ROUND($G552,2) = 0,
_xlpm.IsPrincipalRemainingBlankCondition,$G552="",
_xlpm.IsPeriodBlankCondition,ISBLANK($A553),
_xlpm.Calculation,IF(_xlpm.IsPeriodBlankCondition,"",IF(_xlpm.IsPrincipalRemainingBlankCondition,"",IF(_xlpm.IsPrincipalZeroCondition,"",_xlpm.CumulativePMICalculation))),
_xlpm.Calculation
)</f>
        <v/>
      </c>
      <c r="N553" s="4" t="str">
        <f t="shared" si="80"/>
        <v/>
      </c>
      <c r="O553" s="4" t="str">
        <f>_xlfn.LET(
_xlpm.CumulativeHousingPaymentsIncludingAdditionalCosts,SUM($J$29:$J553),
_xlpm.PrincipalOwedCalculation,$B$10-$D553,
_xlpm.IsPrincipalLessThenOrEqualToMonthlyPaymentCondition,$G552&lt;=$B$10,
_xlpm.IsPrincipalZeroCondition,ROUND($G552,2) = 0,
_xlpm.IsPrincipalRemainingBlankCondition,$G552="",
_xlpm.IsPeriodBlankCondition,ISBLANK($A553),
_xlpm.Calculation,IF(_xlpm.IsPeriodBlankCondition,"",IF(_xlpm.IsPrincipalRemainingBlankCondition,"",IF(_xlpm.IsPrincipalZeroCondition,"",_xlpm.CumulativeHousingPaymentsIncludingAdditionalCosts))),
_xlpm.Calculation
)</f>
        <v/>
      </c>
    </row>
    <row r="554" spans="2:15" x14ac:dyDescent="0.3">
      <c r="B554" s="34" t="str">
        <f t="shared" si="73"/>
        <v/>
      </c>
      <c r="C554" s="4" t="str">
        <f t="shared" si="74"/>
        <v/>
      </c>
      <c r="D554" s="4" t="str">
        <f t="shared" si="75"/>
        <v/>
      </c>
      <c r="E554" s="4" t="str">
        <f t="shared" si="81"/>
        <v/>
      </c>
      <c r="F554" s="4"/>
      <c r="G554" s="4" t="str">
        <f t="shared" si="76"/>
        <v/>
      </c>
      <c r="H554" s="4" t="str">
        <f t="shared" si="77"/>
        <v/>
      </c>
      <c r="I554" s="4" t="str">
        <f t="shared" si="78"/>
        <v/>
      </c>
      <c r="J554" s="4" t="str">
        <f t="shared" si="79"/>
        <v/>
      </c>
      <c r="K554" s="4" t="str">
        <f>_xlfn.LET(
_xlpm.CumulativeInterestCalculation,SUM($D$29:$D554),
_xlpm.IsPrincipalZeroCondition,ROUND($G553,2) = 0,
_xlpm.IsPrincipalRemainingBlankCondition,$G553="",
_xlpm.IsPeriodBlankCondition,ISBLANK($A554),
_xlpm.Calculation,IF(_xlpm.IsPeriodBlankCondition,"",IF(_xlpm.IsPrincipalRemainingBlankCondition,"",IF(_xlpm.IsPrincipalZeroCondition,"",_xlpm.CumulativeInterestCalculation))),
_xlpm.Calculation
)</f>
        <v/>
      </c>
      <c r="L554" s="4" t="str">
        <f>_xlfn.LET(
_xlpm.CumulativePrincipalCalculation,SUM($E$29:$F554),
_xlpm.CumulativePrincipalCalculationIfPrincipalLessThenOrEqualToMonthlyPaymentCondition,$L553+$E554,
_xlpm.PrincipalOwedCalculation,$B$10-$D554,
_xlpm.IsPrincipalLessThenOrEqualToMonthlyPaymentCondition,$G553&lt;=$B$10,
_xlpm.IsPrincipalZeroCondition,ROUND($G553,2) = 0,
_xlpm.IsPrincipalRemainingBlankCondition,$G553="",
_xlpm.IsPeriodBlankCondition,ISBLANK($A554),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54" s="4" t="str">
        <f>_xlfn.LET(
_xlpm.CumulativePMICalculation,SUM($I$29:$I554),
_xlpm.IsPrincipalZeroCondition,ROUND($G553,2) = 0,
_xlpm.IsPrincipalRemainingBlankCondition,$G553="",
_xlpm.IsPeriodBlankCondition,ISBLANK($A554),
_xlpm.Calculation,IF(_xlpm.IsPeriodBlankCondition,"",IF(_xlpm.IsPrincipalRemainingBlankCondition,"",IF(_xlpm.IsPrincipalZeroCondition,"",_xlpm.CumulativePMICalculation))),
_xlpm.Calculation
)</f>
        <v/>
      </c>
      <c r="N554" s="4" t="str">
        <f t="shared" si="80"/>
        <v/>
      </c>
      <c r="O554" s="4" t="str">
        <f>_xlfn.LET(
_xlpm.CumulativeHousingPaymentsIncludingAdditionalCosts,SUM($J$29:$J554),
_xlpm.PrincipalOwedCalculation,$B$10-$D554,
_xlpm.IsPrincipalLessThenOrEqualToMonthlyPaymentCondition,$G553&lt;=$B$10,
_xlpm.IsPrincipalZeroCondition,ROUND($G553,2) = 0,
_xlpm.IsPrincipalRemainingBlankCondition,$G553="",
_xlpm.IsPeriodBlankCondition,ISBLANK($A554),
_xlpm.Calculation,IF(_xlpm.IsPeriodBlankCondition,"",IF(_xlpm.IsPrincipalRemainingBlankCondition,"",IF(_xlpm.IsPrincipalZeroCondition,"",_xlpm.CumulativeHousingPaymentsIncludingAdditionalCosts))),
_xlpm.Calculation
)</f>
        <v/>
      </c>
    </row>
    <row r="555" spans="2:15" x14ac:dyDescent="0.3">
      <c r="B555" s="34" t="str">
        <f t="shared" si="73"/>
        <v/>
      </c>
      <c r="C555" s="4" t="str">
        <f t="shared" si="74"/>
        <v/>
      </c>
      <c r="D555" s="4" t="str">
        <f t="shared" si="75"/>
        <v/>
      </c>
      <c r="E555" s="4" t="str">
        <f t="shared" si="81"/>
        <v/>
      </c>
      <c r="F555" s="4"/>
      <c r="G555" s="4" t="str">
        <f t="shared" si="76"/>
        <v/>
      </c>
      <c r="H555" s="4" t="str">
        <f t="shared" si="77"/>
        <v/>
      </c>
      <c r="I555" s="4" t="str">
        <f t="shared" si="78"/>
        <v/>
      </c>
      <c r="J555" s="4" t="str">
        <f t="shared" si="79"/>
        <v/>
      </c>
      <c r="K555" s="4" t="str">
        <f>_xlfn.LET(
_xlpm.CumulativeInterestCalculation,SUM($D$29:$D555),
_xlpm.IsPrincipalZeroCondition,ROUND($G554,2) = 0,
_xlpm.IsPrincipalRemainingBlankCondition,$G554="",
_xlpm.IsPeriodBlankCondition,ISBLANK($A555),
_xlpm.Calculation,IF(_xlpm.IsPeriodBlankCondition,"",IF(_xlpm.IsPrincipalRemainingBlankCondition,"",IF(_xlpm.IsPrincipalZeroCondition,"",_xlpm.CumulativeInterestCalculation))),
_xlpm.Calculation
)</f>
        <v/>
      </c>
      <c r="L555" s="4" t="str">
        <f>_xlfn.LET(
_xlpm.CumulativePrincipalCalculation,SUM($E$29:$F555),
_xlpm.CumulativePrincipalCalculationIfPrincipalLessThenOrEqualToMonthlyPaymentCondition,$L554+$E555,
_xlpm.PrincipalOwedCalculation,$B$10-$D555,
_xlpm.IsPrincipalLessThenOrEqualToMonthlyPaymentCondition,$G554&lt;=$B$10,
_xlpm.IsPrincipalZeroCondition,ROUND($G554,2) = 0,
_xlpm.IsPrincipalRemainingBlankCondition,$G554="",
_xlpm.IsPeriodBlankCondition,ISBLANK($A555),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55" s="4" t="str">
        <f>_xlfn.LET(
_xlpm.CumulativePMICalculation,SUM($I$29:$I555),
_xlpm.IsPrincipalZeroCondition,ROUND($G554,2) = 0,
_xlpm.IsPrincipalRemainingBlankCondition,$G554="",
_xlpm.IsPeriodBlankCondition,ISBLANK($A555),
_xlpm.Calculation,IF(_xlpm.IsPeriodBlankCondition,"",IF(_xlpm.IsPrincipalRemainingBlankCondition,"",IF(_xlpm.IsPrincipalZeroCondition,"",_xlpm.CumulativePMICalculation))),
_xlpm.Calculation
)</f>
        <v/>
      </c>
      <c r="N555" s="4" t="str">
        <f t="shared" si="80"/>
        <v/>
      </c>
      <c r="O555" s="4" t="str">
        <f>_xlfn.LET(
_xlpm.CumulativeHousingPaymentsIncludingAdditionalCosts,SUM($J$29:$J555),
_xlpm.PrincipalOwedCalculation,$B$10-$D555,
_xlpm.IsPrincipalLessThenOrEqualToMonthlyPaymentCondition,$G554&lt;=$B$10,
_xlpm.IsPrincipalZeroCondition,ROUND($G554,2) = 0,
_xlpm.IsPrincipalRemainingBlankCondition,$G554="",
_xlpm.IsPeriodBlankCondition,ISBLANK($A555),
_xlpm.Calculation,IF(_xlpm.IsPeriodBlankCondition,"",IF(_xlpm.IsPrincipalRemainingBlankCondition,"",IF(_xlpm.IsPrincipalZeroCondition,"",_xlpm.CumulativeHousingPaymentsIncludingAdditionalCosts))),
_xlpm.Calculation
)</f>
        <v/>
      </c>
    </row>
    <row r="556" spans="2:15" x14ac:dyDescent="0.3">
      <c r="B556" s="34" t="str">
        <f t="shared" si="73"/>
        <v/>
      </c>
      <c r="C556" s="4" t="str">
        <f t="shared" si="74"/>
        <v/>
      </c>
      <c r="D556" s="4" t="str">
        <f t="shared" si="75"/>
        <v/>
      </c>
      <c r="E556" s="4" t="str">
        <f t="shared" si="81"/>
        <v/>
      </c>
      <c r="F556" s="4"/>
      <c r="G556" s="4" t="str">
        <f t="shared" si="76"/>
        <v/>
      </c>
      <c r="H556" s="4" t="str">
        <f t="shared" si="77"/>
        <v/>
      </c>
      <c r="I556" s="4" t="str">
        <f t="shared" si="78"/>
        <v/>
      </c>
      <c r="J556" s="4" t="str">
        <f t="shared" si="79"/>
        <v/>
      </c>
      <c r="K556" s="4" t="str">
        <f>_xlfn.LET(
_xlpm.CumulativeInterestCalculation,SUM($D$29:$D556),
_xlpm.IsPrincipalZeroCondition,ROUND($G555,2) = 0,
_xlpm.IsPrincipalRemainingBlankCondition,$G555="",
_xlpm.IsPeriodBlankCondition,ISBLANK($A556),
_xlpm.Calculation,IF(_xlpm.IsPeriodBlankCondition,"",IF(_xlpm.IsPrincipalRemainingBlankCondition,"",IF(_xlpm.IsPrincipalZeroCondition,"",_xlpm.CumulativeInterestCalculation))),
_xlpm.Calculation
)</f>
        <v/>
      </c>
      <c r="L556" s="4" t="str">
        <f>_xlfn.LET(
_xlpm.CumulativePrincipalCalculation,SUM($E$29:$F556),
_xlpm.CumulativePrincipalCalculationIfPrincipalLessThenOrEqualToMonthlyPaymentCondition,$L555+$E556,
_xlpm.PrincipalOwedCalculation,$B$10-$D556,
_xlpm.IsPrincipalLessThenOrEqualToMonthlyPaymentCondition,$G555&lt;=$B$10,
_xlpm.IsPrincipalZeroCondition,ROUND($G555,2) = 0,
_xlpm.IsPrincipalRemainingBlankCondition,$G555="",
_xlpm.IsPeriodBlankCondition,ISBLANK($A556),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56" s="4" t="str">
        <f>_xlfn.LET(
_xlpm.CumulativePMICalculation,SUM($I$29:$I556),
_xlpm.IsPrincipalZeroCondition,ROUND($G555,2) = 0,
_xlpm.IsPrincipalRemainingBlankCondition,$G555="",
_xlpm.IsPeriodBlankCondition,ISBLANK($A556),
_xlpm.Calculation,IF(_xlpm.IsPeriodBlankCondition,"",IF(_xlpm.IsPrincipalRemainingBlankCondition,"",IF(_xlpm.IsPrincipalZeroCondition,"",_xlpm.CumulativePMICalculation))),
_xlpm.Calculation
)</f>
        <v/>
      </c>
      <c r="N556" s="4" t="str">
        <f t="shared" si="80"/>
        <v/>
      </c>
      <c r="O556" s="4" t="str">
        <f>_xlfn.LET(
_xlpm.CumulativeHousingPaymentsIncludingAdditionalCosts,SUM($J$29:$J556),
_xlpm.PrincipalOwedCalculation,$B$10-$D556,
_xlpm.IsPrincipalLessThenOrEqualToMonthlyPaymentCondition,$G555&lt;=$B$10,
_xlpm.IsPrincipalZeroCondition,ROUND($G555,2) = 0,
_xlpm.IsPrincipalRemainingBlankCondition,$G555="",
_xlpm.IsPeriodBlankCondition,ISBLANK($A556),
_xlpm.Calculation,IF(_xlpm.IsPeriodBlankCondition,"",IF(_xlpm.IsPrincipalRemainingBlankCondition,"",IF(_xlpm.IsPrincipalZeroCondition,"",_xlpm.CumulativeHousingPaymentsIncludingAdditionalCosts))),
_xlpm.Calculation
)</f>
        <v/>
      </c>
    </row>
    <row r="557" spans="2:15" x14ac:dyDescent="0.3">
      <c r="B557" s="34" t="str">
        <f t="shared" si="73"/>
        <v/>
      </c>
      <c r="C557" s="4" t="str">
        <f t="shared" si="74"/>
        <v/>
      </c>
      <c r="D557" s="4" t="str">
        <f t="shared" si="75"/>
        <v/>
      </c>
      <c r="E557" s="4" t="str">
        <f t="shared" si="81"/>
        <v/>
      </c>
      <c r="F557" s="4"/>
      <c r="G557" s="4" t="str">
        <f t="shared" si="76"/>
        <v/>
      </c>
      <c r="H557" s="4" t="str">
        <f t="shared" si="77"/>
        <v/>
      </c>
      <c r="I557" s="4" t="str">
        <f t="shared" si="78"/>
        <v/>
      </c>
      <c r="J557" s="4" t="str">
        <f t="shared" si="79"/>
        <v/>
      </c>
      <c r="K557" s="4" t="str">
        <f>_xlfn.LET(
_xlpm.CumulativeInterestCalculation,SUM($D$29:$D557),
_xlpm.IsPrincipalZeroCondition,ROUND($G556,2) = 0,
_xlpm.IsPrincipalRemainingBlankCondition,$G556="",
_xlpm.IsPeriodBlankCondition,ISBLANK($A557),
_xlpm.Calculation,IF(_xlpm.IsPeriodBlankCondition,"",IF(_xlpm.IsPrincipalRemainingBlankCondition,"",IF(_xlpm.IsPrincipalZeroCondition,"",_xlpm.CumulativeInterestCalculation))),
_xlpm.Calculation
)</f>
        <v/>
      </c>
      <c r="L557" s="4" t="str">
        <f>_xlfn.LET(
_xlpm.CumulativePrincipalCalculation,SUM($E$29:$F557),
_xlpm.CumulativePrincipalCalculationIfPrincipalLessThenOrEqualToMonthlyPaymentCondition,$L556+$E557,
_xlpm.PrincipalOwedCalculation,$B$10-$D557,
_xlpm.IsPrincipalLessThenOrEqualToMonthlyPaymentCondition,$G556&lt;=$B$10,
_xlpm.IsPrincipalZeroCondition,ROUND($G556,2) = 0,
_xlpm.IsPrincipalRemainingBlankCondition,$G556="",
_xlpm.IsPeriodBlankCondition,ISBLANK($A557),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57" s="4" t="str">
        <f>_xlfn.LET(
_xlpm.CumulativePMICalculation,SUM($I$29:$I557),
_xlpm.IsPrincipalZeroCondition,ROUND($G556,2) = 0,
_xlpm.IsPrincipalRemainingBlankCondition,$G556="",
_xlpm.IsPeriodBlankCondition,ISBLANK($A557),
_xlpm.Calculation,IF(_xlpm.IsPeriodBlankCondition,"",IF(_xlpm.IsPrincipalRemainingBlankCondition,"",IF(_xlpm.IsPrincipalZeroCondition,"",_xlpm.CumulativePMICalculation))),
_xlpm.Calculation
)</f>
        <v/>
      </c>
      <c r="N557" s="4" t="str">
        <f t="shared" si="80"/>
        <v/>
      </c>
      <c r="O557" s="4" t="str">
        <f>_xlfn.LET(
_xlpm.CumulativeHousingPaymentsIncludingAdditionalCosts,SUM($J$29:$J557),
_xlpm.PrincipalOwedCalculation,$B$10-$D557,
_xlpm.IsPrincipalLessThenOrEqualToMonthlyPaymentCondition,$G556&lt;=$B$10,
_xlpm.IsPrincipalZeroCondition,ROUND($G556,2) = 0,
_xlpm.IsPrincipalRemainingBlankCondition,$G556="",
_xlpm.IsPeriodBlankCondition,ISBLANK($A557),
_xlpm.Calculation,IF(_xlpm.IsPeriodBlankCondition,"",IF(_xlpm.IsPrincipalRemainingBlankCondition,"",IF(_xlpm.IsPrincipalZeroCondition,"",_xlpm.CumulativeHousingPaymentsIncludingAdditionalCosts))),
_xlpm.Calculation
)</f>
        <v/>
      </c>
    </row>
    <row r="558" spans="2:15" x14ac:dyDescent="0.3">
      <c r="B558" s="34" t="str">
        <f t="shared" si="73"/>
        <v/>
      </c>
      <c r="C558" s="4" t="str">
        <f t="shared" si="74"/>
        <v/>
      </c>
      <c r="D558" s="4" t="str">
        <f t="shared" si="75"/>
        <v/>
      </c>
      <c r="E558" s="4" t="str">
        <f t="shared" si="81"/>
        <v/>
      </c>
      <c r="F558" s="4"/>
      <c r="G558" s="4" t="str">
        <f t="shared" si="76"/>
        <v/>
      </c>
      <c r="H558" s="4" t="str">
        <f t="shared" si="77"/>
        <v/>
      </c>
      <c r="I558" s="4" t="str">
        <f t="shared" si="78"/>
        <v/>
      </c>
      <c r="J558" s="4" t="str">
        <f t="shared" si="79"/>
        <v/>
      </c>
      <c r="K558" s="4" t="str">
        <f>_xlfn.LET(
_xlpm.CumulativeInterestCalculation,SUM($D$29:$D558),
_xlpm.IsPrincipalZeroCondition,ROUND($G557,2) = 0,
_xlpm.IsPrincipalRemainingBlankCondition,$G557="",
_xlpm.IsPeriodBlankCondition,ISBLANK($A558),
_xlpm.Calculation,IF(_xlpm.IsPeriodBlankCondition,"",IF(_xlpm.IsPrincipalRemainingBlankCondition,"",IF(_xlpm.IsPrincipalZeroCondition,"",_xlpm.CumulativeInterestCalculation))),
_xlpm.Calculation
)</f>
        <v/>
      </c>
      <c r="L558" s="4" t="str">
        <f>_xlfn.LET(
_xlpm.CumulativePrincipalCalculation,SUM($E$29:$F558),
_xlpm.CumulativePrincipalCalculationIfPrincipalLessThenOrEqualToMonthlyPaymentCondition,$L557+$E558,
_xlpm.PrincipalOwedCalculation,$B$10-$D558,
_xlpm.IsPrincipalLessThenOrEqualToMonthlyPaymentCondition,$G557&lt;=$B$10,
_xlpm.IsPrincipalZeroCondition,ROUND($G557,2) = 0,
_xlpm.IsPrincipalRemainingBlankCondition,$G557="",
_xlpm.IsPeriodBlankCondition,ISBLANK($A558),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58" s="4" t="str">
        <f>_xlfn.LET(
_xlpm.CumulativePMICalculation,SUM($I$29:$I558),
_xlpm.IsPrincipalZeroCondition,ROUND($G557,2) = 0,
_xlpm.IsPrincipalRemainingBlankCondition,$G557="",
_xlpm.IsPeriodBlankCondition,ISBLANK($A558),
_xlpm.Calculation,IF(_xlpm.IsPeriodBlankCondition,"",IF(_xlpm.IsPrincipalRemainingBlankCondition,"",IF(_xlpm.IsPrincipalZeroCondition,"",_xlpm.CumulativePMICalculation))),
_xlpm.Calculation
)</f>
        <v/>
      </c>
      <c r="N558" s="4" t="str">
        <f t="shared" si="80"/>
        <v/>
      </c>
      <c r="O558" s="4" t="str">
        <f>_xlfn.LET(
_xlpm.CumulativeHousingPaymentsIncludingAdditionalCosts,SUM($J$29:$J558),
_xlpm.PrincipalOwedCalculation,$B$10-$D558,
_xlpm.IsPrincipalLessThenOrEqualToMonthlyPaymentCondition,$G557&lt;=$B$10,
_xlpm.IsPrincipalZeroCondition,ROUND($G557,2) = 0,
_xlpm.IsPrincipalRemainingBlankCondition,$G557="",
_xlpm.IsPeriodBlankCondition,ISBLANK($A558),
_xlpm.Calculation,IF(_xlpm.IsPeriodBlankCondition,"",IF(_xlpm.IsPrincipalRemainingBlankCondition,"",IF(_xlpm.IsPrincipalZeroCondition,"",_xlpm.CumulativeHousingPaymentsIncludingAdditionalCosts))),
_xlpm.Calculation
)</f>
        <v/>
      </c>
    </row>
    <row r="559" spans="2:15" x14ac:dyDescent="0.3">
      <c r="B559" s="34" t="str">
        <f t="shared" si="73"/>
        <v/>
      </c>
      <c r="C559" s="4" t="str">
        <f t="shared" si="74"/>
        <v/>
      </c>
      <c r="D559" s="4" t="str">
        <f t="shared" si="75"/>
        <v/>
      </c>
      <c r="E559" s="4" t="str">
        <f t="shared" si="81"/>
        <v/>
      </c>
      <c r="F559" s="4"/>
      <c r="G559" s="4" t="str">
        <f t="shared" si="76"/>
        <v/>
      </c>
      <c r="H559" s="4" t="str">
        <f t="shared" si="77"/>
        <v/>
      </c>
      <c r="I559" s="4" t="str">
        <f t="shared" si="78"/>
        <v/>
      </c>
      <c r="J559" s="4" t="str">
        <f t="shared" si="79"/>
        <v/>
      </c>
      <c r="K559" s="4" t="str">
        <f>_xlfn.LET(
_xlpm.CumulativeInterestCalculation,SUM($D$29:$D559),
_xlpm.IsPrincipalZeroCondition,ROUND($G558,2) = 0,
_xlpm.IsPrincipalRemainingBlankCondition,$G558="",
_xlpm.IsPeriodBlankCondition,ISBLANK($A559),
_xlpm.Calculation,IF(_xlpm.IsPeriodBlankCondition,"",IF(_xlpm.IsPrincipalRemainingBlankCondition,"",IF(_xlpm.IsPrincipalZeroCondition,"",_xlpm.CumulativeInterestCalculation))),
_xlpm.Calculation
)</f>
        <v/>
      </c>
      <c r="L559" s="4" t="str">
        <f>_xlfn.LET(
_xlpm.CumulativePrincipalCalculation,SUM($E$29:$F559),
_xlpm.CumulativePrincipalCalculationIfPrincipalLessThenOrEqualToMonthlyPaymentCondition,$L558+$E559,
_xlpm.PrincipalOwedCalculation,$B$10-$D559,
_xlpm.IsPrincipalLessThenOrEqualToMonthlyPaymentCondition,$G558&lt;=$B$10,
_xlpm.IsPrincipalZeroCondition,ROUND($G558,2) = 0,
_xlpm.IsPrincipalRemainingBlankCondition,$G558="",
_xlpm.IsPeriodBlankCondition,ISBLANK($A559),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59" s="4" t="str">
        <f>_xlfn.LET(
_xlpm.CumulativePMICalculation,SUM($I$29:$I559),
_xlpm.IsPrincipalZeroCondition,ROUND($G558,2) = 0,
_xlpm.IsPrincipalRemainingBlankCondition,$G558="",
_xlpm.IsPeriodBlankCondition,ISBLANK($A559),
_xlpm.Calculation,IF(_xlpm.IsPeriodBlankCondition,"",IF(_xlpm.IsPrincipalRemainingBlankCondition,"",IF(_xlpm.IsPrincipalZeroCondition,"",_xlpm.CumulativePMICalculation))),
_xlpm.Calculation
)</f>
        <v/>
      </c>
      <c r="N559" s="4" t="str">
        <f t="shared" si="80"/>
        <v/>
      </c>
      <c r="O559" s="4" t="str">
        <f>_xlfn.LET(
_xlpm.CumulativeHousingPaymentsIncludingAdditionalCosts,SUM($J$29:$J559),
_xlpm.PrincipalOwedCalculation,$B$10-$D559,
_xlpm.IsPrincipalLessThenOrEqualToMonthlyPaymentCondition,$G558&lt;=$B$10,
_xlpm.IsPrincipalZeroCondition,ROUND($G558,2) = 0,
_xlpm.IsPrincipalRemainingBlankCondition,$G558="",
_xlpm.IsPeriodBlankCondition,ISBLANK($A559),
_xlpm.Calculation,IF(_xlpm.IsPeriodBlankCondition,"",IF(_xlpm.IsPrincipalRemainingBlankCondition,"",IF(_xlpm.IsPrincipalZeroCondition,"",_xlpm.CumulativeHousingPaymentsIncludingAdditionalCosts))),
_xlpm.Calculation
)</f>
        <v/>
      </c>
    </row>
    <row r="560" spans="2:15" x14ac:dyDescent="0.3">
      <c r="B560" s="34" t="str">
        <f t="shared" si="73"/>
        <v/>
      </c>
      <c r="C560" s="4" t="str">
        <f t="shared" si="74"/>
        <v/>
      </c>
      <c r="D560" s="4" t="str">
        <f t="shared" si="75"/>
        <v/>
      </c>
      <c r="E560" s="4" t="str">
        <f t="shared" si="81"/>
        <v/>
      </c>
      <c r="F560" s="4"/>
      <c r="G560" s="4" t="str">
        <f t="shared" si="76"/>
        <v/>
      </c>
      <c r="H560" s="4" t="str">
        <f t="shared" si="77"/>
        <v/>
      </c>
      <c r="I560" s="4" t="str">
        <f t="shared" si="78"/>
        <v/>
      </c>
      <c r="J560" s="4" t="str">
        <f t="shared" si="79"/>
        <v/>
      </c>
      <c r="K560" s="4" t="str">
        <f>_xlfn.LET(
_xlpm.CumulativeInterestCalculation,SUM($D$29:$D560),
_xlpm.IsPrincipalZeroCondition,ROUND($G559,2) = 0,
_xlpm.IsPrincipalRemainingBlankCondition,$G559="",
_xlpm.IsPeriodBlankCondition,ISBLANK($A560),
_xlpm.Calculation,IF(_xlpm.IsPeriodBlankCondition,"",IF(_xlpm.IsPrincipalRemainingBlankCondition,"",IF(_xlpm.IsPrincipalZeroCondition,"",_xlpm.CumulativeInterestCalculation))),
_xlpm.Calculation
)</f>
        <v/>
      </c>
      <c r="L560" s="4" t="str">
        <f>_xlfn.LET(
_xlpm.CumulativePrincipalCalculation,SUM($E$29:$F560),
_xlpm.CumulativePrincipalCalculationIfPrincipalLessThenOrEqualToMonthlyPaymentCondition,$L559+$E560,
_xlpm.PrincipalOwedCalculation,$B$10-$D560,
_xlpm.IsPrincipalLessThenOrEqualToMonthlyPaymentCondition,$G559&lt;=$B$10,
_xlpm.IsPrincipalZeroCondition,ROUND($G559,2) = 0,
_xlpm.IsPrincipalRemainingBlankCondition,$G559="",
_xlpm.IsPeriodBlankCondition,ISBLANK($A560),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60" s="4" t="str">
        <f>_xlfn.LET(
_xlpm.CumulativePMICalculation,SUM($I$29:$I560),
_xlpm.IsPrincipalZeroCondition,ROUND($G559,2) = 0,
_xlpm.IsPrincipalRemainingBlankCondition,$G559="",
_xlpm.IsPeriodBlankCondition,ISBLANK($A560),
_xlpm.Calculation,IF(_xlpm.IsPeriodBlankCondition,"",IF(_xlpm.IsPrincipalRemainingBlankCondition,"",IF(_xlpm.IsPrincipalZeroCondition,"",_xlpm.CumulativePMICalculation))),
_xlpm.Calculation
)</f>
        <v/>
      </c>
      <c r="N560" s="4" t="str">
        <f t="shared" si="80"/>
        <v/>
      </c>
      <c r="O560" s="4" t="str">
        <f>_xlfn.LET(
_xlpm.CumulativeHousingPaymentsIncludingAdditionalCosts,SUM($J$29:$J560),
_xlpm.PrincipalOwedCalculation,$B$10-$D560,
_xlpm.IsPrincipalLessThenOrEqualToMonthlyPaymentCondition,$G559&lt;=$B$10,
_xlpm.IsPrincipalZeroCondition,ROUND($G559,2) = 0,
_xlpm.IsPrincipalRemainingBlankCondition,$G559="",
_xlpm.IsPeriodBlankCondition,ISBLANK($A560),
_xlpm.Calculation,IF(_xlpm.IsPeriodBlankCondition,"",IF(_xlpm.IsPrincipalRemainingBlankCondition,"",IF(_xlpm.IsPrincipalZeroCondition,"",_xlpm.CumulativeHousingPaymentsIncludingAdditionalCosts))),
_xlpm.Calculation
)</f>
        <v/>
      </c>
    </row>
    <row r="561" spans="2:15" x14ac:dyDescent="0.3">
      <c r="B561" s="34" t="str">
        <f t="shared" si="73"/>
        <v/>
      </c>
      <c r="C561" s="4" t="str">
        <f t="shared" si="74"/>
        <v/>
      </c>
      <c r="D561" s="4" t="str">
        <f t="shared" si="75"/>
        <v/>
      </c>
      <c r="E561" s="4" t="str">
        <f t="shared" si="81"/>
        <v/>
      </c>
      <c r="F561" s="4"/>
      <c r="G561" s="4" t="str">
        <f t="shared" si="76"/>
        <v/>
      </c>
      <c r="H561" s="4" t="str">
        <f t="shared" si="77"/>
        <v/>
      </c>
      <c r="I561" s="4" t="str">
        <f t="shared" si="78"/>
        <v/>
      </c>
      <c r="J561" s="4" t="str">
        <f t="shared" si="79"/>
        <v/>
      </c>
      <c r="K561" s="4" t="str">
        <f>_xlfn.LET(
_xlpm.CumulativeInterestCalculation,SUM($D$29:$D561),
_xlpm.IsPrincipalZeroCondition,ROUND($G560,2) = 0,
_xlpm.IsPrincipalRemainingBlankCondition,$G560="",
_xlpm.IsPeriodBlankCondition,ISBLANK($A561),
_xlpm.Calculation,IF(_xlpm.IsPeriodBlankCondition,"",IF(_xlpm.IsPrincipalRemainingBlankCondition,"",IF(_xlpm.IsPrincipalZeroCondition,"",_xlpm.CumulativeInterestCalculation))),
_xlpm.Calculation
)</f>
        <v/>
      </c>
      <c r="L561" s="4" t="str">
        <f>_xlfn.LET(
_xlpm.CumulativePrincipalCalculation,SUM($E$29:$F561),
_xlpm.CumulativePrincipalCalculationIfPrincipalLessThenOrEqualToMonthlyPaymentCondition,$L560+$E561,
_xlpm.PrincipalOwedCalculation,$B$10-$D561,
_xlpm.IsPrincipalLessThenOrEqualToMonthlyPaymentCondition,$G560&lt;=$B$10,
_xlpm.IsPrincipalZeroCondition,ROUND($G560,2) = 0,
_xlpm.IsPrincipalRemainingBlankCondition,$G560="",
_xlpm.IsPeriodBlankCondition,ISBLANK($A561),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61" s="4" t="str">
        <f>_xlfn.LET(
_xlpm.CumulativePMICalculation,SUM($I$29:$I561),
_xlpm.IsPrincipalZeroCondition,ROUND($G560,2) = 0,
_xlpm.IsPrincipalRemainingBlankCondition,$G560="",
_xlpm.IsPeriodBlankCondition,ISBLANK($A561),
_xlpm.Calculation,IF(_xlpm.IsPeriodBlankCondition,"",IF(_xlpm.IsPrincipalRemainingBlankCondition,"",IF(_xlpm.IsPrincipalZeroCondition,"",_xlpm.CumulativePMICalculation))),
_xlpm.Calculation
)</f>
        <v/>
      </c>
      <c r="N561" s="4" t="str">
        <f t="shared" si="80"/>
        <v/>
      </c>
      <c r="O561" s="4" t="str">
        <f>_xlfn.LET(
_xlpm.CumulativeHousingPaymentsIncludingAdditionalCosts,SUM($J$29:$J561),
_xlpm.PrincipalOwedCalculation,$B$10-$D561,
_xlpm.IsPrincipalLessThenOrEqualToMonthlyPaymentCondition,$G560&lt;=$B$10,
_xlpm.IsPrincipalZeroCondition,ROUND($G560,2) = 0,
_xlpm.IsPrincipalRemainingBlankCondition,$G560="",
_xlpm.IsPeriodBlankCondition,ISBLANK($A561),
_xlpm.Calculation,IF(_xlpm.IsPeriodBlankCondition,"",IF(_xlpm.IsPrincipalRemainingBlankCondition,"",IF(_xlpm.IsPrincipalZeroCondition,"",_xlpm.CumulativeHousingPaymentsIncludingAdditionalCosts))),
_xlpm.Calculation
)</f>
        <v/>
      </c>
    </row>
    <row r="562" spans="2:15" x14ac:dyDescent="0.3">
      <c r="B562" s="34" t="str">
        <f t="shared" si="73"/>
        <v/>
      </c>
      <c r="C562" s="4" t="str">
        <f t="shared" si="74"/>
        <v/>
      </c>
      <c r="D562" s="4" t="str">
        <f t="shared" si="75"/>
        <v/>
      </c>
      <c r="E562" s="4" t="str">
        <f t="shared" si="81"/>
        <v/>
      </c>
      <c r="F562" s="4"/>
      <c r="G562" s="4" t="str">
        <f t="shared" si="76"/>
        <v/>
      </c>
      <c r="H562" s="4" t="str">
        <f t="shared" si="77"/>
        <v/>
      </c>
      <c r="I562" s="4" t="str">
        <f t="shared" si="78"/>
        <v/>
      </c>
      <c r="J562" s="4" t="str">
        <f t="shared" si="79"/>
        <v/>
      </c>
      <c r="K562" s="4" t="str">
        <f>_xlfn.LET(
_xlpm.CumulativeInterestCalculation,SUM($D$29:$D562),
_xlpm.IsPrincipalZeroCondition,ROUND($G561,2) = 0,
_xlpm.IsPrincipalRemainingBlankCondition,$G561="",
_xlpm.IsPeriodBlankCondition,ISBLANK($A562),
_xlpm.Calculation,IF(_xlpm.IsPeriodBlankCondition,"",IF(_xlpm.IsPrincipalRemainingBlankCondition,"",IF(_xlpm.IsPrincipalZeroCondition,"",_xlpm.CumulativeInterestCalculation))),
_xlpm.Calculation
)</f>
        <v/>
      </c>
      <c r="L562" s="4" t="str">
        <f>_xlfn.LET(
_xlpm.CumulativePrincipalCalculation,SUM($E$29:$F562),
_xlpm.CumulativePrincipalCalculationIfPrincipalLessThenOrEqualToMonthlyPaymentCondition,$L561+$E562,
_xlpm.PrincipalOwedCalculation,$B$10-$D562,
_xlpm.IsPrincipalLessThenOrEqualToMonthlyPaymentCondition,$G561&lt;=$B$10,
_xlpm.IsPrincipalZeroCondition,ROUND($G561,2) = 0,
_xlpm.IsPrincipalRemainingBlankCondition,$G561="",
_xlpm.IsPeriodBlankCondition,ISBLANK($A562),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62" s="4" t="str">
        <f>_xlfn.LET(
_xlpm.CumulativePMICalculation,SUM($I$29:$I562),
_xlpm.IsPrincipalZeroCondition,ROUND($G561,2) = 0,
_xlpm.IsPrincipalRemainingBlankCondition,$G561="",
_xlpm.IsPeriodBlankCondition,ISBLANK($A562),
_xlpm.Calculation,IF(_xlpm.IsPeriodBlankCondition,"",IF(_xlpm.IsPrincipalRemainingBlankCondition,"",IF(_xlpm.IsPrincipalZeroCondition,"",_xlpm.CumulativePMICalculation))),
_xlpm.Calculation
)</f>
        <v/>
      </c>
      <c r="N562" s="4" t="str">
        <f t="shared" si="80"/>
        <v/>
      </c>
      <c r="O562" s="4" t="str">
        <f>_xlfn.LET(
_xlpm.CumulativeHousingPaymentsIncludingAdditionalCosts,SUM($J$29:$J562),
_xlpm.PrincipalOwedCalculation,$B$10-$D562,
_xlpm.IsPrincipalLessThenOrEqualToMonthlyPaymentCondition,$G561&lt;=$B$10,
_xlpm.IsPrincipalZeroCondition,ROUND($G561,2) = 0,
_xlpm.IsPrincipalRemainingBlankCondition,$G561="",
_xlpm.IsPeriodBlankCondition,ISBLANK($A562),
_xlpm.Calculation,IF(_xlpm.IsPeriodBlankCondition,"",IF(_xlpm.IsPrincipalRemainingBlankCondition,"",IF(_xlpm.IsPrincipalZeroCondition,"",_xlpm.CumulativeHousingPaymentsIncludingAdditionalCosts))),
_xlpm.Calculation
)</f>
        <v/>
      </c>
    </row>
    <row r="563" spans="2:15" x14ac:dyDescent="0.3">
      <c r="B563" s="34" t="str">
        <f t="shared" si="73"/>
        <v/>
      </c>
      <c r="C563" s="4" t="str">
        <f t="shared" si="74"/>
        <v/>
      </c>
      <c r="D563" s="4" t="str">
        <f t="shared" si="75"/>
        <v/>
      </c>
      <c r="E563" s="4" t="str">
        <f t="shared" si="81"/>
        <v/>
      </c>
      <c r="F563" s="4"/>
      <c r="G563" s="4" t="str">
        <f t="shared" si="76"/>
        <v/>
      </c>
      <c r="H563" s="4" t="str">
        <f t="shared" si="77"/>
        <v/>
      </c>
      <c r="I563" s="4" t="str">
        <f t="shared" si="78"/>
        <v/>
      </c>
      <c r="J563" s="4" t="str">
        <f t="shared" si="79"/>
        <v/>
      </c>
      <c r="K563" s="4" t="str">
        <f>_xlfn.LET(
_xlpm.CumulativeInterestCalculation,SUM($D$29:$D563),
_xlpm.IsPrincipalZeroCondition,ROUND($G562,2) = 0,
_xlpm.IsPrincipalRemainingBlankCondition,$G562="",
_xlpm.IsPeriodBlankCondition,ISBLANK($A563),
_xlpm.Calculation,IF(_xlpm.IsPeriodBlankCondition,"",IF(_xlpm.IsPrincipalRemainingBlankCondition,"",IF(_xlpm.IsPrincipalZeroCondition,"",_xlpm.CumulativeInterestCalculation))),
_xlpm.Calculation
)</f>
        <v/>
      </c>
      <c r="L563" s="4" t="str">
        <f>_xlfn.LET(
_xlpm.CumulativePrincipalCalculation,SUM($E$29:$F563),
_xlpm.CumulativePrincipalCalculationIfPrincipalLessThenOrEqualToMonthlyPaymentCondition,$L562+$E563,
_xlpm.PrincipalOwedCalculation,$B$10-$D563,
_xlpm.IsPrincipalLessThenOrEqualToMonthlyPaymentCondition,$G562&lt;=$B$10,
_xlpm.IsPrincipalZeroCondition,ROUND($G562,2) = 0,
_xlpm.IsPrincipalRemainingBlankCondition,$G562="",
_xlpm.IsPeriodBlankCondition,ISBLANK($A563),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63" s="4" t="str">
        <f>_xlfn.LET(
_xlpm.CumulativePMICalculation,SUM($I$29:$I563),
_xlpm.IsPrincipalZeroCondition,ROUND($G562,2) = 0,
_xlpm.IsPrincipalRemainingBlankCondition,$G562="",
_xlpm.IsPeriodBlankCondition,ISBLANK($A563),
_xlpm.Calculation,IF(_xlpm.IsPeriodBlankCondition,"",IF(_xlpm.IsPrincipalRemainingBlankCondition,"",IF(_xlpm.IsPrincipalZeroCondition,"",_xlpm.CumulativePMICalculation))),
_xlpm.Calculation
)</f>
        <v/>
      </c>
      <c r="N563" s="4" t="str">
        <f t="shared" si="80"/>
        <v/>
      </c>
      <c r="O563" s="4" t="str">
        <f>_xlfn.LET(
_xlpm.CumulativeHousingPaymentsIncludingAdditionalCosts,SUM($J$29:$J563),
_xlpm.PrincipalOwedCalculation,$B$10-$D563,
_xlpm.IsPrincipalLessThenOrEqualToMonthlyPaymentCondition,$G562&lt;=$B$10,
_xlpm.IsPrincipalZeroCondition,ROUND($G562,2) = 0,
_xlpm.IsPrincipalRemainingBlankCondition,$G562="",
_xlpm.IsPeriodBlankCondition,ISBLANK($A563),
_xlpm.Calculation,IF(_xlpm.IsPeriodBlankCondition,"",IF(_xlpm.IsPrincipalRemainingBlankCondition,"",IF(_xlpm.IsPrincipalZeroCondition,"",_xlpm.CumulativeHousingPaymentsIncludingAdditionalCosts))),
_xlpm.Calculation
)</f>
        <v/>
      </c>
    </row>
    <row r="564" spans="2:15" x14ac:dyDescent="0.3">
      <c r="B564" s="34" t="str">
        <f t="shared" si="73"/>
        <v/>
      </c>
      <c r="C564" s="4" t="str">
        <f t="shared" si="74"/>
        <v/>
      </c>
      <c r="D564" s="4" t="str">
        <f t="shared" si="75"/>
        <v/>
      </c>
      <c r="E564" s="4" t="str">
        <f t="shared" si="81"/>
        <v/>
      </c>
      <c r="F564" s="4"/>
      <c r="G564" s="4" t="str">
        <f t="shared" si="76"/>
        <v/>
      </c>
      <c r="H564" s="4" t="str">
        <f t="shared" si="77"/>
        <v/>
      </c>
      <c r="I564" s="4" t="str">
        <f t="shared" si="78"/>
        <v/>
      </c>
      <c r="J564" s="4" t="str">
        <f t="shared" si="79"/>
        <v/>
      </c>
      <c r="K564" s="4" t="str">
        <f>_xlfn.LET(
_xlpm.CumulativeInterestCalculation,SUM($D$29:$D564),
_xlpm.IsPrincipalZeroCondition,ROUND($G563,2) = 0,
_xlpm.IsPrincipalRemainingBlankCondition,$G563="",
_xlpm.IsPeriodBlankCondition,ISBLANK($A564),
_xlpm.Calculation,IF(_xlpm.IsPeriodBlankCondition,"",IF(_xlpm.IsPrincipalRemainingBlankCondition,"",IF(_xlpm.IsPrincipalZeroCondition,"",_xlpm.CumulativeInterestCalculation))),
_xlpm.Calculation
)</f>
        <v/>
      </c>
      <c r="L564" s="4" t="str">
        <f>_xlfn.LET(
_xlpm.CumulativePrincipalCalculation,SUM($E$29:$F564),
_xlpm.CumulativePrincipalCalculationIfPrincipalLessThenOrEqualToMonthlyPaymentCondition,$L563+$E564,
_xlpm.PrincipalOwedCalculation,$B$10-$D564,
_xlpm.IsPrincipalLessThenOrEqualToMonthlyPaymentCondition,$G563&lt;=$B$10,
_xlpm.IsPrincipalZeroCondition,ROUND($G563,2) = 0,
_xlpm.IsPrincipalRemainingBlankCondition,$G563="",
_xlpm.IsPeriodBlankCondition,ISBLANK($A564),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64" s="4" t="str">
        <f>_xlfn.LET(
_xlpm.CumulativePMICalculation,SUM($I$29:$I564),
_xlpm.IsPrincipalZeroCondition,ROUND($G563,2) = 0,
_xlpm.IsPrincipalRemainingBlankCondition,$G563="",
_xlpm.IsPeriodBlankCondition,ISBLANK($A564),
_xlpm.Calculation,IF(_xlpm.IsPeriodBlankCondition,"",IF(_xlpm.IsPrincipalRemainingBlankCondition,"",IF(_xlpm.IsPrincipalZeroCondition,"",_xlpm.CumulativePMICalculation))),
_xlpm.Calculation
)</f>
        <v/>
      </c>
      <c r="N564" s="4" t="str">
        <f t="shared" si="80"/>
        <v/>
      </c>
      <c r="O564" s="4" t="str">
        <f>_xlfn.LET(
_xlpm.CumulativeHousingPaymentsIncludingAdditionalCosts,SUM($J$29:$J564),
_xlpm.PrincipalOwedCalculation,$B$10-$D564,
_xlpm.IsPrincipalLessThenOrEqualToMonthlyPaymentCondition,$G563&lt;=$B$10,
_xlpm.IsPrincipalZeroCondition,ROUND($G563,2) = 0,
_xlpm.IsPrincipalRemainingBlankCondition,$G563="",
_xlpm.IsPeriodBlankCondition,ISBLANK($A564),
_xlpm.Calculation,IF(_xlpm.IsPeriodBlankCondition,"",IF(_xlpm.IsPrincipalRemainingBlankCondition,"",IF(_xlpm.IsPrincipalZeroCondition,"",_xlpm.CumulativeHousingPaymentsIncludingAdditionalCosts))),
_xlpm.Calculation
)</f>
        <v/>
      </c>
    </row>
    <row r="565" spans="2:15" x14ac:dyDescent="0.3">
      <c r="B565" s="34" t="str">
        <f t="shared" si="73"/>
        <v/>
      </c>
      <c r="C565" s="4" t="str">
        <f t="shared" si="74"/>
        <v/>
      </c>
      <c r="D565" s="4" t="str">
        <f t="shared" si="75"/>
        <v/>
      </c>
      <c r="E565" s="4" t="str">
        <f t="shared" si="81"/>
        <v/>
      </c>
      <c r="F565" s="4"/>
      <c r="G565" s="4" t="str">
        <f t="shared" si="76"/>
        <v/>
      </c>
      <c r="H565" s="4" t="str">
        <f t="shared" si="77"/>
        <v/>
      </c>
      <c r="I565" s="4" t="str">
        <f t="shared" si="78"/>
        <v/>
      </c>
      <c r="J565" s="4" t="str">
        <f t="shared" si="79"/>
        <v/>
      </c>
      <c r="K565" s="4" t="str">
        <f>_xlfn.LET(
_xlpm.CumulativeInterestCalculation,SUM($D$29:$D565),
_xlpm.IsPrincipalZeroCondition,ROUND($G564,2) = 0,
_xlpm.IsPrincipalRemainingBlankCondition,$G564="",
_xlpm.IsPeriodBlankCondition,ISBLANK($A565),
_xlpm.Calculation,IF(_xlpm.IsPeriodBlankCondition,"",IF(_xlpm.IsPrincipalRemainingBlankCondition,"",IF(_xlpm.IsPrincipalZeroCondition,"",_xlpm.CumulativeInterestCalculation))),
_xlpm.Calculation
)</f>
        <v/>
      </c>
      <c r="L565" s="4" t="str">
        <f>_xlfn.LET(
_xlpm.CumulativePrincipalCalculation,SUM($E$29:$F565),
_xlpm.CumulativePrincipalCalculationIfPrincipalLessThenOrEqualToMonthlyPaymentCondition,$L564+$E565,
_xlpm.PrincipalOwedCalculation,$B$10-$D565,
_xlpm.IsPrincipalLessThenOrEqualToMonthlyPaymentCondition,$G564&lt;=$B$10,
_xlpm.IsPrincipalZeroCondition,ROUND($G564,2) = 0,
_xlpm.IsPrincipalRemainingBlankCondition,$G564="",
_xlpm.IsPeriodBlankCondition,ISBLANK($A565),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65" s="4" t="str">
        <f>_xlfn.LET(
_xlpm.CumulativePMICalculation,SUM($I$29:$I565),
_xlpm.IsPrincipalZeroCondition,ROUND($G564,2) = 0,
_xlpm.IsPrincipalRemainingBlankCondition,$G564="",
_xlpm.IsPeriodBlankCondition,ISBLANK($A565),
_xlpm.Calculation,IF(_xlpm.IsPeriodBlankCondition,"",IF(_xlpm.IsPrincipalRemainingBlankCondition,"",IF(_xlpm.IsPrincipalZeroCondition,"",_xlpm.CumulativePMICalculation))),
_xlpm.Calculation
)</f>
        <v/>
      </c>
      <c r="N565" s="4" t="str">
        <f t="shared" si="80"/>
        <v/>
      </c>
      <c r="O565" s="4" t="str">
        <f>_xlfn.LET(
_xlpm.CumulativeHousingPaymentsIncludingAdditionalCosts,SUM($J$29:$J565),
_xlpm.PrincipalOwedCalculation,$B$10-$D565,
_xlpm.IsPrincipalLessThenOrEqualToMonthlyPaymentCondition,$G564&lt;=$B$10,
_xlpm.IsPrincipalZeroCondition,ROUND($G564,2) = 0,
_xlpm.IsPrincipalRemainingBlankCondition,$G564="",
_xlpm.IsPeriodBlankCondition,ISBLANK($A565),
_xlpm.Calculation,IF(_xlpm.IsPeriodBlankCondition,"",IF(_xlpm.IsPrincipalRemainingBlankCondition,"",IF(_xlpm.IsPrincipalZeroCondition,"",_xlpm.CumulativeHousingPaymentsIncludingAdditionalCosts))),
_xlpm.Calculation
)</f>
        <v/>
      </c>
    </row>
    <row r="566" spans="2:15" x14ac:dyDescent="0.3">
      <c r="B566" s="34" t="str">
        <f t="shared" si="73"/>
        <v/>
      </c>
      <c r="C566" s="4" t="str">
        <f t="shared" si="74"/>
        <v/>
      </c>
      <c r="D566" s="4" t="str">
        <f t="shared" si="75"/>
        <v/>
      </c>
      <c r="E566" s="4" t="str">
        <f t="shared" si="81"/>
        <v/>
      </c>
      <c r="F566" s="4"/>
      <c r="G566" s="4" t="str">
        <f t="shared" si="76"/>
        <v/>
      </c>
      <c r="H566" s="4" t="str">
        <f t="shared" si="77"/>
        <v/>
      </c>
      <c r="I566" s="4" t="str">
        <f t="shared" si="78"/>
        <v/>
      </c>
      <c r="J566" s="4" t="str">
        <f t="shared" si="79"/>
        <v/>
      </c>
      <c r="K566" s="4" t="str">
        <f>_xlfn.LET(
_xlpm.CumulativeInterestCalculation,SUM($D$29:$D566),
_xlpm.IsPrincipalZeroCondition,ROUND($G565,2) = 0,
_xlpm.IsPrincipalRemainingBlankCondition,$G565="",
_xlpm.IsPeriodBlankCondition,ISBLANK($A566),
_xlpm.Calculation,IF(_xlpm.IsPeriodBlankCondition,"",IF(_xlpm.IsPrincipalRemainingBlankCondition,"",IF(_xlpm.IsPrincipalZeroCondition,"",_xlpm.CumulativeInterestCalculation))),
_xlpm.Calculation
)</f>
        <v/>
      </c>
      <c r="L566" s="4" t="str">
        <f>_xlfn.LET(
_xlpm.CumulativePrincipalCalculation,SUM($E$29:$F566),
_xlpm.CumulativePrincipalCalculationIfPrincipalLessThenOrEqualToMonthlyPaymentCondition,$L565+$E566,
_xlpm.PrincipalOwedCalculation,$B$10-$D566,
_xlpm.IsPrincipalLessThenOrEqualToMonthlyPaymentCondition,$G565&lt;=$B$10,
_xlpm.IsPrincipalZeroCondition,ROUND($G565,2) = 0,
_xlpm.IsPrincipalRemainingBlankCondition,$G565="",
_xlpm.IsPeriodBlankCondition,ISBLANK($A566),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66" s="4" t="str">
        <f>_xlfn.LET(
_xlpm.CumulativePMICalculation,SUM($I$29:$I566),
_xlpm.IsPrincipalZeroCondition,ROUND($G565,2) = 0,
_xlpm.IsPrincipalRemainingBlankCondition,$G565="",
_xlpm.IsPeriodBlankCondition,ISBLANK($A566),
_xlpm.Calculation,IF(_xlpm.IsPeriodBlankCondition,"",IF(_xlpm.IsPrincipalRemainingBlankCondition,"",IF(_xlpm.IsPrincipalZeroCondition,"",_xlpm.CumulativePMICalculation))),
_xlpm.Calculation
)</f>
        <v/>
      </c>
      <c r="N566" s="4" t="str">
        <f t="shared" si="80"/>
        <v/>
      </c>
      <c r="O566" s="4" t="str">
        <f>_xlfn.LET(
_xlpm.CumulativeHousingPaymentsIncludingAdditionalCosts,SUM($J$29:$J566),
_xlpm.PrincipalOwedCalculation,$B$10-$D566,
_xlpm.IsPrincipalLessThenOrEqualToMonthlyPaymentCondition,$G565&lt;=$B$10,
_xlpm.IsPrincipalZeroCondition,ROUND($G565,2) = 0,
_xlpm.IsPrincipalRemainingBlankCondition,$G565="",
_xlpm.IsPeriodBlankCondition,ISBLANK($A566),
_xlpm.Calculation,IF(_xlpm.IsPeriodBlankCondition,"",IF(_xlpm.IsPrincipalRemainingBlankCondition,"",IF(_xlpm.IsPrincipalZeroCondition,"",_xlpm.CumulativeHousingPaymentsIncludingAdditionalCosts))),
_xlpm.Calculation
)</f>
        <v/>
      </c>
    </row>
    <row r="567" spans="2:15" x14ac:dyDescent="0.3">
      <c r="B567" s="34" t="str">
        <f t="shared" si="73"/>
        <v/>
      </c>
      <c r="C567" s="4" t="str">
        <f t="shared" si="74"/>
        <v/>
      </c>
      <c r="D567" s="4" t="str">
        <f t="shared" si="75"/>
        <v/>
      </c>
      <c r="E567" s="4" t="str">
        <f t="shared" si="81"/>
        <v/>
      </c>
      <c r="F567" s="4"/>
      <c r="G567" s="4" t="str">
        <f t="shared" si="76"/>
        <v/>
      </c>
      <c r="H567" s="4" t="str">
        <f t="shared" si="77"/>
        <v/>
      </c>
      <c r="I567" s="4" t="str">
        <f t="shared" si="78"/>
        <v/>
      </c>
      <c r="J567" s="4" t="str">
        <f t="shared" si="79"/>
        <v/>
      </c>
      <c r="K567" s="4" t="str">
        <f>_xlfn.LET(
_xlpm.CumulativeInterestCalculation,SUM($D$29:$D567),
_xlpm.IsPrincipalZeroCondition,ROUND($G566,2) = 0,
_xlpm.IsPrincipalRemainingBlankCondition,$G566="",
_xlpm.IsPeriodBlankCondition,ISBLANK($A567),
_xlpm.Calculation,IF(_xlpm.IsPeriodBlankCondition,"",IF(_xlpm.IsPrincipalRemainingBlankCondition,"",IF(_xlpm.IsPrincipalZeroCondition,"",_xlpm.CumulativeInterestCalculation))),
_xlpm.Calculation
)</f>
        <v/>
      </c>
      <c r="L567" s="4" t="str">
        <f>_xlfn.LET(
_xlpm.CumulativePrincipalCalculation,SUM($E$29:$F567),
_xlpm.CumulativePrincipalCalculationIfPrincipalLessThenOrEqualToMonthlyPaymentCondition,$L566+$E567,
_xlpm.PrincipalOwedCalculation,$B$10-$D567,
_xlpm.IsPrincipalLessThenOrEqualToMonthlyPaymentCondition,$G566&lt;=$B$10,
_xlpm.IsPrincipalZeroCondition,ROUND($G566,2) = 0,
_xlpm.IsPrincipalRemainingBlankCondition,$G566="",
_xlpm.IsPeriodBlankCondition,ISBLANK($A567),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67" s="4" t="str">
        <f>_xlfn.LET(
_xlpm.CumulativePMICalculation,SUM($I$29:$I567),
_xlpm.IsPrincipalZeroCondition,ROUND($G566,2) = 0,
_xlpm.IsPrincipalRemainingBlankCondition,$G566="",
_xlpm.IsPeriodBlankCondition,ISBLANK($A567),
_xlpm.Calculation,IF(_xlpm.IsPeriodBlankCondition,"",IF(_xlpm.IsPrincipalRemainingBlankCondition,"",IF(_xlpm.IsPrincipalZeroCondition,"",_xlpm.CumulativePMICalculation))),
_xlpm.Calculation
)</f>
        <v/>
      </c>
      <c r="N567" s="4" t="str">
        <f t="shared" si="80"/>
        <v/>
      </c>
      <c r="O567" s="4" t="str">
        <f>_xlfn.LET(
_xlpm.CumulativeHousingPaymentsIncludingAdditionalCosts,SUM($J$29:$J567),
_xlpm.PrincipalOwedCalculation,$B$10-$D567,
_xlpm.IsPrincipalLessThenOrEqualToMonthlyPaymentCondition,$G566&lt;=$B$10,
_xlpm.IsPrincipalZeroCondition,ROUND($G566,2) = 0,
_xlpm.IsPrincipalRemainingBlankCondition,$G566="",
_xlpm.IsPeriodBlankCondition,ISBLANK($A567),
_xlpm.Calculation,IF(_xlpm.IsPeriodBlankCondition,"",IF(_xlpm.IsPrincipalRemainingBlankCondition,"",IF(_xlpm.IsPrincipalZeroCondition,"",_xlpm.CumulativeHousingPaymentsIncludingAdditionalCosts))),
_xlpm.Calculation
)</f>
        <v/>
      </c>
    </row>
    <row r="568" spans="2:15" x14ac:dyDescent="0.3">
      <c r="B568" s="34" t="str">
        <f t="shared" si="73"/>
        <v/>
      </c>
      <c r="C568" s="4" t="str">
        <f t="shared" si="74"/>
        <v/>
      </c>
      <c r="D568" s="4" t="str">
        <f t="shared" si="75"/>
        <v/>
      </c>
      <c r="E568" s="4" t="str">
        <f t="shared" si="81"/>
        <v/>
      </c>
      <c r="F568" s="4"/>
      <c r="G568" s="4" t="str">
        <f t="shared" si="76"/>
        <v/>
      </c>
      <c r="H568" s="4" t="str">
        <f t="shared" si="77"/>
        <v/>
      </c>
      <c r="I568" s="4" t="str">
        <f t="shared" si="78"/>
        <v/>
      </c>
      <c r="J568" s="4" t="str">
        <f t="shared" si="79"/>
        <v/>
      </c>
      <c r="K568" s="4" t="str">
        <f>_xlfn.LET(
_xlpm.CumulativeInterestCalculation,SUM($D$29:$D568),
_xlpm.IsPrincipalZeroCondition,ROUND($G567,2) = 0,
_xlpm.IsPrincipalRemainingBlankCondition,$G567="",
_xlpm.IsPeriodBlankCondition,ISBLANK($A568),
_xlpm.Calculation,IF(_xlpm.IsPeriodBlankCondition,"",IF(_xlpm.IsPrincipalRemainingBlankCondition,"",IF(_xlpm.IsPrincipalZeroCondition,"",_xlpm.CumulativeInterestCalculation))),
_xlpm.Calculation
)</f>
        <v/>
      </c>
      <c r="L568" s="4" t="str">
        <f>_xlfn.LET(
_xlpm.CumulativePrincipalCalculation,SUM($E$29:$F568),
_xlpm.CumulativePrincipalCalculationIfPrincipalLessThenOrEqualToMonthlyPaymentCondition,$L567+$E568,
_xlpm.PrincipalOwedCalculation,$B$10-$D568,
_xlpm.IsPrincipalLessThenOrEqualToMonthlyPaymentCondition,$G567&lt;=$B$10,
_xlpm.IsPrincipalZeroCondition,ROUND($G567,2) = 0,
_xlpm.IsPrincipalRemainingBlankCondition,$G567="",
_xlpm.IsPeriodBlankCondition,ISBLANK($A568),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68" s="4" t="str">
        <f>_xlfn.LET(
_xlpm.CumulativePMICalculation,SUM($I$29:$I568),
_xlpm.IsPrincipalZeroCondition,ROUND($G567,2) = 0,
_xlpm.IsPrincipalRemainingBlankCondition,$G567="",
_xlpm.IsPeriodBlankCondition,ISBLANK($A568),
_xlpm.Calculation,IF(_xlpm.IsPeriodBlankCondition,"",IF(_xlpm.IsPrincipalRemainingBlankCondition,"",IF(_xlpm.IsPrincipalZeroCondition,"",_xlpm.CumulativePMICalculation))),
_xlpm.Calculation
)</f>
        <v/>
      </c>
      <c r="N568" s="4" t="str">
        <f t="shared" si="80"/>
        <v/>
      </c>
      <c r="O568" s="4" t="str">
        <f>_xlfn.LET(
_xlpm.CumulativeHousingPaymentsIncludingAdditionalCosts,SUM($J$29:$J568),
_xlpm.PrincipalOwedCalculation,$B$10-$D568,
_xlpm.IsPrincipalLessThenOrEqualToMonthlyPaymentCondition,$G567&lt;=$B$10,
_xlpm.IsPrincipalZeroCondition,ROUND($G567,2) = 0,
_xlpm.IsPrincipalRemainingBlankCondition,$G567="",
_xlpm.IsPeriodBlankCondition,ISBLANK($A568),
_xlpm.Calculation,IF(_xlpm.IsPeriodBlankCondition,"",IF(_xlpm.IsPrincipalRemainingBlankCondition,"",IF(_xlpm.IsPrincipalZeroCondition,"",_xlpm.CumulativeHousingPaymentsIncludingAdditionalCosts))),
_xlpm.Calculation
)</f>
        <v/>
      </c>
    </row>
    <row r="569" spans="2:15" x14ac:dyDescent="0.3">
      <c r="B569" s="34" t="str">
        <f t="shared" si="73"/>
        <v/>
      </c>
      <c r="C569" s="4" t="str">
        <f t="shared" si="74"/>
        <v/>
      </c>
      <c r="D569" s="4" t="str">
        <f t="shared" si="75"/>
        <v/>
      </c>
      <c r="E569" s="4" t="str">
        <f t="shared" si="81"/>
        <v/>
      </c>
      <c r="F569" s="4"/>
      <c r="G569" s="4" t="str">
        <f t="shared" si="76"/>
        <v/>
      </c>
      <c r="H569" s="4" t="str">
        <f t="shared" si="77"/>
        <v/>
      </c>
      <c r="I569" s="4" t="str">
        <f t="shared" si="78"/>
        <v/>
      </c>
      <c r="J569" s="4" t="str">
        <f t="shared" si="79"/>
        <v/>
      </c>
      <c r="K569" s="4" t="str">
        <f>_xlfn.LET(
_xlpm.CumulativeInterestCalculation,SUM($D$29:$D569),
_xlpm.IsPrincipalZeroCondition,ROUND($G568,2) = 0,
_xlpm.IsPrincipalRemainingBlankCondition,$G568="",
_xlpm.IsPeriodBlankCondition,ISBLANK($A569),
_xlpm.Calculation,IF(_xlpm.IsPeriodBlankCondition,"",IF(_xlpm.IsPrincipalRemainingBlankCondition,"",IF(_xlpm.IsPrincipalZeroCondition,"",_xlpm.CumulativeInterestCalculation))),
_xlpm.Calculation
)</f>
        <v/>
      </c>
      <c r="L569" s="4" t="str">
        <f>_xlfn.LET(
_xlpm.CumulativePrincipalCalculation,SUM($E$29:$F569),
_xlpm.CumulativePrincipalCalculationIfPrincipalLessThenOrEqualToMonthlyPaymentCondition,$L568+$E569,
_xlpm.PrincipalOwedCalculation,$B$10-$D569,
_xlpm.IsPrincipalLessThenOrEqualToMonthlyPaymentCondition,$G568&lt;=$B$10,
_xlpm.IsPrincipalZeroCondition,ROUND($G568,2) = 0,
_xlpm.IsPrincipalRemainingBlankCondition,$G568="",
_xlpm.IsPeriodBlankCondition,ISBLANK($A569),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69" s="4" t="str">
        <f>_xlfn.LET(
_xlpm.CumulativePMICalculation,SUM($I$29:$I569),
_xlpm.IsPrincipalZeroCondition,ROUND($G568,2) = 0,
_xlpm.IsPrincipalRemainingBlankCondition,$G568="",
_xlpm.IsPeriodBlankCondition,ISBLANK($A569),
_xlpm.Calculation,IF(_xlpm.IsPeriodBlankCondition,"",IF(_xlpm.IsPrincipalRemainingBlankCondition,"",IF(_xlpm.IsPrincipalZeroCondition,"",_xlpm.CumulativePMICalculation))),
_xlpm.Calculation
)</f>
        <v/>
      </c>
      <c r="N569" s="4" t="str">
        <f t="shared" si="80"/>
        <v/>
      </c>
      <c r="O569" s="4" t="str">
        <f>_xlfn.LET(
_xlpm.CumulativeHousingPaymentsIncludingAdditionalCosts,SUM($J$29:$J569),
_xlpm.PrincipalOwedCalculation,$B$10-$D569,
_xlpm.IsPrincipalLessThenOrEqualToMonthlyPaymentCondition,$G568&lt;=$B$10,
_xlpm.IsPrincipalZeroCondition,ROUND($G568,2) = 0,
_xlpm.IsPrincipalRemainingBlankCondition,$G568="",
_xlpm.IsPeriodBlankCondition,ISBLANK($A569),
_xlpm.Calculation,IF(_xlpm.IsPeriodBlankCondition,"",IF(_xlpm.IsPrincipalRemainingBlankCondition,"",IF(_xlpm.IsPrincipalZeroCondition,"",_xlpm.CumulativeHousingPaymentsIncludingAdditionalCosts))),
_xlpm.Calculation
)</f>
        <v/>
      </c>
    </row>
    <row r="570" spans="2:15" x14ac:dyDescent="0.3">
      <c r="B570" s="34" t="str">
        <f t="shared" si="73"/>
        <v/>
      </c>
      <c r="C570" s="4" t="str">
        <f t="shared" si="74"/>
        <v/>
      </c>
      <c r="D570" s="4" t="str">
        <f t="shared" si="75"/>
        <v/>
      </c>
      <c r="E570" s="4" t="str">
        <f t="shared" si="81"/>
        <v/>
      </c>
      <c r="F570" s="4"/>
      <c r="G570" s="4" t="str">
        <f t="shared" si="76"/>
        <v/>
      </c>
      <c r="H570" s="4" t="str">
        <f t="shared" si="77"/>
        <v/>
      </c>
      <c r="I570" s="4" t="str">
        <f t="shared" si="78"/>
        <v/>
      </c>
      <c r="J570" s="4" t="str">
        <f t="shared" si="79"/>
        <v/>
      </c>
      <c r="K570" s="4" t="str">
        <f>_xlfn.LET(
_xlpm.CumulativeInterestCalculation,SUM($D$29:$D570),
_xlpm.IsPrincipalZeroCondition,ROUND($G569,2) = 0,
_xlpm.IsPrincipalRemainingBlankCondition,$G569="",
_xlpm.IsPeriodBlankCondition,ISBLANK($A570),
_xlpm.Calculation,IF(_xlpm.IsPeriodBlankCondition,"",IF(_xlpm.IsPrincipalRemainingBlankCondition,"",IF(_xlpm.IsPrincipalZeroCondition,"",_xlpm.CumulativeInterestCalculation))),
_xlpm.Calculation
)</f>
        <v/>
      </c>
      <c r="L570" s="4" t="str">
        <f>_xlfn.LET(
_xlpm.CumulativePrincipalCalculation,SUM($E$29:$F570),
_xlpm.CumulativePrincipalCalculationIfPrincipalLessThenOrEqualToMonthlyPaymentCondition,$L569+$E570,
_xlpm.PrincipalOwedCalculation,$B$10-$D570,
_xlpm.IsPrincipalLessThenOrEqualToMonthlyPaymentCondition,$G569&lt;=$B$10,
_xlpm.IsPrincipalZeroCondition,ROUND($G569,2) = 0,
_xlpm.IsPrincipalRemainingBlankCondition,$G569="",
_xlpm.IsPeriodBlankCondition,ISBLANK($A570),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70" s="4" t="str">
        <f>_xlfn.LET(
_xlpm.CumulativePMICalculation,SUM($I$29:$I570),
_xlpm.IsPrincipalZeroCondition,ROUND($G569,2) = 0,
_xlpm.IsPrincipalRemainingBlankCondition,$G569="",
_xlpm.IsPeriodBlankCondition,ISBLANK($A570),
_xlpm.Calculation,IF(_xlpm.IsPeriodBlankCondition,"",IF(_xlpm.IsPrincipalRemainingBlankCondition,"",IF(_xlpm.IsPrincipalZeroCondition,"",_xlpm.CumulativePMICalculation))),
_xlpm.Calculation
)</f>
        <v/>
      </c>
      <c r="N570" s="4" t="str">
        <f t="shared" si="80"/>
        <v/>
      </c>
      <c r="O570" s="4" t="str">
        <f>_xlfn.LET(
_xlpm.CumulativeHousingPaymentsIncludingAdditionalCosts,SUM($J$29:$J570),
_xlpm.PrincipalOwedCalculation,$B$10-$D570,
_xlpm.IsPrincipalLessThenOrEqualToMonthlyPaymentCondition,$G569&lt;=$B$10,
_xlpm.IsPrincipalZeroCondition,ROUND($G569,2) = 0,
_xlpm.IsPrincipalRemainingBlankCondition,$G569="",
_xlpm.IsPeriodBlankCondition,ISBLANK($A570),
_xlpm.Calculation,IF(_xlpm.IsPeriodBlankCondition,"",IF(_xlpm.IsPrincipalRemainingBlankCondition,"",IF(_xlpm.IsPrincipalZeroCondition,"",_xlpm.CumulativeHousingPaymentsIncludingAdditionalCosts))),
_xlpm.Calculation
)</f>
        <v/>
      </c>
    </row>
    <row r="571" spans="2:15" x14ac:dyDescent="0.3">
      <c r="B571" s="34" t="str">
        <f t="shared" si="73"/>
        <v/>
      </c>
      <c r="C571" s="4" t="str">
        <f t="shared" si="74"/>
        <v/>
      </c>
      <c r="D571" s="4" t="str">
        <f t="shared" si="75"/>
        <v/>
      </c>
      <c r="E571" s="4" t="str">
        <f t="shared" si="81"/>
        <v/>
      </c>
      <c r="F571" s="4"/>
      <c r="G571" s="4" t="str">
        <f t="shared" si="76"/>
        <v/>
      </c>
      <c r="H571" s="4" t="str">
        <f t="shared" si="77"/>
        <v/>
      </c>
      <c r="I571" s="4" t="str">
        <f t="shared" si="78"/>
        <v/>
      </c>
      <c r="J571" s="4" t="str">
        <f t="shared" si="79"/>
        <v/>
      </c>
      <c r="K571" s="4" t="str">
        <f>_xlfn.LET(
_xlpm.CumulativeInterestCalculation,SUM($D$29:$D571),
_xlpm.IsPrincipalZeroCondition,ROUND($G570,2) = 0,
_xlpm.IsPrincipalRemainingBlankCondition,$G570="",
_xlpm.IsPeriodBlankCondition,ISBLANK($A571),
_xlpm.Calculation,IF(_xlpm.IsPeriodBlankCondition,"",IF(_xlpm.IsPrincipalRemainingBlankCondition,"",IF(_xlpm.IsPrincipalZeroCondition,"",_xlpm.CumulativeInterestCalculation))),
_xlpm.Calculation
)</f>
        <v/>
      </c>
      <c r="L571" s="4" t="str">
        <f>_xlfn.LET(
_xlpm.CumulativePrincipalCalculation,SUM($E$29:$F571),
_xlpm.CumulativePrincipalCalculationIfPrincipalLessThenOrEqualToMonthlyPaymentCondition,$L570+$E571,
_xlpm.PrincipalOwedCalculation,$B$10-$D571,
_xlpm.IsPrincipalLessThenOrEqualToMonthlyPaymentCondition,$G570&lt;=$B$10,
_xlpm.IsPrincipalZeroCondition,ROUND($G570,2) = 0,
_xlpm.IsPrincipalRemainingBlankCondition,$G570="",
_xlpm.IsPeriodBlankCondition,ISBLANK($A571),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71" s="4" t="str">
        <f>_xlfn.LET(
_xlpm.CumulativePMICalculation,SUM($I$29:$I571),
_xlpm.IsPrincipalZeroCondition,ROUND($G570,2) = 0,
_xlpm.IsPrincipalRemainingBlankCondition,$G570="",
_xlpm.IsPeriodBlankCondition,ISBLANK($A571),
_xlpm.Calculation,IF(_xlpm.IsPeriodBlankCondition,"",IF(_xlpm.IsPrincipalRemainingBlankCondition,"",IF(_xlpm.IsPrincipalZeroCondition,"",_xlpm.CumulativePMICalculation))),
_xlpm.Calculation
)</f>
        <v/>
      </c>
      <c r="N571" s="4" t="str">
        <f t="shared" si="80"/>
        <v/>
      </c>
      <c r="O571" s="4" t="str">
        <f>_xlfn.LET(
_xlpm.CumulativeHousingPaymentsIncludingAdditionalCosts,SUM($J$29:$J571),
_xlpm.PrincipalOwedCalculation,$B$10-$D571,
_xlpm.IsPrincipalLessThenOrEqualToMonthlyPaymentCondition,$G570&lt;=$B$10,
_xlpm.IsPrincipalZeroCondition,ROUND($G570,2) = 0,
_xlpm.IsPrincipalRemainingBlankCondition,$G570="",
_xlpm.IsPeriodBlankCondition,ISBLANK($A571),
_xlpm.Calculation,IF(_xlpm.IsPeriodBlankCondition,"",IF(_xlpm.IsPrincipalRemainingBlankCondition,"",IF(_xlpm.IsPrincipalZeroCondition,"",_xlpm.CumulativeHousingPaymentsIncludingAdditionalCosts))),
_xlpm.Calculation
)</f>
        <v/>
      </c>
    </row>
    <row r="572" spans="2:15" x14ac:dyDescent="0.3">
      <c r="B572" s="34" t="str">
        <f t="shared" si="73"/>
        <v/>
      </c>
      <c r="C572" s="4" t="str">
        <f t="shared" si="74"/>
        <v/>
      </c>
      <c r="D572" s="4" t="str">
        <f t="shared" si="75"/>
        <v/>
      </c>
      <c r="E572" s="4" t="str">
        <f t="shared" si="81"/>
        <v/>
      </c>
      <c r="F572" s="4"/>
      <c r="G572" s="4" t="str">
        <f t="shared" si="76"/>
        <v/>
      </c>
      <c r="H572" s="4" t="str">
        <f t="shared" si="77"/>
        <v/>
      </c>
      <c r="I572" s="4" t="str">
        <f t="shared" si="78"/>
        <v/>
      </c>
      <c r="J572" s="4" t="str">
        <f t="shared" si="79"/>
        <v/>
      </c>
      <c r="K572" s="4" t="str">
        <f>_xlfn.LET(
_xlpm.CumulativeInterestCalculation,SUM($D$29:$D572),
_xlpm.IsPrincipalZeroCondition,ROUND($G571,2) = 0,
_xlpm.IsPrincipalRemainingBlankCondition,$G571="",
_xlpm.IsPeriodBlankCondition,ISBLANK($A572),
_xlpm.Calculation,IF(_xlpm.IsPeriodBlankCondition,"",IF(_xlpm.IsPrincipalRemainingBlankCondition,"",IF(_xlpm.IsPrincipalZeroCondition,"",_xlpm.CumulativeInterestCalculation))),
_xlpm.Calculation
)</f>
        <v/>
      </c>
      <c r="L572" s="4" t="str">
        <f>_xlfn.LET(
_xlpm.CumulativePrincipalCalculation,SUM($E$29:$F572),
_xlpm.CumulativePrincipalCalculationIfPrincipalLessThenOrEqualToMonthlyPaymentCondition,$L571+$E572,
_xlpm.PrincipalOwedCalculation,$B$10-$D572,
_xlpm.IsPrincipalLessThenOrEqualToMonthlyPaymentCondition,$G571&lt;=$B$10,
_xlpm.IsPrincipalZeroCondition,ROUND($G571,2) = 0,
_xlpm.IsPrincipalRemainingBlankCondition,$G571="",
_xlpm.IsPeriodBlankCondition,ISBLANK($A572),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72" s="4" t="str">
        <f>_xlfn.LET(
_xlpm.CumulativePMICalculation,SUM($I$29:$I572),
_xlpm.IsPrincipalZeroCondition,ROUND($G571,2) = 0,
_xlpm.IsPrincipalRemainingBlankCondition,$G571="",
_xlpm.IsPeriodBlankCondition,ISBLANK($A572),
_xlpm.Calculation,IF(_xlpm.IsPeriodBlankCondition,"",IF(_xlpm.IsPrincipalRemainingBlankCondition,"",IF(_xlpm.IsPrincipalZeroCondition,"",_xlpm.CumulativePMICalculation))),
_xlpm.Calculation
)</f>
        <v/>
      </c>
      <c r="N572" s="4" t="str">
        <f t="shared" si="80"/>
        <v/>
      </c>
      <c r="O572" s="4" t="str">
        <f>_xlfn.LET(
_xlpm.CumulativeHousingPaymentsIncludingAdditionalCosts,SUM($J$29:$J572),
_xlpm.PrincipalOwedCalculation,$B$10-$D572,
_xlpm.IsPrincipalLessThenOrEqualToMonthlyPaymentCondition,$G571&lt;=$B$10,
_xlpm.IsPrincipalZeroCondition,ROUND($G571,2) = 0,
_xlpm.IsPrincipalRemainingBlankCondition,$G571="",
_xlpm.IsPeriodBlankCondition,ISBLANK($A572),
_xlpm.Calculation,IF(_xlpm.IsPeriodBlankCondition,"",IF(_xlpm.IsPrincipalRemainingBlankCondition,"",IF(_xlpm.IsPrincipalZeroCondition,"",_xlpm.CumulativeHousingPaymentsIncludingAdditionalCosts))),
_xlpm.Calculation
)</f>
        <v/>
      </c>
    </row>
    <row r="573" spans="2:15" x14ac:dyDescent="0.3">
      <c r="B573" s="34" t="str">
        <f t="shared" si="73"/>
        <v/>
      </c>
      <c r="C573" s="4" t="str">
        <f t="shared" si="74"/>
        <v/>
      </c>
      <c r="D573" s="4" t="str">
        <f t="shared" si="75"/>
        <v/>
      </c>
      <c r="E573" s="4" t="str">
        <f t="shared" si="81"/>
        <v/>
      </c>
      <c r="F573" s="4"/>
      <c r="G573" s="4" t="str">
        <f t="shared" si="76"/>
        <v/>
      </c>
      <c r="H573" s="4" t="str">
        <f t="shared" si="77"/>
        <v/>
      </c>
      <c r="I573" s="4" t="str">
        <f t="shared" si="78"/>
        <v/>
      </c>
      <c r="J573" s="4" t="str">
        <f t="shared" si="79"/>
        <v/>
      </c>
      <c r="K573" s="4" t="str">
        <f>_xlfn.LET(
_xlpm.CumulativeInterestCalculation,SUM($D$29:$D573),
_xlpm.IsPrincipalZeroCondition,ROUND($G572,2) = 0,
_xlpm.IsPrincipalRemainingBlankCondition,$G572="",
_xlpm.IsPeriodBlankCondition,ISBLANK($A573),
_xlpm.Calculation,IF(_xlpm.IsPeriodBlankCondition,"",IF(_xlpm.IsPrincipalRemainingBlankCondition,"",IF(_xlpm.IsPrincipalZeroCondition,"",_xlpm.CumulativeInterestCalculation))),
_xlpm.Calculation
)</f>
        <v/>
      </c>
      <c r="L573" s="4" t="str">
        <f>_xlfn.LET(
_xlpm.CumulativePrincipalCalculation,SUM($E$29:$F573),
_xlpm.CumulativePrincipalCalculationIfPrincipalLessThenOrEqualToMonthlyPaymentCondition,$L572+$E573,
_xlpm.PrincipalOwedCalculation,$B$10-$D573,
_xlpm.IsPrincipalLessThenOrEqualToMonthlyPaymentCondition,$G572&lt;=$B$10,
_xlpm.IsPrincipalZeroCondition,ROUND($G572,2) = 0,
_xlpm.IsPrincipalRemainingBlankCondition,$G572="",
_xlpm.IsPeriodBlankCondition,ISBLANK($A573),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73" s="4" t="str">
        <f>_xlfn.LET(
_xlpm.CumulativePMICalculation,SUM($I$29:$I573),
_xlpm.IsPrincipalZeroCondition,ROUND($G572,2) = 0,
_xlpm.IsPrincipalRemainingBlankCondition,$G572="",
_xlpm.IsPeriodBlankCondition,ISBLANK($A573),
_xlpm.Calculation,IF(_xlpm.IsPeriodBlankCondition,"",IF(_xlpm.IsPrincipalRemainingBlankCondition,"",IF(_xlpm.IsPrincipalZeroCondition,"",_xlpm.CumulativePMICalculation))),
_xlpm.Calculation
)</f>
        <v/>
      </c>
      <c r="N573" s="4" t="str">
        <f t="shared" si="80"/>
        <v/>
      </c>
      <c r="O573" s="4" t="str">
        <f>_xlfn.LET(
_xlpm.CumulativeHousingPaymentsIncludingAdditionalCosts,SUM($J$29:$J573),
_xlpm.PrincipalOwedCalculation,$B$10-$D573,
_xlpm.IsPrincipalLessThenOrEqualToMonthlyPaymentCondition,$G572&lt;=$B$10,
_xlpm.IsPrincipalZeroCondition,ROUND($G572,2) = 0,
_xlpm.IsPrincipalRemainingBlankCondition,$G572="",
_xlpm.IsPeriodBlankCondition,ISBLANK($A573),
_xlpm.Calculation,IF(_xlpm.IsPeriodBlankCondition,"",IF(_xlpm.IsPrincipalRemainingBlankCondition,"",IF(_xlpm.IsPrincipalZeroCondition,"",_xlpm.CumulativeHousingPaymentsIncludingAdditionalCosts))),
_xlpm.Calculation
)</f>
        <v/>
      </c>
    </row>
    <row r="574" spans="2:15" x14ac:dyDescent="0.3">
      <c r="B574" s="34" t="str">
        <f t="shared" si="73"/>
        <v/>
      </c>
      <c r="C574" s="4" t="str">
        <f t="shared" si="74"/>
        <v/>
      </c>
      <c r="D574" s="4" t="str">
        <f t="shared" si="75"/>
        <v/>
      </c>
      <c r="E574" s="4" t="str">
        <f t="shared" si="81"/>
        <v/>
      </c>
      <c r="F574" s="4"/>
      <c r="G574" s="4" t="str">
        <f t="shared" si="76"/>
        <v/>
      </c>
      <c r="H574" s="4" t="str">
        <f t="shared" si="77"/>
        <v/>
      </c>
      <c r="I574" s="4" t="str">
        <f t="shared" si="78"/>
        <v/>
      </c>
      <c r="J574" s="4" t="str">
        <f t="shared" si="79"/>
        <v/>
      </c>
      <c r="K574" s="4" t="str">
        <f>_xlfn.LET(
_xlpm.CumulativeInterestCalculation,SUM($D$29:$D574),
_xlpm.IsPrincipalZeroCondition,ROUND($G573,2) = 0,
_xlpm.IsPrincipalRemainingBlankCondition,$G573="",
_xlpm.IsPeriodBlankCondition,ISBLANK($A574),
_xlpm.Calculation,IF(_xlpm.IsPeriodBlankCondition,"",IF(_xlpm.IsPrincipalRemainingBlankCondition,"",IF(_xlpm.IsPrincipalZeroCondition,"",_xlpm.CumulativeInterestCalculation))),
_xlpm.Calculation
)</f>
        <v/>
      </c>
      <c r="L574" s="4" t="str">
        <f>_xlfn.LET(
_xlpm.CumulativePrincipalCalculation,SUM($E$29:$F574),
_xlpm.CumulativePrincipalCalculationIfPrincipalLessThenOrEqualToMonthlyPaymentCondition,$L573+$E574,
_xlpm.PrincipalOwedCalculation,$B$10-$D574,
_xlpm.IsPrincipalLessThenOrEqualToMonthlyPaymentCondition,$G573&lt;=$B$10,
_xlpm.IsPrincipalZeroCondition,ROUND($G573,2) = 0,
_xlpm.IsPrincipalRemainingBlankCondition,$G573="",
_xlpm.IsPeriodBlankCondition,ISBLANK($A574),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74" s="4" t="str">
        <f>_xlfn.LET(
_xlpm.CumulativePMICalculation,SUM($I$29:$I574),
_xlpm.IsPrincipalZeroCondition,ROUND($G573,2) = 0,
_xlpm.IsPrincipalRemainingBlankCondition,$G573="",
_xlpm.IsPeriodBlankCondition,ISBLANK($A574),
_xlpm.Calculation,IF(_xlpm.IsPeriodBlankCondition,"",IF(_xlpm.IsPrincipalRemainingBlankCondition,"",IF(_xlpm.IsPrincipalZeroCondition,"",_xlpm.CumulativePMICalculation))),
_xlpm.Calculation
)</f>
        <v/>
      </c>
      <c r="N574" s="4" t="str">
        <f t="shared" si="80"/>
        <v/>
      </c>
      <c r="O574" s="4" t="str">
        <f>_xlfn.LET(
_xlpm.CumulativeHousingPaymentsIncludingAdditionalCosts,SUM($J$29:$J574),
_xlpm.PrincipalOwedCalculation,$B$10-$D574,
_xlpm.IsPrincipalLessThenOrEqualToMonthlyPaymentCondition,$G573&lt;=$B$10,
_xlpm.IsPrincipalZeroCondition,ROUND($G573,2) = 0,
_xlpm.IsPrincipalRemainingBlankCondition,$G573="",
_xlpm.IsPeriodBlankCondition,ISBLANK($A574),
_xlpm.Calculation,IF(_xlpm.IsPeriodBlankCondition,"",IF(_xlpm.IsPrincipalRemainingBlankCondition,"",IF(_xlpm.IsPrincipalZeroCondition,"",_xlpm.CumulativeHousingPaymentsIncludingAdditionalCosts))),
_xlpm.Calculation
)</f>
        <v/>
      </c>
    </row>
    <row r="575" spans="2:15" x14ac:dyDescent="0.3">
      <c r="B575" s="34" t="str">
        <f t="shared" si="73"/>
        <v/>
      </c>
      <c r="C575" s="4" t="str">
        <f t="shared" si="74"/>
        <v/>
      </c>
      <c r="D575" s="4" t="str">
        <f t="shared" si="75"/>
        <v/>
      </c>
      <c r="E575" s="4" t="str">
        <f t="shared" si="81"/>
        <v/>
      </c>
      <c r="F575" s="4"/>
      <c r="G575" s="4" t="str">
        <f t="shared" si="76"/>
        <v/>
      </c>
      <c r="H575" s="4" t="str">
        <f t="shared" si="77"/>
        <v/>
      </c>
      <c r="I575" s="4" t="str">
        <f t="shared" si="78"/>
        <v/>
      </c>
      <c r="J575" s="4" t="str">
        <f t="shared" si="79"/>
        <v/>
      </c>
      <c r="K575" s="4" t="str">
        <f>_xlfn.LET(
_xlpm.CumulativeInterestCalculation,SUM($D$29:$D575),
_xlpm.IsPrincipalZeroCondition,ROUND($G574,2) = 0,
_xlpm.IsPrincipalRemainingBlankCondition,$G574="",
_xlpm.IsPeriodBlankCondition,ISBLANK($A575),
_xlpm.Calculation,IF(_xlpm.IsPeriodBlankCondition,"",IF(_xlpm.IsPrincipalRemainingBlankCondition,"",IF(_xlpm.IsPrincipalZeroCondition,"",_xlpm.CumulativeInterestCalculation))),
_xlpm.Calculation
)</f>
        <v/>
      </c>
      <c r="L575" s="4" t="str">
        <f>_xlfn.LET(
_xlpm.CumulativePrincipalCalculation,SUM($E$29:$F575),
_xlpm.CumulativePrincipalCalculationIfPrincipalLessThenOrEqualToMonthlyPaymentCondition,$L574+$E575,
_xlpm.PrincipalOwedCalculation,$B$10-$D575,
_xlpm.IsPrincipalLessThenOrEqualToMonthlyPaymentCondition,$G574&lt;=$B$10,
_xlpm.IsPrincipalZeroCondition,ROUND($G574,2) = 0,
_xlpm.IsPrincipalRemainingBlankCondition,$G574="",
_xlpm.IsPeriodBlankCondition,ISBLANK($A575),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75" s="4" t="str">
        <f>_xlfn.LET(
_xlpm.CumulativePMICalculation,SUM($I$29:$I575),
_xlpm.IsPrincipalZeroCondition,ROUND($G574,2) = 0,
_xlpm.IsPrincipalRemainingBlankCondition,$G574="",
_xlpm.IsPeriodBlankCondition,ISBLANK($A575),
_xlpm.Calculation,IF(_xlpm.IsPeriodBlankCondition,"",IF(_xlpm.IsPrincipalRemainingBlankCondition,"",IF(_xlpm.IsPrincipalZeroCondition,"",_xlpm.CumulativePMICalculation))),
_xlpm.Calculation
)</f>
        <v/>
      </c>
      <c r="N575" s="4" t="str">
        <f t="shared" si="80"/>
        <v/>
      </c>
      <c r="O575" s="4" t="str">
        <f>_xlfn.LET(
_xlpm.CumulativeHousingPaymentsIncludingAdditionalCosts,SUM($J$29:$J575),
_xlpm.PrincipalOwedCalculation,$B$10-$D575,
_xlpm.IsPrincipalLessThenOrEqualToMonthlyPaymentCondition,$G574&lt;=$B$10,
_xlpm.IsPrincipalZeroCondition,ROUND($G574,2) = 0,
_xlpm.IsPrincipalRemainingBlankCondition,$G574="",
_xlpm.IsPeriodBlankCondition,ISBLANK($A575),
_xlpm.Calculation,IF(_xlpm.IsPeriodBlankCondition,"",IF(_xlpm.IsPrincipalRemainingBlankCondition,"",IF(_xlpm.IsPrincipalZeroCondition,"",_xlpm.CumulativeHousingPaymentsIncludingAdditionalCosts))),
_xlpm.Calculation
)</f>
        <v/>
      </c>
    </row>
    <row r="576" spans="2:15" x14ac:dyDescent="0.3">
      <c r="B576" s="34" t="str">
        <f t="shared" si="73"/>
        <v/>
      </c>
      <c r="C576" s="4" t="str">
        <f t="shared" si="74"/>
        <v/>
      </c>
      <c r="D576" s="4" t="str">
        <f t="shared" si="75"/>
        <v/>
      </c>
      <c r="E576" s="4" t="str">
        <f t="shared" si="81"/>
        <v/>
      </c>
      <c r="F576" s="4"/>
      <c r="G576" s="4" t="str">
        <f t="shared" si="76"/>
        <v/>
      </c>
      <c r="H576" s="4" t="str">
        <f t="shared" si="77"/>
        <v/>
      </c>
      <c r="I576" s="4" t="str">
        <f t="shared" si="78"/>
        <v/>
      </c>
      <c r="J576" s="4" t="str">
        <f t="shared" si="79"/>
        <v/>
      </c>
      <c r="K576" s="4" t="str">
        <f>_xlfn.LET(
_xlpm.CumulativeInterestCalculation,SUM($D$29:$D576),
_xlpm.IsPrincipalZeroCondition,ROUND($G575,2) = 0,
_xlpm.IsPrincipalRemainingBlankCondition,$G575="",
_xlpm.IsPeriodBlankCondition,ISBLANK($A576),
_xlpm.Calculation,IF(_xlpm.IsPeriodBlankCondition,"",IF(_xlpm.IsPrincipalRemainingBlankCondition,"",IF(_xlpm.IsPrincipalZeroCondition,"",_xlpm.CumulativeInterestCalculation))),
_xlpm.Calculation
)</f>
        <v/>
      </c>
      <c r="L576" s="4" t="str">
        <f>_xlfn.LET(
_xlpm.CumulativePrincipalCalculation,SUM($E$29:$F576),
_xlpm.CumulativePrincipalCalculationIfPrincipalLessThenOrEqualToMonthlyPaymentCondition,$L575+$E576,
_xlpm.PrincipalOwedCalculation,$B$10-$D576,
_xlpm.IsPrincipalLessThenOrEqualToMonthlyPaymentCondition,$G575&lt;=$B$10,
_xlpm.IsPrincipalZeroCondition,ROUND($G575,2) = 0,
_xlpm.IsPrincipalRemainingBlankCondition,$G575="",
_xlpm.IsPeriodBlankCondition,ISBLANK($A576),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76" s="4" t="str">
        <f>_xlfn.LET(
_xlpm.CumulativePMICalculation,SUM($I$29:$I576),
_xlpm.IsPrincipalZeroCondition,ROUND($G575,2) = 0,
_xlpm.IsPrincipalRemainingBlankCondition,$G575="",
_xlpm.IsPeriodBlankCondition,ISBLANK($A576),
_xlpm.Calculation,IF(_xlpm.IsPeriodBlankCondition,"",IF(_xlpm.IsPrincipalRemainingBlankCondition,"",IF(_xlpm.IsPrincipalZeroCondition,"",_xlpm.CumulativePMICalculation))),
_xlpm.Calculation
)</f>
        <v/>
      </c>
      <c r="N576" s="4" t="str">
        <f t="shared" si="80"/>
        <v/>
      </c>
      <c r="O576" s="4" t="str">
        <f>_xlfn.LET(
_xlpm.CumulativeHousingPaymentsIncludingAdditionalCosts,SUM($J$29:$J576),
_xlpm.PrincipalOwedCalculation,$B$10-$D576,
_xlpm.IsPrincipalLessThenOrEqualToMonthlyPaymentCondition,$G575&lt;=$B$10,
_xlpm.IsPrincipalZeroCondition,ROUND($G575,2) = 0,
_xlpm.IsPrincipalRemainingBlankCondition,$G575="",
_xlpm.IsPeriodBlankCondition,ISBLANK($A576),
_xlpm.Calculation,IF(_xlpm.IsPeriodBlankCondition,"",IF(_xlpm.IsPrincipalRemainingBlankCondition,"",IF(_xlpm.IsPrincipalZeroCondition,"",_xlpm.CumulativeHousingPaymentsIncludingAdditionalCosts))),
_xlpm.Calculation
)</f>
        <v/>
      </c>
    </row>
    <row r="577" spans="2:15" x14ac:dyDescent="0.3">
      <c r="B577" s="34" t="str">
        <f t="shared" si="73"/>
        <v/>
      </c>
      <c r="C577" s="4" t="str">
        <f t="shared" si="74"/>
        <v/>
      </c>
      <c r="D577" s="4" t="str">
        <f t="shared" si="75"/>
        <v/>
      </c>
      <c r="E577" s="4" t="str">
        <f t="shared" si="81"/>
        <v/>
      </c>
      <c r="F577" s="4"/>
      <c r="G577" s="4" t="str">
        <f t="shared" si="76"/>
        <v/>
      </c>
      <c r="H577" s="4" t="str">
        <f t="shared" si="77"/>
        <v/>
      </c>
      <c r="I577" s="4" t="str">
        <f t="shared" si="78"/>
        <v/>
      </c>
      <c r="J577" s="4" t="str">
        <f t="shared" si="79"/>
        <v/>
      </c>
      <c r="K577" s="4" t="str">
        <f>_xlfn.LET(
_xlpm.CumulativeInterestCalculation,SUM($D$29:$D577),
_xlpm.IsPrincipalZeroCondition,ROUND($G576,2) = 0,
_xlpm.IsPrincipalRemainingBlankCondition,$G576="",
_xlpm.IsPeriodBlankCondition,ISBLANK($A577),
_xlpm.Calculation,IF(_xlpm.IsPeriodBlankCondition,"",IF(_xlpm.IsPrincipalRemainingBlankCondition,"",IF(_xlpm.IsPrincipalZeroCondition,"",_xlpm.CumulativeInterestCalculation))),
_xlpm.Calculation
)</f>
        <v/>
      </c>
      <c r="L577" s="4" t="str">
        <f>_xlfn.LET(
_xlpm.CumulativePrincipalCalculation,SUM($E$29:$F577),
_xlpm.CumulativePrincipalCalculationIfPrincipalLessThenOrEqualToMonthlyPaymentCondition,$L576+$E577,
_xlpm.PrincipalOwedCalculation,$B$10-$D577,
_xlpm.IsPrincipalLessThenOrEqualToMonthlyPaymentCondition,$G576&lt;=$B$10,
_xlpm.IsPrincipalZeroCondition,ROUND($G576,2) = 0,
_xlpm.IsPrincipalRemainingBlankCondition,$G576="",
_xlpm.IsPeriodBlankCondition,ISBLANK($A577),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77" s="4" t="str">
        <f>_xlfn.LET(
_xlpm.CumulativePMICalculation,SUM($I$29:$I577),
_xlpm.IsPrincipalZeroCondition,ROUND($G576,2) = 0,
_xlpm.IsPrincipalRemainingBlankCondition,$G576="",
_xlpm.IsPeriodBlankCondition,ISBLANK($A577),
_xlpm.Calculation,IF(_xlpm.IsPeriodBlankCondition,"",IF(_xlpm.IsPrincipalRemainingBlankCondition,"",IF(_xlpm.IsPrincipalZeroCondition,"",_xlpm.CumulativePMICalculation))),
_xlpm.Calculation
)</f>
        <v/>
      </c>
      <c r="N577" s="4" t="str">
        <f t="shared" si="80"/>
        <v/>
      </c>
      <c r="O577" s="4" t="str">
        <f>_xlfn.LET(
_xlpm.CumulativeHousingPaymentsIncludingAdditionalCosts,SUM($J$29:$J577),
_xlpm.PrincipalOwedCalculation,$B$10-$D577,
_xlpm.IsPrincipalLessThenOrEqualToMonthlyPaymentCondition,$G576&lt;=$B$10,
_xlpm.IsPrincipalZeroCondition,ROUND($G576,2) = 0,
_xlpm.IsPrincipalRemainingBlankCondition,$G576="",
_xlpm.IsPeriodBlankCondition,ISBLANK($A577),
_xlpm.Calculation,IF(_xlpm.IsPeriodBlankCondition,"",IF(_xlpm.IsPrincipalRemainingBlankCondition,"",IF(_xlpm.IsPrincipalZeroCondition,"",_xlpm.CumulativeHousingPaymentsIncludingAdditionalCosts))),
_xlpm.Calculation
)</f>
        <v/>
      </c>
    </row>
    <row r="578" spans="2:15" x14ac:dyDescent="0.3">
      <c r="B578" s="34" t="str">
        <f t="shared" si="73"/>
        <v/>
      </c>
      <c r="C578" s="4" t="str">
        <f t="shared" si="74"/>
        <v/>
      </c>
      <c r="D578" s="4" t="str">
        <f t="shared" si="75"/>
        <v/>
      </c>
      <c r="E578" s="4" t="str">
        <f t="shared" si="81"/>
        <v/>
      </c>
      <c r="F578" s="4"/>
      <c r="G578" s="4" t="str">
        <f t="shared" si="76"/>
        <v/>
      </c>
      <c r="H578" s="4" t="str">
        <f t="shared" si="77"/>
        <v/>
      </c>
      <c r="I578" s="4" t="str">
        <f t="shared" si="78"/>
        <v/>
      </c>
      <c r="J578" s="4" t="str">
        <f t="shared" si="79"/>
        <v/>
      </c>
      <c r="K578" s="4" t="str">
        <f>_xlfn.LET(
_xlpm.CumulativeInterestCalculation,SUM($D$29:$D578),
_xlpm.IsPrincipalZeroCondition,ROUND($G577,2) = 0,
_xlpm.IsPrincipalRemainingBlankCondition,$G577="",
_xlpm.IsPeriodBlankCondition,ISBLANK($A578),
_xlpm.Calculation,IF(_xlpm.IsPeriodBlankCondition,"",IF(_xlpm.IsPrincipalRemainingBlankCondition,"",IF(_xlpm.IsPrincipalZeroCondition,"",_xlpm.CumulativeInterestCalculation))),
_xlpm.Calculation
)</f>
        <v/>
      </c>
      <c r="L578" s="4" t="str">
        <f>_xlfn.LET(
_xlpm.CumulativePrincipalCalculation,SUM($E$29:$F578),
_xlpm.CumulativePrincipalCalculationIfPrincipalLessThenOrEqualToMonthlyPaymentCondition,$L577+$E578,
_xlpm.PrincipalOwedCalculation,$B$10-$D578,
_xlpm.IsPrincipalLessThenOrEqualToMonthlyPaymentCondition,$G577&lt;=$B$10,
_xlpm.IsPrincipalZeroCondition,ROUND($G577,2) = 0,
_xlpm.IsPrincipalRemainingBlankCondition,$G577="",
_xlpm.IsPeriodBlankCondition,ISBLANK($A578),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78" s="4" t="str">
        <f>_xlfn.LET(
_xlpm.CumulativePMICalculation,SUM($I$29:$I578),
_xlpm.IsPrincipalZeroCondition,ROUND($G577,2) = 0,
_xlpm.IsPrincipalRemainingBlankCondition,$G577="",
_xlpm.IsPeriodBlankCondition,ISBLANK($A578),
_xlpm.Calculation,IF(_xlpm.IsPeriodBlankCondition,"",IF(_xlpm.IsPrincipalRemainingBlankCondition,"",IF(_xlpm.IsPrincipalZeroCondition,"",_xlpm.CumulativePMICalculation))),
_xlpm.Calculation
)</f>
        <v/>
      </c>
      <c r="N578" s="4" t="str">
        <f t="shared" si="80"/>
        <v/>
      </c>
      <c r="O578" s="4" t="str">
        <f>_xlfn.LET(
_xlpm.CumulativeHousingPaymentsIncludingAdditionalCosts,SUM($J$29:$J578),
_xlpm.PrincipalOwedCalculation,$B$10-$D578,
_xlpm.IsPrincipalLessThenOrEqualToMonthlyPaymentCondition,$G577&lt;=$B$10,
_xlpm.IsPrincipalZeroCondition,ROUND($G577,2) = 0,
_xlpm.IsPrincipalRemainingBlankCondition,$G577="",
_xlpm.IsPeriodBlankCondition,ISBLANK($A578),
_xlpm.Calculation,IF(_xlpm.IsPeriodBlankCondition,"",IF(_xlpm.IsPrincipalRemainingBlankCondition,"",IF(_xlpm.IsPrincipalZeroCondition,"",_xlpm.CumulativeHousingPaymentsIncludingAdditionalCosts))),
_xlpm.Calculation
)</f>
        <v/>
      </c>
    </row>
    <row r="579" spans="2:15" x14ac:dyDescent="0.3">
      <c r="B579" s="34" t="str">
        <f t="shared" si="73"/>
        <v/>
      </c>
      <c r="C579" s="4" t="str">
        <f t="shared" si="74"/>
        <v/>
      </c>
      <c r="D579" s="4" t="str">
        <f t="shared" si="75"/>
        <v/>
      </c>
      <c r="E579" s="4" t="str">
        <f t="shared" si="81"/>
        <v/>
      </c>
      <c r="F579" s="4"/>
      <c r="G579" s="4" t="str">
        <f t="shared" si="76"/>
        <v/>
      </c>
      <c r="H579" s="4" t="str">
        <f t="shared" si="77"/>
        <v/>
      </c>
      <c r="I579" s="4" t="str">
        <f t="shared" si="78"/>
        <v/>
      </c>
      <c r="J579" s="4" t="str">
        <f t="shared" si="79"/>
        <v/>
      </c>
      <c r="K579" s="4" t="str">
        <f>_xlfn.LET(
_xlpm.CumulativeInterestCalculation,SUM($D$29:$D579),
_xlpm.IsPrincipalZeroCondition,ROUND($G578,2) = 0,
_xlpm.IsPrincipalRemainingBlankCondition,$G578="",
_xlpm.IsPeriodBlankCondition,ISBLANK($A579),
_xlpm.Calculation,IF(_xlpm.IsPeriodBlankCondition,"",IF(_xlpm.IsPrincipalRemainingBlankCondition,"",IF(_xlpm.IsPrincipalZeroCondition,"",_xlpm.CumulativeInterestCalculation))),
_xlpm.Calculation
)</f>
        <v/>
      </c>
      <c r="L579" s="4" t="str">
        <f>_xlfn.LET(
_xlpm.CumulativePrincipalCalculation,SUM($E$29:$F579),
_xlpm.CumulativePrincipalCalculationIfPrincipalLessThenOrEqualToMonthlyPaymentCondition,$L578+$E579,
_xlpm.PrincipalOwedCalculation,$B$10-$D579,
_xlpm.IsPrincipalLessThenOrEqualToMonthlyPaymentCondition,$G578&lt;=$B$10,
_xlpm.IsPrincipalZeroCondition,ROUND($G578,2) = 0,
_xlpm.IsPrincipalRemainingBlankCondition,$G578="",
_xlpm.IsPeriodBlankCondition,ISBLANK($A579),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79" s="4" t="str">
        <f>_xlfn.LET(
_xlpm.CumulativePMICalculation,SUM($I$29:$I579),
_xlpm.IsPrincipalZeroCondition,ROUND($G578,2) = 0,
_xlpm.IsPrincipalRemainingBlankCondition,$G578="",
_xlpm.IsPeriodBlankCondition,ISBLANK($A579),
_xlpm.Calculation,IF(_xlpm.IsPeriodBlankCondition,"",IF(_xlpm.IsPrincipalRemainingBlankCondition,"",IF(_xlpm.IsPrincipalZeroCondition,"",_xlpm.CumulativePMICalculation))),
_xlpm.Calculation
)</f>
        <v/>
      </c>
      <c r="N579" s="4" t="str">
        <f t="shared" si="80"/>
        <v/>
      </c>
      <c r="O579" s="4" t="str">
        <f>_xlfn.LET(
_xlpm.CumulativeHousingPaymentsIncludingAdditionalCosts,SUM($J$29:$J579),
_xlpm.PrincipalOwedCalculation,$B$10-$D579,
_xlpm.IsPrincipalLessThenOrEqualToMonthlyPaymentCondition,$G578&lt;=$B$10,
_xlpm.IsPrincipalZeroCondition,ROUND($G578,2) = 0,
_xlpm.IsPrincipalRemainingBlankCondition,$G578="",
_xlpm.IsPeriodBlankCondition,ISBLANK($A579),
_xlpm.Calculation,IF(_xlpm.IsPeriodBlankCondition,"",IF(_xlpm.IsPrincipalRemainingBlankCondition,"",IF(_xlpm.IsPrincipalZeroCondition,"",_xlpm.CumulativeHousingPaymentsIncludingAdditionalCosts))),
_xlpm.Calculation
)</f>
        <v/>
      </c>
    </row>
    <row r="580" spans="2:15" x14ac:dyDescent="0.3">
      <c r="B580" s="34" t="str">
        <f t="shared" si="73"/>
        <v/>
      </c>
      <c r="C580" s="4" t="str">
        <f t="shared" si="74"/>
        <v/>
      </c>
      <c r="D580" s="4" t="str">
        <f t="shared" si="75"/>
        <v/>
      </c>
      <c r="E580" s="4" t="str">
        <f t="shared" si="81"/>
        <v/>
      </c>
      <c r="F580" s="4"/>
      <c r="G580" s="4" t="str">
        <f t="shared" si="76"/>
        <v/>
      </c>
      <c r="H580" s="4" t="str">
        <f t="shared" si="77"/>
        <v/>
      </c>
      <c r="I580" s="4" t="str">
        <f t="shared" si="78"/>
        <v/>
      </c>
      <c r="J580" s="4" t="str">
        <f t="shared" si="79"/>
        <v/>
      </c>
      <c r="K580" s="4" t="str">
        <f>_xlfn.LET(
_xlpm.CumulativeInterestCalculation,SUM($D$29:$D580),
_xlpm.IsPrincipalZeroCondition,ROUND($G579,2) = 0,
_xlpm.IsPrincipalRemainingBlankCondition,$G579="",
_xlpm.IsPeriodBlankCondition,ISBLANK($A580),
_xlpm.Calculation,IF(_xlpm.IsPeriodBlankCondition,"",IF(_xlpm.IsPrincipalRemainingBlankCondition,"",IF(_xlpm.IsPrincipalZeroCondition,"",_xlpm.CumulativeInterestCalculation))),
_xlpm.Calculation
)</f>
        <v/>
      </c>
      <c r="L580" s="4" t="str">
        <f>_xlfn.LET(
_xlpm.CumulativePrincipalCalculation,SUM($E$29:$F580),
_xlpm.CumulativePrincipalCalculationIfPrincipalLessThenOrEqualToMonthlyPaymentCondition,$L579+$E580,
_xlpm.PrincipalOwedCalculation,$B$10-$D580,
_xlpm.IsPrincipalLessThenOrEqualToMonthlyPaymentCondition,$G579&lt;=$B$10,
_xlpm.IsPrincipalZeroCondition,ROUND($G579,2) = 0,
_xlpm.IsPrincipalRemainingBlankCondition,$G579="",
_xlpm.IsPeriodBlankCondition,ISBLANK($A580),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80" s="4" t="str">
        <f>_xlfn.LET(
_xlpm.CumulativePMICalculation,SUM($I$29:$I580),
_xlpm.IsPrincipalZeroCondition,ROUND($G579,2) = 0,
_xlpm.IsPrincipalRemainingBlankCondition,$G579="",
_xlpm.IsPeriodBlankCondition,ISBLANK($A580),
_xlpm.Calculation,IF(_xlpm.IsPeriodBlankCondition,"",IF(_xlpm.IsPrincipalRemainingBlankCondition,"",IF(_xlpm.IsPrincipalZeroCondition,"",_xlpm.CumulativePMICalculation))),
_xlpm.Calculation
)</f>
        <v/>
      </c>
      <c r="N580" s="4" t="str">
        <f t="shared" si="80"/>
        <v/>
      </c>
      <c r="O580" s="4" t="str">
        <f>_xlfn.LET(
_xlpm.CumulativeHousingPaymentsIncludingAdditionalCosts,SUM($J$29:$J580),
_xlpm.PrincipalOwedCalculation,$B$10-$D580,
_xlpm.IsPrincipalLessThenOrEqualToMonthlyPaymentCondition,$G579&lt;=$B$10,
_xlpm.IsPrincipalZeroCondition,ROUND($G579,2) = 0,
_xlpm.IsPrincipalRemainingBlankCondition,$G579="",
_xlpm.IsPeriodBlankCondition,ISBLANK($A580),
_xlpm.Calculation,IF(_xlpm.IsPeriodBlankCondition,"",IF(_xlpm.IsPrincipalRemainingBlankCondition,"",IF(_xlpm.IsPrincipalZeroCondition,"",_xlpm.CumulativeHousingPaymentsIncludingAdditionalCosts))),
_xlpm.Calculation
)</f>
        <v/>
      </c>
    </row>
    <row r="581" spans="2:15" x14ac:dyDescent="0.3">
      <c r="B581" s="34" t="str">
        <f t="shared" si="73"/>
        <v/>
      </c>
      <c r="C581" s="4" t="str">
        <f t="shared" si="74"/>
        <v/>
      </c>
      <c r="D581" s="4" t="str">
        <f t="shared" si="75"/>
        <v/>
      </c>
      <c r="E581" s="4" t="str">
        <f t="shared" si="81"/>
        <v/>
      </c>
      <c r="F581" s="4"/>
      <c r="G581" s="4" t="str">
        <f t="shared" si="76"/>
        <v/>
      </c>
      <c r="H581" s="4" t="str">
        <f t="shared" si="77"/>
        <v/>
      </c>
      <c r="I581" s="4" t="str">
        <f t="shared" si="78"/>
        <v/>
      </c>
      <c r="J581" s="4" t="str">
        <f t="shared" si="79"/>
        <v/>
      </c>
      <c r="K581" s="4" t="str">
        <f>_xlfn.LET(
_xlpm.CumulativeInterestCalculation,SUM($D$29:$D581),
_xlpm.IsPrincipalZeroCondition,ROUND($G580,2) = 0,
_xlpm.IsPrincipalRemainingBlankCondition,$G580="",
_xlpm.IsPeriodBlankCondition,ISBLANK($A581),
_xlpm.Calculation,IF(_xlpm.IsPeriodBlankCondition,"",IF(_xlpm.IsPrincipalRemainingBlankCondition,"",IF(_xlpm.IsPrincipalZeroCondition,"",_xlpm.CumulativeInterestCalculation))),
_xlpm.Calculation
)</f>
        <v/>
      </c>
      <c r="L581" s="4" t="str">
        <f>_xlfn.LET(
_xlpm.CumulativePrincipalCalculation,SUM($E$29:$F581),
_xlpm.CumulativePrincipalCalculationIfPrincipalLessThenOrEqualToMonthlyPaymentCondition,$L580+$E581,
_xlpm.PrincipalOwedCalculation,$B$10-$D581,
_xlpm.IsPrincipalLessThenOrEqualToMonthlyPaymentCondition,$G580&lt;=$B$10,
_xlpm.IsPrincipalZeroCondition,ROUND($G580,2) = 0,
_xlpm.IsPrincipalRemainingBlankCondition,$G580="",
_xlpm.IsPeriodBlankCondition,ISBLANK($A581),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81" s="4" t="str">
        <f>_xlfn.LET(
_xlpm.CumulativePMICalculation,SUM($I$29:$I581),
_xlpm.IsPrincipalZeroCondition,ROUND($G580,2) = 0,
_xlpm.IsPrincipalRemainingBlankCondition,$G580="",
_xlpm.IsPeriodBlankCondition,ISBLANK($A581),
_xlpm.Calculation,IF(_xlpm.IsPeriodBlankCondition,"",IF(_xlpm.IsPrincipalRemainingBlankCondition,"",IF(_xlpm.IsPrincipalZeroCondition,"",_xlpm.CumulativePMICalculation))),
_xlpm.Calculation
)</f>
        <v/>
      </c>
      <c r="N581" s="4" t="str">
        <f t="shared" si="80"/>
        <v/>
      </c>
      <c r="O581" s="4" t="str">
        <f>_xlfn.LET(
_xlpm.CumulativeHousingPaymentsIncludingAdditionalCosts,SUM($J$29:$J581),
_xlpm.PrincipalOwedCalculation,$B$10-$D581,
_xlpm.IsPrincipalLessThenOrEqualToMonthlyPaymentCondition,$G580&lt;=$B$10,
_xlpm.IsPrincipalZeroCondition,ROUND($G580,2) = 0,
_xlpm.IsPrincipalRemainingBlankCondition,$G580="",
_xlpm.IsPeriodBlankCondition,ISBLANK($A581),
_xlpm.Calculation,IF(_xlpm.IsPeriodBlankCondition,"",IF(_xlpm.IsPrincipalRemainingBlankCondition,"",IF(_xlpm.IsPrincipalZeroCondition,"",_xlpm.CumulativeHousingPaymentsIncludingAdditionalCosts))),
_xlpm.Calculation
)</f>
        <v/>
      </c>
    </row>
    <row r="582" spans="2:15" x14ac:dyDescent="0.3">
      <c r="B582" s="34" t="str">
        <f t="shared" si="73"/>
        <v/>
      </c>
      <c r="C582" s="4" t="str">
        <f t="shared" si="74"/>
        <v/>
      </c>
      <c r="D582" s="4" t="str">
        <f t="shared" si="75"/>
        <v/>
      </c>
      <c r="E582" s="4" t="str">
        <f t="shared" si="81"/>
        <v/>
      </c>
      <c r="F582" s="4"/>
      <c r="G582" s="4" t="str">
        <f t="shared" si="76"/>
        <v/>
      </c>
      <c r="H582" s="4" t="str">
        <f t="shared" si="77"/>
        <v/>
      </c>
      <c r="I582" s="4" t="str">
        <f t="shared" si="78"/>
        <v/>
      </c>
      <c r="J582" s="4" t="str">
        <f t="shared" si="79"/>
        <v/>
      </c>
      <c r="K582" s="4" t="str">
        <f>_xlfn.LET(
_xlpm.CumulativeInterestCalculation,SUM($D$29:$D582),
_xlpm.IsPrincipalZeroCondition,ROUND($G581,2) = 0,
_xlpm.IsPrincipalRemainingBlankCondition,$G581="",
_xlpm.IsPeriodBlankCondition,ISBLANK($A582),
_xlpm.Calculation,IF(_xlpm.IsPeriodBlankCondition,"",IF(_xlpm.IsPrincipalRemainingBlankCondition,"",IF(_xlpm.IsPrincipalZeroCondition,"",_xlpm.CumulativeInterestCalculation))),
_xlpm.Calculation
)</f>
        <v/>
      </c>
      <c r="L582" s="4" t="str">
        <f>_xlfn.LET(
_xlpm.CumulativePrincipalCalculation,SUM($E$29:$F582),
_xlpm.CumulativePrincipalCalculationIfPrincipalLessThenOrEqualToMonthlyPaymentCondition,$L581+$E582,
_xlpm.PrincipalOwedCalculation,$B$10-$D582,
_xlpm.IsPrincipalLessThenOrEqualToMonthlyPaymentCondition,$G581&lt;=$B$10,
_xlpm.IsPrincipalZeroCondition,ROUND($G581,2) = 0,
_xlpm.IsPrincipalRemainingBlankCondition,$G581="",
_xlpm.IsPeriodBlankCondition,ISBLANK($A582),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82" s="4" t="str">
        <f>_xlfn.LET(
_xlpm.CumulativePMICalculation,SUM($I$29:$I582),
_xlpm.IsPrincipalZeroCondition,ROUND($G581,2) = 0,
_xlpm.IsPrincipalRemainingBlankCondition,$G581="",
_xlpm.IsPeriodBlankCondition,ISBLANK($A582),
_xlpm.Calculation,IF(_xlpm.IsPeriodBlankCondition,"",IF(_xlpm.IsPrincipalRemainingBlankCondition,"",IF(_xlpm.IsPrincipalZeroCondition,"",_xlpm.CumulativePMICalculation))),
_xlpm.Calculation
)</f>
        <v/>
      </c>
      <c r="N582" s="4" t="str">
        <f t="shared" si="80"/>
        <v/>
      </c>
      <c r="O582" s="4" t="str">
        <f>_xlfn.LET(
_xlpm.CumulativeHousingPaymentsIncludingAdditionalCosts,SUM($J$29:$J582),
_xlpm.PrincipalOwedCalculation,$B$10-$D582,
_xlpm.IsPrincipalLessThenOrEqualToMonthlyPaymentCondition,$G581&lt;=$B$10,
_xlpm.IsPrincipalZeroCondition,ROUND($G581,2) = 0,
_xlpm.IsPrincipalRemainingBlankCondition,$G581="",
_xlpm.IsPeriodBlankCondition,ISBLANK($A582),
_xlpm.Calculation,IF(_xlpm.IsPeriodBlankCondition,"",IF(_xlpm.IsPrincipalRemainingBlankCondition,"",IF(_xlpm.IsPrincipalZeroCondition,"",_xlpm.CumulativeHousingPaymentsIncludingAdditionalCosts))),
_xlpm.Calculation
)</f>
        <v/>
      </c>
    </row>
    <row r="583" spans="2:15" x14ac:dyDescent="0.3">
      <c r="B583" s="34" t="str">
        <f t="shared" si="73"/>
        <v/>
      </c>
      <c r="C583" s="4" t="str">
        <f t="shared" si="74"/>
        <v/>
      </c>
      <c r="D583" s="4" t="str">
        <f t="shared" si="75"/>
        <v/>
      </c>
      <c r="E583" s="4" t="str">
        <f t="shared" si="81"/>
        <v/>
      </c>
      <c r="F583" s="4"/>
      <c r="G583" s="4" t="str">
        <f t="shared" si="76"/>
        <v/>
      </c>
      <c r="H583" s="4" t="str">
        <f t="shared" si="77"/>
        <v/>
      </c>
      <c r="I583" s="4" t="str">
        <f t="shared" si="78"/>
        <v/>
      </c>
      <c r="J583" s="4" t="str">
        <f t="shared" si="79"/>
        <v/>
      </c>
      <c r="K583" s="4" t="str">
        <f>_xlfn.LET(
_xlpm.CumulativeInterestCalculation,SUM($D$29:$D583),
_xlpm.IsPrincipalZeroCondition,ROUND($G582,2) = 0,
_xlpm.IsPrincipalRemainingBlankCondition,$G582="",
_xlpm.IsPeriodBlankCondition,ISBLANK($A583),
_xlpm.Calculation,IF(_xlpm.IsPeriodBlankCondition,"",IF(_xlpm.IsPrincipalRemainingBlankCondition,"",IF(_xlpm.IsPrincipalZeroCondition,"",_xlpm.CumulativeInterestCalculation))),
_xlpm.Calculation
)</f>
        <v/>
      </c>
      <c r="L583" s="4" t="str">
        <f>_xlfn.LET(
_xlpm.CumulativePrincipalCalculation,SUM($E$29:$F583),
_xlpm.CumulativePrincipalCalculationIfPrincipalLessThenOrEqualToMonthlyPaymentCondition,$L582+$E583,
_xlpm.PrincipalOwedCalculation,$B$10-$D583,
_xlpm.IsPrincipalLessThenOrEqualToMonthlyPaymentCondition,$G582&lt;=$B$10,
_xlpm.IsPrincipalZeroCondition,ROUND($G582,2) = 0,
_xlpm.IsPrincipalRemainingBlankCondition,$G582="",
_xlpm.IsPeriodBlankCondition,ISBLANK($A583),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83" s="4" t="str">
        <f>_xlfn.LET(
_xlpm.CumulativePMICalculation,SUM($I$29:$I583),
_xlpm.IsPrincipalZeroCondition,ROUND($G582,2) = 0,
_xlpm.IsPrincipalRemainingBlankCondition,$G582="",
_xlpm.IsPeriodBlankCondition,ISBLANK($A583),
_xlpm.Calculation,IF(_xlpm.IsPeriodBlankCondition,"",IF(_xlpm.IsPrincipalRemainingBlankCondition,"",IF(_xlpm.IsPrincipalZeroCondition,"",_xlpm.CumulativePMICalculation))),
_xlpm.Calculation
)</f>
        <v/>
      </c>
      <c r="N583" s="4" t="str">
        <f t="shared" si="80"/>
        <v/>
      </c>
      <c r="O583" s="4" t="str">
        <f>_xlfn.LET(
_xlpm.CumulativeHousingPaymentsIncludingAdditionalCosts,SUM($J$29:$J583),
_xlpm.PrincipalOwedCalculation,$B$10-$D583,
_xlpm.IsPrincipalLessThenOrEqualToMonthlyPaymentCondition,$G582&lt;=$B$10,
_xlpm.IsPrincipalZeroCondition,ROUND($G582,2) = 0,
_xlpm.IsPrincipalRemainingBlankCondition,$G582="",
_xlpm.IsPeriodBlankCondition,ISBLANK($A583),
_xlpm.Calculation,IF(_xlpm.IsPeriodBlankCondition,"",IF(_xlpm.IsPrincipalRemainingBlankCondition,"",IF(_xlpm.IsPrincipalZeroCondition,"",_xlpm.CumulativeHousingPaymentsIncludingAdditionalCosts))),
_xlpm.Calculation
)</f>
        <v/>
      </c>
    </row>
    <row r="584" spans="2:15" x14ac:dyDescent="0.3">
      <c r="B584" s="34" t="str">
        <f t="shared" si="73"/>
        <v/>
      </c>
      <c r="C584" s="4" t="str">
        <f t="shared" si="74"/>
        <v/>
      </c>
      <c r="D584" s="4" t="str">
        <f t="shared" si="75"/>
        <v/>
      </c>
      <c r="E584" s="4" t="str">
        <f t="shared" si="81"/>
        <v/>
      </c>
      <c r="F584" s="4"/>
      <c r="G584" s="4" t="str">
        <f t="shared" si="76"/>
        <v/>
      </c>
      <c r="H584" s="4" t="str">
        <f t="shared" si="77"/>
        <v/>
      </c>
      <c r="I584" s="4" t="str">
        <f t="shared" si="78"/>
        <v/>
      </c>
      <c r="J584" s="4" t="str">
        <f t="shared" si="79"/>
        <v/>
      </c>
      <c r="K584" s="4" t="str">
        <f>_xlfn.LET(
_xlpm.CumulativeInterestCalculation,SUM($D$29:$D584),
_xlpm.IsPrincipalZeroCondition,ROUND($G583,2) = 0,
_xlpm.IsPrincipalRemainingBlankCondition,$G583="",
_xlpm.IsPeriodBlankCondition,ISBLANK($A584),
_xlpm.Calculation,IF(_xlpm.IsPeriodBlankCondition,"",IF(_xlpm.IsPrincipalRemainingBlankCondition,"",IF(_xlpm.IsPrincipalZeroCondition,"",_xlpm.CumulativeInterestCalculation))),
_xlpm.Calculation
)</f>
        <v/>
      </c>
      <c r="L584" s="4" t="str">
        <f>_xlfn.LET(
_xlpm.CumulativePrincipalCalculation,SUM($E$29:$F584),
_xlpm.CumulativePrincipalCalculationIfPrincipalLessThenOrEqualToMonthlyPaymentCondition,$L583+$E584,
_xlpm.PrincipalOwedCalculation,$B$10-$D584,
_xlpm.IsPrincipalLessThenOrEqualToMonthlyPaymentCondition,$G583&lt;=$B$10,
_xlpm.IsPrincipalZeroCondition,ROUND($G583,2) = 0,
_xlpm.IsPrincipalRemainingBlankCondition,$G583="",
_xlpm.IsPeriodBlankCondition,ISBLANK($A584),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84" s="4" t="str">
        <f>_xlfn.LET(
_xlpm.CumulativePMICalculation,SUM($I$29:$I584),
_xlpm.IsPrincipalZeroCondition,ROUND($G583,2) = 0,
_xlpm.IsPrincipalRemainingBlankCondition,$G583="",
_xlpm.IsPeriodBlankCondition,ISBLANK($A584),
_xlpm.Calculation,IF(_xlpm.IsPeriodBlankCondition,"",IF(_xlpm.IsPrincipalRemainingBlankCondition,"",IF(_xlpm.IsPrincipalZeroCondition,"",_xlpm.CumulativePMICalculation))),
_xlpm.Calculation
)</f>
        <v/>
      </c>
      <c r="N584" s="4" t="str">
        <f t="shared" si="80"/>
        <v/>
      </c>
      <c r="O584" s="4" t="str">
        <f>_xlfn.LET(
_xlpm.CumulativeHousingPaymentsIncludingAdditionalCosts,SUM($J$29:$J584),
_xlpm.PrincipalOwedCalculation,$B$10-$D584,
_xlpm.IsPrincipalLessThenOrEqualToMonthlyPaymentCondition,$G583&lt;=$B$10,
_xlpm.IsPrincipalZeroCondition,ROUND($G583,2) = 0,
_xlpm.IsPrincipalRemainingBlankCondition,$G583="",
_xlpm.IsPeriodBlankCondition,ISBLANK($A584),
_xlpm.Calculation,IF(_xlpm.IsPeriodBlankCondition,"",IF(_xlpm.IsPrincipalRemainingBlankCondition,"",IF(_xlpm.IsPrincipalZeroCondition,"",_xlpm.CumulativeHousingPaymentsIncludingAdditionalCosts))),
_xlpm.Calculation
)</f>
        <v/>
      </c>
    </row>
    <row r="585" spans="2:15" x14ac:dyDescent="0.3">
      <c r="B585" s="34" t="str">
        <f t="shared" si="73"/>
        <v/>
      </c>
      <c r="C585" s="4" t="str">
        <f t="shared" si="74"/>
        <v/>
      </c>
      <c r="D585" s="4" t="str">
        <f t="shared" si="75"/>
        <v/>
      </c>
      <c r="E585" s="4" t="str">
        <f t="shared" si="81"/>
        <v/>
      </c>
      <c r="F585" s="4"/>
      <c r="G585" s="4" t="str">
        <f t="shared" si="76"/>
        <v/>
      </c>
      <c r="H585" s="4" t="str">
        <f t="shared" si="77"/>
        <v/>
      </c>
      <c r="I585" s="4" t="str">
        <f t="shared" si="78"/>
        <v/>
      </c>
      <c r="J585" s="4" t="str">
        <f t="shared" si="79"/>
        <v/>
      </c>
      <c r="K585" s="4" t="str">
        <f>_xlfn.LET(
_xlpm.CumulativeInterestCalculation,SUM($D$29:$D585),
_xlpm.IsPrincipalZeroCondition,ROUND($G584,2) = 0,
_xlpm.IsPrincipalRemainingBlankCondition,$G584="",
_xlpm.IsPeriodBlankCondition,ISBLANK($A585),
_xlpm.Calculation,IF(_xlpm.IsPeriodBlankCondition,"",IF(_xlpm.IsPrincipalRemainingBlankCondition,"",IF(_xlpm.IsPrincipalZeroCondition,"",_xlpm.CumulativeInterestCalculation))),
_xlpm.Calculation
)</f>
        <v/>
      </c>
      <c r="L585" s="4" t="str">
        <f>_xlfn.LET(
_xlpm.CumulativePrincipalCalculation,SUM($E$29:$F585),
_xlpm.CumulativePrincipalCalculationIfPrincipalLessThenOrEqualToMonthlyPaymentCondition,$L584+$E585,
_xlpm.PrincipalOwedCalculation,$B$10-$D585,
_xlpm.IsPrincipalLessThenOrEqualToMonthlyPaymentCondition,$G584&lt;=$B$10,
_xlpm.IsPrincipalZeroCondition,ROUND($G584,2) = 0,
_xlpm.IsPrincipalRemainingBlankCondition,$G584="",
_xlpm.IsPeriodBlankCondition,ISBLANK($A585),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85" s="4" t="str">
        <f>_xlfn.LET(
_xlpm.CumulativePMICalculation,SUM($I$29:$I585),
_xlpm.IsPrincipalZeroCondition,ROUND($G584,2) = 0,
_xlpm.IsPrincipalRemainingBlankCondition,$G584="",
_xlpm.IsPeriodBlankCondition,ISBLANK($A585),
_xlpm.Calculation,IF(_xlpm.IsPeriodBlankCondition,"",IF(_xlpm.IsPrincipalRemainingBlankCondition,"",IF(_xlpm.IsPrincipalZeroCondition,"",_xlpm.CumulativePMICalculation))),
_xlpm.Calculation
)</f>
        <v/>
      </c>
      <c r="N585" s="4" t="str">
        <f t="shared" si="80"/>
        <v/>
      </c>
      <c r="O585" s="4" t="str">
        <f>_xlfn.LET(
_xlpm.CumulativeHousingPaymentsIncludingAdditionalCosts,SUM($J$29:$J585),
_xlpm.PrincipalOwedCalculation,$B$10-$D585,
_xlpm.IsPrincipalLessThenOrEqualToMonthlyPaymentCondition,$G584&lt;=$B$10,
_xlpm.IsPrincipalZeroCondition,ROUND($G584,2) = 0,
_xlpm.IsPrincipalRemainingBlankCondition,$G584="",
_xlpm.IsPeriodBlankCondition,ISBLANK($A585),
_xlpm.Calculation,IF(_xlpm.IsPeriodBlankCondition,"",IF(_xlpm.IsPrincipalRemainingBlankCondition,"",IF(_xlpm.IsPrincipalZeroCondition,"",_xlpm.CumulativeHousingPaymentsIncludingAdditionalCosts))),
_xlpm.Calculation
)</f>
        <v/>
      </c>
    </row>
    <row r="586" spans="2:15" x14ac:dyDescent="0.3">
      <c r="B586" s="34" t="str">
        <f t="shared" si="73"/>
        <v/>
      </c>
      <c r="C586" s="4" t="str">
        <f t="shared" si="74"/>
        <v/>
      </c>
      <c r="D586" s="4" t="str">
        <f t="shared" si="75"/>
        <v/>
      </c>
      <c r="E586" s="4" t="str">
        <f t="shared" si="81"/>
        <v/>
      </c>
      <c r="F586" s="4"/>
      <c r="G586" s="4" t="str">
        <f t="shared" si="76"/>
        <v/>
      </c>
      <c r="H586" s="4" t="str">
        <f t="shared" si="77"/>
        <v/>
      </c>
      <c r="I586" s="4" t="str">
        <f t="shared" si="78"/>
        <v/>
      </c>
      <c r="J586" s="4" t="str">
        <f t="shared" si="79"/>
        <v/>
      </c>
      <c r="K586" s="4" t="str">
        <f>_xlfn.LET(
_xlpm.CumulativeInterestCalculation,SUM($D$29:$D586),
_xlpm.IsPrincipalZeroCondition,ROUND($G585,2) = 0,
_xlpm.IsPrincipalRemainingBlankCondition,$G585="",
_xlpm.IsPeriodBlankCondition,ISBLANK($A586),
_xlpm.Calculation,IF(_xlpm.IsPeriodBlankCondition,"",IF(_xlpm.IsPrincipalRemainingBlankCondition,"",IF(_xlpm.IsPrincipalZeroCondition,"",_xlpm.CumulativeInterestCalculation))),
_xlpm.Calculation
)</f>
        <v/>
      </c>
      <c r="L586" s="4" t="str">
        <f>_xlfn.LET(
_xlpm.CumulativePrincipalCalculation,SUM($E$29:$F586),
_xlpm.CumulativePrincipalCalculationIfPrincipalLessThenOrEqualToMonthlyPaymentCondition,$L585+$E586,
_xlpm.PrincipalOwedCalculation,$B$10-$D586,
_xlpm.IsPrincipalLessThenOrEqualToMonthlyPaymentCondition,$G585&lt;=$B$10,
_xlpm.IsPrincipalZeroCondition,ROUND($G585,2) = 0,
_xlpm.IsPrincipalRemainingBlankCondition,$G585="",
_xlpm.IsPeriodBlankCondition,ISBLANK($A586),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86" s="4" t="str">
        <f>_xlfn.LET(
_xlpm.CumulativePMICalculation,SUM($I$29:$I586),
_xlpm.IsPrincipalZeroCondition,ROUND($G585,2) = 0,
_xlpm.IsPrincipalRemainingBlankCondition,$G585="",
_xlpm.IsPeriodBlankCondition,ISBLANK($A586),
_xlpm.Calculation,IF(_xlpm.IsPeriodBlankCondition,"",IF(_xlpm.IsPrincipalRemainingBlankCondition,"",IF(_xlpm.IsPrincipalZeroCondition,"",_xlpm.CumulativePMICalculation))),
_xlpm.Calculation
)</f>
        <v/>
      </c>
      <c r="N586" s="4" t="str">
        <f t="shared" si="80"/>
        <v/>
      </c>
      <c r="O586" s="4" t="str">
        <f>_xlfn.LET(
_xlpm.CumulativeHousingPaymentsIncludingAdditionalCosts,SUM($J$29:$J586),
_xlpm.PrincipalOwedCalculation,$B$10-$D586,
_xlpm.IsPrincipalLessThenOrEqualToMonthlyPaymentCondition,$G585&lt;=$B$10,
_xlpm.IsPrincipalZeroCondition,ROUND($G585,2) = 0,
_xlpm.IsPrincipalRemainingBlankCondition,$G585="",
_xlpm.IsPeriodBlankCondition,ISBLANK($A586),
_xlpm.Calculation,IF(_xlpm.IsPeriodBlankCondition,"",IF(_xlpm.IsPrincipalRemainingBlankCondition,"",IF(_xlpm.IsPrincipalZeroCondition,"",_xlpm.CumulativeHousingPaymentsIncludingAdditionalCosts))),
_xlpm.Calculation
)</f>
        <v/>
      </c>
    </row>
    <row r="587" spans="2:15" x14ac:dyDescent="0.3">
      <c r="B587" s="34" t="str">
        <f t="shared" si="73"/>
        <v/>
      </c>
      <c r="C587" s="4" t="str">
        <f t="shared" si="74"/>
        <v/>
      </c>
      <c r="D587" s="4" t="str">
        <f t="shared" si="75"/>
        <v/>
      </c>
      <c r="E587" s="4" t="str">
        <f t="shared" si="81"/>
        <v/>
      </c>
      <c r="F587" s="4"/>
      <c r="G587" s="4" t="str">
        <f t="shared" si="76"/>
        <v/>
      </c>
      <c r="H587" s="4" t="str">
        <f t="shared" si="77"/>
        <v/>
      </c>
      <c r="I587" s="4" t="str">
        <f t="shared" si="78"/>
        <v/>
      </c>
      <c r="J587" s="4" t="str">
        <f t="shared" si="79"/>
        <v/>
      </c>
      <c r="K587" s="4" t="str">
        <f>_xlfn.LET(
_xlpm.CumulativeInterestCalculation,SUM($D$29:$D587),
_xlpm.IsPrincipalZeroCondition,ROUND($G586,2) = 0,
_xlpm.IsPrincipalRemainingBlankCondition,$G586="",
_xlpm.IsPeriodBlankCondition,ISBLANK($A587),
_xlpm.Calculation,IF(_xlpm.IsPeriodBlankCondition,"",IF(_xlpm.IsPrincipalRemainingBlankCondition,"",IF(_xlpm.IsPrincipalZeroCondition,"",_xlpm.CumulativeInterestCalculation))),
_xlpm.Calculation
)</f>
        <v/>
      </c>
      <c r="L587" s="4" t="str">
        <f>_xlfn.LET(
_xlpm.CumulativePrincipalCalculation,SUM($E$29:$F587),
_xlpm.CumulativePrincipalCalculationIfPrincipalLessThenOrEqualToMonthlyPaymentCondition,$L586+$E587,
_xlpm.PrincipalOwedCalculation,$B$10-$D587,
_xlpm.IsPrincipalLessThenOrEqualToMonthlyPaymentCondition,$G586&lt;=$B$10,
_xlpm.IsPrincipalZeroCondition,ROUND($G586,2) = 0,
_xlpm.IsPrincipalRemainingBlankCondition,$G586="",
_xlpm.IsPeriodBlankCondition,ISBLANK($A587),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87" s="4" t="str">
        <f>_xlfn.LET(
_xlpm.CumulativePMICalculation,SUM($I$29:$I587),
_xlpm.IsPrincipalZeroCondition,ROUND($G586,2) = 0,
_xlpm.IsPrincipalRemainingBlankCondition,$G586="",
_xlpm.IsPeriodBlankCondition,ISBLANK($A587),
_xlpm.Calculation,IF(_xlpm.IsPeriodBlankCondition,"",IF(_xlpm.IsPrincipalRemainingBlankCondition,"",IF(_xlpm.IsPrincipalZeroCondition,"",_xlpm.CumulativePMICalculation))),
_xlpm.Calculation
)</f>
        <v/>
      </c>
      <c r="N587" s="4" t="str">
        <f t="shared" si="80"/>
        <v/>
      </c>
      <c r="O587" s="4" t="str">
        <f>_xlfn.LET(
_xlpm.CumulativeHousingPaymentsIncludingAdditionalCosts,SUM($J$29:$J587),
_xlpm.PrincipalOwedCalculation,$B$10-$D587,
_xlpm.IsPrincipalLessThenOrEqualToMonthlyPaymentCondition,$G586&lt;=$B$10,
_xlpm.IsPrincipalZeroCondition,ROUND($G586,2) = 0,
_xlpm.IsPrincipalRemainingBlankCondition,$G586="",
_xlpm.IsPeriodBlankCondition,ISBLANK($A587),
_xlpm.Calculation,IF(_xlpm.IsPeriodBlankCondition,"",IF(_xlpm.IsPrincipalRemainingBlankCondition,"",IF(_xlpm.IsPrincipalZeroCondition,"",_xlpm.CumulativeHousingPaymentsIncludingAdditionalCosts))),
_xlpm.Calculation
)</f>
        <v/>
      </c>
    </row>
    <row r="588" spans="2:15" x14ac:dyDescent="0.3">
      <c r="B588" s="34" t="str">
        <f t="shared" si="73"/>
        <v/>
      </c>
      <c r="C588" s="4" t="str">
        <f t="shared" si="74"/>
        <v/>
      </c>
      <c r="D588" s="4" t="str">
        <f t="shared" si="75"/>
        <v/>
      </c>
      <c r="E588" s="4" t="str">
        <f t="shared" si="81"/>
        <v/>
      </c>
      <c r="F588" s="4"/>
      <c r="G588" s="4" t="str">
        <f t="shared" si="76"/>
        <v/>
      </c>
      <c r="H588" s="4" t="str">
        <f t="shared" si="77"/>
        <v/>
      </c>
      <c r="I588" s="4" t="str">
        <f t="shared" si="78"/>
        <v/>
      </c>
      <c r="J588" s="4" t="str">
        <f t="shared" si="79"/>
        <v/>
      </c>
      <c r="K588" s="4" t="str">
        <f>_xlfn.LET(
_xlpm.CumulativeInterestCalculation,SUM($D$29:$D588),
_xlpm.IsPrincipalZeroCondition,ROUND($G587,2) = 0,
_xlpm.IsPrincipalRemainingBlankCondition,$G587="",
_xlpm.IsPeriodBlankCondition,ISBLANK($A588),
_xlpm.Calculation,IF(_xlpm.IsPeriodBlankCondition,"",IF(_xlpm.IsPrincipalRemainingBlankCondition,"",IF(_xlpm.IsPrincipalZeroCondition,"",_xlpm.CumulativeInterestCalculation))),
_xlpm.Calculation
)</f>
        <v/>
      </c>
      <c r="L588" s="4" t="str">
        <f>_xlfn.LET(
_xlpm.CumulativePrincipalCalculation,SUM($E$29:$F588),
_xlpm.CumulativePrincipalCalculationIfPrincipalLessThenOrEqualToMonthlyPaymentCondition,$L587+$E588,
_xlpm.PrincipalOwedCalculation,$B$10-$D588,
_xlpm.IsPrincipalLessThenOrEqualToMonthlyPaymentCondition,$G587&lt;=$B$10,
_xlpm.IsPrincipalZeroCondition,ROUND($G587,2) = 0,
_xlpm.IsPrincipalRemainingBlankCondition,$G587="",
_xlpm.IsPeriodBlankCondition,ISBLANK($A588),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88" s="4" t="str">
        <f>_xlfn.LET(
_xlpm.CumulativePMICalculation,SUM($I$29:$I588),
_xlpm.IsPrincipalZeroCondition,ROUND($G587,2) = 0,
_xlpm.IsPrincipalRemainingBlankCondition,$G587="",
_xlpm.IsPeriodBlankCondition,ISBLANK($A588),
_xlpm.Calculation,IF(_xlpm.IsPeriodBlankCondition,"",IF(_xlpm.IsPrincipalRemainingBlankCondition,"",IF(_xlpm.IsPrincipalZeroCondition,"",_xlpm.CumulativePMICalculation))),
_xlpm.Calculation
)</f>
        <v/>
      </c>
      <c r="N588" s="4" t="str">
        <f t="shared" si="80"/>
        <v/>
      </c>
      <c r="O588" s="4" t="str">
        <f>_xlfn.LET(
_xlpm.CumulativeHousingPaymentsIncludingAdditionalCosts,SUM($J$29:$J588),
_xlpm.PrincipalOwedCalculation,$B$10-$D588,
_xlpm.IsPrincipalLessThenOrEqualToMonthlyPaymentCondition,$G587&lt;=$B$10,
_xlpm.IsPrincipalZeroCondition,ROUND($G587,2) = 0,
_xlpm.IsPrincipalRemainingBlankCondition,$G587="",
_xlpm.IsPeriodBlankCondition,ISBLANK($A588),
_xlpm.Calculation,IF(_xlpm.IsPeriodBlankCondition,"",IF(_xlpm.IsPrincipalRemainingBlankCondition,"",IF(_xlpm.IsPrincipalZeroCondition,"",_xlpm.CumulativeHousingPaymentsIncludingAdditionalCosts))),
_xlpm.Calculation
)</f>
        <v/>
      </c>
    </row>
    <row r="589" spans="2:15" x14ac:dyDescent="0.3">
      <c r="B589" s="34" t="str">
        <f t="shared" si="73"/>
        <v/>
      </c>
      <c r="C589" s="4" t="str">
        <f t="shared" si="74"/>
        <v/>
      </c>
      <c r="D589" s="4" t="str">
        <f t="shared" si="75"/>
        <v/>
      </c>
      <c r="E589" s="4" t="str">
        <f t="shared" si="81"/>
        <v/>
      </c>
      <c r="F589" s="4"/>
      <c r="G589" s="4" t="str">
        <f t="shared" si="76"/>
        <v/>
      </c>
      <c r="H589" s="4" t="str">
        <f t="shared" si="77"/>
        <v/>
      </c>
      <c r="I589" s="4" t="str">
        <f t="shared" si="78"/>
        <v/>
      </c>
      <c r="J589" s="4" t="str">
        <f t="shared" si="79"/>
        <v/>
      </c>
      <c r="K589" s="4" t="str">
        <f>_xlfn.LET(
_xlpm.CumulativeInterestCalculation,SUM($D$29:$D589),
_xlpm.IsPrincipalZeroCondition,ROUND($G588,2) = 0,
_xlpm.IsPrincipalRemainingBlankCondition,$G588="",
_xlpm.IsPeriodBlankCondition,ISBLANK($A589),
_xlpm.Calculation,IF(_xlpm.IsPeriodBlankCondition,"",IF(_xlpm.IsPrincipalRemainingBlankCondition,"",IF(_xlpm.IsPrincipalZeroCondition,"",_xlpm.CumulativeInterestCalculation))),
_xlpm.Calculation
)</f>
        <v/>
      </c>
      <c r="L589" s="4" t="str">
        <f>_xlfn.LET(
_xlpm.CumulativePrincipalCalculation,SUM($E$29:$F589),
_xlpm.CumulativePrincipalCalculationIfPrincipalLessThenOrEqualToMonthlyPaymentCondition,$L588+$E589,
_xlpm.PrincipalOwedCalculation,$B$10-$D589,
_xlpm.IsPrincipalLessThenOrEqualToMonthlyPaymentCondition,$G588&lt;=$B$10,
_xlpm.IsPrincipalZeroCondition,ROUND($G588,2) = 0,
_xlpm.IsPrincipalRemainingBlankCondition,$G588="",
_xlpm.IsPeriodBlankCondition,ISBLANK($A589),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89" s="4" t="str">
        <f>_xlfn.LET(
_xlpm.CumulativePMICalculation,SUM($I$29:$I589),
_xlpm.IsPrincipalZeroCondition,ROUND($G588,2) = 0,
_xlpm.IsPrincipalRemainingBlankCondition,$G588="",
_xlpm.IsPeriodBlankCondition,ISBLANK($A589),
_xlpm.Calculation,IF(_xlpm.IsPeriodBlankCondition,"",IF(_xlpm.IsPrincipalRemainingBlankCondition,"",IF(_xlpm.IsPrincipalZeroCondition,"",_xlpm.CumulativePMICalculation))),
_xlpm.Calculation
)</f>
        <v/>
      </c>
      <c r="N589" s="4" t="str">
        <f t="shared" si="80"/>
        <v/>
      </c>
      <c r="O589" s="4" t="str">
        <f>_xlfn.LET(
_xlpm.CumulativeHousingPaymentsIncludingAdditionalCosts,SUM($J$29:$J589),
_xlpm.PrincipalOwedCalculation,$B$10-$D589,
_xlpm.IsPrincipalLessThenOrEqualToMonthlyPaymentCondition,$G588&lt;=$B$10,
_xlpm.IsPrincipalZeroCondition,ROUND($G588,2) = 0,
_xlpm.IsPrincipalRemainingBlankCondition,$G588="",
_xlpm.IsPeriodBlankCondition,ISBLANK($A589),
_xlpm.Calculation,IF(_xlpm.IsPeriodBlankCondition,"",IF(_xlpm.IsPrincipalRemainingBlankCondition,"",IF(_xlpm.IsPrincipalZeroCondition,"",_xlpm.CumulativeHousingPaymentsIncludingAdditionalCosts))),
_xlpm.Calculation
)</f>
        <v/>
      </c>
    </row>
    <row r="590" spans="2:15" x14ac:dyDescent="0.3">
      <c r="B590" s="34" t="str">
        <f t="shared" si="73"/>
        <v/>
      </c>
      <c r="C590" s="4" t="str">
        <f t="shared" si="74"/>
        <v/>
      </c>
      <c r="D590" s="4" t="str">
        <f t="shared" si="75"/>
        <v/>
      </c>
      <c r="E590" s="4" t="str">
        <f t="shared" si="81"/>
        <v/>
      </c>
      <c r="F590" s="4"/>
      <c r="G590" s="4" t="str">
        <f t="shared" si="76"/>
        <v/>
      </c>
      <c r="H590" s="4" t="str">
        <f t="shared" si="77"/>
        <v/>
      </c>
      <c r="I590" s="4" t="str">
        <f t="shared" si="78"/>
        <v/>
      </c>
      <c r="J590" s="4" t="str">
        <f t="shared" si="79"/>
        <v/>
      </c>
      <c r="K590" s="4" t="str">
        <f>_xlfn.LET(
_xlpm.CumulativeInterestCalculation,SUM($D$29:$D590),
_xlpm.IsPrincipalZeroCondition,ROUND($G589,2) = 0,
_xlpm.IsPrincipalRemainingBlankCondition,$G589="",
_xlpm.IsPeriodBlankCondition,ISBLANK($A590),
_xlpm.Calculation,IF(_xlpm.IsPeriodBlankCondition,"",IF(_xlpm.IsPrincipalRemainingBlankCondition,"",IF(_xlpm.IsPrincipalZeroCondition,"",_xlpm.CumulativeInterestCalculation))),
_xlpm.Calculation
)</f>
        <v/>
      </c>
      <c r="L590" s="4" t="str">
        <f>_xlfn.LET(
_xlpm.CumulativePrincipalCalculation,SUM($E$29:$F590),
_xlpm.CumulativePrincipalCalculationIfPrincipalLessThenOrEqualToMonthlyPaymentCondition,$L589+$E590,
_xlpm.PrincipalOwedCalculation,$B$10-$D590,
_xlpm.IsPrincipalLessThenOrEqualToMonthlyPaymentCondition,$G589&lt;=$B$10,
_xlpm.IsPrincipalZeroCondition,ROUND($G589,2) = 0,
_xlpm.IsPrincipalRemainingBlankCondition,$G589="",
_xlpm.IsPeriodBlankCondition,ISBLANK($A590),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90" s="4" t="str">
        <f>_xlfn.LET(
_xlpm.CumulativePMICalculation,SUM($I$29:$I590),
_xlpm.IsPrincipalZeroCondition,ROUND($G589,2) = 0,
_xlpm.IsPrincipalRemainingBlankCondition,$G589="",
_xlpm.IsPeriodBlankCondition,ISBLANK($A590),
_xlpm.Calculation,IF(_xlpm.IsPeriodBlankCondition,"",IF(_xlpm.IsPrincipalRemainingBlankCondition,"",IF(_xlpm.IsPrincipalZeroCondition,"",_xlpm.CumulativePMICalculation))),
_xlpm.Calculation
)</f>
        <v/>
      </c>
      <c r="N590" s="4" t="str">
        <f t="shared" si="80"/>
        <v/>
      </c>
      <c r="O590" s="4" t="str">
        <f>_xlfn.LET(
_xlpm.CumulativeHousingPaymentsIncludingAdditionalCosts,SUM($J$29:$J590),
_xlpm.PrincipalOwedCalculation,$B$10-$D590,
_xlpm.IsPrincipalLessThenOrEqualToMonthlyPaymentCondition,$G589&lt;=$B$10,
_xlpm.IsPrincipalZeroCondition,ROUND($G589,2) = 0,
_xlpm.IsPrincipalRemainingBlankCondition,$G589="",
_xlpm.IsPeriodBlankCondition,ISBLANK($A590),
_xlpm.Calculation,IF(_xlpm.IsPeriodBlankCondition,"",IF(_xlpm.IsPrincipalRemainingBlankCondition,"",IF(_xlpm.IsPrincipalZeroCondition,"",_xlpm.CumulativeHousingPaymentsIncludingAdditionalCosts))),
_xlpm.Calculation
)</f>
        <v/>
      </c>
    </row>
    <row r="591" spans="2:15" x14ac:dyDescent="0.3">
      <c r="B591" s="34" t="str">
        <f t="shared" si="73"/>
        <v/>
      </c>
      <c r="C591" s="4" t="str">
        <f t="shared" si="74"/>
        <v/>
      </c>
      <c r="D591" s="4" t="str">
        <f t="shared" si="75"/>
        <v/>
      </c>
      <c r="E591" s="4" t="str">
        <f t="shared" si="81"/>
        <v/>
      </c>
      <c r="F591" s="4"/>
      <c r="G591" s="4" t="str">
        <f t="shared" si="76"/>
        <v/>
      </c>
      <c r="H591" s="4" t="str">
        <f t="shared" si="77"/>
        <v/>
      </c>
      <c r="I591" s="4" t="str">
        <f t="shared" si="78"/>
        <v/>
      </c>
      <c r="J591" s="4" t="str">
        <f t="shared" si="79"/>
        <v/>
      </c>
      <c r="K591" s="4" t="str">
        <f>_xlfn.LET(
_xlpm.CumulativeInterestCalculation,SUM($D$29:$D591),
_xlpm.IsPrincipalZeroCondition,ROUND($G590,2) = 0,
_xlpm.IsPrincipalRemainingBlankCondition,$G590="",
_xlpm.IsPeriodBlankCondition,ISBLANK($A591),
_xlpm.Calculation,IF(_xlpm.IsPeriodBlankCondition,"",IF(_xlpm.IsPrincipalRemainingBlankCondition,"",IF(_xlpm.IsPrincipalZeroCondition,"",_xlpm.CumulativeInterestCalculation))),
_xlpm.Calculation
)</f>
        <v/>
      </c>
      <c r="L591" s="4" t="str">
        <f>_xlfn.LET(
_xlpm.CumulativePrincipalCalculation,SUM($E$29:$F591),
_xlpm.CumulativePrincipalCalculationIfPrincipalLessThenOrEqualToMonthlyPaymentCondition,$L590+$E591,
_xlpm.PrincipalOwedCalculation,$B$10-$D591,
_xlpm.IsPrincipalLessThenOrEqualToMonthlyPaymentCondition,$G590&lt;=$B$10,
_xlpm.IsPrincipalZeroCondition,ROUND($G590,2) = 0,
_xlpm.IsPrincipalRemainingBlankCondition,$G590="",
_xlpm.IsPeriodBlankCondition,ISBLANK($A591),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91" s="4" t="str">
        <f>_xlfn.LET(
_xlpm.CumulativePMICalculation,SUM($I$29:$I591),
_xlpm.IsPrincipalZeroCondition,ROUND($G590,2) = 0,
_xlpm.IsPrincipalRemainingBlankCondition,$G590="",
_xlpm.IsPeriodBlankCondition,ISBLANK($A591),
_xlpm.Calculation,IF(_xlpm.IsPeriodBlankCondition,"",IF(_xlpm.IsPrincipalRemainingBlankCondition,"",IF(_xlpm.IsPrincipalZeroCondition,"",_xlpm.CumulativePMICalculation))),
_xlpm.Calculation
)</f>
        <v/>
      </c>
      <c r="N591" s="4" t="str">
        <f t="shared" si="80"/>
        <v/>
      </c>
      <c r="O591" s="4" t="str">
        <f>_xlfn.LET(
_xlpm.CumulativeHousingPaymentsIncludingAdditionalCosts,SUM($J$29:$J591),
_xlpm.PrincipalOwedCalculation,$B$10-$D591,
_xlpm.IsPrincipalLessThenOrEqualToMonthlyPaymentCondition,$G590&lt;=$B$10,
_xlpm.IsPrincipalZeroCondition,ROUND($G590,2) = 0,
_xlpm.IsPrincipalRemainingBlankCondition,$G590="",
_xlpm.IsPeriodBlankCondition,ISBLANK($A591),
_xlpm.Calculation,IF(_xlpm.IsPeriodBlankCondition,"",IF(_xlpm.IsPrincipalRemainingBlankCondition,"",IF(_xlpm.IsPrincipalZeroCondition,"",_xlpm.CumulativeHousingPaymentsIncludingAdditionalCosts))),
_xlpm.Calculation
)</f>
        <v/>
      </c>
    </row>
    <row r="592" spans="2:15" x14ac:dyDescent="0.3">
      <c r="B592" s="34" t="str">
        <f t="shared" si="73"/>
        <v/>
      </c>
      <c r="C592" s="4" t="str">
        <f t="shared" si="74"/>
        <v/>
      </c>
      <c r="D592" s="4" t="str">
        <f t="shared" si="75"/>
        <v/>
      </c>
      <c r="E592" s="4" t="str">
        <f t="shared" si="81"/>
        <v/>
      </c>
      <c r="F592" s="4"/>
      <c r="G592" s="4" t="str">
        <f t="shared" si="76"/>
        <v/>
      </c>
      <c r="H592" s="4" t="str">
        <f t="shared" si="77"/>
        <v/>
      </c>
      <c r="I592" s="4" t="str">
        <f t="shared" si="78"/>
        <v/>
      </c>
      <c r="J592" s="4" t="str">
        <f t="shared" si="79"/>
        <v/>
      </c>
      <c r="K592" s="4" t="str">
        <f>_xlfn.LET(
_xlpm.CumulativeInterestCalculation,SUM($D$29:$D592),
_xlpm.IsPrincipalZeroCondition,ROUND($G591,2) = 0,
_xlpm.IsPrincipalRemainingBlankCondition,$G591="",
_xlpm.IsPeriodBlankCondition,ISBLANK($A592),
_xlpm.Calculation,IF(_xlpm.IsPeriodBlankCondition,"",IF(_xlpm.IsPrincipalRemainingBlankCondition,"",IF(_xlpm.IsPrincipalZeroCondition,"",_xlpm.CumulativeInterestCalculation))),
_xlpm.Calculation
)</f>
        <v/>
      </c>
      <c r="L592" s="4" t="str">
        <f>_xlfn.LET(
_xlpm.CumulativePrincipalCalculation,SUM($E$29:$F592),
_xlpm.CumulativePrincipalCalculationIfPrincipalLessThenOrEqualToMonthlyPaymentCondition,$L591+$E592,
_xlpm.PrincipalOwedCalculation,$B$10-$D592,
_xlpm.IsPrincipalLessThenOrEqualToMonthlyPaymentCondition,$G591&lt;=$B$10,
_xlpm.IsPrincipalZeroCondition,ROUND($G591,2) = 0,
_xlpm.IsPrincipalRemainingBlankCondition,$G591="",
_xlpm.IsPeriodBlankCondition,ISBLANK($A592),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92" s="4" t="str">
        <f>_xlfn.LET(
_xlpm.CumulativePMICalculation,SUM($I$29:$I592),
_xlpm.IsPrincipalZeroCondition,ROUND($G591,2) = 0,
_xlpm.IsPrincipalRemainingBlankCondition,$G591="",
_xlpm.IsPeriodBlankCondition,ISBLANK($A592),
_xlpm.Calculation,IF(_xlpm.IsPeriodBlankCondition,"",IF(_xlpm.IsPrincipalRemainingBlankCondition,"",IF(_xlpm.IsPrincipalZeroCondition,"",_xlpm.CumulativePMICalculation))),
_xlpm.Calculation
)</f>
        <v/>
      </c>
      <c r="N592" s="4" t="str">
        <f t="shared" si="80"/>
        <v/>
      </c>
      <c r="O592" s="4" t="str">
        <f>_xlfn.LET(
_xlpm.CumulativeHousingPaymentsIncludingAdditionalCosts,SUM($J$29:$J592),
_xlpm.PrincipalOwedCalculation,$B$10-$D592,
_xlpm.IsPrincipalLessThenOrEqualToMonthlyPaymentCondition,$G591&lt;=$B$10,
_xlpm.IsPrincipalZeroCondition,ROUND($G591,2) = 0,
_xlpm.IsPrincipalRemainingBlankCondition,$G591="",
_xlpm.IsPeriodBlankCondition,ISBLANK($A592),
_xlpm.Calculation,IF(_xlpm.IsPeriodBlankCondition,"",IF(_xlpm.IsPrincipalRemainingBlankCondition,"",IF(_xlpm.IsPrincipalZeroCondition,"",_xlpm.CumulativeHousingPaymentsIncludingAdditionalCosts))),
_xlpm.Calculation
)</f>
        <v/>
      </c>
    </row>
    <row r="593" spans="2:15" x14ac:dyDescent="0.3">
      <c r="B593" s="34" t="str">
        <f t="shared" si="73"/>
        <v/>
      </c>
      <c r="C593" s="4" t="str">
        <f t="shared" si="74"/>
        <v/>
      </c>
      <c r="D593" s="4" t="str">
        <f t="shared" si="75"/>
        <v/>
      </c>
      <c r="E593" s="4" t="str">
        <f t="shared" si="81"/>
        <v/>
      </c>
      <c r="F593" s="4"/>
      <c r="G593" s="4" t="str">
        <f t="shared" si="76"/>
        <v/>
      </c>
      <c r="H593" s="4" t="str">
        <f t="shared" si="77"/>
        <v/>
      </c>
      <c r="I593" s="4" t="str">
        <f t="shared" si="78"/>
        <v/>
      </c>
      <c r="J593" s="4" t="str">
        <f t="shared" si="79"/>
        <v/>
      </c>
      <c r="K593" s="4" t="str">
        <f>_xlfn.LET(
_xlpm.CumulativeInterestCalculation,SUM($D$29:$D593),
_xlpm.IsPrincipalZeroCondition,ROUND($G592,2) = 0,
_xlpm.IsPrincipalRemainingBlankCondition,$G592="",
_xlpm.IsPeriodBlankCondition,ISBLANK($A593),
_xlpm.Calculation,IF(_xlpm.IsPeriodBlankCondition,"",IF(_xlpm.IsPrincipalRemainingBlankCondition,"",IF(_xlpm.IsPrincipalZeroCondition,"",_xlpm.CumulativeInterestCalculation))),
_xlpm.Calculation
)</f>
        <v/>
      </c>
      <c r="L593" s="4" t="str">
        <f>_xlfn.LET(
_xlpm.CumulativePrincipalCalculation,SUM($E$29:$F593),
_xlpm.CumulativePrincipalCalculationIfPrincipalLessThenOrEqualToMonthlyPaymentCondition,$L592+$E593,
_xlpm.PrincipalOwedCalculation,$B$10-$D593,
_xlpm.IsPrincipalLessThenOrEqualToMonthlyPaymentCondition,$G592&lt;=$B$10,
_xlpm.IsPrincipalZeroCondition,ROUND($G592,2) = 0,
_xlpm.IsPrincipalRemainingBlankCondition,$G592="",
_xlpm.IsPeriodBlankCondition,ISBLANK($A593),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93" s="4" t="str">
        <f>_xlfn.LET(
_xlpm.CumulativePMICalculation,SUM($I$29:$I593),
_xlpm.IsPrincipalZeroCondition,ROUND($G592,2) = 0,
_xlpm.IsPrincipalRemainingBlankCondition,$G592="",
_xlpm.IsPeriodBlankCondition,ISBLANK($A593),
_xlpm.Calculation,IF(_xlpm.IsPeriodBlankCondition,"",IF(_xlpm.IsPrincipalRemainingBlankCondition,"",IF(_xlpm.IsPrincipalZeroCondition,"",_xlpm.CumulativePMICalculation))),
_xlpm.Calculation
)</f>
        <v/>
      </c>
      <c r="N593" s="4" t="str">
        <f t="shared" si="80"/>
        <v/>
      </c>
      <c r="O593" s="4" t="str">
        <f>_xlfn.LET(
_xlpm.CumulativeHousingPaymentsIncludingAdditionalCosts,SUM($J$29:$J593),
_xlpm.PrincipalOwedCalculation,$B$10-$D593,
_xlpm.IsPrincipalLessThenOrEqualToMonthlyPaymentCondition,$G592&lt;=$B$10,
_xlpm.IsPrincipalZeroCondition,ROUND($G592,2) = 0,
_xlpm.IsPrincipalRemainingBlankCondition,$G592="",
_xlpm.IsPeriodBlankCondition,ISBLANK($A593),
_xlpm.Calculation,IF(_xlpm.IsPeriodBlankCondition,"",IF(_xlpm.IsPrincipalRemainingBlankCondition,"",IF(_xlpm.IsPrincipalZeroCondition,"",_xlpm.CumulativeHousingPaymentsIncludingAdditionalCosts))),
_xlpm.Calculation
)</f>
        <v/>
      </c>
    </row>
    <row r="594" spans="2:15" x14ac:dyDescent="0.3">
      <c r="B594" s="34" t="str">
        <f t="shared" si="73"/>
        <v/>
      </c>
      <c r="C594" s="4" t="str">
        <f t="shared" si="74"/>
        <v/>
      </c>
      <c r="D594" s="4" t="str">
        <f t="shared" si="75"/>
        <v/>
      </c>
      <c r="E594" s="4" t="str">
        <f t="shared" si="81"/>
        <v/>
      </c>
      <c r="F594" s="4"/>
      <c r="G594" s="4" t="str">
        <f t="shared" si="76"/>
        <v/>
      </c>
      <c r="H594" s="4" t="str">
        <f t="shared" si="77"/>
        <v/>
      </c>
      <c r="I594" s="4" t="str">
        <f t="shared" si="78"/>
        <v/>
      </c>
      <c r="J594" s="4" t="str">
        <f t="shared" si="79"/>
        <v/>
      </c>
      <c r="K594" s="4" t="str">
        <f>_xlfn.LET(
_xlpm.CumulativeInterestCalculation,SUM($D$29:$D594),
_xlpm.IsPrincipalZeroCondition,ROUND($G593,2) = 0,
_xlpm.IsPrincipalRemainingBlankCondition,$G593="",
_xlpm.IsPeriodBlankCondition,ISBLANK($A594),
_xlpm.Calculation,IF(_xlpm.IsPeriodBlankCondition,"",IF(_xlpm.IsPrincipalRemainingBlankCondition,"",IF(_xlpm.IsPrincipalZeroCondition,"",_xlpm.CumulativeInterestCalculation))),
_xlpm.Calculation
)</f>
        <v/>
      </c>
      <c r="L594" s="4" t="str">
        <f>_xlfn.LET(
_xlpm.CumulativePrincipalCalculation,SUM($E$29:$F594),
_xlpm.CumulativePrincipalCalculationIfPrincipalLessThenOrEqualToMonthlyPaymentCondition,$L593+$E594,
_xlpm.PrincipalOwedCalculation,$B$10-$D594,
_xlpm.IsPrincipalLessThenOrEqualToMonthlyPaymentCondition,$G593&lt;=$B$10,
_xlpm.IsPrincipalZeroCondition,ROUND($G593,2) = 0,
_xlpm.IsPrincipalRemainingBlankCondition,$G593="",
_xlpm.IsPeriodBlankCondition,ISBLANK($A594),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94" s="4" t="str">
        <f>_xlfn.LET(
_xlpm.CumulativePMICalculation,SUM($I$29:$I594),
_xlpm.IsPrincipalZeroCondition,ROUND($G593,2) = 0,
_xlpm.IsPrincipalRemainingBlankCondition,$G593="",
_xlpm.IsPeriodBlankCondition,ISBLANK($A594),
_xlpm.Calculation,IF(_xlpm.IsPeriodBlankCondition,"",IF(_xlpm.IsPrincipalRemainingBlankCondition,"",IF(_xlpm.IsPrincipalZeroCondition,"",_xlpm.CumulativePMICalculation))),
_xlpm.Calculation
)</f>
        <v/>
      </c>
      <c r="N594" s="4" t="str">
        <f t="shared" si="80"/>
        <v/>
      </c>
      <c r="O594" s="4" t="str">
        <f>_xlfn.LET(
_xlpm.CumulativeHousingPaymentsIncludingAdditionalCosts,SUM($J$29:$J594),
_xlpm.PrincipalOwedCalculation,$B$10-$D594,
_xlpm.IsPrincipalLessThenOrEqualToMonthlyPaymentCondition,$G593&lt;=$B$10,
_xlpm.IsPrincipalZeroCondition,ROUND($G593,2) = 0,
_xlpm.IsPrincipalRemainingBlankCondition,$G593="",
_xlpm.IsPeriodBlankCondition,ISBLANK($A594),
_xlpm.Calculation,IF(_xlpm.IsPeriodBlankCondition,"",IF(_xlpm.IsPrincipalRemainingBlankCondition,"",IF(_xlpm.IsPrincipalZeroCondition,"",_xlpm.CumulativeHousingPaymentsIncludingAdditionalCosts))),
_xlpm.Calculation
)</f>
        <v/>
      </c>
    </row>
    <row r="595" spans="2:15" x14ac:dyDescent="0.3">
      <c r="B595" s="34" t="str">
        <f t="shared" si="73"/>
        <v/>
      </c>
      <c r="C595" s="4" t="str">
        <f t="shared" si="74"/>
        <v/>
      </c>
      <c r="D595" s="4" t="str">
        <f t="shared" si="75"/>
        <v/>
      </c>
      <c r="E595" s="4" t="str">
        <f t="shared" si="81"/>
        <v/>
      </c>
      <c r="F595" s="4"/>
      <c r="G595" s="4" t="str">
        <f t="shared" si="76"/>
        <v/>
      </c>
      <c r="H595" s="4" t="str">
        <f t="shared" si="77"/>
        <v/>
      </c>
      <c r="I595" s="4" t="str">
        <f t="shared" si="78"/>
        <v/>
      </c>
      <c r="J595" s="4" t="str">
        <f t="shared" si="79"/>
        <v/>
      </c>
      <c r="K595" s="4" t="str">
        <f>_xlfn.LET(
_xlpm.CumulativeInterestCalculation,SUM($D$29:$D595),
_xlpm.IsPrincipalZeroCondition,ROUND($G594,2) = 0,
_xlpm.IsPrincipalRemainingBlankCondition,$G594="",
_xlpm.IsPeriodBlankCondition,ISBLANK($A595),
_xlpm.Calculation,IF(_xlpm.IsPeriodBlankCondition,"",IF(_xlpm.IsPrincipalRemainingBlankCondition,"",IF(_xlpm.IsPrincipalZeroCondition,"",_xlpm.CumulativeInterestCalculation))),
_xlpm.Calculation
)</f>
        <v/>
      </c>
      <c r="L595" s="4" t="str">
        <f>_xlfn.LET(
_xlpm.CumulativePrincipalCalculation,SUM($E$29:$F595),
_xlpm.CumulativePrincipalCalculationIfPrincipalLessThenOrEqualToMonthlyPaymentCondition,$L594+$E595,
_xlpm.PrincipalOwedCalculation,$B$10-$D595,
_xlpm.IsPrincipalLessThenOrEqualToMonthlyPaymentCondition,$G594&lt;=$B$10,
_xlpm.IsPrincipalZeroCondition,ROUND($G594,2) = 0,
_xlpm.IsPrincipalRemainingBlankCondition,$G594="",
_xlpm.IsPeriodBlankCondition,ISBLANK($A595),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95" s="4" t="str">
        <f>_xlfn.LET(
_xlpm.CumulativePMICalculation,SUM($I$29:$I595),
_xlpm.IsPrincipalZeroCondition,ROUND($G594,2) = 0,
_xlpm.IsPrincipalRemainingBlankCondition,$G594="",
_xlpm.IsPeriodBlankCondition,ISBLANK($A595),
_xlpm.Calculation,IF(_xlpm.IsPeriodBlankCondition,"",IF(_xlpm.IsPrincipalRemainingBlankCondition,"",IF(_xlpm.IsPrincipalZeroCondition,"",_xlpm.CumulativePMICalculation))),
_xlpm.Calculation
)</f>
        <v/>
      </c>
      <c r="N595" s="4" t="str">
        <f t="shared" si="80"/>
        <v/>
      </c>
      <c r="O595" s="4" t="str">
        <f>_xlfn.LET(
_xlpm.CumulativeHousingPaymentsIncludingAdditionalCosts,SUM($J$29:$J595),
_xlpm.PrincipalOwedCalculation,$B$10-$D595,
_xlpm.IsPrincipalLessThenOrEqualToMonthlyPaymentCondition,$G594&lt;=$B$10,
_xlpm.IsPrincipalZeroCondition,ROUND($G594,2) = 0,
_xlpm.IsPrincipalRemainingBlankCondition,$G594="",
_xlpm.IsPeriodBlankCondition,ISBLANK($A595),
_xlpm.Calculation,IF(_xlpm.IsPeriodBlankCondition,"",IF(_xlpm.IsPrincipalRemainingBlankCondition,"",IF(_xlpm.IsPrincipalZeroCondition,"",_xlpm.CumulativeHousingPaymentsIncludingAdditionalCosts))),
_xlpm.Calculation
)</f>
        <v/>
      </c>
    </row>
    <row r="596" spans="2:15" x14ac:dyDescent="0.3">
      <c r="B596" s="34" t="str">
        <f t="shared" si="73"/>
        <v/>
      </c>
      <c r="C596" s="4" t="str">
        <f t="shared" si="74"/>
        <v/>
      </c>
      <c r="D596" s="4" t="str">
        <f t="shared" si="75"/>
        <v/>
      </c>
      <c r="E596" s="4" t="str">
        <f t="shared" si="81"/>
        <v/>
      </c>
      <c r="F596" s="4"/>
      <c r="G596" s="4" t="str">
        <f t="shared" si="76"/>
        <v/>
      </c>
      <c r="H596" s="4" t="str">
        <f t="shared" si="77"/>
        <v/>
      </c>
      <c r="I596" s="4" t="str">
        <f t="shared" si="78"/>
        <v/>
      </c>
      <c r="J596" s="4" t="str">
        <f t="shared" si="79"/>
        <v/>
      </c>
      <c r="K596" s="4" t="str">
        <f>_xlfn.LET(
_xlpm.CumulativeInterestCalculation,SUM($D$29:$D596),
_xlpm.IsPrincipalZeroCondition,ROUND($G595,2) = 0,
_xlpm.IsPrincipalRemainingBlankCondition,$G595="",
_xlpm.IsPeriodBlankCondition,ISBLANK($A596),
_xlpm.Calculation,IF(_xlpm.IsPeriodBlankCondition,"",IF(_xlpm.IsPrincipalRemainingBlankCondition,"",IF(_xlpm.IsPrincipalZeroCondition,"",_xlpm.CumulativeInterestCalculation))),
_xlpm.Calculation
)</f>
        <v/>
      </c>
      <c r="L596" s="4" t="str">
        <f>_xlfn.LET(
_xlpm.CumulativePrincipalCalculation,SUM($E$29:$F596),
_xlpm.CumulativePrincipalCalculationIfPrincipalLessThenOrEqualToMonthlyPaymentCondition,$L595+$E596,
_xlpm.PrincipalOwedCalculation,$B$10-$D596,
_xlpm.IsPrincipalLessThenOrEqualToMonthlyPaymentCondition,$G595&lt;=$B$10,
_xlpm.IsPrincipalZeroCondition,ROUND($G595,2) = 0,
_xlpm.IsPrincipalRemainingBlankCondition,$G595="",
_xlpm.IsPeriodBlankCondition,ISBLANK($A596),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96" s="4" t="str">
        <f>_xlfn.LET(
_xlpm.CumulativePMICalculation,SUM($I$29:$I596),
_xlpm.IsPrincipalZeroCondition,ROUND($G595,2) = 0,
_xlpm.IsPrincipalRemainingBlankCondition,$G595="",
_xlpm.IsPeriodBlankCondition,ISBLANK($A596),
_xlpm.Calculation,IF(_xlpm.IsPeriodBlankCondition,"",IF(_xlpm.IsPrincipalRemainingBlankCondition,"",IF(_xlpm.IsPrincipalZeroCondition,"",_xlpm.CumulativePMICalculation))),
_xlpm.Calculation
)</f>
        <v/>
      </c>
      <c r="N596" s="4" t="str">
        <f t="shared" si="80"/>
        <v/>
      </c>
      <c r="O596" s="4" t="str">
        <f>_xlfn.LET(
_xlpm.CumulativeHousingPaymentsIncludingAdditionalCosts,SUM($J$29:$J596),
_xlpm.PrincipalOwedCalculation,$B$10-$D596,
_xlpm.IsPrincipalLessThenOrEqualToMonthlyPaymentCondition,$G595&lt;=$B$10,
_xlpm.IsPrincipalZeroCondition,ROUND($G595,2) = 0,
_xlpm.IsPrincipalRemainingBlankCondition,$G595="",
_xlpm.IsPeriodBlankCondition,ISBLANK($A596),
_xlpm.Calculation,IF(_xlpm.IsPeriodBlankCondition,"",IF(_xlpm.IsPrincipalRemainingBlankCondition,"",IF(_xlpm.IsPrincipalZeroCondition,"",_xlpm.CumulativeHousingPaymentsIncludingAdditionalCosts))),
_xlpm.Calculation
)</f>
        <v/>
      </c>
    </row>
    <row r="597" spans="2:15" x14ac:dyDescent="0.3">
      <c r="B597" s="34" t="str">
        <f t="shared" si="73"/>
        <v/>
      </c>
      <c r="C597" s="4" t="str">
        <f t="shared" si="74"/>
        <v/>
      </c>
      <c r="D597" s="4" t="str">
        <f t="shared" si="75"/>
        <v/>
      </c>
      <c r="E597" s="4" t="str">
        <f t="shared" si="81"/>
        <v/>
      </c>
      <c r="F597" s="4"/>
      <c r="G597" s="4" t="str">
        <f t="shared" si="76"/>
        <v/>
      </c>
      <c r="H597" s="4" t="str">
        <f t="shared" si="77"/>
        <v/>
      </c>
      <c r="I597" s="4" t="str">
        <f t="shared" si="78"/>
        <v/>
      </c>
      <c r="J597" s="4" t="str">
        <f t="shared" si="79"/>
        <v/>
      </c>
      <c r="K597" s="4" t="str">
        <f>_xlfn.LET(
_xlpm.CumulativeInterestCalculation,SUM($D$29:$D597),
_xlpm.IsPrincipalZeroCondition,ROUND($G596,2) = 0,
_xlpm.IsPrincipalRemainingBlankCondition,$G596="",
_xlpm.IsPeriodBlankCondition,ISBLANK($A597),
_xlpm.Calculation,IF(_xlpm.IsPeriodBlankCondition,"",IF(_xlpm.IsPrincipalRemainingBlankCondition,"",IF(_xlpm.IsPrincipalZeroCondition,"",_xlpm.CumulativeInterestCalculation))),
_xlpm.Calculation
)</f>
        <v/>
      </c>
      <c r="L597" s="4" t="str">
        <f>_xlfn.LET(
_xlpm.CumulativePrincipalCalculation,SUM($E$29:$F597),
_xlpm.CumulativePrincipalCalculationIfPrincipalLessThenOrEqualToMonthlyPaymentCondition,$L596+$E597,
_xlpm.PrincipalOwedCalculation,$B$10-$D597,
_xlpm.IsPrincipalLessThenOrEqualToMonthlyPaymentCondition,$G596&lt;=$B$10,
_xlpm.IsPrincipalZeroCondition,ROUND($G596,2) = 0,
_xlpm.IsPrincipalRemainingBlankCondition,$G596="",
_xlpm.IsPeriodBlankCondition,ISBLANK($A597),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97" s="4" t="str">
        <f>_xlfn.LET(
_xlpm.CumulativePMICalculation,SUM($I$29:$I597),
_xlpm.IsPrincipalZeroCondition,ROUND($G596,2) = 0,
_xlpm.IsPrincipalRemainingBlankCondition,$G596="",
_xlpm.IsPeriodBlankCondition,ISBLANK($A597),
_xlpm.Calculation,IF(_xlpm.IsPeriodBlankCondition,"",IF(_xlpm.IsPrincipalRemainingBlankCondition,"",IF(_xlpm.IsPrincipalZeroCondition,"",_xlpm.CumulativePMICalculation))),
_xlpm.Calculation
)</f>
        <v/>
      </c>
      <c r="N597" s="4" t="str">
        <f t="shared" si="80"/>
        <v/>
      </c>
      <c r="O597" s="4" t="str">
        <f>_xlfn.LET(
_xlpm.CumulativeHousingPaymentsIncludingAdditionalCosts,SUM($J$29:$J597),
_xlpm.PrincipalOwedCalculation,$B$10-$D597,
_xlpm.IsPrincipalLessThenOrEqualToMonthlyPaymentCondition,$G596&lt;=$B$10,
_xlpm.IsPrincipalZeroCondition,ROUND($G596,2) = 0,
_xlpm.IsPrincipalRemainingBlankCondition,$G596="",
_xlpm.IsPeriodBlankCondition,ISBLANK($A597),
_xlpm.Calculation,IF(_xlpm.IsPeriodBlankCondition,"",IF(_xlpm.IsPrincipalRemainingBlankCondition,"",IF(_xlpm.IsPrincipalZeroCondition,"",_xlpm.CumulativeHousingPaymentsIncludingAdditionalCosts))),
_xlpm.Calculation
)</f>
        <v/>
      </c>
    </row>
    <row r="598" spans="2:15" x14ac:dyDescent="0.3">
      <c r="B598" s="34" t="str">
        <f t="shared" si="73"/>
        <v/>
      </c>
      <c r="C598" s="4" t="str">
        <f t="shared" si="74"/>
        <v/>
      </c>
      <c r="D598" s="4" t="str">
        <f t="shared" si="75"/>
        <v/>
      </c>
      <c r="E598" s="4" t="str">
        <f t="shared" si="81"/>
        <v/>
      </c>
      <c r="F598" s="4"/>
      <c r="G598" s="4" t="str">
        <f t="shared" si="76"/>
        <v/>
      </c>
      <c r="H598" s="4" t="str">
        <f t="shared" si="77"/>
        <v/>
      </c>
      <c r="I598" s="4" t="str">
        <f t="shared" si="78"/>
        <v/>
      </c>
      <c r="J598" s="4" t="str">
        <f t="shared" si="79"/>
        <v/>
      </c>
      <c r="K598" s="4" t="str">
        <f>_xlfn.LET(
_xlpm.CumulativeInterestCalculation,SUM($D$29:$D598),
_xlpm.IsPrincipalZeroCondition,ROUND($G597,2) = 0,
_xlpm.IsPrincipalRemainingBlankCondition,$G597="",
_xlpm.IsPeriodBlankCondition,ISBLANK($A598),
_xlpm.Calculation,IF(_xlpm.IsPeriodBlankCondition,"",IF(_xlpm.IsPrincipalRemainingBlankCondition,"",IF(_xlpm.IsPrincipalZeroCondition,"",_xlpm.CumulativeInterestCalculation))),
_xlpm.Calculation
)</f>
        <v/>
      </c>
      <c r="L598" s="4" t="str">
        <f>_xlfn.LET(
_xlpm.CumulativePrincipalCalculation,SUM($E$29:$F598),
_xlpm.CumulativePrincipalCalculationIfPrincipalLessThenOrEqualToMonthlyPaymentCondition,$L597+$E598,
_xlpm.PrincipalOwedCalculation,$B$10-$D598,
_xlpm.IsPrincipalLessThenOrEqualToMonthlyPaymentCondition,$G597&lt;=$B$10,
_xlpm.IsPrincipalZeroCondition,ROUND($G597,2) = 0,
_xlpm.IsPrincipalRemainingBlankCondition,$G597="",
_xlpm.IsPeriodBlankCondition,ISBLANK($A598),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98" s="4" t="str">
        <f>_xlfn.LET(
_xlpm.CumulativePMICalculation,SUM($I$29:$I598),
_xlpm.IsPrincipalZeroCondition,ROUND($G597,2) = 0,
_xlpm.IsPrincipalRemainingBlankCondition,$G597="",
_xlpm.IsPeriodBlankCondition,ISBLANK($A598),
_xlpm.Calculation,IF(_xlpm.IsPeriodBlankCondition,"",IF(_xlpm.IsPrincipalRemainingBlankCondition,"",IF(_xlpm.IsPrincipalZeroCondition,"",_xlpm.CumulativePMICalculation))),
_xlpm.Calculation
)</f>
        <v/>
      </c>
      <c r="N598" s="4" t="str">
        <f t="shared" si="80"/>
        <v/>
      </c>
      <c r="O598" s="4" t="str">
        <f>_xlfn.LET(
_xlpm.CumulativeHousingPaymentsIncludingAdditionalCosts,SUM($J$29:$J598),
_xlpm.PrincipalOwedCalculation,$B$10-$D598,
_xlpm.IsPrincipalLessThenOrEqualToMonthlyPaymentCondition,$G597&lt;=$B$10,
_xlpm.IsPrincipalZeroCondition,ROUND($G597,2) = 0,
_xlpm.IsPrincipalRemainingBlankCondition,$G597="",
_xlpm.IsPeriodBlankCondition,ISBLANK($A598),
_xlpm.Calculation,IF(_xlpm.IsPeriodBlankCondition,"",IF(_xlpm.IsPrincipalRemainingBlankCondition,"",IF(_xlpm.IsPrincipalZeroCondition,"",_xlpm.CumulativeHousingPaymentsIncludingAdditionalCosts))),
_xlpm.Calculation
)</f>
        <v/>
      </c>
    </row>
    <row r="599" spans="2:15" x14ac:dyDescent="0.3">
      <c r="B599" s="34" t="str">
        <f t="shared" si="73"/>
        <v/>
      </c>
      <c r="C599" s="4" t="str">
        <f t="shared" si="74"/>
        <v/>
      </c>
      <c r="D599" s="4" t="str">
        <f t="shared" si="75"/>
        <v/>
      </c>
      <c r="E599" s="4" t="str">
        <f t="shared" si="81"/>
        <v/>
      </c>
      <c r="F599" s="4"/>
      <c r="G599" s="4" t="str">
        <f t="shared" si="76"/>
        <v/>
      </c>
      <c r="H599" s="4" t="str">
        <f t="shared" si="77"/>
        <v/>
      </c>
      <c r="I599" s="4" t="str">
        <f t="shared" si="78"/>
        <v/>
      </c>
      <c r="J599" s="4" t="str">
        <f t="shared" si="79"/>
        <v/>
      </c>
      <c r="K599" s="4" t="str">
        <f>_xlfn.LET(
_xlpm.CumulativeInterestCalculation,SUM($D$29:$D599),
_xlpm.IsPrincipalZeroCondition,ROUND($G598,2) = 0,
_xlpm.IsPrincipalRemainingBlankCondition,$G598="",
_xlpm.IsPeriodBlankCondition,ISBLANK($A599),
_xlpm.Calculation,IF(_xlpm.IsPeriodBlankCondition,"",IF(_xlpm.IsPrincipalRemainingBlankCondition,"",IF(_xlpm.IsPrincipalZeroCondition,"",_xlpm.CumulativeInterestCalculation))),
_xlpm.Calculation
)</f>
        <v/>
      </c>
      <c r="L599" s="4" t="str">
        <f>_xlfn.LET(
_xlpm.CumulativePrincipalCalculation,SUM($E$29:$F599),
_xlpm.CumulativePrincipalCalculationIfPrincipalLessThenOrEqualToMonthlyPaymentCondition,$L598+$E599,
_xlpm.PrincipalOwedCalculation,$B$10-$D599,
_xlpm.IsPrincipalLessThenOrEqualToMonthlyPaymentCondition,$G598&lt;=$B$10,
_xlpm.IsPrincipalZeroCondition,ROUND($G598,2) = 0,
_xlpm.IsPrincipalRemainingBlankCondition,$G598="",
_xlpm.IsPeriodBlankCondition,ISBLANK($A599),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599" s="4" t="str">
        <f>_xlfn.LET(
_xlpm.CumulativePMICalculation,SUM($I$29:$I599),
_xlpm.IsPrincipalZeroCondition,ROUND($G598,2) = 0,
_xlpm.IsPrincipalRemainingBlankCondition,$G598="",
_xlpm.IsPeriodBlankCondition,ISBLANK($A599),
_xlpm.Calculation,IF(_xlpm.IsPeriodBlankCondition,"",IF(_xlpm.IsPrincipalRemainingBlankCondition,"",IF(_xlpm.IsPrincipalZeroCondition,"",_xlpm.CumulativePMICalculation))),
_xlpm.Calculation
)</f>
        <v/>
      </c>
      <c r="N599" s="4" t="str">
        <f t="shared" si="80"/>
        <v/>
      </c>
      <c r="O599" s="4" t="str">
        <f>_xlfn.LET(
_xlpm.CumulativeHousingPaymentsIncludingAdditionalCosts,SUM($J$29:$J599),
_xlpm.PrincipalOwedCalculation,$B$10-$D599,
_xlpm.IsPrincipalLessThenOrEqualToMonthlyPaymentCondition,$G598&lt;=$B$10,
_xlpm.IsPrincipalZeroCondition,ROUND($G598,2) = 0,
_xlpm.IsPrincipalRemainingBlankCondition,$G598="",
_xlpm.IsPeriodBlankCondition,ISBLANK($A599),
_xlpm.Calculation,IF(_xlpm.IsPeriodBlankCondition,"",IF(_xlpm.IsPrincipalRemainingBlankCondition,"",IF(_xlpm.IsPrincipalZeroCondition,"",_xlpm.CumulativeHousingPaymentsIncludingAdditionalCosts))),
_xlpm.Calculation
)</f>
        <v/>
      </c>
    </row>
    <row r="600" spans="2:15" x14ac:dyDescent="0.3">
      <c r="B600" s="34" t="str">
        <f t="shared" si="73"/>
        <v/>
      </c>
      <c r="C600" s="4" t="str">
        <f t="shared" si="74"/>
        <v/>
      </c>
      <c r="D600" s="4" t="str">
        <f t="shared" si="75"/>
        <v/>
      </c>
      <c r="E600" s="4" t="str">
        <f t="shared" si="81"/>
        <v/>
      </c>
      <c r="F600" s="4"/>
      <c r="G600" s="4" t="str">
        <f t="shared" si="76"/>
        <v/>
      </c>
      <c r="H600" s="4" t="str">
        <f t="shared" si="77"/>
        <v/>
      </c>
      <c r="I600" s="4" t="str">
        <f t="shared" si="78"/>
        <v/>
      </c>
      <c r="J600" s="4" t="str">
        <f t="shared" si="79"/>
        <v/>
      </c>
      <c r="K600" s="4" t="str">
        <f>_xlfn.LET(
_xlpm.CumulativeInterestCalculation,SUM($D$29:$D600),
_xlpm.IsPrincipalZeroCondition,ROUND($G599,2) = 0,
_xlpm.IsPrincipalRemainingBlankCondition,$G599="",
_xlpm.IsPeriodBlankCondition,ISBLANK($A600),
_xlpm.Calculation,IF(_xlpm.IsPeriodBlankCondition,"",IF(_xlpm.IsPrincipalRemainingBlankCondition,"",IF(_xlpm.IsPrincipalZeroCondition,"",_xlpm.CumulativeInterestCalculation))),
_xlpm.Calculation
)</f>
        <v/>
      </c>
      <c r="L600" s="4" t="str">
        <f>_xlfn.LET(
_xlpm.CumulativePrincipalCalculation,SUM($E$29:$F600),
_xlpm.CumulativePrincipalCalculationIfPrincipalLessThenOrEqualToMonthlyPaymentCondition,$L599+$E600,
_xlpm.PrincipalOwedCalculation,$B$10-$D600,
_xlpm.IsPrincipalLessThenOrEqualToMonthlyPaymentCondition,$G599&lt;=$B$10,
_xlpm.IsPrincipalZeroCondition,ROUND($G599,2) = 0,
_xlpm.IsPrincipalRemainingBlankCondition,$G599="",
_xlpm.IsPeriodBlankCondition,ISBLANK($A600),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600" s="4" t="str">
        <f>_xlfn.LET(
_xlpm.CumulativePMICalculation,SUM($I$29:$I600),
_xlpm.IsPrincipalZeroCondition,ROUND($G599,2) = 0,
_xlpm.IsPrincipalRemainingBlankCondition,$G599="",
_xlpm.IsPeriodBlankCondition,ISBLANK($A600),
_xlpm.Calculation,IF(_xlpm.IsPeriodBlankCondition,"",IF(_xlpm.IsPrincipalRemainingBlankCondition,"",IF(_xlpm.IsPrincipalZeroCondition,"",_xlpm.CumulativePMICalculation))),
_xlpm.Calculation
)</f>
        <v/>
      </c>
      <c r="N600" s="4" t="str">
        <f t="shared" si="80"/>
        <v/>
      </c>
      <c r="O600" s="4" t="str">
        <f>_xlfn.LET(
_xlpm.CumulativeHousingPaymentsIncludingAdditionalCosts,SUM($J$29:$J600),
_xlpm.PrincipalOwedCalculation,$B$10-$D600,
_xlpm.IsPrincipalLessThenOrEqualToMonthlyPaymentCondition,$G599&lt;=$B$10,
_xlpm.IsPrincipalZeroCondition,ROUND($G599,2) = 0,
_xlpm.IsPrincipalRemainingBlankCondition,$G599="",
_xlpm.IsPeriodBlankCondition,ISBLANK($A600),
_xlpm.Calculation,IF(_xlpm.IsPeriodBlankCondition,"",IF(_xlpm.IsPrincipalRemainingBlankCondition,"",IF(_xlpm.IsPrincipalZeroCondition,"",_xlpm.CumulativeHousingPaymentsIncludingAdditionalCosts))),
_xlpm.Calculation
)</f>
        <v/>
      </c>
    </row>
    <row r="601" spans="2:15" x14ac:dyDescent="0.3">
      <c r="B601" s="34" t="str">
        <f t="shared" si="73"/>
        <v/>
      </c>
      <c r="C601" s="4" t="str">
        <f t="shared" si="74"/>
        <v/>
      </c>
      <c r="D601" s="4" t="str">
        <f t="shared" si="75"/>
        <v/>
      </c>
      <c r="E601" s="4" t="str">
        <f t="shared" si="81"/>
        <v/>
      </c>
      <c r="F601" s="4"/>
      <c r="G601" s="4" t="str">
        <f t="shared" si="76"/>
        <v/>
      </c>
      <c r="H601" s="4" t="str">
        <f t="shared" si="77"/>
        <v/>
      </c>
      <c r="I601" s="4" t="str">
        <f t="shared" si="78"/>
        <v/>
      </c>
      <c r="J601" s="4" t="str">
        <f t="shared" si="79"/>
        <v/>
      </c>
      <c r="K601" s="4" t="str">
        <f>_xlfn.LET(
_xlpm.CumulativeInterestCalculation,SUM($D$29:$D601),
_xlpm.IsPrincipalZeroCondition,ROUND($G600,2) = 0,
_xlpm.IsPrincipalRemainingBlankCondition,$G600="",
_xlpm.IsPeriodBlankCondition,ISBLANK($A601),
_xlpm.Calculation,IF(_xlpm.IsPeriodBlankCondition,"",IF(_xlpm.IsPrincipalRemainingBlankCondition,"",IF(_xlpm.IsPrincipalZeroCondition,"",_xlpm.CumulativeInterestCalculation))),
_xlpm.Calculation
)</f>
        <v/>
      </c>
      <c r="L601" s="4" t="str">
        <f>_xlfn.LET(
_xlpm.CumulativePrincipalCalculation,SUM($E$29:$F601),
_xlpm.CumulativePrincipalCalculationIfPrincipalLessThenOrEqualToMonthlyPaymentCondition,$L600+$E601,
_xlpm.PrincipalOwedCalculation,$B$10-$D601,
_xlpm.IsPrincipalLessThenOrEqualToMonthlyPaymentCondition,$G600&lt;=$B$10,
_xlpm.IsPrincipalZeroCondition,ROUND($G600,2) = 0,
_xlpm.IsPrincipalRemainingBlankCondition,$G600="",
_xlpm.IsPeriodBlankCondition,ISBLANK($A601),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601" s="4" t="str">
        <f>_xlfn.LET(
_xlpm.CumulativePMICalculation,SUM($I$29:$I601),
_xlpm.IsPrincipalZeroCondition,ROUND($G600,2) = 0,
_xlpm.IsPrincipalRemainingBlankCondition,$G600="",
_xlpm.IsPeriodBlankCondition,ISBLANK($A601),
_xlpm.Calculation,IF(_xlpm.IsPeriodBlankCondition,"",IF(_xlpm.IsPrincipalRemainingBlankCondition,"",IF(_xlpm.IsPrincipalZeroCondition,"",_xlpm.CumulativePMICalculation))),
_xlpm.Calculation
)</f>
        <v/>
      </c>
      <c r="N601" s="4" t="str">
        <f t="shared" si="80"/>
        <v/>
      </c>
      <c r="O601" s="4" t="str">
        <f>_xlfn.LET(
_xlpm.CumulativeHousingPaymentsIncludingAdditionalCosts,SUM($J$29:$J601),
_xlpm.PrincipalOwedCalculation,$B$10-$D601,
_xlpm.IsPrincipalLessThenOrEqualToMonthlyPaymentCondition,$G600&lt;=$B$10,
_xlpm.IsPrincipalZeroCondition,ROUND($G600,2) = 0,
_xlpm.IsPrincipalRemainingBlankCondition,$G600="",
_xlpm.IsPeriodBlankCondition,ISBLANK($A601),
_xlpm.Calculation,IF(_xlpm.IsPeriodBlankCondition,"",IF(_xlpm.IsPrincipalRemainingBlankCondition,"",IF(_xlpm.IsPrincipalZeroCondition,"",_xlpm.CumulativeHousingPaymentsIncludingAdditionalCosts))),
_xlpm.Calculation
)</f>
        <v/>
      </c>
    </row>
    <row r="602" spans="2:15" x14ac:dyDescent="0.3">
      <c r="B602" s="34" t="str">
        <f t="shared" si="73"/>
        <v/>
      </c>
      <c r="C602" s="4" t="str">
        <f t="shared" si="74"/>
        <v/>
      </c>
      <c r="D602" s="4" t="str">
        <f t="shared" si="75"/>
        <v/>
      </c>
      <c r="E602" s="4" t="str">
        <f t="shared" si="81"/>
        <v/>
      </c>
      <c r="F602" s="4"/>
      <c r="G602" s="4" t="str">
        <f t="shared" si="76"/>
        <v/>
      </c>
      <c r="H602" s="4" t="str">
        <f t="shared" si="77"/>
        <v/>
      </c>
      <c r="I602" s="4" t="str">
        <f t="shared" si="78"/>
        <v/>
      </c>
      <c r="J602" s="4" t="str">
        <f t="shared" si="79"/>
        <v/>
      </c>
      <c r="K602" s="4" t="str">
        <f>_xlfn.LET(
_xlpm.CumulativeInterestCalculation,SUM($D$29:$D602),
_xlpm.IsPrincipalZeroCondition,ROUND($G601,2) = 0,
_xlpm.IsPrincipalRemainingBlankCondition,$G601="",
_xlpm.IsPeriodBlankCondition,ISBLANK($A602),
_xlpm.Calculation,IF(_xlpm.IsPeriodBlankCondition,"",IF(_xlpm.IsPrincipalRemainingBlankCondition,"",IF(_xlpm.IsPrincipalZeroCondition,"",_xlpm.CumulativeInterestCalculation))),
_xlpm.Calculation
)</f>
        <v/>
      </c>
      <c r="L602" s="4" t="str">
        <f>_xlfn.LET(
_xlpm.CumulativePrincipalCalculation,SUM($E$29:$F602),
_xlpm.CumulativePrincipalCalculationIfPrincipalLessThenOrEqualToMonthlyPaymentCondition,$L601+$E602,
_xlpm.PrincipalOwedCalculation,$B$10-$D602,
_xlpm.IsPrincipalLessThenOrEqualToMonthlyPaymentCondition,$G601&lt;=$B$10,
_xlpm.IsPrincipalZeroCondition,ROUND($G601,2) = 0,
_xlpm.IsPrincipalRemainingBlankCondition,$G601="",
_xlpm.IsPeriodBlankCondition,ISBLANK($A602),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602" s="4" t="str">
        <f>_xlfn.LET(
_xlpm.CumulativePMICalculation,SUM($I$29:$I602),
_xlpm.IsPrincipalZeroCondition,ROUND($G601,2) = 0,
_xlpm.IsPrincipalRemainingBlankCondition,$G601="",
_xlpm.IsPeriodBlankCondition,ISBLANK($A602),
_xlpm.Calculation,IF(_xlpm.IsPeriodBlankCondition,"",IF(_xlpm.IsPrincipalRemainingBlankCondition,"",IF(_xlpm.IsPrincipalZeroCondition,"",_xlpm.CumulativePMICalculation))),
_xlpm.Calculation
)</f>
        <v/>
      </c>
      <c r="N602" s="4" t="str">
        <f t="shared" si="80"/>
        <v/>
      </c>
      <c r="O602" s="4" t="str">
        <f>_xlfn.LET(
_xlpm.CumulativeHousingPaymentsIncludingAdditionalCosts,SUM($J$29:$J602),
_xlpm.PrincipalOwedCalculation,$B$10-$D602,
_xlpm.IsPrincipalLessThenOrEqualToMonthlyPaymentCondition,$G601&lt;=$B$10,
_xlpm.IsPrincipalZeroCondition,ROUND($G601,2) = 0,
_xlpm.IsPrincipalRemainingBlankCondition,$G601="",
_xlpm.IsPeriodBlankCondition,ISBLANK($A602),
_xlpm.Calculation,IF(_xlpm.IsPeriodBlankCondition,"",IF(_xlpm.IsPrincipalRemainingBlankCondition,"",IF(_xlpm.IsPrincipalZeroCondition,"",_xlpm.CumulativeHousingPaymentsIncludingAdditionalCosts))),
_xlpm.Calculation
)</f>
        <v/>
      </c>
    </row>
    <row r="603" spans="2:15" x14ac:dyDescent="0.3">
      <c r="B603" s="34" t="str">
        <f t="shared" si="73"/>
        <v/>
      </c>
      <c r="C603" s="4" t="str">
        <f t="shared" si="74"/>
        <v/>
      </c>
      <c r="D603" s="4" t="str">
        <f t="shared" si="75"/>
        <v/>
      </c>
      <c r="E603" s="4" t="str">
        <f t="shared" si="81"/>
        <v/>
      </c>
      <c r="F603" s="4"/>
      <c r="G603" s="4" t="str">
        <f t="shared" si="76"/>
        <v/>
      </c>
      <c r="H603" s="4" t="str">
        <f t="shared" si="77"/>
        <v/>
      </c>
      <c r="I603" s="4" t="str">
        <f t="shared" si="78"/>
        <v/>
      </c>
      <c r="J603" s="4" t="str">
        <f t="shared" si="79"/>
        <v/>
      </c>
      <c r="K603" s="4" t="str">
        <f>_xlfn.LET(
_xlpm.CumulativeInterestCalculation,SUM($D$29:$D603),
_xlpm.IsPrincipalZeroCondition,ROUND($G602,2) = 0,
_xlpm.IsPrincipalRemainingBlankCondition,$G602="",
_xlpm.IsPeriodBlankCondition,ISBLANK($A603),
_xlpm.Calculation,IF(_xlpm.IsPeriodBlankCondition,"",IF(_xlpm.IsPrincipalRemainingBlankCondition,"",IF(_xlpm.IsPrincipalZeroCondition,"",_xlpm.CumulativeInterestCalculation))),
_xlpm.Calculation
)</f>
        <v/>
      </c>
      <c r="L603" s="4" t="str">
        <f>_xlfn.LET(
_xlpm.CumulativePrincipalCalculation,SUM($E$29:$F603),
_xlpm.CumulativePrincipalCalculationIfPrincipalLessThenOrEqualToMonthlyPaymentCondition,$L602+$E603,
_xlpm.PrincipalOwedCalculation,$B$10-$D603,
_xlpm.IsPrincipalLessThenOrEqualToMonthlyPaymentCondition,$G602&lt;=$B$10,
_xlpm.IsPrincipalZeroCondition,ROUND($G602,2) = 0,
_xlpm.IsPrincipalRemainingBlankCondition,$G602="",
_xlpm.IsPeriodBlankCondition,ISBLANK($A603),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603" s="4" t="str">
        <f>_xlfn.LET(
_xlpm.CumulativePMICalculation,SUM($I$29:$I603),
_xlpm.IsPrincipalZeroCondition,ROUND($G602,2) = 0,
_xlpm.IsPrincipalRemainingBlankCondition,$G602="",
_xlpm.IsPeriodBlankCondition,ISBLANK($A603),
_xlpm.Calculation,IF(_xlpm.IsPeriodBlankCondition,"",IF(_xlpm.IsPrincipalRemainingBlankCondition,"",IF(_xlpm.IsPrincipalZeroCondition,"",_xlpm.CumulativePMICalculation))),
_xlpm.Calculation
)</f>
        <v/>
      </c>
      <c r="N603" s="4" t="str">
        <f t="shared" si="80"/>
        <v/>
      </c>
      <c r="O603" s="4" t="str">
        <f>_xlfn.LET(
_xlpm.CumulativeHousingPaymentsIncludingAdditionalCosts,SUM($J$29:$J603),
_xlpm.PrincipalOwedCalculation,$B$10-$D603,
_xlpm.IsPrincipalLessThenOrEqualToMonthlyPaymentCondition,$G602&lt;=$B$10,
_xlpm.IsPrincipalZeroCondition,ROUND($G602,2) = 0,
_xlpm.IsPrincipalRemainingBlankCondition,$G602="",
_xlpm.IsPeriodBlankCondition,ISBLANK($A603),
_xlpm.Calculation,IF(_xlpm.IsPeriodBlankCondition,"",IF(_xlpm.IsPrincipalRemainingBlankCondition,"",IF(_xlpm.IsPrincipalZeroCondition,"",_xlpm.CumulativeHousingPaymentsIncludingAdditionalCosts))),
_xlpm.Calculation
)</f>
        <v/>
      </c>
    </row>
    <row r="604" spans="2:15" x14ac:dyDescent="0.3">
      <c r="B604" s="34" t="str">
        <f t="shared" si="73"/>
        <v/>
      </c>
      <c r="C604" s="4" t="str">
        <f t="shared" si="74"/>
        <v/>
      </c>
      <c r="D604" s="4" t="str">
        <f t="shared" si="75"/>
        <v/>
      </c>
      <c r="E604" s="4" t="str">
        <f t="shared" si="81"/>
        <v/>
      </c>
      <c r="F604" s="4"/>
      <c r="G604" s="4" t="str">
        <f t="shared" si="76"/>
        <v/>
      </c>
      <c r="H604" s="4" t="str">
        <f t="shared" si="77"/>
        <v/>
      </c>
      <c r="I604" s="4" t="str">
        <f t="shared" si="78"/>
        <v/>
      </c>
      <c r="J604" s="4" t="str">
        <f t="shared" si="79"/>
        <v/>
      </c>
      <c r="K604" s="4" t="str">
        <f>_xlfn.LET(
_xlpm.CumulativeInterestCalculation,SUM($D$29:$D604),
_xlpm.IsPrincipalZeroCondition,ROUND($G603,2) = 0,
_xlpm.IsPrincipalRemainingBlankCondition,$G603="",
_xlpm.IsPeriodBlankCondition,ISBLANK($A604),
_xlpm.Calculation,IF(_xlpm.IsPeriodBlankCondition,"",IF(_xlpm.IsPrincipalRemainingBlankCondition,"",IF(_xlpm.IsPrincipalZeroCondition,"",_xlpm.CumulativeInterestCalculation))),
_xlpm.Calculation
)</f>
        <v/>
      </c>
      <c r="L604" s="4" t="str">
        <f>_xlfn.LET(
_xlpm.CumulativePrincipalCalculation,SUM($E$29:$F604),
_xlpm.CumulativePrincipalCalculationIfPrincipalLessThenOrEqualToMonthlyPaymentCondition,$L603+$E604,
_xlpm.PrincipalOwedCalculation,$B$10-$D604,
_xlpm.IsPrincipalLessThenOrEqualToMonthlyPaymentCondition,$G603&lt;=$B$10,
_xlpm.IsPrincipalZeroCondition,ROUND($G603,2) = 0,
_xlpm.IsPrincipalRemainingBlankCondition,$G603="",
_xlpm.IsPeriodBlankCondition,ISBLANK($A604),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604" s="4" t="str">
        <f>_xlfn.LET(
_xlpm.CumulativePMICalculation,SUM($I$29:$I604),
_xlpm.IsPrincipalZeroCondition,ROUND($G603,2) = 0,
_xlpm.IsPrincipalRemainingBlankCondition,$G603="",
_xlpm.IsPeriodBlankCondition,ISBLANK($A604),
_xlpm.Calculation,IF(_xlpm.IsPeriodBlankCondition,"",IF(_xlpm.IsPrincipalRemainingBlankCondition,"",IF(_xlpm.IsPrincipalZeroCondition,"",_xlpm.CumulativePMICalculation))),
_xlpm.Calculation
)</f>
        <v/>
      </c>
      <c r="N604" s="4" t="str">
        <f t="shared" si="80"/>
        <v/>
      </c>
      <c r="O604" s="4" t="str">
        <f>_xlfn.LET(
_xlpm.CumulativeHousingPaymentsIncludingAdditionalCosts,SUM($J$29:$J604),
_xlpm.PrincipalOwedCalculation,$B$10-$D604,
_xlpm.IsPrincipalLessThenOrEqualToMonthlyPaymentCondition,$G603&lt;=$B$10,
_xlpm.IsPrincipalZeroCondition,ROUND($G603,2) = 0,
_xlpm.IsPrincipalRemainingBlankCondition,$G603="",
_xlpm.IsPeriodBlankCondition,ISBLANK($A604),
_xlpm.Calculation,IF(_xlpm.IsPeriodBlankCondition,"",IF(_xlpm.IsPrincipalRemainingBlankCondition,"",IF(_xlpm.IsPrincipalZeroCondition,"",_xlpm.CumulativeHousingPaymentsIncludingAdditionalCosts))),
_xlpm.Calculation
)</f>
        <v/>
      </c>
    </row>
    <row r="605" spans="2:15" x14ac:dyDescent="0.3">
      <c r="B605" s="34" t="str">
        <f t="shared" si="73"/>
        <v/>
      </c>
      <c r="C605" s="4" t="str">
        <f t="shared" si="74"/>
        <v/>
      </c>
      <c r="D605" s="4" t="str">
        <f t="shared" si="75"/>
        <v/>
      </c>
      <c r="E605" s="4" t="str">
        <f t="shared" si="81"/>
        <v/>
      </c>
      <c r="F605" s="4"/>
      <c r="G605" s="4" t="str">
        <f t="shared" si="76"/>
        <v/>
      </c>
      <c r="H605" s="4" t="str">
        <f t="shared" si="77"/>
        <v/>
      </c>
      <c r="I605" s="4" t="str">
        <f t="shared" si="78"/>
        <v/>
      </c>
      <c r="J605" s="4" t="str">
        <f t="shared" si="79"/>
        <v/>
      </c>
      <c r="K605" s="4" t="str">
        <f>_xlfn.LET(
_xlpm.CumulativeInterestCalculation,SUM($D$29:$D605),
_xlpm.IsPrincipalZeroCondition,ROUND($G604,2) = 0,
_xlpm.IsPrincipalRemainingBlankCondition,$G604="",
_xlpm.IsPeriodBlankCondition,ISBLANK($A605),
_xlpm.Calculation,IF(_xlpm.IsPeriodBlankCondition,"",IF(_xlpm.IsPrincipalRemainingBlankCondition,"",IF(_xlpm.IsPrincipalZeroCondition,"",_xlpm.CumulativeInterestCalculation))),
_xlpm.Calculation
)</f>
        <v/>
      </c>
      <c r="L605" s="4" t="str">
        <f>_xlfn.LET(
_xlpm.CumulativePrincipalCalculation,SUM($E$29:$F605),
_xlpm.CumulativePrincipalCalculationIfPrincipalLessThenOrEqualToMonthlyPaymentCondition,$L604+$E605,
_xlpm.PrincipalOwedCalculation,$B$10-$D605,
_xlpm.IsPrincipalLessThenOrEqualToMonthlyPaymentCondition,$G604&lt;=$B$10,
_xlpm.IsPrincipalZeroCondition,ROUND($G604,2) = 0,
_xlpm.IsPrincipalRemainingBlankCondition,$G604="",
_xlpm.IsPeriodBlankCondition,ISBLANK($A605),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605" s="4" t="str">
        <f>_xlfn.LET(
_xlpm.CumulativePMICalculation,SUM($I$29:$I605),
_xlpm.IsPrincipalZeroCondition,ROUND($G604,2) = 0,
_xlpm.IsPrincipalRemainingBlankCondition,$G604="",
_xlpm.IsPeriodBlankCondition,ISBLANK($A605),
_xlpm.Calculation,IF(_xlpm.IsPeriodBlankCondition,"",IF(_xlpm.IsPrincipalRemainingBlankCondition,"",IF(_xlpm.IsPrincipalZeroCondition,"",_xlpm.CumulativePMICalculation))),
_xlpm.Calculation
)</f>
        <v/>
      </c>
      <c r="N605" s="4" t="str">
        <f t="shared" si="80"/>
        <v/>
      </c>
      <c r="O605" s="4" t="str">
        <f>_xlfn.LET(
_xlpm.CumulativeHousingPaymentsIncludingAdditionalCosts,SUM($J$29:$J605),
_xlpm.PrincipalOwedCalculation,$B$10-$D605,
_xlpm.IsPrincipalLessThenOrEqualToMonthlyPaymentCondition,$G604&lt;=$B$10,
_xlpm.IsPrincipalZeroCondition,ROUND($G604,2) = 0,
_xlpm.IsPrincipalRemainingBlankCondition,$G604="",
_xlpm.IsPeriodBlankCondition,ISBLANK($A605),
_xlpm.Calculation,IF(_xlpm.IsPeriodBlankCondition,"",IF(_xlpm.IsPrincipalRemainingBlankCondition,"",IF(_xlpm.IsPrincipalZeroCondition,"",_xlpm.CumulativeHousingPaymentsIncludingAdditionalCosts))),
_xlpm.Calculation
)</f>
        <v/>
      </c>
    </row>
    <row r="606" spans="2:15" x14ac:dyDescent="0.3">
      <c r="B606" s="34" t="str">
        <f t="shared" ref="B606:B628" si="82">IF(ISBLANK($A606),"",EDATE($B605,1))</f>
        <v/>
      </c>
      <c r="C606" s="4" t="str">
        <f t="shared" ref="C606:C628" si="83">_xlfn.LET(
_xlpm.StartingPrincipalBalance,$G605,
_xlpm.IsPrincipalRemainingZeroCondition,ROUND($G605,2)=0,
_xlpm.IsPrincipalRemainingBlankCondition,$G605="",
_xlpm.IsPeriodBlankCondition,ISBLANK($A606),
_xlpm.Calculation,IF(_xlpm.IsPeriodBlankCondition,"",IF(_xlpm.IsPrincipalRemainingBlankCondition,"",IF(_xlpm.IsPrincipalRemainingZeroCondition,"",_xlpm.StartingPrincipalBalance))),
_xlpm.Calculation
)</f>
        <v/>
      </c>
      <c r="D606" s="4" t="str">
        <f t="shared" ref="D606:D628" si="84">_xlfn.LET(
_xlpm.InterestCalculation,$G605*$B$9,
_xlpm.IsPrincipalRemainingZeroCondition,ROUND($G605,2)=0,
_xlpm.IsPrincipalRemainingBlankCondition,$G605="",
_xlpm.IsPeriodBlankCondition,ISBLANK($A606),
_xlpm.Calculation,IF(_xlpm.IsPeriodBlankCondition,"",IF(_xlpm.IsPrincipalRemainingBlankCondition,"",IF(_xlpm.IsPrincipalRemainingZeroCondition,"",_xlpm.InterestCalculation))),
_xlpm.Calculation
)</f>
        <v/>
      </c>
      <c r="E606" s="4" t="str">
        <f t="shared" si="81"/>
        <v/>
      </c>
      <c r="F606" s="4"/>
      <c r="G606" s="4" t="str">
        <f t="shared" ref="G606:G628" si="85">_xlfn.LET(
_xlpm.StartingBalanceGreaterThanPrincipalOwedPlusPrepaymentCondition,$C606&gt;=$E606+$F606,
_xlpm.IsPrincpalOwedPlusPrepaymentLessThanOrEqualToPrincipalRemainingCondition,ROUND($E606+$F606,2)&lt;=ROUND($G605,2),
_xlpm.IsCurrentPrincapalOwedAmtGreaterThanPrevPrincipalOwedCondition,$E605&gt;$G605,
_xlpm.IsPrincipalZeroCondition,ROUND($G605,2) = 0,
_xlpm.IsPrincipalRemainingBlankCondition,$G605="",
_xlpm.IsPeriodBlankCondition,ISBLANK($A606),
_xlpm.Calculation,IF(_xlpm.IsPeriodBlankCondition,"",IF(_xlpm.IsPrincipalRemainingBlankCondition,"",IF(_xlpm.IsPrincipalZeroCondition,"",IF(_xlpm.StartingBalanceGreaterThanPrincipalOwedPlusPrepaymentCondition,$C606-$E606-$F606,0)))),
_xlpm.Calculation
)</f>
        <v/>
      </c>
      <c r="H606" s="4" t="str">
        <f t="shared" ref="H606:H628" si="86">_xlfn.LET(
_xlpm.PrincpalRemainingCalculation,$B$13,
_xlpm.IsPrincipalZeroCondition,ROUND($G605,2) = 0,
_xlpm.IsPrincipalRemainingBlankCondition,$G605="",
_xlpm.IsPeriodBlankCondition,ISBLANK($A606),
_xlpm.Calculation,IF(_xlpm.IsPeriodBlankCondition,"",IF(_xlpm.IsPrincipalRemainingBlankCondition,"",IF(_xlpm.IsPrincipalZeroCondition,"",_xlpm.PrincpalRemainingCalculation))),
_xlpm.Calculation
)</f>
        <v/>
      </c>
      <c r="I606" s="4" t="str">
        <f t="shared" ref="I606:I628" si="87">_xlfn.LET(
_xlpm.IsPrincipalRemainingLessThanOrEqualToPMICutoffAmtCondition,$G605&lt;=$B$2*(1-$B$15),
_xlpm.PMIMonthlyPayment,$B$19,
_xlpm.IsPrincipalZeroCondition,ROUND($G605,2) = 0,
_xlpm.IsPrincipalRemainingBlankCondition,$G605="",
_xlpm.IsPeriodBlankCondition,ISBLANK($A606),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606" s="4" t="str">
        <f t="shared" ref="J606:J628" si="88">_xlfn.LET(
_xlpm.PrePaymentActuallyPaid,IF($C606&gt;=$E606+$F606,$F606,$C606-$E606),
_xlpm.IfPMIOwedIsBlank,IF($I606 = "",0,$I606),
_xlpm.TotalMonthlyPaymentCalculation,$D606+$E606+$H606+_xlpm.IfPMIOwedIsBlank+_xlpm.PrePaymentActuallyPaid,
_xlpm.IsPrincipalZeroCondition,ROUND($G605,2) = 0,
_xlpm.IsPrincipalRemainingBlankCondition,$G605="",
_xlpm.IsPeriodBlankCondition,ISBLANK($A606),
_xlpm.Calculation,IF(_xlpm.IsPeriodBlankCondition,"",IF(_xlpm.IsPrincipalRemainingBlankCondition,"",IF(_xlpm.IsPrincipalZeroCondition,"",_xlpm.TotalMonthlyPaymentCalculation))),
_xlpm.Calculation
)</f>
        <v/>
      </c>
      <c r="K606" s="4" t="str">
        <f>_xlfn.LET(
_xlpm.CumulativeInterestCalculation,SUM($D$29:$D606),
_xlpm.IsPrincipalZeroCondition,ROUND($G605,2) = 0,
_xlpm.IsPrincipalRemainingBlankCondition,$G605="",
_xlpm.IsPeriodBlankCondition,ISBLANK($A606),
_xlpm.Calculation,IF(_xlpm.IsPeriodBlankCondition,"",IF(_xlpm.IsPrincipalRemainingBlankCondition,"",IF(_xlpm.IsPrincipalZeroCondition,"",_xlpm.CumulativeInterestCalculation))),
_xlpm.Calculation
)</f>
        <v/>
      </c>
      <c r="L606" s="4" t="str">
        <f>_xlfn.LET(
_xlpm.CumulativePrincipalCalculation,SUM($E$29:$F606),
_xlpm.CumulativePrincipalCalculationIfPrincipalLessThenOrEqualToMonthlyPaymentCondition,$L605+$E606,
_xlpm.PrincipalOwedCalculation,$B$10-$D606,
_xlpm.IsPrincipalLessThenOrEqualToMonthlyPaymentCondition,$G605&lt;=$B$10,
_xlpm.IsPrincipalZeroCondition,ROUND($G605,2) = 0,
_xlpm.IsPrincipalRemainingBlankCondition,$G605="",
_xlpm.IsPeriodBlankCondition,ISBLANK($A606),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606" s="4" t="str">
        <f>_xlfn.LET(
_xlpm.CumulativePMICalculation,SUM($I$29:$I606),
_xlpm.IsPrincipalZeroCondition,ROUND($G605,2) = 0,
_xlpm.IsPrincipalRemainingBlankCondition,$G605="",
_xlpm.IsPeriodBlankCondition,ISBLANK($A606),
_xlpm.Calculation,IF(_xlpm.IsPeriodBlankCondition,"",IF(_xlpm.IsPrincipalRemainingBlankCondition,"",IF(_xlpm.IsPrincipalZeroCondition,"",_xlpm.CumulativePMICalculation))),
_xlpm.Calculation
)</f>
        <v/>
      </c>
      <c r="N606" s="4" t="str">
        <f t="shared" ref="N606:N628" si="89">_xlfn.LET(
_xlpm.CumulativeHousingPayments,$K606+$L606+$M606,
_xlpm.PrincipalOwedCalculation,$B$10-$D606,
_xlpm.IsPrincipalLessThenOrEqualToMonthlyPaymentCondition,$G605&lt;=$B$10,
_xlpm.IsPrincipalZeroCondition,ROUND($G605,2) = 0,
_xlpm.IsPrincipalRemainingBlankCondition,$G605="",
_xlpm.IsPeriodBlankCondition,ISBLANK($A606),
_xlpm.Calculation,IF(_xlpm.IsPeriodBlankCondition,"",IF(_xlpm.IsPrincipalRemainingBlankCondition,"",IF(_xlpm.IsPrincipalZeroCondition,"",_xlpm.CumulativeHousingPayments))),
_xlpm.Calculation
)</f>
        <v/>
      </c>
      <c r="O606" s="4" t="str">
        <f>_xlfn.LET(
_xlpm.CumulativeHousingPaymentsIncludingAdditionalCosts,SUM($J$29:$J606),
_xlpm.PrincipalOwedCalculation,$B$10-$D606,
_xlpm.IsPrincipalLessThenOrEqualToMonthlyPaymentCondition,$G605&lt;=$B$10,
_xlpm.IsPrincipalZeroCondition,ROUND($G605,2) = 0,
_xlpm.IsPrincipalRemainingBlankCondition,$G605="",
_xlpm.IsPeriodBlankCondition,ISBLANK($A606),
_xlpm.Calculation,IF(_xlpm.IsPeriodBlankCondition,"",IF(_xlpm.IsPrincipalRemainingBlankCondition,"",IF(_xlpm.IsPrincipalZeroCondition,"",_xlpm.CumulativeHousingPaymentsIncludingAdditionalCosts))),
_xlpm.Calculation
)</f>
        <v/>
      </c>
    </row>
    <row r="607" spans="2:15" x14ac:dyDescent="0.3">
      <c r="B607" s="34" t="str">
        <f t="shared" si="82"/>
        <v/>
      </c>
      <c r="C607" s="4" t="str">
        <f t="shared" si="83"/>
        <v/>
      </c>
      <c r="D607" s="4" t="str">
        <f t="shared" si="84"/>
        <v/>
      </c>
      <c r="E607" s="4" t="str">
        <f t="shared" si="81"/>
        <v/>
      </c>
      <c r="F607" s="4"/>
      <c r="G607" s="4" t="str">
        <f t="shared" si="85"/>
        <v/>
      </c>
      <c r="H607" s="4" t="str">
        <f t="shared" si="86"/>
        <v/>
      </c>
      <c r="I607" s="4" t="str">
        <f t="shared" si="87"/>
        <v/>
      </c>
      <c r="J607" s="4" t="str">
        <f t="shared" si="88"/>
        <v/>
      </c>
      <c r="K607" s="4" t="str">
        <f>_xlfn.LET(
_xlpm.CumulativeInterestCalculation,SUM($D$29:$D607),
_xlpm.IsPrincipalZeroCondition,ROUND($G606,2) = 0,
_xlpm.IsPrincipalRemainingBlankCondition,$G606="",
_xlpm.IsPeriodBlankCondition,ISBLANK($A607),
_xlpm.Calculation,IF(_xlpm.IsPeriodBlankCondition,"",IF(_xlpm.IsPrincipalRemainingBlankCondition,"",IF(_xlpm.IsPrincipalZeroCondition,"",_xlpm.CumulativeInterestCalculation))),
_xlpm.Calculation
)</f>
        <v/>
      </c>
      <c r="L607" s="4" t="str">
        <f>_xlfn.LET(
_xlpm.CumulativePrincipalCalculation,SUM($E$29:$F607),
_xlpm.CumulativePrincipalCalculationIfPrincipalLessThenOrEqualToMonthlyPaymentCondition,$L606+$E607,
_xlpm.PrincipalOwedCalculation,$B$10-$D607,
_xlpm.IsPrincipalLessThenOrEqualToMonthlyPaymentCondition,$G606&lt;=$B$10,
_xlpm.IsPrincipalZeroCondition,ROUND($G606,2) = 0,
_xlpm.IsPrincipalRemainingBlankCondition,$G606="",
_xlpm.IsPeriodBlankCondition,ISBLANK($A607),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607" s="4" t="str">
        <f>_xlfn.LET(
_xlpm.CumulativePMICalculation,SUM($I$29:$I607),
_xlpm.IsPrincipalZeroCondition,ROUND($G606,2) = 0,
_xlpm.IsPrincipalRemainingBlankCondition,$G606="",
_xlpm.IsPeriodBlankCondition,ISBLANK($A607),
_xlpm.Calculation,IF(_xlpm.IsPeriodBlankCondition,"",IF(_xlpm.IsPrincipalRemainingBlankCondition,"",IF(_xlpm.IsPrincipalZeroCondition,"",_xlpm.CumulativePMICalculation))),
_xlpm.Calculation
)</f>
        <v/>
      </c>
      <c r="N607" s="4" t="str">
        <f t="shared" si="89"/>
        <v/>
      </c>
      <c r="O607" s="4" t="str">
        <f>_xlfn.LET(
_xlpm.CumulativeHousingPaymentsIncludingAdditionalCosts,SUM($J$29:$J607),
_xlpm.PrincipalOwedCalculation,$B$10-$D607,
_xlpm.IsPrincipalLessThenOrEqualToMonthlyPaymentCondition,$G606&lt;=$B$10,
_xlpm.IsPrincipalZeroCondition,ROUND($G606,2) = 0,
_xlpm.IsPrincipalRemainingBlankCondition,$G606="",
_xlpm.IsPeriodBlankCondition,ISBLANK($A607),
_xlpm.Calculation,IF(_xlpm.IsPeriodBlankCondition,"",IF(_xlpm.IsPrincipalRemainingBlankCondition,"",IF(_xlpm.IsPrincipalZeroCondition,"",_xlpm.CumulativeHousingPaymentsIncludingAdditionalCosts))),
_xlpm.Calculation
)</f>
        <v/>
      </c>
    </row>
    <row r="608" spans="2:15" x14ac:dyDescent="0.3">
      <c r="B608" s="34" t="str">
        <f t="shared" si="82"/>
        <v/>
      </c>
      <c r="C608" s="4" t="str">
        <f t="shared" si="83"/>
        <v/>
      </c>
      <c r="D608" s="4" t="str">
        <f t="shared" si="84"/>
        <v/>
      </c>
      <c r="E608" s="4" t="str">
        <f t="shared" si="81"/>
        <v/>
      </c>
      <c r="F608" s="4"/>
      <c r="G608" s="4" t="str">
        <f t="shared" si="85"/>
        <v/>
      </c>
      <c r="H608" s="4" t="str">
        <f t="shared" si="86"/>
        <v/>
      </c>
      <c r="I608" s="4" t="str">
        <f t="shared" si="87"/>
        <v/>
      </c>
      <c r="J608" s="4" t="str">
        <f t="shared" si="88"/>
        <v/>
      </c>
      <c r="K608" s="4" t="str">
        <f>_xlfn.LET(
_xlpm.CumulativeInterestCalculation,SUM($D$29:$D608),
_xlpm.IsPrincipalZeroCondition,ROUND($G607,2) = 0,
_xlpm.IsPrincipalRemainingBlankCondition,$G607="",
_xlpm.IsPeriodBlankCondition,ISBLANK($A608),
_xlpm.Calculation,IF(_xlpm.IsPeriodBlankCondition,"",IF(_xlpm.IsPrincipalRemainingBlankCondition,"",IF(_xlpm.IsPrincipalZeroCondition,"",_xlpm.CumulativeInterestCalculation))),
_xlpm.Calculation
)</f>
        <v/>
      </c>
      <c r="L608" s="4" t="str">
        <f>_xlfn.LET(
_xlpm.CumulativePrincipalCalculation,SUM($E$29:$F608),
_xlpm.CumulativePrincipalCalculationIfPrincipalLessThenOrEqualToMonthlyPaymentCondition,$L607+$E608,
_xlpm.PrincipalOwedCalculation,$B$10-$D608,
_xlpm.IsPrincipalLessThenOrEqualToMonthlyPaymentCondition,$G607&lt;=$B$10,
_xlpm.IsPrincipalZeroCondition,ROUND($G607,2) = 0,
_xlpm.IsPrincipalRemainingBlankCondition,$G607="",
_xlpm.IsPeriodBlankCondition,ISBLANK($A608),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608" s="4" t="str">
        <f>_xlfn.LET(
_xlpm.CumulativePMICalculation,SUM($I$29:$I608),
_xlpm.IsPrincipalZeroCondition,ROUND($G607,2) = 0,
_xlpm.IsPrincipalRemainingBlankCondition,$G607="",
_xlpm.IsPeriodBlankCondition,ISBLANK($A608),
_xlpm.Calculation,IF(_xlpm.IsPeriodBlankCondition,"",IF(_xlpm.IsPrincipalRemainingBlankCondition,"",IF(_xlpm.IsPrincipalZeroCondition,"",_xlpm.CumulativePMICalculation))),
_xlpm.Calculation
)</f>
        <v/>
      </c>
      <c r="N608" s="4" t="str">
        <f t="shared" si="89"/>
        <v/>
      </c>
      <c r="O608" s="4" t="str">
        <f>_xlfn.LET(
_xlpm.CumulativeHousingPaymentsIncludingAdditionalCosts,SUM($J$29:$J608),
_xlpm.PrincipalOwedCalculation,$B$10-$D608,
_xlpm.IsPrincipalLessThenOrEqualToMonthlyPaymentCondition,$G607&lt;=$B$10,
_xlpm.IsPrincipalZeroCondition,ROUND($G607,2) = 0,
_xlpm.IsPrincipalRemainingBlankCondition,$G607="",
_xlpm.IsPeriodBlankCondition,ISBLANK($A608),
_xlpm.Calculation,IF(_xlpm.IsPeriodBlankCondition,"",IF(_xlpm.IsPrincipalRemainingBlankCondition,"",IF(_xlpm.IsPrincipalZeroCondition,"",_xlpm.CumulativeHousingPaymentsIncludingAdditionalCosts))),
_xlpm.Calculation
)</f>
        <v/>
      </c>
    </row>
    <row r="609" spans="2:15" x14ac:dyDescent="0.3">
      <c r="B609" s="34" t="str">
        <f t="shared" si="82"/>
        <v/>
      </c>
      <c r="C609" s="4" t="str">
        <f t="shared" si="83"/>
        <v/>
      </c>
      <c r="D609" s="4" t="str">
        <f t="shared" si="84"/>
        <v/>
      </c>
      <c r="E609" s="4" t="str">
        <f t="shared" si="81"/>
        <v/>
      </c>
      <c r="F609" s="4"/>
      <c r="G609" s="4" t="str">
        <f t="shared" si="85"/>
        <v/>
      </c>
      <c r="H609" s="4" t="str">
        <f t="shared" si="86"/>
        <v/>
      </c>
      <c r="I609" s="4" t="str">
        <f t="shared" si="87"/>
        <v/>
      </c>
      <c r="J609" s="4" t="str">
        <f t="shared" si="88"/>
        <v/>
      </c>
      <c r="K609" s="4" t="str">
        <f>_xlfn.LET(
_xlpm.CumulativeInterestCalculation,SUM($D$29:$D609),
_xlpm.IsPrincipalZeroCondition,ROUND($G608,2) = 0,
_xlpm.IsPrincipalRemainingBlankCondition,$G608="",
_xlpm.IsPeriodBlankCondition,ISBLANK($A609),
_xlpm.Calculation,IF(_xlpm.IsPeriodBlankCondition,"",IF(_xlpm.IsPrincipalRemainingBlankCondition,"",IF(_xlpm.IsPrincipalZeroCondition,"",_xlpm.CumulativeInterestCalculation))),
_xlpm.Calculation
)</f>
        <v/>
      </c>
      <c r="L609" s="4" t="str">
        <f>_xlfn.LET(
_xlpm.CumulativePrincipalCalculation,SUM($E$29:$F609),
_xlpm.CumulativePrincipalCalculationIfPrincipalLessThenOrEqualToMonthlyPaymentCondition,$L608+$E609,
_xlpm.PrincipalOwedCalculation,$B$10-$D609,
_xlpm.IsPrincipalLessThenOrEqualToMonthlyPaymentCondition,$G608&lt;=$B$10,
_xlpm.IsPrincipalZeroCondition,ROUND($G608,2) = 0,
_xlpm.IsPrincipalRemainingBlankCondition,$G608="",
_xlpm.IsPeriodBlankCondition,ISBLANK($A609),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609" s="4" t="str">
        <f>_xlfn.LET(
_xlpm.CumulativePMICalculation,SUM($I$29:$I609),
_xlpm.IsPrincipalZeroCondition,ROUND($G608,2) = 0,
_xlpm.IsPrincipalRemainingBlankCondition,$G608="",
_xlpm.IsPeriodBlankCondition,ISBLANK($A609),
_xlpm.Calculation,IF(_xlpm.IsPeriodBlankCondition,"",IF(_xlpm.IsPrincipalRemainingBlankCondition,"",IF(_xlpm.IsPrincipalZeroCondition,"",_xlpm.CumulativePMICalculation))),
_xlpm.Calculation
)</f>
        <v/>
      </c>
      <c r="N609" s="4" t="str">
        <f t="shared" si="89"/>
        <v/>
      </c>
      <c r="O609" s="4" t="str">
        <f>_xlfn.LET(
_xlpm.CumulativeHousingPaymentsIncludingAdditionalCosts,SUM($J$29:$J609),
_xlpm.PrincipalOwedCalculation,$B$10-$D609,
_xlpm.IsPrincipalLessThenOrEqualToMonthlyPaymentCondition,$G608&lt;=$B$10,
_xlpm.IsPrincipalZeroCondition,ROUND($G608,2) = 0,
_xlpm.IsPrincipalRemainingBlankCondition,$G608="",
_xlpm.IsPeriodBlankCondition,ISBLANK($A609),
_xlpm.Calculation,IF(_xlpm.IsPeriodBlankCondition,"",IF(_xlpm.IsPrincipalRemainingBlankCondition,"",IF(_xlpm.IsPrincipalZeroCondition,"",_xlpm.CumulativeHousingPaymentsIncludingAdditionalCosts))),
_xlpm.Calculation
)</f>
        <v/>
      </c>
    </row>
    <row r="610" spans="2:15" x14ac:dyDescent="0.3">
      <c r="B610" s="34" t="str">
        <f t="shared" si="82"/>
        <v/>
      </c>
      <c r="C610" s="4" t="str">
        <f t="shared" si="83"/>
        <v/>
      </c>
      <c r="D610" s="4" t="str">
        <f t="shared" si="84"/>
        <v/>
      </c>
      <c r="E610" s="4" t="str">
        <f t="shared" si="81"/>
        <v/>
      </c>
      <c r="F610" s="4"/>
      <c r="G610" s="4" t="str">
        <f t="shared" si="85"/>
        <v/>
      </c>
      <c r="H610" s="4" t="str">
        <f t="shared" si="86"/>
        <v/>
      </c>
      <c r="I610" s="4" t="str">
        <f t="shared" si="87"/>
        <v/>
      </c>
      <c r="J610" s="4" t="str">
        <f t="shared" si="88"/>
        <v/>
      </c>
      <c r="K610" s="4" t="str">
        <f>_xlfn.LET(
_xlpm.CumulativeInterestCalculation,SUM($D$29:$D610),
_xlpm.IsPrincipalZeroCondition,ROUND($G609,2) = 0,
_xlpm.IsPrincipalRemainingBlankCondition,$G609="",
_xlpm.IsPeriodBlankCondition,ISBLANK($A610),
_xlpm.Calculation,IF(_xlpm.IsPeriodBlankCondition,"",IF(_xlpm.IsPrincipalRemainingBlankCondition,"",IF(_xlpm.IsPrincipalZeroCondition,"",_xlpm.CumulativeInterestCalculation))),
_xlpm.Calculation
)</f>
        <v/>
      </c>
      <c r="L610" s="4" t="str">
        <f>_xlfn.LET(
_xlpm.CumulativePrincipalCalculation,SUM($E$29:$F610),
_xlpm.CumulativePrincipalCalculationIfPrincipalLessThenOrEqualToMonthlyPaymentCondition,$L609+$E610,
_xlpm.PrincipalOwedCalculation,$B$10-$D610,
_xlpm.IsPrincipalLessThenOrEqualToMonthlyPaymentCondition,$G609&lt;=$B$10,
_xlpm.IsPrincipalZeroCondition,ROUND($G609,2) = 0,
_xlpm.IsPrincipalRemainingBlankCondition,$G609="",
_xlpm.IsPeriodBlankCondition,ISBLANK($A610),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610" s="4" t="str">
        <f>_xlfn.LET(
_xlpm.CumulativePMICalculation,SUM($I$29:$I610),
_xlpm.IsPrincipalZeroCondition,ROUND($G609,2) = 0,
_xlpm.IsPrincipalRemainingBlankCondition,$G609="",
_xlpm.IsPeriodBlankCondition,ISBLANK($A610),
_xlpm.Calculation,IF(_xlpm.IsPeriodBlankCondition,"",IF(_xlpm.IsPrincipalRemainingBlankCondition,"",IF(_xlpm.IsPrincipalZeroCondition,"",_xlpm.CumulativePMICalculation))),
_xlpm.Calculation
)</f>
        <v/>
      </c>
      <c r="N610" s="4" t="str">
        <f t="shared" si="89"/>
        <v/>
      </c>
      <c r="O610" s="4" t="str">
        <f>_xlfn.LET(
_xlpm.CumulativeHousingPaymentsIncludingAdditionalCosts,SUM($J$29:$J610),
_xlpm.PrincipalOwedCalculation,$B$10-$D610,
_xlpm.IsPrincipalLessThenOrEqualToMonthlyPaymentCondition,$G609&lt;=$B$10,
_xlpm.IsPrincipalZeroCondition,ROUND($G609,2) = 0,
_xlpm.IsPrincipalRemainingBlankCondition,$G609="",
_xlpm.IsPeriodBlankCondition,ISBLANK($A610),
_xlpm.Calculation,IF(_xlpm.IsPeriodBlankCondition,"",IF(_xlpm.IsPrincipalRemainingBlankCondition,"",IF(_xlpm.IsPrincipalZeroCondition,"",_xlpm.CumulativeHousingPaymentsIncludingAdditionalCosts))),
_xlpm.Calculation
)</f>
        <v/>
      </c>
    </row>
    <row r="611" spans="2:15" x14ac:dyDescent="0.3">
      <c r="B611" s="34" t="str">
        <f t="shared" si="82"/>
        <v/>
      </c>
      <c r="C611" s="4" t="str">
        <f t="shared" si="83"/>
        <v/>
      </c>
      <c r="D611" s="4" t="str">
        <f t="shared" si="84"/>
        <v/>
      </c>
      <c r="E611" s="4" t="str">
        <f t="shared" si="81"/>
        <v/>
      </c>
      <c r="F611" s="4"/>
      <c r="G611" s="4" t="str">
        <f t="shared" si="85"/>
        <v/>
      </c>
      <c r="H611" s="4" t="str">
        <f t="shared" si="86"/>
        <v/>
      </c>
      <c r="I611" s="4" t="str">
        <f t="shared" si="87"/>
        <v/>
      </c>
      <c r="J611" s="4" t="str">
        <f t="shared" si="88"/>
        <v/>
      </c>
      <c r="K611" s="4" t="str">
        <f>_xlfn.LET(
_xlpm.CumulativeInterestCalculation,SUM($D$29:$D611),
_xlpm.IsPrincipalZeroCondition,ROUND($G610,2) = 0,
_xlpm.IsPrincipalRemainingBlankCondition,$G610="",
_xlpm.IsPeriodBlankCondition,ISBLANK($A611),
_xlpm.Calculation,IF(_xlpm.IsPeriodBlankCondition,"",IF(_xlpm.IsPrincipalRemainingBlankCondition,"",IF(_xlpm.IsPrincipalZeroCondition,"",_xlpm.CumulativeInterestCalculation))),
_xlpm.Calculation
)</f>
        <v/>
      </c>
      <c r="L611" s="4" t="str">
        <f>_xlfn.LET(
_xlpm.CumulativePrincipalCalculation,SUM($E$29:$F611),
_xlpm.CumulativePrincipalCalculationIfPrincipalLessThenOrEqualToMonthlyPaymentCondition,$L610+$E611,
_xlpm.PrincipalOwedCalculation,$B$10-$D611,
_xlpm.IsPrincipalLessThenOrEqualToMonthlyPaymentCondition,$G610&lt;=$B$10,
_xlpm.IsPrincipalZeroCondition,ROUND($G610,2) = 0,
_xlpm.IsPrincipalRemainingBlankCondition,$G610="",
_xlpm.IsPeriodBlankCondition,ISBLANK($A611),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611" s="4" t="str">
        <f>_xlfn.LET(
_xlpm.CumulativePMICalculation,SUM($I$29:$I611),
_xlpm.IsPrincipalZeroCondition,ROUND($G610,2) = 0,
_xlpm.IsPrincipalRemainingBlankCondition,$G610="",
_xlpm.IsPeriodBlankCondition,ISBLANK($A611),
_xlpm.Calculation,IF(_xlpm.IsPeriodBlankCondition,"",IF(_xlpm.IsPrincipalRemainingBlankCondition,"",IF(_xlpm.IsPrincipalZeroCondition,"",_xlpm.CumulativePMICalculation))),
_xlpm.Calculation
)</f>
        <v/>
      </c>
      <c r="N611" s="4" t="str">
        <f t="shared" si="89"/>
        <v/>
      </c>
      <c r="O611" s="4" t="str">
        <f>_xlfn.LET(
_xlpm.CumulativeHousingPaymentsIncludingAdditionalCosts,SUM($J$29:$J611),
_xlpm.PrincipalOwedCalculation,$B$10-$D611,
_xlpm.IsPrincipalLessThenOrEqualToMonthlyPaymentCondition,$G610&lt;=$B$10,
_xlpm.IsPrincipalZeroCondition,ROUND($G610,2) = 0,
_xlpm.IsPrincipalRemainingBlankCondition,$G610="",
_xlpm.IsPeriodBlankCondition,ISBLANK($A611),
_xlpm.Calculation,IF(_xlpm.IsPeriodBlankCondition,"",IF(_xlpm.IsPrincipalRemainingBlankCondition,"",IF(_xlpm.IsPrincipalZeroCondition,"",_xlpm.CumulativeHousingPaymentsIncludingAdditionalCosts))),
_xlpm.Calculation
)</f>
        <v/>
      </c>
    </row>
    <row r="612" spans="2:15" x14ac:dyDescent="0.3">
      <c r="B612" s="34" t="str">
        <f t="shared" si="82"/>
        <v/>
      </c>
      <c r="C612" s="4" t="str">
        <f t="shared" si="83"/>
        <v/>
      </c>
      <c r="D612" s="4" t="str">
        <f t="shared" si="84"/>
        <v/>
      </c>
      <c r="E612" s="4" t="str">
        <f t="shared" si="81"/>
        <v/>
      </c>
      <c r="F612" s="4"/>
      <c r="G612" s="4" t="str">
        <f t="shared" si="85"/>
        <v/>
      </c>
      <c r="H612" s="4" t="str">
        <f t="shared" si="86"/>
        <v/>
      </c>
      <c r="I612" s="4" t="str">
        <f t="shared" si="87"/>
        <v/>
      </c>
      <c r="J612" s="4" t="str">
        <f t="shared" si="88"/>
        <v/>
      </c>
      <c r="K612" s="4" t="str">
        <f>_xlfn.LET(
_xlpm.CumulativeInterestCalculation,SUM($D$29:$D612),
_xlpm.IsPrincipalZeroCondition,ROUND($G611,2) = 0,
_xlpm.IsPrincipalRemainingBlankCondition,$G611="",
_xlpm.IsPeriodBlankCondition,ISBLANK($A612),
_xlpm.Calculation,IF(_xlpm.IsPeriodBlankCondition,"",IF(_xlpm.IsPrincipalRemainingBlankCondition,"",IF(_xlpm.IsPrincipalZeroCondition,"",_xlpm.CumulativeInterestCalculation))),
_xlpm.Calculation
)</f>
        <v/>
      </c>
      <c r="L612" s="4" t="str">
        <f>_xlfn.LET(
_xlpm.CumulativePrincipalCalculation,SUM($E$29:$F612),
_xlpm.CumulativePrincipalCalculationIfPrincipalLessThenOrEqualToMonthlyPaymentCondition,$L611+$E612,
_xlpm.PrincipalOwedCalculation,$B$10-$D612,
_xlpm.IsPrincipalLessThenOrEqualToMonthlyPaymentCondition,$G611&lt;=$B$10,
_xlpm.IsPrincipalZeroCondition,ROUND($G611,2) = 0,
_xlpm.IsPrincipalRemainingBlankCondition,$G611="",
_xlpm.IsPeriodBlankCondition,ISBLANK($A612),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612" s="4" t="str">
        <f>_xlfn.LET(
_xlpm.CumulativePMICalculation,SUM($I$29:$I612),
_xlpm.IsPrincipalZeroCondition,ROUND($G611,2) = 0,
_xlpm.IsPrincipalRemainingBlankCondition,$G611="",
_xlpm.IsPeriodBlankCondition,ISBLANK($A612),
_xlpm.Calculation,IF(_xlpm.IsPeriodBlankCondition,"",IF(_xlpm.IsPrincipalRemainingBlankCondition,"",IF(_xlpm.IsPrincipalZeroCondition,"",_xlpm.CumulativePMICalculation))),
_xlpm.Calculation
)</f>
        <v/>
      </c>
      <c r="N612" s="4" t="str">
        <f t="shared" si="89"/>
        <v/>
      </c>
      <c r="O612" s="4" t="str">
        <f>_xlfn.LET(
_xlpm.CumulativeHousingPaymentsIncludingAdditionalCosts,SUM($J$29:$J612),
_xlpm.PrincipalOwedCalculation,$B$10-$D612,
_xlpm.IsPrincipalLessThenOrEqualToMonthlyPaymentCondition,$G611&lt;=$B$10,
_xlpm.IsPrincipalZeroCondition,ROUND($G611,2) = 0,
_xlpm.IsPrincipalRemainingBlankCondition,$G611="",
_xlpm.IsPeriodBlankCondition,ISBLANK($A612),
_xlpm.Calculation,IF(_xlpm.IsPeriodBlankCondition,"",IF(_xlpm.IsPrincipalRemainingBlankCondition,"",IF(_xlpm.IsPrincipalZeroCondition,"",_xlpm.CumulativeHousingPaymentsIncludingAdditionalCosts))),
_xlpm.Calculation
)</f>
        <v/>
      </c>
    </row>
    <row r="613" spans="2:15" x14ac:dyDescent="0.3">
      <c r="B613" s="34" t="str">
        <f t="shared" si="82"/>
        <v/>
      </c>
      <c r="C613" s="4" t="str">
        <f t="shared" si="83"/>
        <v/>
      </c>
      <c r="D613" s="4" t="str">
        <f t="shared" si="84"/>
        <v/>
      </c>
      <c r="E613" s="4" t="str">
        <f t="shared" si="81"/>
        <v/>
      </c>
      <c r="F613" s="4"/>
      <c r="G613" s="4" t="str">
        <f t="shared" si="85"/>
        <v/>
      </c>
      <c r="H613" s="4" t="str">
        <f t="shared" si="86"/>
        <v/>
      </c>
      <c r="I613" s="4" t="str">
        <f t="shared" si="87"/>
        <v/>
      </c>
      <c r="J613" s="4" t="str">
        <f t="shared" si="88"/>
        <v/>
      </c>
      <c r="K613" s="4" t="str">
        <f>_xlfn.LET(
_xlpm.CumulativeInterestCalculation,SUM($D$29:$D613),
_xlpm.IsPrincipalZeroCondition,ROUND($G612,2) = 0,
_xlpm.IsPrincipalRemainingBlankCondition,$G612="",
_xlpm.IsPeriodBlankCondition,ISBLANK($A613),
_xlpm.Calculation,IF(_xlpm.IsPeriodBlankCondition,"",IF(_xlpm.IsPrincipalRemainingBlankCondition,"",IF(_xlpm.IsPrincipalZeroCondition,"",_xlpm.CumulativeInterestCalculation))),
_xlpm.Calculation
)</f>
        <v/>
      </c>
      <c r="L613" s="4" t="str">
        <f>_xlfn.LET(
_xlpm.CumulativePrincipalCalculation,SUM($E$29:$F613),
_xlpm.CumulativePrincipalCalculationIfPrincipalLessThenOrEqualToMonthlyPaymentCondition,$L612+$E613,
_xlpm.PrincipalOwedCalculation,$B$10-$D613,
_xlpm.IsPrincipalLessThenOrEqualToMonthlyPaymentCondition,$G612&lt;=$B$10,
_xlpm.IsPrincipalZeroCondition,ROUND($G612,2) = 0,
_xlpm.IsPrincipalRemainingBlankCondition,$G612="",
_xlpm.IsPeriodBlankCondition,ISBLANK($A613),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613" s="4" t="str">
        <f>_xlfn.LET(
_xlpm.CumulativePMICalculation,SUM($I$29:$I613),
_xlpm.IsPrincipalZeroCondition,ROUND($G612,2) = 0,
_xlpm.IsPrincipalRemainingBlankCondition,$G612="",
_xlpm.IsPeriodBlankCondition,ISBLANK($A613),
_xlpm.Calculation,IF(_xlpm.IsPeriodBlankCondition,"",IF(_xlpm.IsPrincipalRemainingBlankCondition,"",IF(_xlpm.IsPrincipalZeroCondition,"",_xlpm.CumulativePMICalculation))),
_xlpm.Calculation
)</f>
        <v/>
      </c>
      <c r="N613" s="4" t="str">
        <f t="shared" si="89"/>
        <v/>
      </c>
      <c r="O613" s="4" t="str">
        <f>_xlfn.LET(
_xlpm.CumulativeHousingPaymentsIncludingAdditionalCosts,SUM($J$29:$J613),
_xlpm.PrincipalOwedCalculation,$B$10-$D613,
_xlpm.IsPrincipalLessThenOrEqualToMonthlyPaymentCondition,$G612&lt;=$B$10,
_xlpm.IsPrincipalZeroCondition,ROUND($G612,2) = 0,
_xlpm.IsPrincipalRemainingBlankCondition,$G612="",
_xlpm.IsPeriodBlankCondition,ISBLANK($A613),
_xlpm.Calculation,IF(_xlpm.IsPeriodBlankCondition,"",IF(_xlpm.IsPrincipalRemainingBlankCondition,"",IF(_xlpm.IsPrincipalZeroCondition,"",_xlpm.CumulativeHousingPaymentsIncludingAdditionalCosts))),
_xlpm.Calculation
)</f>
        <v/>
      </c>
    </row>
    <row r="614" spans="2:15" x14ac:dyDescent="0.3">
      <c r="B614" s="34" t="str">
        <f t="shared" si="82"/>
        <v/>
      </c>
      <c r="C614" s="4" t="str">
        <f t="shared" si="83"/>
        <v/>
      </c>
      <c r="D614" s="4" t="str">
        <f t="shared" si="84"/>
        <v/>
      </c>
      <c r="E614" s="4" t="str">
        <f t="shared" si="81"/>
        <v/>
      </c>
      <c r="F614" s="4"/>
      <c r="G614" s="4" t="str">
        <f t="shared" si="85"/>
        <v/>
      </c>
      <c r="H614" s="4" t="str">
        <f t="shared" si="86"/>
        <v/>
      </c>
      <c r="I614" s="4" t="str">
        <f t="shared" si="87"/>
        <v/>
      </c>
      <c r="J614" s="4" t="str">
        <f t="shared" si="88"/>
        <v/>
      </c>
      <c r="K614" s="4" t="str">
        <f>_xlfn.LET(
_xlpm.CumulativeInterestCalculation,SUM($D$29:$D614),
_xlpm.IsPrincipalZeroCondition,ROUND($G613,2) = 0,
_xlpm.IsPrincipalRemainingBlankCondition,$G613="",
_xlpm.IsPeriodBlankCondition,ISBLANK($A614),
_xlpm.Calculation,IF(_xlpm.IsPeriodBlankCondition,"",IF(_xlpm.IsPrincipalRemainingBlankCondition,"",IF(_xlpm.IsPrincipalZeroCondition,"",_xlpm.CumulativeInterestCalculation))),
_xlpm.Calculation
)</f>
        <v/>
      </c>
      <c r="L614" s="4" t="str">
        <f>_xlfn.LET(
_xlpm.CumulativePrincipalCalculation,SUM($E$29:$F614),
_xlpm.CumulativePrincipalCalculationIfPrincipalLessThenOrEqualToMonthlyPaymentCondition,$L613+$E614,
_xlpm.PrincipalOwedCalculation,$B$10-$D614,
_xlpm.IsPrincipalLessThenOrEqualToMonthlyPaymentCondition,$G613&lt;=$B$10,
_xlpm.IsPrincipalZeroCondition,ROUND($G613,2) = 0,
_xlpm.IsPrincipalRemainingBlankCondition,$G613="",
_xlpm.IsPeriodBlankCondition,ISBLANK($A614),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614" s="4" t="str">
        <f>_xlfn.LET(
_xlpm.CumulativePMICalculation,SUM($I$29:$I614),
_xlpm.IsPrincipalZeroCondition,ROUND($G613,2) = 0,
_xlpm.IsPrincipalRemainingBlankCondition,$G613="",
_xlpm.IsPeriodBlankCondition,ISBLANK($A614),
_xlpm.Calculation,IF(_xlpm.IsPeriodBlankCondition,"",IF(_xlpm.IsPrincipalRemainingBlankCondition,"",IF(_xlpm.IsPrincipalZeroCondition,"",_xlpm.CumulativePMICalculation))),
_xlpm.Calculation
)</f>
        <v/>
      </c>
      <c r="N614" s="4" t="str">
        <f t="shared" si="89"/>
        <v/>
      </c>
      <c r="O614" s="4" t="str">
        <f>_xlfn.LET(
_xlpm.CumulativeHousingPaymentsIncludingAdditionalCosts,SUM($J$29:$J614),
_xlpm.PrincipalOwedCalculation,$B$10-$D614,
_xlpm.IsPrincipalLessThenOrEqualToMonthlyPaymentCondition,$G613&lt;=$B$10,
_xlpm.IsPrincipalZeroCondition,ROUND($G613,2) = 0,
_xlpm.IsPrincipalRemainingBlankCondition,$G613="",
_xlpm.IsPeriodBlankCondition,ISBLANK($A614),
_xlpm.Calculation,IF(_xlpm.IsPeriodBlankCondition,"",IF(_xlpm.IsPrincipalRemainingBlankCondition,"",IF(_xlpm.IsPrincipalZeroCondition,"",_xlpm.CumulativeHousingPaymentsIncludingAdditionalCosts))),
_xlpm.Calculation
)</f>
        <v/>
      </c>
    </row>
    <row r="615" spans="2:15" x14ac:dyDescent="0.3">
      <c r="B615" s="34" t="str">
        <f t="shared" si="82"/>
        <v/>
      </c>
      <c r="C615" s="4" t="str">
        <f t="shared" si="83"/>
        <v/>
      </c>
      <c r="D615" s="4" t="str">
        <f t="shared" si="84"/>
        <v/>
      </c>
      <c r="E615" s="4" t="str">
        <f t="shared" si="81"/>
        <v/>
      </c>
      <c r="F615" s="4"/>
      <c r="G615" s="4" t="str">
        <f t="shared" si="85"/>
        <v/>
      </c>
      <c r="H615" s="4" t="str">
        <f t="shared" si="86"/>
        <v/>
      </c>
      <c r="I615" s="4" t="str">
        <f t="shared" si="87"/>
        <v/>
      </c>
      <c r="J615" s="4" t="str">
        <f t="shared" si="88"/>
        <v/>
      </c>
      <c r="K615" s="4" t="str">
        <f>_xlfn.LET(
_xlpm.CumulativeInterestCalculation,SUM($D$29:$D615),
_xlpm.IsPrincipalZeroCondition,ROUND($G614,2) = 0,
_xlpm.IsPrincipalRemainingBlankCondition,$G614="",
_xlpm.IsPeriodBlankCondition,ISBLANK($A615),
_xlpm.Calculation,IF(_xlpm.IsPeriodBlankCondition,"",IF(_xlpm.IsPrincipalRemainingBlankCondition,"",IF(_xlpm.IsPrincipalZeroCondition,"",_xlpm.CumulativeInterestCalculation))),
_xlpm.Calculation
)</f>
        <v/>
      </c>
      <c r="L615" s="4" t="str">
        <f>_xlfn.LET(
_xlpm.CumulativePrincipalCalculation,SUM($E$29:$F615),
_xlpm.CumulativePrincipalCalculationIfPrincipalLessThenOrEqualToMonthlyPaymentCondition,$L614+$E615,
_xlpm.PrincipalOwedCalculation,$B$10-$D615,
_xlpm.IsPrincipalLessThenOrEqualToMonthlyPaymentCondition,$G614&lt;=$B$10,
_xlpm.IsPrincipalZeroCondition,ROUND($G614,2) = 0,
_xlpm.IsPrincipalRemainingBlankCondition,$G614="",
_xlpm.IsPeriodBlankCondition,ISBLANK($A615),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615" s="4" t="str">
        <f>_xlfn.LET(
_xlpm.CumulativePMICalculation,SUM($I$29:$I615),
_xlpm.IsPrincipalZeroCondition,ROUND($G614,2) = 0,
_xlpm.IsPrincipalRemainingBlankCondition,$G614="",
_xlpm.IsPeriodBlankCondition,ISBLANK($A615),
_xlpm.Calculation,IF(_xlpm.IsPeriodBlankCondition,"",IF(_xlpm.IsPrincipalRemainingBlankCondition,"",IF(_xlpm.IsPrincipalZeroCondition,"",_xlpm.CumulativePMICalculation))),
_xlpm.Calculation
)</f>
        <v/>
      </c>
      <c r="N615" s="4" t="str">
        <f t="shared" si="89"/>
        <v/>
      </c>
      <c r="O615" s="4" t="str">
        <f>_xlfn.LET(
_xlpm.CumulativeHousingPaymentsIncludingAdditionalCosts,SUM($J$29:$J615),
_xlpm.PrincipalOwedCalculation,$B$10-$D615,
_xlpm.IsPrincipalLessThenOrEqualToMonthlyPaymentCondition,$G614&lt;=$B$10,
_xlpm.IsPrincipalZeroCondition,ROUND($G614,2) = 0,
_xlpm.IsPrincipalRemainingBlankCondition,$G614="",
_xlpm.IsPeriodBlankCondition,ISBLANK($A615),
_xlpm.Calculation,IF(_xlpm.IsPeriodBlankCondition,"",IF(_xlpm.IsPrincipalRemainingBlankCondition,"",IF(_xlpm.IsPrincipalZeroCondition,"",_xlpm.CumulativeHousingPaymentsIncludingAdditionalCosts))),
_xlpm.Calculation
)</f>
        <v/>
      </c>
    </row>
    <row r="616" spans="2:15" x14ac:dyDescent="0.3">
      <c r="B616" s="34" t="str">
        <f t="shared" si="82"/>
        <v/>
      </c>
      <c r="C616" s="4" t="str">
        <f t="shared" si="83"/>
        <v/>
      </c>
      <c r="D616" s="4" t="str">
        <f t="shared" si="84"/>
        <v/>
      </c>
      <c r="E616" s="4" t="str">
        <f t="shared" ref="E616:E628" si="90">_xlfn.LET(
_xlpm.PrincipalOwedCalculation,$B$10-$D616,
_xlpm.IsPrincipalLessThenOrEqualToMonthlyPaymentCondition,$G615&lt;=$B$10,
_xlpm.IsPrincipalZeroCondition,ROUND($G615,2) = 0,
_xlpm.IsPrincipalRemainingBlankCondition,$G615="",
_xlpm.IsPeriodBlankCondition,ISBLANK($A616),
_xlpm.Calculation,IF(_xlpm.IsPeriodBlankCondition,"",IF(_xlpm.IsPrincipalRemainingBlankCondition,"",IF(_xlpm.IsPrincipalZeroCondition,"",IF(_xlpm.IsPrincipalLessThenOrEqualToMonthlyPaymentCondition,$G615,_xlpm.PrincipalOwedCalculation)))),
_xlpm.Calculation
)</f>
        <v/>
      </c>
      <c r="F616" s="4"/>
      <c r="G616" s="4" t="str">
        <f t="shared" si="85"/>
        <v/>
      </c>
      <c r="H616" s="4" t="str">
        <f t="shared" si="86"/>
        <v/>
      </c>
      <c r="I616" s="4" t="str">
        <f t="shared" si="87"/>
        <v/>
      </c>
      <c r="J616" s="4" t="str">
        <f t="shared" si="88"/>
        <v/>
      </c>
      <c r="K616" s="4" t="str">
        <f>_xlfn.LET(
_xlpm.CumulativeInterestCalculation,SUM($D$29:$D616),
_xlpm.IsPrincipalZeroCondition,ROUND($G615,2) = 0,
_xlpm.IsPrincipalRemainingBlankCondition,$G615="",
_xlpm.IsPeriodBlankCondition,ISBLANK($A616),
_xlpm.Calculation,IF(_xlpm.IsPeriodBlankCondition,"",IF(_xlpm.IsPrincipalRemainingBlankCondition,"",IF(_xlpm.IsPrincipalZeroCondition,"",_xlpm.CumulativeInterestCalculation))),
_xlpm.Calculation
)</f>
        <v/>
      </c>
      <c r="L616" s="4" t="str">
        <f>_xlfn.LET(
_xlpm.CumulativePrincipalCalculation,SUM($E$29:$F616),
_xlpm.CumulativePrincipalCalculationIfPrincipalLessThenOrEqualToMonthlyPaymentCondition,$L615+$E616,
_xlpm.PrincipalOwedCalculation,$B$10-$D616,
_xlpm.IsPrincipalLessThenOrEqualToMonthlyPaymentCondition,$G615&lt;=$B$10,
_xlpm.IsPrincipalZeroCondition,ROUND($G615,2) = 0,
_xlpm.IsPrincipalRemainingBlankCondition,$G615="",
_xlpm.IsPeriodBlankCondition,ISBLANK($A616),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616" s="4" t="str">
        <f>_xlfn.LET(
_xlpm.CumulativePMICalculation,SUM($I$29:$I616),
_xlpm.IsPrincipalZeroCondition,ROUND($G615,2) = 0,
_xlpm.IsPrincipalRemainingBlankCondition,$G615="",
_xlpm.IsPeriodBlankCondition,ISBLANK($A616),
_xlpm.Calculation,IF(_xlpm.IsPeriodBlankCondition,"",IF(_xlpm.IsPrincipalRemainingBlankCondition,"",IF(_xlpm.IsPrincipalZeroCondition,"",_xlpm.CumulativePMICalculation))),
_xlpm.Calculation
)</f>
        <v/>
      </c>
      <c r="N616" s="4" t="str">
        <f t="shared" si="89"/>
        <v/>
      </c>
      <c r="O616" s="4" t="str">
        <f>_xlfn.LET(
_xlpm.CumulativeHousingPaymentsIncludingAdditionalCosts,SUM($J$29:$J616),
_xlpm.PrincipalOwedCalculation,$B$10-$D616,
_xlpm.IsPrincipalLessThenOrEqualToMonthlyPaymentCondition,$G615&lt;=$B$10,
_xlpm.IsPrincipalZeroCondition,ROUND($G615,2) = 0,
_xlpm.IsPrincipalRemainingBlankCondition,$G615="",
_xlpm.IsPeriodBlankCondition,ISBLANK($A616),
_xlpm.Calculation,IF(_xlpm.IsPeriodBlankCondition,"",IF(_xlpm.IsPrincipalRemainingBlankCondition,"",IF(_xlpm.IsPrincipalZeroCondition,"",_xlpm.CumulativeHousingPaymentsIncludingAdditionalCosts))),
_xlpm.Calculation
)</f>
        <v/>
      </c>
    </row>
    <row r="617" spans="2:15" x14ac:dyDescent="0.3">
      <c r="B617" s="34" t="str">
        <f t="shared" si="82"/>
        <v/>
      </c>
      <c r="C617" s="4" t="str">
        <f t="shared" si="83"/>
        <v/>
      </c>
      <c r="D617" s="4" t="str">
        <f t="shared" si="84"/>
        <v/>
      </c>
      <c r="E617" s="4" t="str">
        <f t="shared" si="90"/>
        <v/>
      </c>
      <c r="F617" s="4"/>
      <c r="G617" s="4" t="str">
        <f t="shared" si="85"/>
        <v/>
      </c>
      <c r="H617" s="4" t="str">
        <f t="shared" si="86"/>
        <v/>
      </c>
      <c r="I617" s="4" t="str">
        <f t="shared" si="87"/>
        <v/>
      </c>
      <c r="J617" s="4" t="str">
        <f t="shared" si="88"/>
        <v/>
      </c>
      <c r="K617" s="4" t="str">
        <f>_xlfn.LET(
_xlpm.CumulativeInterestCalculation,SUM($D$29:$D617),
_xlpm.IsPrincipalZeroCondition,ROUND($G616,2) = 0,
_xlpm.IsPrincipalRemainingBlankCondition,$G616="",
_xlpm.IsPeriodBlankCondition,ISBLANK($A617),
_xlpm.Calculation,IF(_xlpm.IsPeriodBlankCondition,"",IF(_xlpm.IsPrincipalRemainingBlankCondition,"",IF(_xlpm.IsPrincipalZeroCondition,"",_xlpm.CumulativeInterestCalculation))),
_xlpm.Calculation
)</f>
        <v/>
      </c>
      <c r="L617" s="4" t="str">
        <f>_xlfn.LET(
_xlpm.CumulativePrincipalCalculation,SUM($E$29:$F617),
_xlpm.CumulativePrincipalCalculationIfPrincipalLessThenOrEqualToMonthlyPaymentCondition,$L616+$E617,
_xlpm.PrincipalOwedCalculation,$B$10-$D617,
_xlpm.IsPrincipalLessThenOrEqualToMonthlyPaymentCondition,$G616&lt;=$B$10,
_xlpm.IsPrincipalZeroCondition,ROUND($G616,2) = 0,
_xlpm.IsPrincipalRemainingBlankCondition,$G616="",
_xlpm.IsPeriodBlankCondition,ISBLANK($A617),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617" s="4" t="str">
        <f>_xlfn.LET(
_xlpm.CumulativePMICalculation,SUM($I$29:$I617),
_xlpm.IsPrincipalZeroCondition,ROUND($G616,2) = 0,
_xlpm.IsPrincipalRemainingBlankCondition,$G616="",
_xlpm.IsPeriodBlankCondition,ISBLANK($A617),
_xlpm.Calculation,IF(_xlpm.IsPeriodBlankCondition,"",IF(_xlpm.IsPrincipalRemainingBlankCondition,"",IF(_xlpm.IsPrincipalZeroCondition,"",_xlpm.CumulativePMICalculation))),
_xlpm.Calculation
)</f>
        <v/>
      </c>
      <c r="N617" s="4" t="str">
        <f t="shared" si="89"/>
        <v/>
      </c>
      <c r="O617" s="4" t="str">
        <f>_xlfn.LET(
_xlpm.CumulativeHousingPaymentsIncludingAdditionalCosts,SUM($J$29:$J617),
_xlpm.PrincipalOwedCalculation,$B$10-$D617,
_xlpm.IsPrincipalLessThenOrEqualToMonthlyPaymentCondition,$G616&lt;=$B$10,
_xlpm.IsPrincipalZeroCondition,ROUND($G616,2) = 0,
_xlpm.IsPrincipalRemainingBlankCondition,$G616="",
_xlpm.IsPeriodBlankCondition,ISBLANK($A617),
_xlpm.Calculation,IF(_xlpm.IsPeriodBlankCondition,"",IF(_xlpm.IsPrincipalRemainingBlankCondition,"",IF(_xlpm.IsPrincipalZeroCondition,"",_xlpm.CumulativeHousingPaymentsIncludingAdditionalCosts))),
_xlpm.Calculation
)</f>
        <v/>
      </c>
    </row>
    <row r="618" spans="2:15" x14ac:dyDescent="0.3">
      <c r="B618" s="34" t="str">
        <f t="shared" si="82"/>
        <v/>
      </c>
      <c r="C618" s="4" t="str">
        <f t="shared" si="83"/>
        <v/>
      </c>
      <c r="D618" s="4" t="str">
        <f t="shared" si="84"/>
        <v/>
      </c>
      <c r="E618" s="4" t="str">
        <f t="shared" si="90"/>
        <v/>
      </c>
      <c r="F618" s="4"/>
      <c r="G618" s="4" t="str">
        <f t="shared" si="85"/>
        <v/>
      </c>
      <c r="H618" s="4" t="str">
        <f t="shared" si="86"/>
        <v/>
      </c>
      <c r="I618" s="4" t="str">
        <f t="shared" si="87"/>
        <v/>
      </c>
      <c r="J618" s="4" t="str">
        <f t="shared" si="88"/>
        <v/>
      </c>
      <c r="K618" s="4" t="str">
        <f>_xlfn.LET(
_xlpm.CumulativeInterestCalculation,SUM($D$29:$D618),
_xlpm.IsPrincipalZeroCondition,ROUND($G617,2) = 0,
_xlpm.IsPrincipalRemainingBlankCondition,$G617="",
_xlpm.IsPeriodBlankCondition,ISBLANK($A618),
_xlpm.Calculation,IF(_xlpm.IsPeriodBlankCondition,"",IF(_xlpm.IsPrincipalRemainingBlankCondition,"",IF(_xlpm.IsPrincipalZeroCondition,"",_xlpm.CumulativeInterestCalculation))),
_xlpm.Calculation
)</f>
        <v/>
      </c>
      <c r="L618" s="4" t="str">
        <f>_xlfn.LET(
_xlpm.CumulativePrincipalCalculation,SUM($E$29:$F618),
_xlpm.CumulativePrincipalCalculationIfPrincipalLessThenOrEqualToMonthlyPaymentCondition,$L617+$E618,
_xlpm.PrincipalOwedCalculation,$B$10-$D618,
_xlpm.IsPrincipalLessThenOrEqualToMonthlyPaymentCondition,$G617&lt;=$B$10,
_xlpm.IsPrincipalZeroCondition,ROUND($G617,2) = 0,
_xlpm.IsPrincipalRemainingBlankCondition,$G617="",
_xlpm.IsPeriodBlankCondition,ISBLANK($A618),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618" s="4" t="str">
        <f>_xlfn.LET(
_xlpm.CumulativePMICalculation,SUM($I$29:$I618),
_xlpm.IsPrincipalZeroCondition,ROUND($G617,2) = 0,
_xlpm.IsPrincipalRemainingBlankCondition,$G617="",
_xlpm.IsPeriodBlankCondition,ISBLANK($A618),
_xlpm.Calculation,IF(_xlpm.IsPeriodBlankCondition,"",IF(_xlpm.IsPrincipalRemainingBlankCondition,"",IF(_xlpm.IsPrincipalZeroCondition,"",_xlpm.CumulativePMICalculation))),
_xlpm.Calculation
)</f>
        <v/>
      </c>
      <c r="N618" s="4" t="str">
        <f t="shared" si="89"/>
        <v/>
      </c>
      <c r="O618" s="4" t="str">
        <f>_xlfn.LET(
_xlpm.CumulativeHousingPaymentsIncludingAdditionalCosts,SUM($J$29:$J618),
_xlpm.PrincipalOwedCalculation,$B$10-$D618,
_xlpm.IsPrincipalLessThenOrEqualToMonthlyPaymentCondition,$G617&lt;=$B$10,
_xlpm.IsPrincipalZeroCondition,ROUND($G617,2) = 0,
_xlpm.IsPrincipalRemainingBlankCondition,$G617="",
_xlpm.IsPeriodBlankCondition,ISBLANK($A618),
_xlpm.Calculation,IF(_xlpm.IsPeriodBlankCondition,"",IF(_xlpm.IsPrincipalRemainingBlankCondition,"",IF(_xlpm.IsPrincipalZeroCondition,"",_xlpm.CumulativeHousingPaymentsIncludingAdditionalCosts))),
_xlpm.Calculation
)</f>
        <v/>
      </c>
    </row>
    <row r="619" spans="2:15" x14ac:dyDescent="0.3">
      <c r="B619" s="34" t="str">
        <f t="shared" si="82"/>
        <v/>
      </c>
      <c r="C619" s="4" t="str">
        <f t="shared" si="83"/>
        <v/>
      </c>
      <c r="D619" s="4" t="str">
        <f t="shared" si="84"/>
        <v/>
      </c>
      <c r="E619" s="4" t="str">
        <f t="shared" si="90"/>
        <v/>
      </c>
      <c r="F619" s="4"/>
      <c r="G619" s="4" t="str">
        <f t="shared" si="85"/>
        <v/>
      </c>
      <c r="H619" s="4" t="str">
        <f t="shared" si="86"/>
        <v/>
      </c>
      <c r="I619" s="4" t="str">
        <f t="shared" si="87"/>
        <v/>
      </c>
      <c r="J619" s="4" t="str">
        <f t="shared" si="88"/>
        <v/>
      </c>
      <c r="K619" s="4" t="str">
        <f>_xlfn.LET(
_xlpm.CumulativeInterestCalculation,SUM($D$29:$D619),
_xlpm.IsPrincipalZeroCondition,ROUND($G618,2) = 0,
_xlpm.IsPrincipalRemainingBlankCondition,$G618="",
_xlpm.IsPeriodBlankCondition,ISBLANK($A619),
_xlpm.Calculation,IF(_xlpm.IsPeriodBlankCondition,"",IF(_xlpm.IsPrincipalRemainingBlankCondition,"",IF(_xlpm.IsPrincipalZeroCondition,"",_xlpm.CumulativeInterestCalculation))),
_xlpm.Calculation
)</f>
        <v/>
      </c>
      <c r="L619" s="4" t="str">
        <f>_xlfn.LET(
_xlpm.CumulativePrincipalCalculation,SUM($E$29:$F619),
_xlpm.CumulativePrincipalCalculationIfPrincipalLessThenOrEqualToMonthlyPaymentCondition,$L618+$E619,
_xlpm.PrincipalOwedCalculation,$B$10-$D619,
_xlpm.IsPrincipalLessThenOrEqualToMonthlyPaymentCondition,$G618&lt;=$B$10,
_xlpm.IsPrincipalZeroCondition,ROUND($G618,2) = 0,
_xlpm.IsPrincipalRemainingBlankCondition,$G618="",
_xlpm.IsPeriodBlankCondition,ISBLANK($A619),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619" s="4" t="str">
        <f>_xlfn.LET(
_xlpm.CumulativePMICalculation,SUM($I$29:$I619),
_xlpm.IsPrincipalZeroCondition,ROUND($G618,2) = 0,
_xlpm.IsPrincipalRemainingBlankCondition,$G618="",
_xlpm.IsPeriodBlankCondition,ISBLANK($A619),
_xlpm.Calculation,IF(_xlpm.IsPeriodBlankCondition,"",IF(_xlpm.IsPrincipalRemainingBlankCondition,"",IF(_xlpm.IsPrincipalZeroCondition,"",_xlpm.CumulativePMICalculation))),
_xlpm.Calculation
)</f>
        <v/>
      </c>
      <c r="N619" s="4" t="str">
        <f t="shared" si="89"/>
        <v/>
      </c>
      <c r="O619" s="4" t="str">
        <f>_xlfn.LET(
_xlpm.CumulativeHousingPaymentsIncludingAdditionalCosts,SUM($J$29:$J619),
_xlpm.PrincipalOwedCalculation,$B$10-$D619,
_xlpm.IsPrincipalLessThenOrEqualToMonthlyPaymentCondition,$G618&lt;=$B$10,
_xlpm.IsPrincipalZeroCondition,ROUND($G618,2) = 0,
_xlpm.IsPrincipalRemainingBlankCondition,$G618="",
_xlpm.IsPeriodBlankCondition,ISBLANK($A619),
_xlpm.Calculation,IF(_xlpm.IsPeriodBlankCondition,"",IF(_xlpm.IsPrincipalRemainingBlankCondition,"",IF(_xlpm.IsPrincipalZeroCondition,"",_xlpm.CumulativeHousingPaymentsIncludingAdditionalCosts))),
_xlpm.Calculation
)</f>
        <v/>
      </c>
    </row>
    <row r="620" spans="2:15" x14ac:dyDescent="0.3">
      <c r="B620" s="34" t="str">
        <f t="shared" si="82"/>
        <v/>
      </c>
      <c r="C620" s="4" t="str">
        <f t="shared" si="83"/>
        <v/>
      </c>
      <c r="D620" s="4" t="str">
        <f t="shared" si="84"/>
        <v/>
      </c>
      <c r="E620" s="4" t="str">
        <f t="shared" si="90"/>
        <v/>
      </c>
      <c r="F620" s="4"/>
      <c r="G620" s="4" t="str">
        <f t="shared" si="85"/>
        <v/>
      </c>
      <c r="H620" s="4" t="str">
        <f t="shared" si="86"/>
        <v/>
      </c>
      <c r="I620" s="4" t="str">
        <f t="shared" si="87"/>
        <v/>
      </c>
      <c r="J620" s="4" t="str">
        <f t="shared" si="88"/>
        <v/>
      </c>
      <c r="K620" s="4" t="str">
        <f>_xlfn.LET(
_xlpm.CumulativeInterestCalculation,SUM($D$29:$D620),
_xlpm.IsPrincipalZeroCondition,ROUND($G619,2) = 0,
_xlpm.IsPrincipalRemainingBlankCondition,$G619="",
_xlpm.IsPeriodBlankCondition,ISBLANK($A620),
_xlpm.Calculation,IF(_xlpm.IsPeriodBlankCondition,"",IF(_xlpm.IsPrincipalRemainingBlankCondition,"",IF(_xlpm.IsPrincipalZeroCondition,"",_xlpm.CumulativeInterestCalculation))),
_xlpm.Calculation
)</f>
        <v/>
      </c>
      <c r="L620" s="4" t="str">
        <f>_xlfn.LET(
_xlpm.CumulativePrincipalCalculation,SUM($E$29:$F620),
_xlpm.CumulativePrincipalCalculationIfPrincipalLessThenOrEqualToMonthlyPaymentCondition,$L619+$E620,
_xlpm.PrincipalOwedCalculation,$B$10-$D620,
_xlpm.IsPrincipalLessThenOrEqualToMonthlyPaymentCondition,$G619&lt;=$B$10,
_xlpm.IsPrincipalZeroCondition,ROUND($G619,2) = 0,
_xlpm.IsPrincipalRemainingBlankCondition,$G619="",
_xlpm.IsPeriodBlankCondition,ISBLANK($A620),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620" s="4" t="str">
        <f>_xlfn.LET(
_xlpm.CumulativePMICalculation,SUM($I$29:$I620),
_xlpm.IsPrincipalZeroCondition,ROUND($G619,2) = 0,
_xlpm.IsPrincipalRemainingBlankCondition,$G619="",
_xlpm.IsPeriodBlankCondition,ISBLANK($A620),
_xlpm.Calculation,IF(_xlpm.IsPeriodBlankCondition,"",IF(_xlpm.IsPrincipalRemainingBlankCondition,"",IF(_xlpm.IsPrincipalZeroCondition,"",_xlpm.CumulativePMICalculation))),
_xlpm.Calculation
)</f>
        <v/>
      </c>
      <c r="N620" s="4" t="str">
        <f t="shared" si="89"/>
        <v/>
      </c>
      <c r="O620" s="4" t="str">
        <f>_xlfn.LET(
_xlpm.CumulativeHousingPaymentsIncludingAdditionalCosts,SUM($J$29:$J620),
_xlpm.PrincipalOwedCalculation,$B$10-$D620,
_xlpm.IsPrincipalLessThenOrEqualToMonthlyPaymentCondition,$G619&lt;=$B$10,
_xlpm.IsPrincipalZeroCondition,ROUND($G619,2) = 0,
_xlpm.IsPrincipalRemainingBlankCondition,$G619="",
_xlpm.IsPeriodBlankCondition,ISBLANK($A620),
_xlpm.Calculation,IF(_xlpm.IsPeriodBlankCondition,"",IF(_xlpm.IsPrincipalRemainingBlankCondition,"",IF(_xlpm.IsPrincipalZeroCondition,"",_xlpm.CumulativeHousingPaymentsIncludingAdditionalCosts))),
_xlpm.Calculation
)</f>
        <v/>
      </c>
    </row>
    <row r="621" spans="2:15" x14ac:dyDescent="0.3">
      <c r="B621" s="34" t="str">
        <f t="shared" si="82"/>
        <v/>
      </c>
      <c r="C621" s="4" t="str">
        <f t="shared" si="83"/>
        <v/>
      </c>
      <c r="D621" s="4" t="str">
        <f t="shared" si="84"/>
        <v/>
      </c>
      <c r="E621" s="4" t="str">
        <f t="shared" si="90"/>
        <v/>
      </c>
      <c r="F621" s="4"/>
      <c r="G621" s="4" t="str">
        <f t="shared" si="85"/>
        <v/>
      </c>
      <c r="H621" s="4" t="str">
        <f t="shared" si="86"/>
        <v/>
      </c>
      <c r="I621" s="4" t="str">
        <f t="shared" si="87"/>
        <v/>
      </c>
      <c r="J621" s="4" t="str">
        <f t="shared" si="88"/>
        <v/>
      </c>
      <c r="K621" s="4" t="str">
        <f>_xlfn.LET(
_xlpm.CumulativeInterestCalculation,SUM($D$29:$D621),
_xlpm.IsPrincipalZeroCondition,ROUND($G620,2) = 0,
_xlpm.IsPrincipalRemainingBlankCondition,$G620="",
_xlpm.IsPeriodBlankCondition,ISBLANK($A621),
_xlpm.Calculation,IF(_xlpm.IsPeriodBlankCondition,"",IF(_xlpm.IsPrincipalRemainingBlankCondition,"",IF(_xlpm.IsPrincipalZeroCondition,"",_xlpm.CumulativeInterestCalculation))),
_xlpm.Calculation
)</f>
        <v/>
      </c>
      <c r="L621" s="4" t="str">
        <f>_xlfn.LET(
_xlpm.CumulativePrincipalCalculation,SUM($E$29:$F621),
_xlpm.CumulativePrincipalCalculationIfPrincipalLessThenOrEqualToMonthlyPaymentCondition,$L620+$E621,
_xlpm.PrincipalOwedCalculation,$B$10-$D621,
_xlpm.IsPrincipalLessThenOrEqualToMonthlyPaymentCondition,$G620&lt;=$B$10,
_xlpm.IsPrincipalZeroCondition,ROUND($G620,2) = 0,
_xlpm.IsPrincipalRemainingBlankCondition,$G620="",
_xlpm.IsPeriodBlankCondition,ISBLANK($A621),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621" s="4" t="str">
        <f>_xlfn.LET(
_xlpm.CumulativePMICalculation,SUM($I$29:$I621),
_xlpm.IsPrincipalZeroCondition,ROUND($G620,2) = 0,
_xlpm.IsPrincipalRemainingBlankCondition,$G620="",
_xlpm.IsPeriodBlankCondition,ISBLANK($A621),
_xlpm.Calculation,IF(_xlpm.IsPeriodBlankCondition,"",IF(_xlpm.IsPrincipalRemainingBlankCondition,"",IF(_xlpm.IsPrincipalZeroCondition,"",_xlpm.CumulativePMICalculation))),
_xlpm.Calculation
)</f>
        <v/>
      </c>
      <c r="N621" s="4" t="str">
        <f t="shared" si="89"/>
        <v/>
      </c>
      <c r="O621" s="4" t="str">
        <f>_xlfn.LET(
_xlpm.CumulativeHousingPaymentsIncludingAdditionalCosts,SUM($J$29:$J621),
_xlpm.PrincipalOwedCalculation,$B$10-$D621,
_xlpm.IsPrincipalLessThenOrEqualToMonthlyPaymentCondition,$G620&lt;=$B$10,
_xlpm.IsPrincipalZeroCondition,ROUND($G620,2) = 0,
_xlpm.IsPrincipalRemainingBlankCondition,$G620="",
_xlpm.IsPeriodBlankCondition,ISBLANK($A621),
_xlpm.Calculation,IF(_xlpm.IsPeriodBlankCondition,"",IF(_xlpm.IsPrincipalRemainingBlankCondition,"",IF(_xlpm.IsPrincipalZeroCondition,"",_xlpm.CumulativeHousingPaymentsIncludingAdditionalCosts))),
_xlpm.Calculation
)</f>
        <v/>
      </c>
    </row>
    <row r="622" spans="2:15" x14ac:dyDescent="0.3">
      <c r="B622" s="34" t="str">
        <f t="shared" si="82"/>
        <v/>
      </c>
      <c r="C622" s="4" t="str">
        <f t="shared" si="83"/>
        <v/>
      </c>
      <c r="D622" s="4" t="str">
        <f t="shared" si="84"/>
        <v/>
      </c>
      <c r="E622" s="4" t="str">
        <f t="shared" si="90"/>
        <v/>
      </c>
      <c r="F622" s="4"/>
      <c r="G622" s="4" t="str">
        <f t="shared" si="85"/>
        <v/>
      </c>
      <c r="H622" s="4" t="str">
        <f t="shared" si="86"/>
        <v/>
      </c>
      <c r="I622" s="4" t="str">
        <f t="shared" si="87"/>
        <v/>
      </c>
      <c r="J622" s="4" t="str">
        <f t="shared" si="88"/>
        <v/>
      </c>
      <c r="K622" s="4" t="str">
        <f>_xlfn.LET(
_xlpm.CumulativeInterestCalculation,SUM($D$29:$D622),
_xlpm.IsPrincipalZeroCondition,ROUND($G621,2) = 0,
_xlpm.IsPrincipalRemainingBlankCondition,$G621="",
_xlpm.IsPeriodBlankCondition,ISBLANK($A622),
_xlpm.Calculation,IF(_xlpm.IsPeriodBlankCondition,"",IF(_xlpm.IsPrincipalRemainingBlankCondition,"",IF(_xlpm.IsPrincipalZeroCondition,"",_xlpm.CumulativeInterestCalculation))),
_xlpm.Calculation
)</f>
        <v/>
      </c>
      <c r="L622" s="4" t="str">
        <f>_xlfn.LET(
_xlpm.CumulativePrincipalCalculation,SUM($E$29:$F622),
_xlpm.CumulativePrincipalCalculationIfPrincipalLessThenOrEqualToMonthlyPaymentCondition,$L621+$E622,
_xlpm.PrincipalOwedCalculation,$B$10-$D622,
_xlpm.IsPrincipalLessThenOrEqualToMonthlyPaymentCondition,$G621&lt;=$B$10,
_xlpm.IsPrincipalZeroCondition,ROUND($G621,2) = 0,
_xlpm.IsPrincipalRemainingBlankCondition,$G621="",
_xlpm.IsPeriodBlankCondition,ISBLANK($A622),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622" s="4" t="str">
        <f>_xlfn.LET(
_xlpm.CumulativePMICalculation,SUM($I$29:$I622),
_xlpm.IsPrincipalZeroCondition,ROUND($G621,2) = 0,
_xlpm.IsPrincipalRemainingBlankCondition,$G621="",
_xlpm.IsPeriodBlankCondition,ISBLANK($A622),
_xlpm.Calculation,IF(_xlpm.IsPeriodBlankCondition,"",IF(_xlpm.IsPrincipalRemainingBlankCondition,"",IF(_xlpm.IsPrincipalZeroCondition,"",_xlpm.CumulativePMICalculation))),
_xlpm.Calculation
)</f>
        <v/>
      </c>
      <c r="N622" s="4" t="str">
        <f t="shared" si="89"/>
        <v/>
      </c>
      <c r="O622" s="4" t="str">
        <f>_xlfn.LET(
_xlpm.CumulativeHousingPaymentsIncludingAdditionalCosts,SUM($J$29:$J622),
_xlpm.PrincipalOwedCalculation,$B$10-$D622,
_xlpm.IsPrincipalLessThenOrEqualToMonthlyPaymentCondition,$G621&lt;=$B$10,
_xlpm.IsPrincipalZeroCondition,ROUND($G621,2) = 0,
_xlpm.IsPrincipalRemainingBlankCondition,$G621="",
_xlpm.IsPeriodBlankCondition,ISBLANK($A622),
_xlpm.Calculation,IF(_xlpm.IsPeriodBlankCondition,"",IF(_xlpm.IsPrincipalRemainingBlankCondition,"",IF(_xlpm.IsPrincipalZeroCondition,"",_xlpm.CumulativeHousingPaymentsIncludingAdditionalCosts))),
_xlpm.Calculation
)</f>
        <v/>
      </c>
    </row>
    <row r="623" spans="2:15" x14ac:dyDescent="0.3">
      <c r="B623" s="34" t="str">
        <f t="shared" si="82"/>
        <v/>
      </c>
      <c r="C623" s="4" t="str">
        <f t="shared" si="83"/>
        <v/>
      </c>
      <c r="D623" s="4" t="str">
        <f t="shared" si="84"/>
        <v/>
      </c>
      <c r="E623" s="4" t="str">
        <f t="shared" si="90"/>
        <v/>
      </c>
      <c r="F623" s="4"/>
      <c r="G623" s="4" t="str">
        <f t="shared" si="85"/>
        <v/>
      </c>
      <c r="H623" s="4" t="str">
        <f t="shared" si="86"/>
        <v/>
      </c>
      <c r="I623" s="4" t="str">
        <f t="shared" si="87"/>
        <v/>
      </c>
      <c r="J623" s="4" t="str">
        <f t="shared" si="88"/>
        <v/>
      </c>
      <c r="K623" s="4" t="str">
        <f>_xlfn.LET(
_xlpm.CumulativeInterestCalculation,SUM($D$29:$D623),
_xlpm.IsPrincipalZeroCondition,ROUND($G622,2) = 0,
_xlpm.IsPrincipalRemainingBlankCondition,$G622="",
_xlpm.IsPeriodBlankCondition,ISBLANK($A623),
_xlpm.Calculation,IF(_xlpm.IsPeriodBlankCondition,"",IF(_xlpm.IsPrincipalRemainingBlankCondition,"",IF(_xlpm.IsPrincipalZeroCondition,"",_xlpm.CumulativeInterestCalculation))),
_xlpm.Calculation
)</f>
        <v/>
      </c>
      <c r="L623" s="4" t="str">
        <f>_xlfn.LET(
_xlpm.CumulativePrincipalCalculation,SUM($E$29:$F623),
_xlpm.CumulativePrincipalCalculationIfPrincipalLessThenOrEqualToMonthlyPaymentCondition,$L622+$E623,
_xlpm.PrincipalOwedCalculation,$B$10-$D623,
_xlpm.IsPrincipalLessThenOrEqualToMonthlyPaymentCondition,$G622&lt;=$B$10,
_xlpm.IsPrincipalZeroCondition,ROUND($G622,2) = 0,
_xlpm.IsPrincipalRemainingBlankCondition,$G622="",
_xlpm.IsPeriodBlankCondition,ISBLANK($A623),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623" s="4" t="str">
        <f>_xlfn.LET(
_xlpm.CumulativePMICalculation,SUM($I$29:$I623),
_xlpm.IsPrincipalZeroCondition,ROUND($G622,2) = 0,
_xlpm.IsPrincipalRemainingBlankCondition,$G622="",
_xlpm.IsPeriodBlankCondition,ISBLANK($A623),
_xlpm.Calculation,IF(_xlpm.IsPeriodBlankCondition,"",IF(_xlpm.IsPrincipalRemainingBlankCondition,"",IF(_xlpm.IsPrincipalZeroCondition,"",_xlpm.CumulativePMICalculation))),
_xlpm.Calculation
)</f>
        <v/>
      </c>
      <c r="N623" s="4" t="str">
        <f t="shared" si="89"/>
        <v/>
      </c>
      <c r="O623" s="4" t="str">
        <f>_xlfn.LET(
_xlpm.CumulativeHousingPaymentsIncludingAdditionalCosts,SUM($J$29:$J623),
_xlpm.PrincipalOwedCalculation,$B$10-$D623,
_xlpm.IsPrincipalLessThenOrEqualToMonthlyPaymentCondition,$G622&lt;=$B$10,
_xlpm.IsPrincipalZeroCondition,ROUND($G622,2) = 0,
_xlpm.IsPrincipalRemainingBlankCondition,$G622="",
_xlpm.IsPeriodBlankCondition,ISBLANK($A623),
_xlpm.Calculation,IF(_xlpm.IsPeriodBlankCondition,"",IF(_xlpm.IsPrincipalRemainingBlankCondition,"",IF(_xlpm.IsPrincipalZeroCondition,"",_xlpm.CumulativeHousingPaymentsIncludingAdditionalCosts))),
_xlpm.Calculation
)</f>
        <v/>
      </c>
    </row>
    <row r="624" spans="2:15" x14ac:dyDescent="0.3">
      <c r="B624" s="34" t="str">
        <f t="shared" si="82"/>
        <v/>
      </c>
      <c r="C624" s="4" t="str">
        <f t="shared" si="83"/>
        <v/>
      </c>
      <c r="D624" s="4" t="str">
        <f t="shared" si="84"/>
        <v/>
      </c>
      <c r="E624" s="4" t="str">
        <f t="shared" si="90"/>
        <v/>
      </c>
      <c r="F624" s="4"/>
      <c r="G624" s="4" t="str">
        <f t="shared" si="85"/>
        <v/>
      </c>
      <c r="H624" s="4" t="str">
        <f t="shared" si="86"/>
        <v/>
      </c>
      <c r="I624" s="4" t="str">
        <f t="shared" si="87"/>
        <v/>
      </c>
      <c r="J624" s="4" t="str">
        <f t="shared" si="88"/>
        <v/>
      </c>
      <c r="K624" s="4" t="str">
        <f>_xlfn.LET(
_xlpm.CumulativeInterestCalculation,SUM($D$29:$D624),
_xlpm.IsPrincipalZeroCondition,ROUND($G623,2) = 0,
_xlpm.IsPrincipalRemainingBlankCondition,$G623="",
_xlpm.IsPeriodBlankCondition,ISBLANK($A624),
_xlpm.Calculation,IF(_xlpm.IsPeriodBlankCondition,"",IF(_xlpm.IsPrincipalRemainingBlankCondition,"",IF(_xlpm.IsPrincipalZeroCondition,"",_xlpm.CumulativeInterestCalculation))),
_xlpm.Calculation
)</f>
        <v/>
      </c>
      <c r="L624" s="4" t="str">
        <f>_xlfn.LET(
_xlpm.CumulativePrincipalCalculation,SUM($E$29:$F624),
_xlpm.CumulativePrincipalCalculationIfPrincipalLessThenOrEqualToMonthlyPaymentCondition,$L623+$E624,
_xlpm.PrincipalOwedCalculation,$B$10-$D624,
_xlpm.IsPrincipalLessThenOrEqualToMonthlyPaymentCondition,$G623&lt;=$B$10,
_xlpm.IsPrincipalZeroCondition,ROUND($G623,2) = 0,
_xlpm.IsPrincipalRemainingBlankCondition,$G623="",
_xlpm.IsPeriodBlankCondition,ISBLANK($A624),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624" s="4" t="str">
        <f>_xlfn.LET(
_xlpm.CumulativePMICalculation,SUM($I$29:$I624),
_xlpm.IsPrincipalZeroCondition,ROUND($G623,2) = 0,
_xlpm.IsPrincipalRemainingBlankCondition,$G623="",
_xlpm.IsPeriodBlankCondition,ISBLANK($A624),
_xlpm.Calculation,IF(_xlpm.IsPeriodBlankCondition,"",IF(_xlpm.IsPrincipalRemainingBlankCondition,"",IF(_xlpm.IsPrincipalZeroCondition,"",_xlpm.CumulativePMICalculation))),
_xlpm.Calculation
)</f>
        <v/>
      </c>
      <c r="N624" s="4" t="str">
        <f t="shared" si="89"/>
        <v/>
      </c>
      <c r="O624" s="4" t="str">
        <f>_xlfn.LET(
_xlpm.CumulativeHousingPaymentsIncludingAdditionalCosts,SUM($J$29:$J624),
_xlpm.PrincipalOwedCalculation,$B$10-$D624,
_xlpm.IsPrincipalLessThenOrEqualToMonthlyPaymentCondition,$G623&lt;=$B$10,
_xlpm.IsPrincipalZeroCondition,ROUND($G623,2) = 0,
_xlpm.IsPrincipalRemainingBlankCondition,$G623="",
_xlpm.IsPeriodBlankCondition,ISBLANK($A624),
_xlpm.Calculation,IF(_xlpm.IsPeriodBlankCondition,"",IF(_xlpm.IsPrincipalRemainingBlankCondition,"",IF(_xlpm.IsPrincipalZeroCondition,"",_xlpm.CumulativeHousingPaymentsIncludingAdditionalCosts))),
_xlpm.Calculation
)</f>
        <v/>
      </c>
    </row>
    <row r="625" spans="1:15" x14ac:dyDescent="0.3">
      <c r="B625" s="34" t="str">
        <f t="shared" si="82"/>
        <v/>
      </c>
      <c r="C625" s="4" t="str">
        <f t="shared" si="83"/>
        <v/>
      </c>
      <c r="D625" s="4" t="str">
        <f t="shared" si="84"/>
        <v/>
      </c>
      <c r="E625" s="4" t="str">
        <f t="shared" si="90"/>
        <v/>
      </c>
      <c r="F625" s="4"/>
      <c r="G625" s="4" t="str">
        <f t="shared" si="85"/>
        <v/>
      </c>
      <c r="H625" s="4" t="str">
        <f t="shared" si="86"/>
        <v/>
      </c>
      <c r="I625" s="4" t="str">
        <f t="shared" si="87"/>
        <v/>
      </c>
      <c r="J625" s="4" t="str">
        <f t="shared" si="88"/>
        <v/>
      </c>
      <c r="K625" s="4" t="str">
        <f>_xlfn.LET(
_xlpm.CumulativeInterestCalculation,SUM($D$29:$D625),
_xlpm.IsPrincipalZeroCondition,ROUND($G624,2) = 0,
_xlpm.IsPrincipalRemainingBlankCondition,$G624="",
_xlpm.IsPeriodBlankCondition,ISBLANK($A625),
_xlpm.Calculation,IF(_xlpm.IsPeriodBlankCondition,"",IF(_xlpm.IsPrincipalRemainingBlankCondition,"",IF(_xlpm.IsPrincipalZeroCondition,"",_xlpm.CumulativeInterestCalculation))),
_xlpm.Calculation
)</f>
        <v/>
      </c>
      <c r="L625" s="4" t="str">
        <f>_xlfn.LET(
_xlpm.CumulativePrincipalCalculation,SUM($E$29:$F625),
_xlpm.CumulativePrincipalCalculationIfPrincipalLessThenOrEqualToMonthlyPaymentCondition,$L624+$E625,
_xlpm.PrincipalOwedCalculation,$B$10-$D625,
_xlpm.IsPrincipalLessThenOrEqualToMonthlyPaymentCondition,$G624&lt;=$B$10,
_xlpm.IsPrincipalZeroCondition,ROUND($G624,2) = 0,
_xlpm.IsPrincipalRemainingBlankCondition,$G624="",
_xlpm.IsPeriodBlankCondition,ISBLANK($A625),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625" s="4" t="str">
        <f>_xlfn.LET(
_xlpm.CumulativePMICalculation,SUM($I$29:$I625),
_xlpm.IsPrincipalZeroCondition,ROUND($G624,2) = 0,
_xlpm.IsPrincipalRemainingBlankCondition,$G624="",
_xlpm.IsPeriodBlankCondition,ISBLANK($A625),
_xlpm.Calculation,IF(_xlpm.IsPeriodBlankCondition,"",IF(_xlpm.IsPrincipalRemainingBlankCondition,"",IF(_xlpm.IsPrincipalZeroCondition,"",_xlpm.CumulativePMICalculation))),
_xlpm.Calculation
)</f>
        <v/>
      </c>
      <c r="N625" s="4" t="str">
        <f t="shared" si="89"/>
        <v/>
      </c>
      <c r="O625" s="4" t="str">
        <f>_xlfn.LET(
_xlpm.CumulativeHousingPaymentsIncludingAdditionalCosts,SUM($J$29:$J625),
_xlpm.PrincipalOwedCalculation,$B$10-$D625,
_xlpm.IsPrincipalLessThenOrEqualToMonthlyPaymentCondition,$G624&lt;=$B$10,
_xlpm.IsPrincipalZeroCondition,ROUND($G624,2) = 0,
_xlpm.IsPrincipalRemainingBlankCondition,$G624="",
_xlpm.IsPeriodBlankCondition,ISBLANK($A625),
_xlpm.Calculation,IF(_xlpm.IsPeriodBlankCondition,"",IF(_xlpm.IsPrincipalRemainingBlankCondition,"",IF(_xlpm.IsPrincipalZeroCondition,"",_xlpm.CumulativeHousingPaymentsIncludingAdditionalCosts))),
_xlpm.Calculation
)</f>
        <v/>
      </c>
    </row>
    <row r="626" spans="1:15" x14ac:dyDescent="0.3">
      <c r="B626" s="34" t="str">
        <f t="shared" si="82"/>
        <v/>
      </c>
      <c r="C626" s="4" t="str">
        <f t="shared" si="83"/>
        <v/>
      </c>
      <c r="D626" s="4" t="str">
        <f t="shared" si="84"/>
        <v/>
      </c>
      <c r="E626" s="4" t="str">
        <f t="shared" si="90"/>
        <v/>
      </c>
      <c r="F626" s="4"/>
      <c r="G626" s="4" t="str">
        <f t="shared" si="85"/>
        <v/>
      </c>
      <c r="H626" s="4" t="str">
        <f t="shared" si="86"/>
        <v/>
      </c>
      <c r="I626" s="4" t="str">
        <f t="shared" si="87"/>
        <v/>
      </c>
      <c r="J626" s="4" t="str">
        <f t="shared" si="88"/>
        <v/>
      </c>
      <c r="K626" s="4" t="str">
        <f>_xlfn.LET(
_xlpm.CumulativeInterestCalculation,SUM($D$29:$D626),
_xlpm.IsPrincipalZeroCondition,ROUND($G625,2) = 0,
_xlpm.IsPrincipalRemainingBlankCondition,$G625="",
_xlpm.IsPeriodBlankCondition,ISBLANK($A626),
_xlpm.Calculation,IF(_xlpm.IsPeriodBlankCondition,"",IF(_xlpm.IsPrincipalRemainingBlankCondition,"",IF(_xlpm.IsPrincipalZeroCondition,"",_xlpm.CumulativeInterestCalculation))),
_xlpm.Calculation
)</f>
        <v/>
      </c>
      <c r="L626" s="4" t="str">
        <f>_xlfn.LET(
_xlpm.CumulativePrincipalCalculation,SUM($E$29:$F626),
_xlpm.CumulativePrincipalCalculationIfPrincipalLessThenOrEqualToMonthlyPaymentCondition,$L625+$E626,
_xlpm.PrincipalOwedCalculation,$B$10-$D626,
_xlpm.IsPrincipalLessThenOrEqualToMonthlyPaymentCondition,$G625&lt;=$B$10,
_xlpm.IsPrincipalZeroCondition,ROUND($G625,2) = 0,
_xlpm.IsPrincipalRemainingBlankCondition,$G625="",
_xlpm.IsPeriodBlankCondition,ISBLANK($A626),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626" s="4" t="str">
        <f>_xlfn.LET(
_xlpm.CumulativePMICalculation,SUM($I$29:$I626),
_xlpm.IsPrincipalZeroCondition,ROUND($G625,2) = 0,
_xlpm.IsPrincipalRemainingBlankCondition,$G625="",
_xlpm.IsPeriodBlankCondition,ISBLANK($A626),
_xlpm.Calculation,IF(_xlpm.IsPeriodBlankCondition,"",IF(_xlpm.IsPrincipalRemainingBlankCondition,"",IF(_xlpm.IsPrincipalZeroCondition,"",_xlpm.CumulativePMICalculation))),
_xlpm.Calculation
)</f>
        <v/>
      </c>
      <c r="N626" s="4" t="str">
        <f t="shared" si="89"/>
        <v/>
      </c>
      <c r="O626" s="4" t="str">
        <f>_xlfn.LET(
_xlpm.CumulativeHousingPaymentsIncludingAdditionalCosts,SUM($J$29:$J626),
_xlpm.PrincipalOwedCalculation,$B$10-$D626,
_xlpm.IsPrincipalLessThenOrEqualToMonthlyPaymentCondition,$G625&lt;=$B$10,
_xlpm.IsPrincipalZeroCondition,ROUND($G625,2) = 0,
_xlpm.IsPrincipalRemainingBlankCondition,$G625="",
_xlpm.IsPeriodBlankCondition,ISBLANK($A626),
_xlpm.Calculation,IF(_xlpm.IsPeriodBlankCondition,"",IF(_xlpm.IsPrincipalRemainingBlankCondition,"",IF(_xlpm.IsPrincipalZeroCondition,"",_xlpm.CumulativeHousingPaymentsIncludingAdditionalCosts))),
_xlpm.Calculation
)</f>
        <v/>
      </c>
    </row>
    <row r="627" spans="1:15" x14ac:dyDescent="0.3">
      <c r="B627" s="34" t="str">
        <f t="shared" si="82"/>
        <v/>
      </c>
      <c r="C627" s="4" t="str">
        <f t="shared" si="83"/>
        <v/>
      </c>
      <c r="D627" s="4" t="str">
        <f t="shared" si="84"/>
        <v/>
      </c>
      <c r="E627" s="4" t="str">
        <f t="shared" si="90"/>
        <v/>
      </c>
      <c r="F627" s="4"/>
      <c r="G627" s="4" t="str">
        <f t="shared" si="85"/>
        <v/>
      </c>
      <c r="H627" s="4" t="str">
        <f t="shared" si="86"/>
        <v/>
      </c>
      <c r="I627" s="4" t="str">
        <f t="shared" si="87"/>
        <v/>
      </c>
      <c r="J627" s="4" t="str">
        <f t="shared" si="88"/>
        <v/>
      </c>
      <c r="K627" s="4" t="str">
        <f>_xlfn.LET(
_xlpm.CumulativeInterestCalculation,SUM($D$29:$D627),
_xlpm.IsPrincipalZeroCondition,ROUND($G626,2) = 0,
_xlpm.IsPrincipalRemainingBlankCondition,$G626="",
_xlpm.IsPeriodBlankCondition,ISBLANK($A627),
_xlpm.Calculation,IF(_xlpm.IsPeriodBlankCondition,"",IF(_xlpm.IsPrincipalRemainingBlankCondition,"",IF(_xlpm.IsPrincipalZeroCondition,"",_xlpm.CumulativeInterestCalculation))),
_xlpm.Calculation
)</f>
        <v/>
      </c>
      <c r="L627" s="4" t="str">
        <f>_xlfn.LET(
_xlpm.CumulativePrincipalCalculation,SUM($E$29:$F627),
_xlpm.CumulativePrincipalCalculationIfPrincipalLessThenOrEqualToMonthlyPaymentCondition,$L626+$E627,
_xlpm.PrincipalOwedCalculation,$B$10-$D627,
_xlpm.IsPrincipalLessThenOrEqualToMonthlyPaymentCondition,$G626&lt;=$B$10,
_xlpm.IsPrincipalZeroCondition,ROUND($G626,2) = 0,
_xlpm.IsPrincipalRemainingBlankCondition,$G626="",
_xlpm.IsPeriodBlankCondition,ISBLANK($A627),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627" s="4" t="str">
        <f>_xlfn.LET(
_xlpm.CumulativePMICalculation,SUM($I$29:$I627),
_xlpm.IsPrincipalZeroCondition,ROUND($G626,2) = 0,
_xlpm.IsPrincipalRemainingBlankCondition,$G626="",
_xlpm.IsPeriodBlankCondition,ISBLANK($A627),
_xlpm.Calculation,IF(_xlpm.IsPeriodBlankCondition,"",IF(_xlpm.IsPrincipalRemainingBlankCondition,"",IF(_xlpm.IsPrincipalZeroCondition,"",_xlpm.CumulativePMICalculation))),
_xlpm.Calculation
)</f>
        <v/>
      </c>
      <c r="N627" s="4" t="str">
        <f t="shared" si="89"/>
        <v/>
      </c>
      <c r="O627" s="4" t="str">
        <f>_xlfn.LET(
_xlpm.CumulativeHousingPaymentsIncludingAdditionalCosts,SUM($J$29:$J627),
_xlpm.PrincipalOwedCalculation,$B$10-$D627,
_xlpm.IsPrincipalLessThenOrEqualToMonthlyPaymentCondition,$G626&lt;=$B$10,
_xlpm.IsPrincipalZeroCondition,ROUND($G626,2) = 0,
_xlpm.IsPrincipalRemainingBlankCondition,$G626="",
_xlpm.IsPeriodBlankCondition,ISBLANK($A627),
_xlpm.Calculation,IF(_xlpm.IsPeriodBlankCondition,"",IF(_xlpm.IsPrincipalRemainingBlankCondition,"",IF(_xlpm.IsPrincipalZeroCondition,"",_xlpm.CumulativeHousingPaymentsIncludingAdditionalCosts))),
_xlpm.Calculation
)</f>
        <v/>
      </c>
    </row>
    <row r="628" spans="1:15" x14ac:dyDescent="0.3">
      <c r="B628" s="34" t="str">
        <f t="shared" si="82"/>
        <v/>
      </c>
      <c r="C628" s="4" t="str">
        <f t="shared" si="83"/>
        <v/>
      </c>
      <c r="D628" s="4" t="str">
        <f t="shared" si="84"/>
        <v/>
      </c>
      <c r="E628" s="4" t="str">
        <f t="shared" si="90"/>
        <v/>
      </c>
      <c r="F628" s="4"/>
      <c r="G628" s="4" t="str">
        <f t="shared" si="85"/>
        <v/>
      </c>
      <c r="H628" s="4" t="str">
        <f t="shared" si="86"/>
        <v/>
      </c>
      <c r="I628" s="4" t="str">
        <f t="shared" si="87"/>
        <v/>
      </c>
      <c r="J628" s="4" t="str">
        <f t="shared" si="88"/>
        <v/>
      </c>
      <c r="K628" s="4" t="str">
        <f>_xlfn.LET(
_xlpm.CumulativeInterestCalculation,SUM($D$29:$D628),
_xlpm.IsPrincipalZeroCondition,ROUND($G627,2) = 0,
_xlpm.IsPrincipalRemainingBlankCondition,$G627="",
_xlpm.IsPeriodBlankCondition,ISBLANK($A628),
_xlpm.Calculation,IF(_xlpm.IsPeriodBlankCondition,"",IF(_xlpm.IsPrincipalRemainingBlankCondition,"",IF(_xlpm.IsPrincipalZeroCondition,"",_xlpm.CumulativeInterestCalculation))),
_xlpm.Calculation
)</f>
        <v/>
      </c>
      <c r="L628" s="4" t="str">
        <f>_xlfn.LET(
_xlpm.CumulativePrincipalCalculation,SUM($E$29:$F628),
_xlpm.CumulativePrincipalCalculationIfPrincipalLessThenOrEqualToMonthlyPaymentCondition,$L627+$E628,
_xlpm.PrincipalOwedCalculation,$B$10-$D628,
_xlpm.IsPrincipalLessThenOrEqualToMonthlyPaymentCondition,$G627&lt;=$B$10,
_xlpm.IsPrincipalZeroCondition,ROUND($G627,2) = 0,
_xlpm.IsPrincipalRemainingBlankCondition,$G627="",
_xlpm.IsPeriodBlankCondition,ISBLANK($A628),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M628" s="4" t="str">
        <f>_xlfn.LET(
_xlpm.CumulativePMICalculation,SUM($I$29:$I628),
_xlpm.IsPrincipalZeroCondition,ROUND($G627,2) = 0,
_xlpm.IsPrincipalRemainingBlankCondition,$G627="",
_xlpm.IsPeriodBlankCondition,ISBLANK($A628),
_xlpm.Calculation,IF(_xlpm.IsPeriodBlankCondition,"",IF(_xlpm.IsPrincipalRemainingBlankCondition,"",IF(_xlpm.IsPrincipalZeroCondition,"",_xlpm.CumulativePMICalculation))),
_xlpm.Calculation
)</f>
        <v/>
      </c>
      <c r="N628" s="4" t="str">
        <f t="shared" si="89"/>
        <v/>
      </c>
      <c r="O628" s="4" t="str">
        <f>_xlfn.LET(
_xlpm.CumulativeHousingPaymentsIncludingAdditionalCosts,SUM($J$29:$J628),
_xlpm.PrincipalOwedCalculation,$B$10-$D628,
_xlpm.IsPrincipalLessThenOrEqualToMonthlyPaymentCondition,$G627&lt;=$B$10,
_xlpm.IsPrincipalZeroCondition,ROUND($G627,2) = 0,
_xlpm.IsPrincipalRemainingBlankCondition,$G627="",
_xlpm.IsPeriodBlankCondition,ISBLANK($A628),
_xlpm.Calculation,IF(_xlpm.IsPeriodBlankCondition,"",IF(_xlpm.IsPrincipalRemainingBlankCondition,"",IF(_xlpm.IsPrincipalZeroCondition,"",_xlpm.CumulativeHousingPaymentsIncludingAdditionalCosts))),
_xlpm.Calculation
)</f>
        <v/>
      </c>
    </row>
    <row r="629" spans="1:15" x14ac:dyDescent="0.3">
      <c r="A629" s="75" t="s">
        <v>20</v>
      </c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</row>
  </sheetData>
  <sheetProtection algorithmName="SHA-512" hashValue="7KLbWOvJWb4iSI6odftOIIJZgshKwhphm7u11dMUhyxRReYsFDKS2WjhBigtkDbaIkoKBmfesJ8fN/U1Q1YKyA==" saltValue="u/XiNKHsIrMwoybajOA3jA==" spinCount="100000" sheet="1" objects="1" scenarios="1"/>
  <protectedRanges>
    <protectedRange sqref="F29:F629" name="Optional_Arguements"/>
    <protectedRange sqref="B2:B3 B6 B8 B13 B15 B17 B29 H2 H6" name="Required_Arguements"/>
  </protectedRanges>
  <mergeCells count="7">
    <mergeCell ref="A629:O629"/>
    <mergeCell ref="G16:H16"/>
    <mergeCell ref="A1:B1"/>
    <mergeCell ref="D1:E1"/>
    <mergeCell ref="G1:H1"/>
    <mergeCell ref="A26:J26"/>
    <mergeCell ref="K26:O26"/>
  </mergeCells>
  <conditionalFormatting sqref="A29:E628">
    <cfRule type="expression" dxfId="12" priority="6">
      <formula>NOT(ISBLANK($A29))</formula>
    </cfRule>
  </conditionalFormatting>
  <conditionalFormatting sqref="C29:C62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9:F628">
    <cfRule type="expression" dxfId="11" priority="4">
      <formula>NOT(ISBLANK($A29))</formula>
    </cfRule>
  </conditionalFormatting>
  <conditionalFormatting sqref="G29:O628">
    <cfRule type="expression" dxfId="10" priority="3">
      <formula>NOT(ISBLANK($A29))</formula>
    </cfRule>
  </conditionalFormatting>
  <dataValidations xWindow="498" yWindow="537" count="6">
    <dataValidation type="list" allowBlank="1" showInputMessage="1" showErrorMessage="1" errorTitle="Invalid Entry" error="You must choose a whole number between 1 and 50." prompt="Enter a whole number between 1 and 50." sqref="B6" xr:uid="{BD56B947-B2CB-4F2F-9531-24C6EE5DB207}">
      <formula1>"1,2,3,4,5,6,7,8,9,10,11,12,13,14,15,16,17,18,19,20,21,22,23,24,25,26,27,28,29,30,31,32,33,34,35,36,37,38,39,40,41,42,43,44,45,46,47,48,49,50"</formula1>
    </dataValidation>
    <dataValidation type="date" operator="greaterThanOrEqual" allowBlank="1" showInputMessage="1" showErrorMessage="1" errorTitle="Invalid Entry" error="You did not enter a date that is equal to or after 1/1/1900." promptTitle="Date of First Monthly Payment" prompt="Enter a date that is equal to or after 1/1/1900." sqref="B29" xr:uid="{AB7C69EB-889B-4017-8F98-CDAA5F151AA4}">
      <formula1>1</formula1>
    </dataValidation>
    <dataValidation type="decimal" operator="greaterThan" allowBlank="1" showInputMessage="1" showErrorMessage="1" error="You didn't Input a positive number." prompt="Input any positive number." sqref="B2 B13 H2 H6" xr:uid="{6AFA0A5A-809B-453C-BE35-342CC76A7E42}">
      <formula1>0</formula1>
    </dataValidation>
    <dataValidation type="decimal" allowBlank="1" showInputMessage="1" showErrorMessage="1" error="You didn't Input a percentage between 1% and 100%. (.01 - 1)" prompt="Input any percentage between 1% and 100%. (.01 - 1)" sqref="B3 B8" xr:uid="{660950FE-9DC2-4ED2-AFE7-77955BB84B92}">
      <formula1>0.01</formula1>
      <formula2>1</formula2>
    </dataValidation>
    <dataValidation type="decimal" allowBlank="1" showInputMessage="1" showErrorMessage="1" error="You didn't Input a percentage between 1% and 22%. (.01 - .22)" prompt="Input any percentage between 1% and 22%. (.01 - .22)" sqref="B15" xr:uid="{0A7D6B34-C3A2-48F2-BC6B-528349CA9FF2}">
      <formula1>0.01</formula1>
      <formula2>0.22</formula2>
    </dataValidation>
    <dataValidation type="decimal" allowBlank="1" showInputMessage="1" showErrorMessage="1" error="You didn't Input a percentage between 0.5% and 3%. (.005 - .3)" prompt="Input any percentage between 0.5% and 3%. (.005 - .3)" sqref="B17" xr:uid="{2812EA4D-A597-4DE3-A736-5D8BF3C01E93}">
      <formula1>0.005</formula1>
      <formula2>0.3</formula2>
    </dataValidation>
  </dataValidation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A19E-4A29-42EE-B27F-8FB1CEB25116}">
  <dimension ref="A1:M625"/>
  <sheetViews>
    <sheetView workbookViewId="0">
      <selection activeCell="C5" sqref="C5"/>
    </sheetView>
  </sheetViews>
  <sheetFormatPr defaultRowHeight="14.4" x14ac:dyDescent="0.3"/>
  <cols>
    <col min="1" max="1" width="43" style="92" bestFit="1" customWidth="1"/>
    <col min="2" max="2" width="12" style="92" bestFit="1" customWidth="1"/>
    <col min="3" max="3" width="22.5546875" style="92" bestFit="1" customWidth="1"/>
    <col min="4" max="4" width="51.6640625" style="92" bestFit="1" customWidth="1"/>
    <col min="5" max="5" width="13.6640625" style="92" bestFit="1" customWidth="1"/>
    <col min="6" max="6" width="60.109375" style="92" bestFit="1" customWidth="1"/>
    <col min="7" max="7" width="20.109375" style="92" bestFit="1" customWidth="1"/>
    <col min="8" max="8" width="9.77734375" style="92" bestFit="1" customWidth="1"/>
    <col min="9" max="9" width="21.109375" style="92" bestFit="1" customWidth="1"/>
    <col min="10" max="10" width="20.21875" style="92" bestFit="1" customWidth="1"/>
    <col min="11" max="11" width="27.88671875" style="92" bestFit="1" customWidth="1"/>
    <col min="12" max="12" width="13.109375" style="92" bestFit="1" customWidth="1"/>
    <col min="13" max="13" width="16.44140625" style="92" bestFit="1" customWidth="1"/>
    <col min="14" max="16384" width="8.88671875" style="92"/>
  </cols>
  <sheetData>
    <row r="1" spans="1:3" ht="16.2" thickBot="1" x14ac:dyDescent="0.35">
      <c r="A1" s="90" t="s">
        <v>0</v>
      </c>
      <c r="B1" s="91"/>
    </row>
    <row r="2" spans="1:3" x14ac:dyDescent="0.3">
      <c r="A2" s="93" t="s">
        <v>2</v>
      </c>
      <c r="B2" s="94">
        <f>'Fixed Rate Mortgage Schedule'!$B2</f>
        <v>200000</v>
      </c>
    </row>
    <row r="3" spans="1:3" x14ac:dyDescent="0.3">
      <c r="A3" s="95" t="s">
        <v>4</v>
      </c>
      <c r="B3" s="39">
        <f>'Fixed Rate Mortgage Schedule'!$B3</f>
        <v>0.1</v>
      </c>
    </row>
    <row r="4" spans="1:3" x14ac:dyDescent="0.3">
      <c r="A4" s="95" t="s">
        <v>5</v>
      </c>
      <c r="B4" s="96">
        <f>'Fixed Rate Mortgage Schedule'!$B4</f>
        <v>20000</v>
      </c>
    </row>
    <row r="5" spans="1:3" ht="15" thickBot="1" x14ac:dyDescent="0.35">
      <c r="A5" s="97" t="s">
        <v>6</v>
      </c>
      <c r="B5" s="98">
        <f>'Fixed Rate Mortgage Schedule'!$B5</f>
        <v>180000</v>
      </c>
    </row>
    <row r="6" spans="1:3" x14ac:dyDescent="0.3">
      <c r="A6" s="93" t="s">
        <v>43</v>
      </c>
      <c r="B6" s="99">
        <f>'Fixed Rate Mortgage Schedule'!$B6</f>
        <v>30</v>
      </c>
      <c r="C6" s="100"/>
    </row>
    <row r="7" spans="1:3" x14ac:dyDescent="0.3">
      <c r="A7" s="95" t="s">
        <v>8</v>
      </c>
      <c r="B7" s="101">
        <f>'Fixed Rate Mortgage Schedule'!$B7</f>
        <v>360</v>
      </c>
    </row>
    <row r="8" spans="1:3" x14ac:dyDescent="0.3">
      <c r="A8" s="95" t="s">
        <v>44</v>
      </c>
      <c r="B8" s="39">
        <f>'Fixed Rate Mortgage Schedule'!$B8</f>
        <v>0.08</v>
      </c>
    </row>
    <row r="9" spans="1:3" ht="15" thickBot="1" x14ac:dyDescent="0.35">
      <c r="A9" s="102" t="s">
        <v>9</v>
      </c>
      <c r="B9" s="43">
        <f>'Fixed Rate Mortgage Schedule'!$B9</f>
        <v>6.6666666666666671E-3</v>
      </c>
    </row>
    <row r="10" spans="1:3" ht="15" thickBot="1" x14ac:dyDescent="0.35">
      <c r="A10" s="103" t="s">
        <v>10</v>
      </c>
      <c r="B10" s="45">
        <f>'Fixed Rate Mortgage Schedule'!$B10</f>
        <v>1320.7762329828772</v>
      </c>
    </row>
    <row r="11" spans="1:3" x14ac:dyDescent="0.3">
      <c r="A11" s="93" t="s">
        <v>11</v>
      </c>
      <c r="B11" s="54">
        <f>'Fixed Rate Mortgage Schedule'!$B11</f>
        <v>475479.44387383579</v>
      </c>
    </row>
    <row r="12" spans="1:3" ht="15" thickBot="1" x14ac:dyDescent="0.35">
      <c r="A12" s="102" t="s">
        <v>3</v>
      </c>
      <c r="B12" s="56">
        <f>'Fixed Rate Mortgage Schedule'!$B12</f>
        <v>295479.44387383579</v>
      </c>
    </row>
    <row r="13" spans="1:3" x14ac:dyDescent="0.3">
      <c r="A13" s="104" t="s">
        <v>12</v>
      </c>
      <c r="B13" s="47">
        <f>'Fixed Rate Mortgage Schedule'!$B13</f>
        <v>500</v>
      </c>
    </row>
    <row r="14" spans="1:3" ht="15" thickBot="1" x14ac:dyDescent="0.35">
      <c r="A14" s="102" t="s">
        <v>13</v>
      </c>
      <c r="B14" s="105">
        <f>'Fixed Rate Mortgage Schedule'!$B14</f>
        <v>1820.7762329828772</v>
      </c>
    </row>
    <row r="15" spans="1:3" x14ac:dyDescent="0.3">
      <c r="A15" s="93" t="s">
        <v>29</v>
      </c>
      <c r="B15" s="49">
        <f>'Fixed Rate Mortgage Schedule'!$B15</f>
        <v>0.2</v>
      </c>
      <c r="C15" s="106"/>
    </row>
    <row r="16" spans="1:3" x14ac:dyDescent="0.3">
      <c r="A16" s="95" t="s">
        <v>14</v>
      </c>
      <c r="B16" s="50">
        <f>'Fixed Rate Mortgage Schedule'!$B16</f>
        <v>40000</v>
      </c>
    </row>
    <row r="17" spans="1:13" x14ac:dyDescent="0.3">
      <c r="A17" s="95" t="s">
        <v>15</v>
      </c>
      <c r="B17" s="39">
        <f>'Fixed Rate Mortgage Schedule'!$B17</f>
        <v>0.02</v>
      </c>
    </row>
    <row r="18" spans="1:13" x14ac:dyDescent="0.3">
      <c r="A18" s="95" t="s">
        <v>16</v>
      </c>
      <c r="B18" s="51">
        <f>'Fixed Rate Mortgage Schedule'!$B18</f>
        <v>1.6666666666666668E-3</v>
      </c>
      <c r="H18" s="100"/>
    </row>
    <row r="19" spans="1:13" x14ac:dyDescent="0.3">
      <c r="A19" s="95" t="s">
        <v>17</v>
      </c>
      <c r="B19" s="50">
        <f>'Fixed Rate Mortgage Schedule'!$B19</f>
        <v>300</v>
      </c>
    </row>
    <row r="20" spans="1:13" ht="15" thickBot="1" x14ac:dyDescent="0.35">
      <c r="A20" s="102" t="s">
        <v>18</v>
      </c>
      <c r="B20" s="105">
        <f>'Fixed Rate Mortgage Schedule'!$B20</f>
        <v>2120.7762329828774</v>
      </c>
    </row>
    <row r="21" spans="1:13" x14ac:dyDescent="0.3">
      <c r="B21" s="107"/>
      <c r="E21" s="100"/>
    </row>
    <row r="22" spans="1:13" ht="15" thickBot="1" x14ac:dyDescent="0.35">
      <c r="E22" s="100"/>
    </row>
    <row r="23" spans="1:13" ht="16.2" thickBot="1" x14ac:dyDescent="0.35">
      <c r="A23" s="108" t="s">
        <v>19</v>
      </c>
      <c r="B23" s="109"/>
      <c r="C23" s="109"/>
      <c r="D23" s="109"/>
      <c r="E23" s="109"/>
      <c r="F23" s="109"/>
      <c r="G23" s="109"/>
      <c r="H23" s="109"/>
      <c r="I23" s="110"/>
    </row>
    <row r="24" spans="1:13" x14ac:dyDescent="0.3">
      <c r="A24" s="111" t="s">
        <v>20</v>
      </c>
      <c r="B24" s="112" t="s">
        <v>21</v>
      </c>
      <c r="C24" s="111" t="s">
        <v>22</v>
      </c>
      <c r="D24" s="111" t="s">
        <v>23</v>
      </c>
      <c r="E24" s="111" t="s">
        <v>24</v>
      </c>
      <c r="F24" s="111" t="s">
        <v>25</v>
      </c>
      <c r="G24" s="111" t="s">
        <v>26</v>
      </c>
      <c r="H24" s="111" t="s">
        <v>27</v>
      </c>
      <c r="I24" s="111" t="s">
        <v>28</v>
      </c>
      <c r="J24" s="100"/>
    </row>
    <row r="25" spans="1:13" x14ac:dyDescent="0.3">
      <c r="A25" s="113">
        <v>0</v>
      </c>
      <c r="B25" s="114"/>
      <c r="C25" s="115"/>
      <c r="D25" s="115"/>
      <c r="E25" s="115"/>
      <c r="F25" s="115">
        <f>$B$5</f>
        <v>180000</v>
      </c>
      <c r="G25" s="115"/>
      <c r="H25" s="115"/>
      <c r="I25" s="115"/>
      <c r="M25" s="100"/>
    </row>
    <row r="26" spans="1:13" x14ac:dyDescent="0.3">
      <c r="A26" s="92" cm="1">
        <f t="array" ref="A26:A385">_xlfn.SEQUENCE($B$7)</f>
        <v>1</v>
      </c>
      <c r="B26" s="89">
        <v>43831</v>
      </c>
      <c r="C26" s="100">
        <f t="shared" ref="C26:C89" si="0">_xlfn.LET(
_xlpm.StartingPrincipalBalance,$F25,
_xlpm.IsPrincipalRemainingZeroCondition,ROUND($F25,2)=0,
_xlpm.IsPrincipalRemainingBlankCondition,$F25="",
_xlpm.IsPeriodBlankCondition,ISBLANK($A26),
_xlpm.Calculation,IF(_xlpm.IsPeriodBlankCondition,"",IF(_xlpm.IsPrincipalRemainingBlankCondition,"",IF(_xlpm.IsPrincipalRemainingZeroCondition,"",_xlpm.StartingPrincipalBalance))),
_xlpm.Calculation
)</f>
        <v>180000</v>
      </c>
      <c r="D26" s="100">
        <f t="shared" ref="D26:D89" si="1">_xlfn.LET(
_xlpm.InterestCalculation,$F25*$B$9,
_xlpm.IsPrincipalRemainingZeroCondition,ROUND($F25,2)=0,
_xlpm.IsPrincipalRemainingBlankCondition,$F25="",
_xlpm.IsPeriodBlankCondition,ISBLANK($A26),
_xlpm.Calculation,IF(_xlpm.IsPeriodBlankCondition,"",IF(_xlpm.IsPrincipalRemainingBlankCondition,"",IF(_xlpm.IsPrincipalRemainingZeroCondition,"",_xlpm.InterestCalculation))),
_xlpm.Calculation
)</f>
        <v>1200</v>
      </c>
      <c r="E26" s="100">
        <f t="shared" ref="E26:E89" si="2">_xlfn.LET(
_xlpm.PrincipalOwedCalculation,$B$10-$D26,
_xlpm.IsPrincipalLessThenOrEqualToMonthlyPaymentCondition,$F25&lt;=$B$10,
_xlpm.IsPrincipalZeroCondition,ROUND($F25,2) = 0,
_xlpm.IsPrincipalRemainingBlankCondition,$F25="",
_xlpm.IsPeriodBlankCondition,ISBLANK($A26),
_xlpm.Calculation,IF(_xlpm.IsPeriodBlankCondition,"",IF(_xlpm.IsPrincipalRemainingBlankCondition,"",IF(_xlpm.IsPrincipalZeroCondition,"",IF(_xlpm.IsPrincipalLessThenOrEqualToMonthlyPaymentCondition,$F25,_xlpm.PrincipalOwedCalculation)))),
_xlpm.Calculation
)</f>
        <v>120.77623298287722</v>
      </c>
      <c r="F26" s="100">
        <f t="shared" ref="F26:F89" si="3">_xlfn.LET(
_xlpm.StartingBalanceGreaterThanPrincipalOwedPlusPrepaymentCondition,$C26&gt;=$E26,
_xlpm.IsPrincpalOwedPlusPrepaymentLessThanOrEqualToPrincipalRemainingCondition,ROUND($E26,2)&lt;=ROUND($F25,2),
_xlpm.IsCurrentPrincapalOwedAmtGreaterThanPrevPrincipalOwedCondition,$E25&gt;$F25,
_xlpm.IsPrincipalZeroCondition,ROUND($F25,2) = 0,
_xlpm.IsPrincipalRemainingBlankCondition,$F25="",
_xlpm.IsPeriodBlankCondition,ISBLANK($A26),
_xlpm.Calculation,IF(_xlpm.IsPeriodBlankCondition,"",IF(_xlpm.IsPrincipalRemainingBlankCondition,"",IF(_xlpm.IsPrincipalZeroCondition,"",IF(_xlpm.StartingBalanceGreaterThanPrincipalOwedPlusPrepaymentCondition,$C26-$E26,0)))),
_xlpm.Calculation
)</f>
        <v>179879.22376701713</v>
      </c>
      <c r="G26" s="100">
        <f t="shared" ref="G26:G89" si="4">_xlfn.LET(
_xlpm.PrincpalRemainingCalculation,$B$13,
_xlpm.IsPrincipalZeroCondition,ROUND($F25,2) = 0,
_xlpm.IsPrincipalRemainingBlankCondition,$F25="",
_xlpm.IsPeriodBlankCondition,ISBLANK($A26),
_xlpm.Calculation,IF(_xlpm.IsPeriodBlankCondition,"",IF(_xlpm.IsPrincipalRemainingBlankCondition,"",IF(_xlpm.IsPrincipalZeroCondition,"",_xlpm.PrincpalRemainingCalculation))),
_xlpm.Calculation
)</f>
        <v>500</v>
      </c>
      <c r="H26" s="100">
        <f t="shared" ref="H26:H89" si="5">_xlfn.LET(
_xlpm.IsPrincipalRemainingLessThanOrEqualToPMICutoffAmtCondition,$F25&lt;=$B$2*(1-$B$15),
_xlpm.PMIMonthlyPayment,$B$19,
_xlpm.IsPrincipalZeroCondition,ROUND($F25,2) = 0,
_xlpm.IsPrincipalRemainingBlankCondition,$F25="",
_xlpm.IsPeriodBlankCondition,ISBLANK($A26),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26" s="100">
        <f t="shared" ref="I26:I89" si="6">_xlfn.LET(
_xlpm.IfPMIOwedIsBlank,IF($H26 = "",0,$H26),
_xlpm.TotalMonthlyPaymentCalculation,$D26+$E26+$G26+_xlpm.IfPMIOwedIsBlank,
_xlpm.IsPrincipalZeroCondition,ROUND($F25,2) = 0,
_xlpm.IsPrincipalRemainingBlankCondition,$F25="",
_xlpm.IsPeriodBlankCondition,ISBLANK($A26),
_xlpm.Calculation,IF(_xlpm.IsPeriodBlankCondition,"",IF(_xlpm.IsPrincipalRemainingBlankCondition,"",IF(_xlpm.IsPrincipalZeroCondition,"",_xlpm.TotalMonthlyPaymentCalculation))),
_xlpm.Calculation
)</f>
        <v>2120.7762329828774</v>
      </c>
      <c r="J26" s="100"/>
      <c r="K26" s="100"/>
      <c r="L26" s="100"/>
      <c r="M26" s="100"/>
    </row>
    <row r="27" spans="1:13" x14ac:dyDescent="0.3">
      <c r="A27" s="92">
        <v>2</v>
      </c>
      <c r="B27" s="116">
        <f t="shared" ref="B27:B90" si="7">IF(ISBLANK($A27),"",EDATE($B26,1))</f>
        <v>43862</v>
      </c>
      <c r="C27" s="100">
        <f t="shared" si="0"/>
        <v>179879.22376701713</v>
      </c>
      <c r="D27" s="100">
        <f t="shared" si="1"/>
        <v>1199.1948251134477</v>
      </c>
      <c r="E27" s="100">
        <f t="shared" si="2"/>
        <v>121.58140786942954</v>
      </c>
      <c r="F27" s="100">
        <f t="shared" si="3"/>
        <v>179757.64235914769</v>
      </c>
      <c r="G27" s="100">
        <f t="shared" si="4"/>
        <v>500</v>
      </c>
      <c r="H27" s="100">
        <f t="shared" si="5"/>
        <v>300</v>
      </c>
      <c r="I27" s="100">
        <f t="shared" si="6"/>
        <v>2120.7762329828774</v>
      </c>
      <c r="J27" s="100"/>
      <c r="K27" s="100"/>
      <c r="L27" s="100"/>
      <c r="M27" s="100"/>
    </row>
    <row r="28" spans="1:13" x14ac:dyDescent="0.3">
      <c r="A28" s="92">
        <v>3</v>
      </c>
      <c r="B28" s="116">
        <f t="shared" si="7"/>
        <v>43891</v>
      </c>
      <c r="C28" s="100">
        <f t="shared" si="0"/>
        <v>179757.64235914769</v>
      </c>
      <c r="D28" s="100">
        <f t="shared" si="1"/>
        <v>1198.384282394318</v>
      </c>
      <c r="E28" s="100">
        <f t="shared" si="2"/>
        <v>122.39195058855921</v>
      </c>
      <c r="F28" s="100">
        <f t="shared" si="3"/>
        <v>179635.25040855914</v>
      </c>
      <c r="G28" s="100">
        <f t="shared" si="4"/>
        <v>500</v>
      </c>
      <c r="H28" s="100">
        <f t="shared" si="5"/>
        <v>300</v>
      </c>
      <c r="I28" s="100">
        <f t="shared" si="6"/>
        <v>2120.7762329828774</v>
      </c>
      <c r="J28" s="100"/>
      <c r="K28" s="100"/>
      <c r="L28" s="100"/>
      <c r="M28" s="100"/>
    </row>
    <row r="29" spans="1:13" x14ac:dyDescent="0.3">
      <c r="A29" s="92">
        <v>4</v>
      </c>
      <c r="B29" s="116">
        <f t="shared" si="7"/>
        <v>43922</v>
      </c>
      <c r="C29" s="100">
        <f t="shared" si="0"/>
        <v>179635.25040855914</v>
      </c>
      <c r="D29" s="100">
        <f t="shared" si="1"/>
        <v>1197.5683360570611</v>
      </c>
      <c r="E29" s="100">
        <f t="shared" si="2"/>
        <v>123.20789692581616</v>
      </c>
      <c r="F29" s="100">
        <f t="shared" si="3"/>
        <v>179512.04251163331</v>
      </c>
      <c r="G29" s="100">
        <f t="shared" si="4"/>
        <v>500</v>
      </c>
      <c r="H29" s="100">
        <f t="shared" si="5"/>
        <v>300</v>
      </c>
      <c r="I29" s="100">
        <f t="shared" si="6"/>
        <v>2120.7762329828774</v>
      </c>
      <c r="J29" s="100"/>
      <c r="K29" s="100"/>
      <c r="L29" s="100"/>
      <c r="M29" s="100"/>
    </row>
    <row r="30" spans="1:13" x14ac:dyDescent="0.3">
      <c r="A30" s="92">
        <v>5</v>
      </c>
      <c r="B30" s="116">
        <f t="shared" si="7"/>
        <v>43952</v>
      </c>
      <c r="C30" s="100">
        <f t="shared" si="0"/>
        <v>179512.04251163331</v>
      </c>
      <c r="D30" s="100">
        <f t="shared" si="1"/>
        <v>1196.7469500775555</v>
      </c>
      <c r="E30" s="100">
        <f t="shared" si="2"/>
        <v>124.02928290532168</v>
      </c>
      <c r="F30" s="100">
        <f t="shared" si="3"/>
        <v>179388.01322872797</v>
      </c>
      <c r="G30" s="100">
        <f t="shared" si="4"/>
        <v>500</v>
      </c>
      <c r="H30" s="100">
        <f t="shared" si="5"/>
        <v>300</v>
      </c>
      <c r="I30" s="100">
        <f t="shared" si="6"/>
        <v>2120.7762329828774</v>
      </c>
      <c r="J30" s="100"/>
      <c r="K30" s="100"/>
      <c r="L30" s="100"/>
      <c r="M30" s="100"/>
    </row>
    <row r="31" spans="1:13" x14ac:dyDescent="0.3">
      <c r="A31" s="92">
        <v>6</v>
      </c>
      <c r="B31" s="116">
        <f t="shared" si="7"/>
        <v>43983</v>
      </c>
      <c r="C31" s="100">
        <f t="shared" si="0"/>
        <v>179388.01322872797</v>
      </c>
      <c r="D31" s="100">
        <f t="shared" si="1"/>
        <v>1195.9200881915199</v>
      </c>
      <c r="E31" s="100">
        <f t="shared" si="2"/>
        <v>124.85614479135734</v>
      </c>
      <c r="F31" s="100">
        <f t="shared" si="3"/>
        <v>179263.15708393662</v>
      </c>
      <c r="G31" s="100">
        <f t="shared" si="4"/>
        <v>500</v>
      </c>
      <c r="H31" s="100">
        <f t="shared" si="5"/>
        <v>300</v>
      </c>
      <c r="I31" s="100">
        <f t="shared" si="6"/>
        <v>2120.7762329828774</v>
      </c>
      <c r="J31" s="100"/>
      <c r="K31" s="100"/>
      <c r="L31" s="100"/>
      <c r="M31" s="100"/>
    </row>
    <row r="32" spans="1:13" x14ac:dyDescent="0.3">
      <c r="A32" s="92">
        <v>7</v>
      </c>
      <c r="B32" s="116">
        <f t="shared" si="7"/>
        <v>44013</v>
      </c>
      <c r="C32" s="100">
        <f t="shared" si="0"/>
        <v>179263.15708393662</v>
      </c>
      <c r="D32" s="100">
        <f t="shared" si="1"/>
        <v>1195.0877138929109</v>
      </c>
      <c r="E32" s="100">
        <f t="shared" si="2"/>
        <v>125.68851908996635</v>
      </c>
      <c r="F32" s="100">
        <f t="shared" si="3"/>
        <v>179137.46856484664</v>
      </c>
      <c r="G32" s="100">
        <f t="shared" si="4"/>
        <v>500</v>
      </c>
      <c r="H32" s="100">
        <f t="shared" si="5"/>
        <v>300</v>
      </c>
      <c r="I32" s="100">
        <f t="shared" si="6"/>
        <v>2120.7762329828774</v>
      </c>
      <c r="J32" s="100"/>
      <c r="K32" s="100"/>
      <c r="L32" s="100"/>
      <c r="M32" s="100"/>
    </row>
    <row r="33" spans="1:13" x14ac:dyDescent="0.3">
      <c r="A33" s="92">
        <v>8</v>
      </c>
      <c r="B33" s="116">
        <f t="shared" si="7"/>
        <v>44044</v>
      </c>
      <c r="C33" s="100">
        <f t="shared" si="0"/>
        <v>179137.46856484664</v>
      </c>
      <c r="D33" s="100">
        <f t="shared" si="1"/>
        <v>1194.2497904323111</v>
      </c>
      <c r="E33" s="100">
        <f t="shared" si="2"/>
        <v>126.52644255056612</v>
      </c>
      <c r="F33" s="100">
        <f t="shared" si="3"/>
        <v>179010.94212229608</v>
      </c>
      <c r="G33" s="100">
        <f t="shared" si="4"/>
        <v>500</v>
      </c>
      <c r="H33" s="100">
        <f t="shared" si="5"/>
        <v>300</v>
      </c>
      <c r="I33" s="100">
        <f t="shared" si="6"/>
        <v>2120.7762329828774</v>
      </c>
      <c r="J33" s="100"/>
      <c r="K33" s="100"/>
      <c r="L33" s="100"/>
      <c r="M33" s="100"/>
    </row>
    <row r="34" spans="1:13" x14ac:dyDescent="0.3">
      <c r="A34" s="92">
        <v>9</v>
      </c>
      <c r="B34" s="116">
        <f t="shared" si="7"/>
        <v>44075</v>
      </c>
      <c r="C34" s="100">
        <f t="shared" si="0"/>
        <v>179010.94212229608</v>
      </c>
      <c r="D34" s="100">
        <f t="shared" si="1"/>
        <v>1193.4062808153074</v>
      </c>
      <c r="E34" s="100">
        <f t="shared" si="2"/>
        <v>127.36995216756986</v>
      </c>
      <c r="F34" s="100">
        <f t="shared" si="3"/>
        <v>178883.57217012852</v>
      </c>
      <c r="G34" s="100">
        <f t="shared" si="4"/>
        <v>500</v>
      </c>
      <c r="H34" s="100">
        <f t="shared" si="5"/>
        <v>300</v>
      </c>
      <c r="I34" s="100">
        <f t="shared" si="6"/>
        <v>2120.7762329828774</v>
      </c>
      <c r="J34" s="100"/>
      <c r="K34" s="100"/>
      <c r="L34" s="100"/>
      <c r="M34" s="100"/>
    </row>
    <row r="35" spans="1:13" x14ac:dyDescent="0.3">
      <c r="A35" s="92">
        <v>10</v>
      </c>
      <c r="B35" s="116">
        <f t="shared" si="7"/>
        <v>44105</v>
      </c>
      <c r="C35" s="100">
        <f t="shared" si="0"/>
        <v>178883.57217012852</v>
      </c>
      <c r="D35" s="100">
        <f t="shared" si="1"/>
        <v>1192.5571478008569</v>
      </c>
      <c r="E35" s="100">
        <f t="shared" si="2"/>
        <v>128.21908518202031</v>
      </c>
      <c r="F35" s="100">
        <f t="shared" si="3"/>
        <v>178755.35308494649</v>
      </c>
      <c r="G35" s="100">
        <f t="shared" si="4"/>
        <v>500</v>
      </c>
      <c r="H35" s="100">
        <f t="shared" si="5"/>
        <v>300</v>
      </c>
      <c r="I35" s="100">
        <f t="shared" si="6"/>
        <v>2120.7762329828774</v>
      </c>
      <c r="J35" s="100"/>
      <c r="K35" s="100"/>
      <c r="L35" s="100"/>
      <c r="M35" s="117"/>
    </row>
    <row r="36" spans="1:13" x14ac:dyDescent="0.3">
      <c r="A36" s="92">
        <v>11</v>
      </c>
      <c r="B36" s="116">
        <f t="shared" si="7"/>
        <v>44136</v>
      </c>
      <c r="C36" s="100">
        <f t="shared" si="0"/>
        <v>178755.35308494649</v>
      </c>
      <c r="D36" s="100">
        <f t="shared" si="1"/>
        <v>1191.7023538996434</v>
      </c>
      <c r="E36" s="100">
        <f t="shared" si="2"/>
        <v>129.07387908323381</v>
      </c>
      <c r="F36" s="100">
        <f t="shared" si="3"/>
        <v>178626.27920586325</v>
      </c>
      <c r="G36" s="100">
        <f t="shared" si="4"/>
        <v>500</v>
      </c>
      <c r="H36" s="100">
        <f t="shared" si="5"/>
        <v>300</v>
      </c>
      <c r="I36" s="100">
        <f t="shared" si="6"/>
        <v>2120.7762329828774</v>
      </c>
      <c r="J36" s="100"/>
      <c r="K36" s="100"/>
      <c r="L36" s="117"/>
      <c r="M36" s="100"/>
    </row>
    <row r="37" spans="1:13" x14ac:dyDescent="0.3">
      <c r="A37" s="92">
        <v>12</v>
      </c>
      <c r="B37" s="116">
        <f t="shared" si="7"/>
        <v>44166</v>
      </c>
      <c r="C37" s="100">
        <f t="shared" si="0"/>
        <v>178626.27920586325</v>
      </c>
      <c r="D37" s="100">
        <f t="shared" si="1"/>
        <v>1190.8418613724218</v>
      </c>
      <c r="E37" s="100">
        <f t="shared" si="2"/>
        <v>129.9343716104554</v>
      </c>
      <c r="F37" s="100">
        <f t="shared" si="3"/>
        <v>178496.34483425278</v>
      </c>
      <c r="G37" s="100">
        <f t="shared" si="4"/>
        <v>500</v>
      </c>
      <c r="H37" s="100">
        <f t="shared" si="5"/>
        <v>300</v>
      </c>
      <c r="I37" s="100">
        <f t="shared" si="6"/>
        <v>2120.7762329828774</v>
      </c>
      <c r="J37" s="100"/>
      <c r="K37" s="100"/>
      <c r="L37" s="100"/>
      <c r="M37" s="100"/>
    </row>
    <row r="38" spans="1:13" x14ac:dyDescent="0.3">
      <c r="A38" s="92">
        <v>13</v>
      </c>
      <c r="B38" s="116">
        <f t="shared" si="7"/>
        <v>44197</v>
      </c>
      <c r="C38" s="100">
        <f t="shared" si="0"/>
        <v>178496.34483425278</v>
      </c>
      <c r="D38" s="100">
        <f t="shared" si="1"/>
        <v>1189.975632228352</v>
      </c>
      <c r="E38" s="100">
        <f t="shared" si="2"/>
        <v>130.80060075452525</v>
      </c>
      <c r="F38" s="100">
        <f t="shared" si="3"/>
        <v>178365.54423349825</v>
      </c>
      <c r="G38" s="100">
        <f t="shared" si="4"/>
        <v>500</v>
      </c>
      <c r="H38" s="100">
        <f t="shared" si="5"/>
        <v>300</v>
      </c>
      <c r="I38" s="100">
        <f t="shared" si="6"/>
        <v>2120.7762329828774</v>
      </c>
      <c r="J38" s="100"/>
      <c r="K38" s="100"/>
      <c r="L38" s="100"/>
    </row>
    <row r="39" spans="1:13" x14ac:dyDescent="0.3">
      <c r="A39" s="92">
        <v>14</v>
      </c>
      <c r="B39" s="116">
        <f t="shared" si="7"/>
        <v>44228</v>
      </c>
      <c r="C39" s="100">
        <f t="shared" si="0"/>
        <v>178365.54423349825</v>
      </c>
      <c r="D39" s="100">
        <f t="shared" si="1"/>
        <v>1189.1036282233217</v>
      </c>
      <c r="E39" s="100">
        <f t="shared" si="2"/>
        <v>131.6726047595555</v>
      </c>
      <c r="F39" s="100">
        <f t="shared" si="3"/>
        <v>178233.87162873871</v>
      </c>
      <c r="G39" s="100">
        <f t="shared" si="4"/>
        <v>500</v>
      </c>
      <c r="H39" s="100">
        <f t="shared" si="5"/>
        <v>300</v>
      </c>
      <c r="I39" s="100">
        <f t="shared" si="6"/>
        <v>2120.7762329828774</v>
      </c>
      <c r="J39" s="100"/>
      <c r="L39" s="100"/>
    </row>
    <row r="40" spans="1:13" x14ac:dyDescent="0.3">
      <c r="A40" s="92">
        <v>15</v>
      </c>
      <c r="B40" s="116">
        <f t="shared" si="7"/>
        <v>44256</v>
      </c>
      <c r="C40" s="100">
        <f t="shared" si="0"/>
        <v>178233.87162873871</v>
      </c>
      <c r="D40" s="100">
        <f t="shared" si="1"/>
        <v>1188.2258108582582</v>
      </c>
      <c r="E40" s="100">
        <f t="shared" si="2"/>
        <v>132.55042212461899</v>
      </c>
      <c r="F40" s="100">
        <f t="shared" si="3"/>
        <v>178101.32120661408</v>
      </c>
      <c r="G40" s="100">
        <f t="shared" si="4"/>
        <v>500</v>
      </c>
      <c r="H40" s="100">
        <f t="shared" si="5"/>
        <v>300</v>
      </c>
      <c r="I40" s="100">
        <f t="shared" si="6"/>
        <v>2120.7762329828774</v>
      </c>
      <c r="J40" s="100"/>
      <c r="L40" s="100"/>
    </row>
    <row r="41" spans="1:13" x14ac:dyDescent="0.3">
      <c r="A41" s="92">
        <v>16</v>
      </c>
      <c r="B41" s="116">
        <f t="shared" si="7"/>
        <v>44287</v>
      </c>
      <c r="C41" s="100">
        <f t="shared" si="0"/>
        <v>178101.32120661408</v>
      </c>
      <c r="D41" s="100">
        <f t="shared" si="1"/>
        <v>1187.3421413774272</v>
      </c>
      <c r="E41" s="100">
        <f t="shared" si="2"/>
        <v>133.43409160545002</v>
      </c>
      <c r="F41" s="100">
        <f t="shared" si="3"/>
        <v>177967.88711500863</v>
      </c>
      <c r="G41" s="100">
        <f t="shared" si="4"/>
        <v>500</v>
      </c>
      <c r="H41" s="100">
        <f t="shared" si="5"/>
        <v>300</v>
      </c>
      <c r="I41" s="100">
        <f t="shared" si="6"/>
        <v>2120.7762329828774</v>
      </c>
      <c r="J41" s="100"/>
      <c r="L41" s="100"/>
    </row>
    <row r="42" spans="1:13" x14ac:dyDescent="0.3">
      <c r="A42" s="92">
        <v>17</v>
      </c>
      <c r="B42" s="116">
        <f t="shared" si="7"/>
        <v>44317</v>
      </c>
      <c r="C42" s="100">
        <f t="shared" si="0"/>
        <v>177967.88711500863</v>
      </c>
      <c r="D42" s="100">
        <f t="shared" si="1"/>
        <v>1186.4525807667244</v>
      </c>
      <c r="E42" s="100">
        <f t="shared" si="2"/>
        <v>134.32365221615282</v>
      </c>
      <c r="F42" s="100">
        <f t="shared" si="3"/>
        <v>177833.56346279249</v>
      </c>
      <c r="G42" s="100">
        <f t="shared" si="4"/>
        <v>500</v>
      </c>
      <c r="H42" s="100">
        <f t="shared" si="5"/>
        <v>300</v>
      </c>
      <c r="I42" s="100">
        <f t="shared" si="6"/>
        <v>2120.7762329828774</v>
      </c>
      <c r="J42" s="100"/>
      <c r="L42" s="100"/>
    </row>
    <row r="43" spans="1:13" x14ac:dyDescent="0.3">
      <c r="A43" s="92">
        <v>18</v>
      </c>
      <c r="B43" s="116">
        <f t="shared" si="7"/>
        <v>44348</v>
      </c>
      <c r="C43" s="100">
        <f t="shared" si="0"/>
        <v>177833.56346279249</v>
      </c>
      <c r="D43" s="100">
        <f t="shared" si="1"/>
        <v>1185.5570897519499</v>
      </c>
      <c r="E43" s="100">
        <f t="shared" si="2"/>
        <v>135.21914323092733</v>
      </c>
      <c r="F43" s="100">
        <f t="shared" si="3"/>
        <v>177698.34431956155</v>
      </c>
      <c r="G43" s="100">
        <f t="shared" si="4"/>
        <v>500</v>
      </c>
      <c r="H43" s="100">
        <f t="shared" si="5"/>
        <v>300</v>
      </c>
      <c r="I43" s="100">
        <f t="shared" si="6"/>
        <v>2120.7762329828774</v>
      </c>
      <c r="J43" s="100"/>
      <c r="L43" s="100"/>
    </row>
    <row r="44" spans="1:13" x14ac:dyDescent="0.3">
      <c r="A44" s="92">
        <v>19</v>
      </c>
      <c r="B44" s="116">
        <f t="shared" si="7"/>
        <v>44378</v>
      </c>
      <c r="C44" s="100">
        <f t="shared" si="0"/>
        <v>177698.34431956155</v>
      </c>
      <c r="D44" s="100">
        <f t="shared" si="1"/>
        <v>1184.655628797077</v>
      </c>
      <c r="E44" s="100">
        <f t="shared" si="2"/>
        <v>136.12060418580018</v>
      </c>
      <c r="F44" s="100">
        <f t="shared" si="3"/>
        <v>177562.22371537576</v>
      </c>
      <c r="G44" s="100">
        <f t="shared" si="4"/>
        <v>500</v>
      </c>
      <c r="H44" s="100">
        <f t="shared" si="5"/>
        <v>300</v>
      </c>
      <c r="I44" s="100">
        <f t="shared" si="6"/>
        <v>2120.7762329828774</v>
      </c>
      <c r="J44" s="100"/>
      <c r="L44" s="100"/>
    </row>
    <row r="45" spans="1:13" x14ac:dyDescent="0.3">
      <c r="A45" s="92">
        <v>20</v>
      </c>
      <c r="B45" s="116">
        <f t="shared" si="7"/>
        <v>44409</v>
      </c>
      <c r="C45" s="100">
        <f t="shared" si="0"/>
        <v>177562.22371537576</v>
      </c>
      <c r="D45" s="100">
        <f t="shared" si="1"/>
        <v>1183.7481581025052</v>
      </c>
      <c r="E45" s="100">
        <f t="shared" si="2"/>
        <v>137.02807488037206</v>
      </c>
      <c r="F45" s="100">
        <f t="shared" si="3"/>
        <v>177425.1956404954</v>
      </c>
      <c r="G45" s="100">
        <f t="shared" si="4"/>
        <v>500</v>
      </c>
      <c r="H45" s="100">
        <f t="shared" si="5"/>
        <v>300</v>
      </c>
      <c r="I45" s="100">
        <f t="shared" si="6"/>
        <v>2120.7762329828774</v>
      </c>
      <c r="J45" s="100"/>
      <c r="L45" s="100"/>
    </row>
    <row r="46" spans="1:13" x14ac:dyDescent="0.3">
      <c r="A46" s="92">
        <v>21</v>
      </c>
      <c r="B46" s="116">
        <f t="shared" si="7"/>
        <v>44440</v>
      </c>
      <c r="C46" s="100">
        <f t="shared" si="0"/>
        <v>177425.1956404954</v>
      </c>
      <c r="D46" s="100">
        <f t="shared" si="1"/>
        <v>1182.8346376033028</v>
      </c>
      <c r="E46" s="100">
        <f t="shared" si="2"/>
        <v>137.94159537957444</v>
      </c>
      <c r="F46" s="100">
        <f t="shared" si="3"/>
        <v>177287.25404511581</v>
      </c>
      <c r="G46" s="100">
        <f t="shared" si="4"/>
        <v>500</v>
      </c>
      <c r="H46" s="100">
        <f t="shared" si="5"/>
        <v>300</v>
      </c>
      <c r="I46" s="100">
        <f t="shared" si="6"/>
        <v>2120.7762329828774</v>
      </c>
      <c r="J46" s="100"/>
      <c r="L46" s="100"/>
    </row>
    <row r="47" spans="1:13" x14ac:dyDescent="0.3">
      <c r="A47" s="92">
        <v>22</v>
      </c>
      <c r="B47" s="116">
        <f t="shared" si="7"/>
        <v>44470</v>
      </c>
      <c r="C47" s="100">
        <f t="shared" si="0"/>
        <v>177287.25404511581</v>
      </c>
      <c r="D47" s="100">
        <f t="shared" si="1"/>
        <v>1181.9150269674387</v>
      </c>
      <c r="E47" s="100">
        <f t="shared" si="2"/>
        <v>138.86120601543848</v>
      </c>
      <c r="F47" s="100">
        <f t="shared" si="3"/>
        <v>177148.39283910039</v>
      </c>
      <c r="G47" s="100">
        <f t="shared" si="4"/>
        <v>500</v>
      </c>
      <c r="H47" s="100">
        <f t="shared" si="5"/>
        <v>300</v>
      </c>
      <c r="I47" s="100">
        <f t="shared" si="6"/>
        <v>2120.7762329828774</v>
      </c>
      <c r="J47" s="100"/>
      <c r="L47" s="100"/>
    </row>
    <row r="48" spans="1:13" x14ac:dyDescent="0.3">
      <c r="A48" s="92">
        <v>23</v>
      </c>
      <c r="B48" s="116">
        <f t="shared" si="7"/>
        <v>44501</v>
      </c>
      <c r="C48" s="100">
        <f t="shared" si="0"/>
        <v>177148.39283910039</v>
      </c>
      <c r="D48" s="100">
        <f t="shared" si="1"/>
        <v>1180.9892855940027</v>
      </c>
      <c r="E48" s="100">
        <f t="shared" si="2"/>
        <v>139.78694738887452</v>
      </c>
      <c r="F48" s="100">
        <f t="shared" si="3"/>
        <v>177008.60589171152</v>
      </c>
      <c r="G48" s="100">
        <f t="shared" si="4"/>
        <v>500</v>
      </c>
      <c r="H48" s="100">
        <f t="shared" si="5"/>
        <v>300</v>
      </c>
      <c r="I48" s="100">
        <f t="shared" si="6"/>
        <v>2120.7762329828774</v>
      </c>
      <c r="J48" s="100"/>
      <c r="L48" s="100"/>
    </row>
    <row r="49" spans="1:12" x14ac:dyDescent="0.3">
      <c r="A49" s="92">
        <v>24</v>
      </c>
      <c r="B49" s="116">
        <f t="shared" si="7"/>
        <v>44531</v>
      </c>
      <c r="C49" s="100">
        <f t="shared" si="0"/>
        <v>177008.60589171152</v>
      </c>
      <c r="D49" s="100">
        <f t="shared" si="1"/>
        <v>1180.0573726114101</v>
      </c>
      <c r="E49" s="100">
        <f t="shared" si="2"/>
        <v>140.71886037146714</v>
      </c>
      <c r="F49" s="100">
        <f t="shared" si="3"/>
        <v>176867.88703134004</v>
      </c>
      <c r="G49" s="100">
        <f t="shared" si="4"/>
        <v>500</v>
      </c>
      <c r="H49" s="100">
        <f t="shared" si="5"/>
        <v>300</v>
      </c>
      <c r="I49" s="100">
        <f t="shared" si="6"/>
        <v>2120.7762329828774</v>
      </c>
      <c r="J49" s="100"/>
      <c r="L49" s="100"/>
    </row>
    <row r="50" spans="1:12" x14ac:dyDescent="0.3">
      <c r="A50" s="92">
        <v>25</v>
      </c>
      <c r="B50" s="116">
        <f t="shared" si="7"/>
        <v>44562</v>
      </c>
      <c r="C50" s="100">
        <f t="shared" si="0"/>
        <v>176867.88703134004</v>
      </c>
      <c r="D50" s="100">
        <f t="shared" si="1"/>
        <v>1179.1192468756003</v>
      </c>
      <c r="E50" s="100">
        <f t="shared" si="2"/>
        <v>141.65698610727691</v>
      </c>
      <c r="F50" s="100">
        <f t="shared" si="3"/>
        <v>176726.23004523278</v>
      </c>
      <c r="G50" s="100">
        <f t="shared" si="4"/>
        <v>500</v>
      </c>
      <c r="H50" s="100">
        <f t="shared" si="5"/>
        <v>300</v>
      </c>
      <c r="I50" s="100">
        <f t="shared" si="6"/>
        <v>2120.7762329828774</v>
      </c>
      <c r="J50" s="100"/>
      <c r="L50" s="100"/>
    </row>
    <row r="51" spans="1:12" x14ac:dyDescent="0.3">
      <c r="A51" s="92">
        <v>26</v>
      </c>
      <c r="B51" s="116">
        <f t="shared" si="7"/>
        <v>44593</v>
      </c>
      <c r="C51" s="100">
        <f t="shared" si="0"/>
        <v>176726.23004523278</v>
      </c>
      <c r="D51" s="100">
        <f t="shared" si="1"/>
        <v>1178.1748669682186</v>
      </c>
      <c r="E51" s="100">
        <f t="shared" si="2"/>
        <v>142.60136601465865</v>
      </c>
      <c r="F51" s="100">
        <f t="shared" si="3"/>
        <v>176583.62867921812</v>
      </c>
      <c r="G51" s="100">
        <f t="shared" si="4"/>
        <v>500</v>
      </c>
      <c r="H51" s="100">
        <f t="shared" si="5"/>
        <v>300</v>
      </c>
      <c r="I51" s="100">
        <f t="shared" si="6"/>
        <v>2120.7762329828774</v>
      </c>
      <c r="J51" s="100"/>
      <c r="L51" s="100"/>
    </row>
    <row r="52" spans="1:12" x14ac:dyDescent="0.3">
      <c r="A52" s="92">
        <v>27</v>
      </c>
      <c r="B52" s="116">
        <f t="shared" si="7"/>
        <v>44621</v>
      </c>
      <c r="C52" s="100">
        <f t="shared" si="0"/>
        <v>176583.62867921812</v>
      </c>
      <c r="D52" s="100">
        <f t="shared" si="1"/>
        <v>1177.2241911947876</v>
      </c>
      <c r="E52" s="100">
        <f t="shared" si="2"/>
        <v>143.55204178808958</v>
      </c>
      <c r="F52" s="100">
        <f t="shared" si="3"/>
        <v>176440.07663743003</v>
      </c>
      <c r="G52" s="100">
        <f t="shared" si="4"/>
        <v>500</v>
      </c>
      <c r="H52" s="100">
        <f t="shared" si="5"/>
        <v>300</v>
      </c>
      <c r="I52" s="100">
        <f t="shared" si="6"/>
        <v>2120.7762329828774</v>
      </c>
      <c r="J52" s="100"/>
      <c r="L52" s="100"/>
    </row>
    <row r="53" spans="1:12" x14ac:dyDescent="0.3">
      <c r="A53" s="92">
        <v>28</v>
      </c>
      <c r="B53" s="116">
        <f t="shared" si="7"/>
        <v>44652</v>
      </c>
      <c r="C53" s="100">
        <f t="shared" si="0"/>
        <v>176440.07663743003</v>
      </c>
      <c r="D53" s="100">
        <f t="shared" si="1"/>
        <v>1176.2671775828669</v>
      </c>
      <c r="E53" s="100">
        <f t="shared" si="2"/>
        <v>144.50905540001031</v>
      </c>
      <c r="F53" s="100">
        <f t="shared" si="3"/>
        <v>176295.56758203002</v>
      </c>
      <c r="G53" s="100">
        <f t="shared" si="4"/>
        <v>500</v>
      </c>
      <c r="H53" s="100">
        <f t="shared" si="5"/>
        <v>300</v>
      </c>
      <c r="I53" s="100">
        <f t="shared" si="6"/>
        <v>2120.7762329828774</v>
      </c>
      <c r="J53" s="100"/>
      <c r="L53" s="100"/>
    </row>
    <row r="54" spans="1:12" x14ac:dyDescent="0.3">
      <c r="A54" s="92">
        <v>29</v>
      </c>
      <c r="B54" s="116">
        <f t="shared" si="7"/>
        <v>44682</v>
      </c>
      <c r="C54" s="100">
        <f t="shared" si="0"/>
        <v>176295.56758203002</v>
      </c>
      <c r="D54" s="100">
        <f t="shared" si="1"/>
        <v>1175.3037838802002</v>
      </c>
      <c r="E54" s="100">
        <f t="shared" si="2"/>
        <v>145.47244910267705</v>
      </c>
      <c r="F54" s="100">
        <f t="shared" si="3"/>
        <v>176150.09513292735</v>
      </c>
      <c r="G54" s="100">
        <f t="shared" si="4"/>
        <v>500</v>
      </c>
      <c r="H54" s="100">
        <f t="shared" si="5"/>
        <v>300</v>
      </c>
      <c r="I54" s="100">
        <f t="shared" si="6"/>
        <v>2120.7762329828774</v>
      </c>
      <c r="J54" s="100"/>
      <c r="L54" s="100"/>
    </row>
    <row r="55" spans="1:12" x14ac:dyDescent="0.3">
      <c r="A55" s="92">
        <v>30</v>
      </c>
      <c r="B55" s="116">
        <f t="shared" si="7"/>
        <v>44713</v>
      </c>
      <c r="C55" s="100">
        <f t="shared" si="0"/>
        <v>176150.09513292735</v>
      </c>
      <c r="D55" s="100">
        <f t="shared" si="1"/>
        <v>1174.3339675528491</v>
      </c>
      <c r="E55" s="100">
        <f t="shared" si="2"/>
        <v>146.4422654300281</v>
      </c>
      <c r="F55" s="100">
        <f t="shared" si="3"/>
        <v>176003.65286749732</v>
      </c>
      <c r="G55" s="100">
        <f t="shared" si="4"/>
        <v>500</v>
      </c>
      <c r="H55" s="100">
        <f t="shared" si="5"/>
        <v>300</v>
      </c>
      <c r="I55" s="100">
        <f t="shared" si="6"/>
        <v>2120.7762329828774</v>
      </c>
      <c r="J55" s="100"/>
      <c r="L55" s="100"/>
    </row>
    <row r="56" spans="1:12" x14ac:dyDescent="0.3">
      <c r="A56" s="92">
        <v>31</v>
      </c>
      <c r="B56" s="116">
        <f t="shared" si="7"/>
        <v>44743</v>
      </c>
      <c r="C56" s="100">
        <f t="shared" si="0"/>
        <v>176003.65286749732</v>
      </c>
      <c r="D56" s="100">
        <f t="shared" si="1"/>
        <v>1173.3576857833157</v>
      </c>
      <c r="E56" s="100">
        <f t="shared" si="2"/>
        <v>147.41854719956154</v>
      </c>
      <c r="F56" s="100">
        <f t="shared" si="3"/>
        <v>175856.23432029775</v>
      </c>
      <c r="G56" s="100">
        <f t="shared" si="4"/>
        <v>500</v>
      </c>
      <c r="H56" s="100">
        <f t="shared" si="5"/>
        <v>300</v>
      </c>
      <c r="I56" s="100">
        <f t="shared" si="6"/>
        <v>2120.7762329828774</v>
      </c>
      <c r="J56" s="100"/>
      <c r="L56" s="100"/>
    </row>
    <row r="57" spans="1:12" x14ac:dyDescent="0.3">
      <c r="A57" s="92">
        <v>32</v>
      </c>
      <c r="B57" s="116">
        <f t="shared" si="7"/>
        <v>44774</v>
      </c>
      <c r="C57" s="100">
        <f t="shared" si="0"/>
        <v>175856.23432029775</v>
      </c>
      <c r="D57" s="100">
        <f t="shared" si="1"/>
        <v>1172.3748954686516</v>
      </c>
      <c r="E57" s="100">
        <f t="shared" si="2"/>
        <v>148.40133751422559</v>
      </c>
      <c r="F57" s="100">
        <f t="shared" si="3"/>
        <v>175707.83298278353</v>
      </c>
      <c r="G57" s="100">
        <f t="shared" si="4"/>
        <v>500</v>
      </c>
      <c r="H57" s="100">
        <f t="shared" si="5"/>
        <v>300</v>
      </c>
      <c r="I57" s="100">
        <f t="shared" si="6"/>
        <v>2120.7762329828774</v>
      </c>
      <c r="J57" s="100"/>
      <c r="L57" s="100"/>
    </row>
    <row r="58" spans="1:12" x14ac:dyDescent="0.3">
      <c r="A58" s="92">
        <v>33</v>
      </c>
      <c r="B58" s="116">
        <f t="shared" si="7"/>
        <v>44805</v>
      </c>
      <c r="C58" s="100">
        <f t="shared" si="0"/>
        <v>175707.83298278353</v>
      </c>
      <c r="D58" s="100">
        <f t="shared" si="1"/>
        <v>1171.3855532185569</v>
      </c>
      <c r="E58" s="100">
        <f t="shared" si="2"/>
        <v>149.39067976432034</v>
      </c>
      <c r="F58" s="100">
        <f t="shared" si="3"/>
        <v>175558.4423030192</v>
      </c>
      <c r="G58" s="100">
        <f t="shared" si="4"/>
        <v>500</v>
      </c>
      <c r="H58" s="100">
        <f t="shared" si="5"/>
        <v>300</v>
      </c>
      <c r="I58" s="100">
        <f t="shared" si="6"/>
        <v>2120.7762329828774</v>
      </c>
      <c r="J58" s="100"/>
      <c r="L58" s="100"/>
    </row>
    <row r="59" spans="1:12" x14ac:dyDescent="0.3">
      <c r="A59" s="92">
        <v>34</v>
      </c>
      <c r="B59" s="116">
        <f t="shared" si="7"/>
        <v>44835</v>
      </c>
      <c r="C59" s="100">
        <f t="shared" si="0"/>
        <v>175558.4423030192</v>
      </c>
      <c r="D59" s="100">
        <f t="shared" si="1"/>
        <v>1170.3896153534613</v>
      </c>
      <c r="E59" s="100">
        <f t="shared" si="2"/>
        <v>150.38661762941592</v>
      </c>
      <c r="F59" s="100">
        <f t="shared" si="3"/>
        <v>175408.05568538979</v>
      </c>
      <c r="G59" s="100">
        <f t="shared" si="4"/>
        <v>500</v>
      </c>
      <c r="H59" s="100">
        <f t="shared" si="5"/>
        <v>300</v>
      </c>
      <c r="I59" s="100">
        <f t="shared" si="6"/>
        <v>2120.7762329828774</v>
      </c>
      <c r="J59" s="100"/>
      <c r="L59" s="100"/>
    </row>
    <row r="60" spans="1:12" x14ac:dyDescent="0.3">
      <c r="A60" s="92">
        <v>35</v>
      </c>
      <c r="B60" s="116">
        <f t="shared" si="7"/>
        <v>44866</v>
      </c>
      <c r="C60" s="100">
        <f t="shared" si="0"/>
        <v>175408.05568538979</v>
      </c>
      <c r="D60" s="100">
        <f t="shared" si="1"/>
        <v>1169.3870379025986</v>
      </c>
      <c r="E60" s="100">
        <f t="shared" si="2"/>
        <v>151.38919508027857</v>
      </c>
      <c r="F60" s="100">
        <f t="shared" si="3"/>
        <v>175256.66649030952</v>
      </c>
      <c r="G60" s="100">
        <f t="shared" si="4"/>
        <v>500</v>
      </c>
      <c r="H60" s="100">
        <f t="shared" si="5"/>
        <v>300</v>
      </c>
      <c r="I60" s="100">
        <f t="shared" si="6"/>
        <v>2120.7762329828774</v>
      </c>
      <c r="J60" s="100"/>
      <c r="L60" s="100"/>
    </row>
    <row r="61" spans="1:12" x14ac:dyDescent="0.3">
      <c r="A61" s="92">
        <v>36</v>
      </c>
      <c r="B61" s="116">
        <f t="shared" si="7"/>
        <v>44896</v>
      </c>
      <c r="C61" s="100">
        <f t="shared" si="0"/>
        <v>175256.66649030952</v>
      </c>
      <c r="D61" s="100">
        <f t="shared" si="1"/>
        <v>1168.3777766020635</v>
      </c>
      <c r="E61" s="100">
        <f t="shared" si="2"/>
        <v>152.39845638081374</v>
      </c>
      <c r="F61" s="100">
        <f t="shared" si="3"/>
        <v>175104.2680339287</v>
      </c>
      <c r="G61" s="100">
        <f t="shared" si="4"/>
        <v>500</v>
      </c>
      <c r="H61" s="100">
        <f t="shared" si="5"/>
        <v>300</v>
      </c>
      <c r="I61" s="100">
        <f t="shared" si="6"/>
        <v>2120.7762329828774</v>
      </c>
      <c r="J61" s="100"/>
      <c r="L61" s="100"/>
    </row>
    <row r="62" spans="1:12" x14ac:dyDescent="0.3">
      <c r="A62" s="92">
        <v>37</v>
      </c>
      <c r="B62" s="116">
        <f t="shared" si="7"/>
        <v>44927</v>
      </c>
      <c r="C62" s="100">
        <f t="shared" si="0"/>
        <v>175104.2680339287</v>
      </c>
      <c r="D62" s="100">
        <f t="shared" si="1"/>
        <v>1167.3617868928582</v>
      </c>
      <c r="E62" s="100">
        <f t="shared" si="2"/>
        <v>153.41444609001906</v>
      </c>
      <c r="F62" s="100">
        <f t="shared" si="3"/>
        <v>174950.85358783868</v>
      </c>
      <c r="G62" s="100">
        <f t="shared" si="4"/>
        <v>500</v>
      </c>
      <c r="H62" s="100">
        <f t="shared" si="5"/>
        <v>300</v>
      </c>
      <c r="I62" s="100">
        <f t="shared" si="6"/>
        <v>2120.7762329828774</v>
      </c>
      <c r="J62" s="100"/>
      <c r="L62" s="100"/>
    </row>
    <row r="63" spans="1:12" x14ac:dyDescent="0.3">
      <c r="A63" s="92">
        <v>38</v>
      </c>
      <c r="B63" s="116">
        <f t="shared" si="7"/>
        <v>44958</v>
      </c>
      <c r="C63" s="100">
        <f t="shared" si="0"/>
        <v>174950.85358783868</v>
      </c>
      <c r="D63" s="100">
        <f t="shared" si="1"/>
        <v>1166.3390239189246</v>
      </c>
      <c r="E63" s="100">
        <f t="shared" si="2"/>
        <v>154.43720906395265</v>
      </c>
      <c r="F63" s="100">
        <f t="shared" si="3"/>
        <v>174796.41637877471</v>
      </c>
      <c r="G63" s="100">
        <f t="shared" si="4"/>
        <v>500</v>
      </c>
      <c r="H63" s="100">
        <f t="shared" si="5"/>
        <v>300</v>
      </c>
      <c r="I63" s="100">
        <f t="shared" si="6"/>
        <v>2120.7762329828774</v>
      </c>
      <c r="J63" s="100"/>
      <c r="L63" s="100"/>
    </row>
    <row r="64" spans="1:12" x14ac:dyDescent="0.3">
      <c r="A64" s="92">
        <v>39</v>
      </c>
      <c r="B64" s="116">
        <f t="shared" si="7"/>
        <v>44986</v>
      </c>
      <c r="C64" s="100">
        <f t="shared" si="0"/>
        <v>174796.41637877471</v>
      </c>
      <c r="D64" s="100">
        <f t="shared" si="1"/>
        <v>1165.3094425251647</v>
      </c>
      <c r="E64" s="100">
        <f t="shared" si="2"/>
        <v>155.46679045771248</v>
      </c>
      <c r="F64" s="100">
        <f t="shared" si="3"/>
        <v>174640.94958831699</v>
      </c>
      <c r="G64" s="100">
        <f t="shared" si="4"/>
        <v>500</v>
      </c>
      <c r="H64" s="100">
        <f t="shared" si="5"/>
        <v>300</v>
      </c>
      <c r="I64" s="100">
        <f t="shared" si="6"/>
        <v>2120.7762329828774</v>
      </c>
      <c r="J64" s="100"/>
      <c r="L64" s="100"/>
    </row>
    <row r="65" spans="1:12" x14ac:dyDescent="0.3">
      <c r="A65" s="92">
        <v>40</v>
      </c>
      <c r="B65" s="116">
        <f t="shared" si="7"/>
        <v>45017</v>
      </c>
      <c r="C65" s="100">
        <f t="shared" si="0"/>
        <v>174640.94958831699</v>
      </c>
      <c r="D65" s="100">
        <f t="shared" si="1"/>
        <v>1164.2729972554466</v>
      </c>
      <c r="E65" s="100">
        <f t="shared" si="2"/>
        <v>156.50323572743059</v>
      </c>
      <c r="F65" s="100">
        <f t="shared" si="3"/>
        <v>174484.44635258956</v>
      </c>
      <c r="G65" s="100">
        <f t="shared" si="4"/>
        <v>500</v>
      </c>
      <c r="H65" s="100">
        <f t="shared" si="5"/>
        <v>300</v>
      </c>
      <c r="I65" s="100">
        <f t="shared" si="6"/>
        <v>2120.7762329828774</v>
      </c>
      <c r="J65" s="100"/>
      <c r="L65" s="100"/>
    </row>
    <row r="66" spans="1:12" x14ac:dyDescent="0.3">
      <c r="A66" s="92">
        <v>41</v>
      </c>
      <c r="B66" s="116">
        <f t="shared" si="7"/>
        <v>45047</v>
      </c>
      <c r="C66" s="100">
        <f t="shared" si="0"/>
        <v>174484.44635258956</v>
      </c>
      <c r="D66" s="100">
        <f t="shared" si="1"/>
        <v>1163.229642350597</v>
      </c>
      <c r="E66" s="100">
        <f t="shared" si="2"/>
        <v>157.54659063228019</v>
      </c>
      <c r="F66" s="100">
        <f t="shared" si="3"/>
        <v>174326.89976195726</v>
      </c>
      <c r="G66" s="100">
        <f t="shared" si="4"/>
        <v>500</v>
      </c>
      <c r="H66" s="100">
        <f t="shared" si="5"/>
        <v>300</v>
      </c>
      <c r="I66" s="100">
        <f t="shared" si="6"/>
        <v>2120.7762329828774</v>
      </c>
      <c r="J66" s="100"/>
      <c r="L66" s="100"/>
    </row>
    <row r="67" spans="1:12" x14ac:dyDescent="0.3">
      <c r="A67" s="92">
        <v>42</v>
      </c>
      <c r="B67" s="116">
        <f t="shared" si="7"/>
        <v>45078</v>
      </c>
      <c r="C67" s="100">
        <f t="shared" si="0"/>
        <v>174326.89976195726</v>
      </c>
      <c r="D67" s="100">
        <f t="shared" si="1"/>
        <v>1162.1793317463819</v>
      </c>
      <c r="E67" s="100">
        <f t="shared" si="2"/>
        <v>158.59690123649534</v>
      </c>
      <c r="F67" s="100">
        <f t="shared" si="3"/>
        <v>174168.30286072075</v>
      </c>
      <c r="G67" s="100">
        <f t="shared" si="4"/>
        <v>500</v>
      </c>
      <c r="H67" s="100">
        <f t="shared" si="5"/>
        <v>300</v>
      </c>
      <c r="I67" s="100">
        <f t="shared" si="6"/>
        <v>2120.7762329828774</v>
      </c>
      <c r="J67" s="100"/>
      <c r="L67" s="100"/>
    </row>
    <row r="68" spans="1:12" x14ac:dyDescent="0.3">
      <c r="A68" s="92">
        <v>43</v>
      </c>
      <c r="B68" s="116">
        <f t="shared" si="7"/>
        <v>45108</v>
      </c>
      <c r="C68" s="100">
        <f t="shared" si="0"/>
        <v>174168.30286072075</v>
      </c>
      <c r="D68" s="100">
        <f t="shared" si="1"/>
        <v>1161.1220190714719</v>
      </c>
      <c r="E68" s="100">
        <f t="shared" si="2"/>
        <v>159.65421391140535</v>
      </c>
      <c r="F68" s="100">
        <f t="shared" si="3"/>
        <v>174008.64864680934</v>
      </c>
      <c r="G68" s="100">
        <f t="shared" si="4"/>
        <v>500</v>
      </c>
      <c r="H68" s="100">
        <f t="shared" si="5"/>
        <v>300</v>
      </c>
      <c r="I68" s="100">
        <f t="shared" si="6"/>
        <v>2120.7762329828774</v>
      </c>
      <c r="J68" s="100"/>
      <c r="L68" s="100"/>
    </row>
    <row r="69" spans="1:12" x14ac:dyDescent="0.3">
      <c r="A69" s="92">
        <v>44</v>
      </c>
      <c r="B69" s="116">
        <f t="shared" si="7"/>
        <v>45139</v>
      </c>
      <c r="C69" s="100">
        <f t="shared" si="0"/>
        <v>174008.64864680934</v>
      </c>
      <c r="D69" s="100">
        <f t="shared" si="1"/>
        <v>1160.0576576453957</v>
      </c>
      <c r="E69" s="100">
        <f t="shared" si="2"/>
        <v>160.71857533748152</v>
      </c>
      <c r="F69" s="100">
        <f t="shared" si="3"/>
        <v>173847.93007147184</v>
      </c>
      <c r="G69" s="100">
        <f t="shared" si="4"/>
        <v>500</v>
      </c>
      <c r="H69" s="100">
        <f t="shared" si="5"/>
        <v>300</v>
      </c>
      <c r="I69" s="100">
        <f t="shared" si="6"/>
        <v>2120.7762329828774</v>
      </c>
      <c r="J69" s="100"/>
      <c r="L69" s="100"/>
    </row>
    <row r="70" spans="1:12" x14ac:dyDescent="0.3">
      <c r="A70" s="92">
        <v>45</v>
      </c>
      <c r="B70" s="116">
        <f t="shared" si="7"/>
        <v>45170</v>
      </c>
      <c r="C70" s="100">
        <f t="shared" si="0"/>
        <v>173847.93007147184</v>
      </c>
      <c r="D70" s="100">
        <f t="shared" si="1"/>
        <v>1158.9862004764791</v>
      </c>
      <c r="E70" s="100">
        <f t="shared" si="2"/>
        <v>161.79003250639812</v>
      </c>
      <c r="F70" s="100">
        <f t="shared" si="3"/>
        <v>173686.14003896544</v>
      </c>
      <c r="G70" s="100">
        <f t="shared" si="4"/>
        <v>500</v>
      </c>
      <c r="H70" s="100">
        <f t="shared" si="5"/>
        <v>300</v>
      </c>
      <c r="I70" s="100">
        <f t="shared" si="6"/>
        <v>2120.7762329828774</v>
      </c>
      <c r="J70" s="100"/>
      <c r="L70" s="100"/>
    </row>
    <row r="71" spans="1:12" x14ac:dyDescent="0.3">
      <c r="A71" s="92">
        <v>46</v>
      </c>
      <c r="B71" s="116">
        <f t="shared" si="7"/>
        <v>45200</v>
      </c>
      <c r="C71" s="100">
        <f t="shared" si="0"/>
        <v>173686.14003896544</v>
      </c>
      <c r="D71" s="100">
        <f t="shared" si="1"/>
        <v>1157.9076002597697</v>
      </c>
      <c r="E71" s="100">
        <f t="shared" si="2"/>
        <v>162.86863272310757</v>
      </c>
      <c r="F71" s="100">
        <f t="shared" si="3"/>
        <v>173523.27140624233</v>
      </c>
      <c r="G71" s="100">
        <f t="shared" si="4"/>
        <v>500</v>
      </c>
      <c r="H71" s="100">
        <f t="shared" si="5"/>
        <v>300</v>
      </c>
      <c r="I71" s="100">
        <f t="shared" si="6"/>
        <v>2120.7762329828774</v>
      </c>
      <c r="J71" s="100"/>
      <c r="L71" s="100"/>
    </row>
    <row r="72" spans="1:12" x14ac:dyDescent="0.3">
      <c r="A72" s="92">
        <v>47</v>
      </c>
      <c r="B72" s="116">
        <f t="shared" si="7"/>
        <v>45231</v>
      </c>
      <c r="C72" s="100">
        <f t="shared" si="0"/>
        <v>173523.27140624233</v>
      </c>
      <c r="D72" s="100">
        <f t="shared" si="1"/>
        <v>1156.821809374949</v>
      </c>
      <c r="E72" s="100">
        <f t="shared" si="2"/>
        <v>163.95442360792822</v>
      </c>
      <c r="F72" s="100">
        <f t="shared" si="3"/>
        <v>173359.31698263439</v>
      </c>
      <c r="G72" s="100">
        <f t="shared" si="4"/>
        <v>500</v>
      </c>
      <c r="H72" s="100">
        <f t="shared" si="5"/>
        <v>300</v>
      </c>
      <c r="I72" s="100">
        <f t="shared" si="6"/>
        <v>2120.7762329828774</v>
      </c>
      <c r="J72" s="100"/>
      <c r="L72" s="100"/>
    </row>
    <row r="73" spans="1:12" x14ac:dyDescent="0.3">
      <c r="A73" s="92">
        <v>48</v>
      </c>
      <c r="B73" s="116">
        <f t="shared" si="7"/>
        <v>45261</v>
      </c>
      <c r="C73" s="100">
        <f t="shared" si="0"/>
        <v>173359.31698263439</v>
      </c>
      <c r="D73" s="100">
        <f t="shared" si="1"/>
        <v>1155.7287798842294</v>
      </c>
      <c r="E73" s="100">
        <f t="shared" si="2"/>
        <v>165.04745309864779</v>
      </c>
      <c r="F73" s="100">
        <f t="shared" si="3"/>
        <v>173194.26952953576</v>
      </c>
      <c r="G73" s="100">
        <f t="shared" si="4"/>
        <v>500</v>
      </c>
      <c r="H73" s="100">
        <f t="shared" si="5"/>
        <v>300</v>
      </c>
      <c r="I73" s="100">
        <f t="shared" si="6"/>
        <v>2120.7762329828774</v>
      </c>
      <c r="J73" s="100"/>
      <c r="L73" s="100"/>
    </row>
    <row r="74" spans="1:12" x14ac:dyDescent="0.3">
      <c r="A74" s="92">
        <v>49</v>
      </c>
      <c r="B74" s="116">
        <f t="shared" si="7"/>
        <v>45292</v>
      </c>
      <c r="C74" s="100">
        <f t="shared" si="0"/>
        <v>173194.26952953576</v>
      </c>
      <c r="D74" s="100">
        <f t="shared" si="1"/>
        <v>1154.6284635302384</v>
      </c>
      <c r="E74" s="100">
        <f t="shared" si="2"/>
        <v>166.14776945263884</v>
      </c>
      <c r="F74" s="100">
        <f t="shared" si="3"/>
        <v>173028.12176008313</v>
      </c>
      <c r="G74" s="100">
        <f t="shared" si="4"/>
        <v>500</v>
      </c>
      <c r="H74" s="100">
        <f t="shared" si="5"/>
        <v>300</v>
      </c>
      <c r="I74" s="100">
        <f t="shared" si="6"/>
        <v>2120.7762329828774</v>
      </c>
      <c r="J74" s="100"/>
      <c r="L74" s="100"/>
    </row>
    <row r="75" spans="1:12" x14ac:dyDescent="0.3">
      <c r="A75" s="92">
        <v>50</v>
      </c>
      <c r="B75" s="116">
        <f t="shared" si="7"/>
        <v>45323</v>
      </c>
      <c r="C75" s="100">
        <f t="shared" si="0"/>
        <v>173028.12176008313</v>
      </c>
      <c r="D75" s="100">
        <f t="shared" si="1"/>
        <v>1153.5208117338875</v>
      </c>
      <c r="E75" s="100">
        <f t="shared" si="2"/>
        <v>167.25542124898971</v>
      </c>
      <c r="F75" s="100">
        <f t="shared" si="3"/>
        <v>172860.86633883414</v>
      </c>
      <c r="G75" s="100">
        <f t="shared" si="4"/>
        <v>500</v>
      </c>
      <c r="H75" s="100">
        <f t="shared" si="5"/>
        <v>300</v>
      </c>
      <c r="I75" s="100">
        <f t="shared" si="6"/>
        <v>2120.7762329828774</v>
      </c>
      <c r="J75" s="100"/>
      <c r="L75" s="100"/>
    </row>
    <row r="76" spans="1:12" x14ac:dyDescent="0.3">
      <c r="A76" s="92">
        <v>51</v>
      </c>
      <c r="B76" s="116">
        <f t="shared" si="7"/>
        <v>45352</v>
      </c>
      <c r="C76" s="100">
        <f t="shared" si="0"/>
        <v>172860.86633883414</v>
      </c>
      <c r="D76" s="100">
        <f t="shared" si="1"/>
        <v>1152.4057755922277</v>
      </c>
      <c r="E76" s="100">
        <f t="shared" si="2"/>
        <v>168.37045739064956</v>
      </c>
      <c r="F76" s="100">
        <f t="shared" si="3"/>
        <v>172692.49588144349</v>
      </c>
      <c r="G76" s="100">
        <f t="shared" si="4"/>
        <v>500</v>
      </c>
      <c r="H76" s="100">
        <f t="shared" si="5"/>
        <v>300</v>
      </c>
      <c r="I76" s="100">
        <f t="shared" si="6"/>
        <v>2120.7762329828774</v>
      </c>
      <c r="J76" s="100"/>
      <c r="L76" s="100"/>
    </row>
    <row r="77" spans="1:12" x14ac:dyDescent="0.3">
      <c r="A77" s="92">
        <v>52</v>
      </c>
      <c r="B77" s="116">
        <f t="shared" si="7"/>
        <v>45383</v>
      </c>
      <c r="C77" s="100">
        <f t="shared" si="0"/>
        <v>172692.49588144349</v>
      </c>
      <c r="D77" s="100">
        <f t="shared" si="1"/>
        <v>1151.2833058762901</v>
      </c>
      <c r="E77" s="100">
        <f t="shared" si="2"/>
        <v>169.4929271065871</v>
      </c>
      <c r="F77" s="100">
        <f t="shared" si="3"/>
        <v>172523.0029543369</v>
      </c>
      <c r="G77" s="100">
        <f t="shared" si="4"/>
        <v>500</v>
      </c>
      <c r="H77" s="100">
        <f t="shared" si="5"/>
        <v>300</v>
      </c>
      <c r="I77" s="100">
        <f t="shared" si="6"/>
        <v>2120.7762329828774</v>
      </c>
      <c r="J77" s="100"/>
      <c r="L77" s="100"/>
    </row>
    <row r="78" spans="1:12" x14ac:dyDescent="0.3">
      <c r="A78" s="92">
        <v>53</v>
      </c>
      <c r="B78" s="116">
        <f t="shared" si="7"/>
        <v>45413</v>
      </c>
      <c r="C78" s="100">
        <f t="shared" si="0"/>
        <v>172523.0029543369</v>
      </c>
      <c r="D78" s="100">
        <f t="shared" si="1"/>
        <v>1150.1533530289128</v>
      </c>
      <c r="E78" s="100">
        <f t="shared" si="2"/>
        <v>170.62287995396446</v>
      </c>
      <c r="F78" s="100">
        <f t="shared" si="3"/>
        <v>172352.38007438293</v>
      </c>
      <c r="G78" s="100">
        <f t="shared" si="4"/>
        <v>500</v>
      </c>
      <c r="H78" s="100">
        <f t="shared" si="5"/>
        <v>300</v>
      </c>
      <c r="I78" s="100">
        <f t="shared" si="6"/>
        <v>2120.7762329828774</v>
      </c>
      <c r="J78" s="100"/>
      <c r="L78" s="100"/>
    </row>
    <row r="79" spans="1:12" x14ac:dyDescent="0.3">
      <c r="A79" s="92">
        <v>54</v>
      </c>
      <c r="B79" s="116">
        <f t="shared" si="7"/>
        <v>45444</v>
      </c>
      <c r="C79" s="100">
        <f t="shared" si="0"/>
        <v>172352.38007438293</v>
      </c>
      <c r="D79" s="100">
        <f t="shared" si="1"/>
        <v>1149.0158671625529</v>
      </c>
      <c r="E79" s="100">
        <f t="shared" si="2"/>
        <v>171.7603658203243</v>
      </c>
      <c r="F79" s="100">
        <f t="shared" si="3"/>
        <v>172180.61970856262</v>
      </c>
      <c r="G79" s="100">
        <f t="shared" si="4"/>
        <v>500</v>
      </c>
      <c r="H79" s="100">
        <f t="shared" si="5"/>
        <v>300</v>
      </c>
      <c r="I79" s="100">
        <f t="shared" si="6"/>
        <v>2120.7762329828774</v>
      </c>
      <c r="J79" s="100"/>
      <c r="L79" s="100"/>
    </row>
    <row r="80" spans="1:12" x14ac:dyDescent="0.3">
      <c r="A80" s="92">
        <v>55</v>
      </c>
      <c r="B80" s="116">
        <f t="shared" si="7"/>
        <v>45474</v>
      </c>
      <c r="C80" s="100">
        <f t="shared" si="0"/>
        <v>172180.61970856262</v>
      </c>
      <c r="D80" s="100">
        <f t="shared" si="1"/>
        <v>1147.8707980570841</v>
      </c>
      <c r="E80" s="100">
        <f t="shared" si="2"/>
        <v>172.90543492579309</v>
      </c>
      <c r="F80" s="100">
        <f t="shared" si="3"/>
        <v>172007.71427363681</v>
      </c>
      <c r="G80" s="100">
        <f t="shared" si="4"/>
        <v>500</v>
      </c>
      <c r="H80" s="100">
        <f t="shared" si="5"/>
        <v>300</v>
      </c>
      <c r="I80" s="100">
        <f t="shared" si="6"/>
        <v>2120.7762329828774</v>
      </c>
      <c r="J80" s="100"/>
      <c r="L80" s="100"/>
    </row>
    <row r="81" spans="1:12" x14ac:dyDescent="0.3">
      <c r="A81" s="92">
        <v>56</v>
      </c>
      <c r="B81" s="116">
        <f t="shared" si="7"/>
        <v>45505</v>
      </c>
      <c r="C81" s="100">
        <f t="shared" si="0"/>
        <v>172007.71427363681</v>
      </c>
      <c r="D81" s="100">
        <f t="shared" si="1"/>
        <v>1146.7180951575788</v>
      </c>
      <c r="E81" s="100">
        <f t="shared" si="2"/>
        <v>174.05813782529845</v>
      </c>
      <c r="F81" s="100">
        <f t="shared" si="3"/>
        <v>171833.6561358115</v>
      </c>
      <c r="G81" s="100">
        <f t="shared" si="4"/>
        <v>500</v>
      </c>
      <c r="H81" s="100">
        <f t="shared" si="5"/>
        <v>300</v>
      </c>
      <c r="I81" s="100">
        <f t="shared" si="6"/>
        <v>2120.7762329828774</v>
      </c>
      <c r="J81" s="100"/>
      <c r="L81" s="100"/>
    </row>
    <row r="82" spans="1:12" x14ac:dyDescent="0.3">
      <c r="A82" s="92">
        <v>57</v>
      </c>
      <c r="B82" s="116">
        <f t="shared" si="7"/>
        <v>45536</v>
      </c>
      <c r="C82" s="100">
        <f t="shared" si="0"/>
        <v>171833.6561358115</v>
      </c>
      <c r="D82" s="100">
        <f t="shared" si="1"/>
        <v>1145.5577075720767</v>
      </c>
      <c r="E82" s="100">
        <f t="shared" si="2"/>
        <v>175.21852541080057</v>
      </c>
      <c r="F82" s="100">
        <f t="shared" si="3"/>
        <v>171658.4376104007</v>
      </c>
      <c r="G82" s="100">
        <f t="shared" si="4"/>
        <v>500</v>
      </c>
      <c r="H82" s="100">
        <f t="shared" si="5"/>
        <v>300</v>
      </c>
      <c r="I82" s="100">
        <f t="shared" si="6"/>
        <v>2120.7762329828774</v>
      </c>
      <c r="J82" s="100"/>
      <c r="L82" s="100"/>
    </row>
    <row r="83" spans="1:12" x14ac:dyDescent="0.3">
      <c r="A83" s="92">
        <v>58</v>
      </c>
      <c r="B83" s="116">
        <f t="shared" si="7"/>
        <v>45566</v>
      </c>
      <c r="C83" s="100">
        <f t="shared" si="0"/>
        <v>171658.4376104007</v>
      </c>
      <c r="D83" s="100">
        <f t="shared" si="1"/>
        <v>1144.3895840693381</v>
      </c>
      <c r="E83" s="100">
        <f t="shared" si="2"/>
        <v>176.38664891353915</v>
      </c>
      <c r="F83" s="100">
        <f t="shared" si="3"/>
        <v>171482.05096148717</v>
      </c>
      <c r="G83" s="100">
        <f t="shared" si="4"/>
        <v>500</v>
      </c>
      <c r="H83" s="100">
        <f t="shared" si="5"/>
        <v>300</v>
      </c>
      <c r="I83" s="100">
        <f t="shared" si="6"/>
        <v>2120.7762329828774</v>
      </c>
      <c r="J83" s="100"/>
      <c r="L83" s="100"/>
    </row>
    <row r="84" spans="1:12" x14ac:dyDescent="0.3">
      <c r="A84" s="92">
        <v>59</v>
      </c>
      <c r="B84" s="116">
        <f t="shared" si="7"/>
        <v>45597</v>
      </c>
      <c r="C84" s="100">
        <f t="shared" si="0"/>
        <v>171482.05096148717</v>
      </c>
      <c r="D84" s="100">
        <f t="shared" si="1"/>
        <v>1143.2136730765812</v>
      </c>
      <c r="E84" s="100">
        <f t="shared" si="2"/>
        <v>177.56255990629597</v>
      </c>
      <c r="F84" s="100">
        <f t="shared" si="3"/>
        <v>171304.48840158086</v>
      </c>
      <c r="G84" s="100">
        <f t="shared" si="4"/>
        <v>500</v>
      </c>
      <c r="H84" s="100">
        <f t="shared" si="5"/>
        <v>300</v>
      </c>
      <c r="I84" s="100">
        <f t="shared" si="6"/>
        <v>2120.7762329828774</v>
      </c>
      <c r="J84" s="100"/>
      <c r="L84" s="100"/>
    </row>
    <row r="85" spans="1:12" x14ac:dyDescent="0.3">
      <c r="A85" s="92">
        <v>60</v>
      </c>
      <c r="B85" s="116">
        <f t="shared" si="7"/>
        <v>45627</v>
      </c>
      <c r="C85" s="100">
        <f t="shared" si="0"/>
        <v>171304.48840158086</v>
      </c>
      <c r="D85" s="100">
        <f t="shared" si="1"/>
        <v>1142.0299226772058</v>
      </c>
      <c r="E85" s="100">
        <f t="shared" si="2"/>
        <v>178.74631030567139</v>
      </c>
      <c r="F85" s="100">
        <f t="shared" si="3"/>
        <v>171125.7420912752</v>
      </c>
      <c r="G85" s="100">
        <f t="shared" si="4"/>
        <v>500</v>
      </c>
      <c r="H85" s="100">
        <f t="shared" si="5"/>
        <v>300</v>
      </c>
      <c r="I85" s="100">
        <f t="shared" si="6"/>
        <v>2120.7762329828774</v>
      </c>
      <c r="J85" s="100"/>
      <c r="L85" s="100"/>
    </row>
    <row r="86" spans="1:12" x14ac:dyDescent="0.3">
      <c r="A86" s="92">
        <v>61</v>
      </c>
      <c r="B86" s="116">
        <f t="shared" si="7"/>
        <v>45658</v>
      </c>
      <c r="C86" s="100">
        <f t="shared" si="0"/>
        <v>171125.7420912752</v>
      </c>
      <c r="D86" s="100">
        <f t="shared" si="1"/>
        <v>1140.8382806085015</v>
      </c>
      <c r="E86" s="100">
        <f t="shared" si="2"/>
        <v>179.93795237437575</v>
      </c>
      <c r="F86" s="100">
        <f t="shared" si="3"/>
        <v>170945.80413890083</v>
      </c>
      <c r="G86" s="100">
        <f t="shared" si="4"/>
        <v>500</v>
      </c>
      <c r="H86" s="100">
        <f t="shared" si="5"/>
        <v>300</v>
      </c>
      <c r="I86" s="100">
        <f t="shared" si="6"/>
        <v>2120.7762329828774</v>
      </c>
      <c r="J86" s="100"/>
      <c r="L86" s="100"/>
    </row>
    <row r="87" spans="1:12" x14ac:dyDescent="0.3">
      <c r="A87" s="92">
        <v>62</v>
      </c>
      <c r="B87" s="116">
        <f t="shared" si="7"/>
        <v>45689</v>
      </c>
      <c r="C87" s="100">
        <f t="shared" si="0"/>
        <v>170945.80413890083</v>
      </c>
      <c r="D87" s="100">
        <f t="shared" si="1"/>
        <v>1139.638694259339</v>
      </c>
      <c r="E87" s="100">
        <f t="shared" si="2"/>
        <v>181.13753872353823</v>
      </c>
      <c r="F87" s="100">
        <f t="shared" si="3"/>
        <v>170764.6666001773</v>
      </c>
      <c r="G87" s="100">
        <f t="shared" si="4"/>
        <v>500</v>
      </c>
      <c r="H87" s="100">
        <f t="shared" si="5"/>
        <v>300</v>
      </c>
      <c r="I87" s="100">
        <f t="shared" si="6"/>
        <v>2120.7762329828774</v>
      </c>
      <c r="J87" s="100"/>
      <c r="L87" s="100"/>
    </row>
    <row r="88" spans="1:12" x14ac:dyDescent="0.3">
      <c r="A88" s="92">
        <v>63</v>
      </c>
      <c r="B88" s="116">
        <f t="shared" si="7"/>
        <v>45717</v>
      </c>
      <c r="C88" s="100">
        <f t="shared" si="0"/>
        <v>170764.6666001773</v>
      </c>
      <c r="D88" s="100">
        <f t="shared" si="1"/>
        <v>1138.4311106678488</v>
      </c>
      <c r="E88" s="100">
        <f t="shared" si="2"/>
        <v>182.34512231502845</v>
      </c>
      <c r="F88" s="100">
        <f t="shared" si="3"/>
        <v>170582.32147786228</v>
      </c>
      <c r="G88" s="100">
        <f t="shared" si="4"/>
        <v>500</v>
      </c>
      <c r="H88" s="100">
        <f t="shared" si="5"/>
        <v>300</v>
      </c>
      <c r="I88" s="100">
        <f t="shared" si="6"/>
        <v>2120.7762329828774</v>
      </c>
      <c r="J88" s="100"/>
      <c r="L88" s="100"/>
    </row>
    <row r="89" spans="1:12" x14ac:dyDescent="0.3">
      <c r="A89" s="92">
        <v>64</v>
      </c>
      <c r="B89" s="116">
        <f t="shared" si="7"/>
        <v>45748</v>
      </c>
      <c r="C89" s="100">
        <f t="shared" si="0"/>
        <v>170582.32147786228</v>
      </c>
      <c r="D89" s="100">
        <f t="shared" si="1"/>
        <v>1137.2154765190819</v>
      </c>
      <c r="E89" s="100">
        <f t="shared" si="2"/>
        <v>183.56075646379531</v>
      </c>
      <c r="F89" s="100">
        <f t="shared" si="3"/>
        <v>170398.76072139849</v>
      </c>
      <c r="G89" s="100">
        <f t="shared" si="4"/>
        <v>500</v>
      </c>
      <c r="H89" s="100">
        <f t="shared" si="5"/>
        <v>300</v>
      </c>
      <c r="I89" s="100">
        <f t="shared" si="6"/>
        <v>2120.7762329828774</v>
      </c>
      <c r="L89" s="100"/>
    </row>
    <row r="90" spans="1:12" x14ac:dyDescent="0.3">
      <c r="A90" s="92">
        <v>65</v>
      </c>
      <c r="B90" s="116">
        <f t="shared" si="7"/>
        <v>45778</v>
      </c>
      <c r="C90" s="100">
        <f t="shared" ref="C90:C153" si="8">_xlfn.LET(
_xlpm.StartingPrincipalBalance,$F89,
_xlpm.IsPrincipalRemainingZeroCondition,ROUND($F89,2)=0,
_xlpm.IsPrincipalRemainingBlankCondition,$F89="",
_xlpm.IsPeriodBlankCondition,ISBLANK($A90),
_xlpm.Calculation,IF(_xlpm.IsPeriodBlankCondition,"",IF(_xlpm.IsPrincipalRemainingBlankCondition,"",IF(_xlpm.IsPrincipalRemainingZeroCondition,"",_xlpm.StartingPrincipalBalance))),
_xlpm.Calculation
)</f>
        <v>170398.76072139849</v>
      </c>
      <c r="D90" s="100">
        <f t="shared" ref="D90:D153" si="9">_xlfn.LET(
_xlpm.InterestCalculation,$F89*$B$9,
_xlpm.IsPrincipalRemainingZeroCondition,ROUND($F89,2)=0,
_xlpm.IsPrincipalRemainingBlankCondition,$F89="",
_xlpm.IsPeriodBlankCondition,ISBLANK($A90),
_xlpm.Calculation,IF(_xlpm.IsPeriodBlankCondition,"",IF(_xlpm.IsPrincipalRemainingBlankCondition,"",IF(_xlpm.IsPrincipalRemainingZeroCondition,"",_xlpm.InterestCalculation))),
_xlpm.Calculation
)</f>
        <v>1135.9917381426567</v>
      </c>
      <c r="E90" s="100">
        <f t="shared" ref="E90:E153" si="10">_xlfn.LET(
_xlpm.PrincipalOwedCalculation,$B$10-$D90,
_xlpm.IsPrincipalLessThenOrEqualToMonthlyPaymentCondition,$F89&lt;=$B$10,
_xlpm.IsPrincipalZeroCondition,ROUND($F89,2) = 0,
_xlpm.IsPrincipalRemainingBlankCondition,$F89="",
_xlpm.IsPeriodBlankCondition,ISBLANK($A90),
_xlpm.Calculation,IF(_xlpm.IsPeriodBlankCondition,"",IF(_xlpm.IsPrincipalRemainingBlankCondition,"",IF(_xlpm.IsPrincipalZeroCondition,"",IF(_xlpm.IsPrincipalLessThenOrEqualToMonthlyPaymentCondition,$F89,_xlpm.PrincipalOwedCalculation)))),
_xlpm.Calculation
)</f>
        <v>184.78449484022053</v>
      </c>
      <c r="F90" s="100">
        <f t="shared" ref="F90:F153" si="11">_xlfn.LET(
_xlpm.StartingBalanceGreaterThanPrincipalOwedPlusPrepaymentCondition,$C90&gt;=$E90,
_xlpm.IsPrincpalOwedPlusPrepaymentLessThanOrEqualToPrincipalRemainingCondition,ROUND($E90,2)&lt;=ROUND($F89,2),
_xlpm.IsCurrentPrincapalOwedAmtGreaterThanPrevPrincipalOwedCondition,$E89&gt;$F89,
_xlpm.IsPrincipalZeroCondition,ROUND($F89,2) = 0,
_xlpm.IsPrincipalRemainingBlankCondition,$F89="",
_xlpm.IsPeriodBlankCondition,ISBLANK($A90),
_xlpm.Calculation,IF(_xlpm.IsPeriodBlankCondition,"",IF(_xlpm.IsPrincipalRemainingBlankCondition,"",IF(_xlpm.IsPrincipalZeroCondition,"",IF(_xlpm.StartingBalanceGreaterThanPrincipalOwedPlusPrepaymentCondition,$C90-$E90,0)))),
_xlpm.Calculation
)</f>
        <v>170213.97622655827</v>
      </c>
      <c r="G90" s="100">
        <f t="shared" ref="G90:G153" si="12">_xlfn.LET(
_xlpm.PrincpalRemainingCalculation,$B$13,
_xlpm.IsPrincipalZeroCondition,ROUND($F89,2) = 0,
_xlpm.IsPrincipalRemainingBlankCondition,$F89="",
_xlpm.IsPeriodBlankCondition,ISBLANK($A90),
_xlpm.Calculation,IF(_xlpm.IsPeriodBlankCondition,"",IF(_xlpm.IsPrincipalRemainingBlankCondition,"",IF(_xlpm.IsPrincipalZeroCondition,"",_xlpm.PrincpalRemainingCalculation))),
_xlpm.Calculation
)</f>
        <v>500</v>
      </c>
      <c r="H90" s="100">
        <f t="shared" ref="H90:H153" si="13">_xlfn.LET(
_xlpm.IsPrincipalRemainingLessThanOrEqualToPMICutoffAmtCondition,$F89&lt;=$B$2*(1-$B$15),
_xlpm.PMIMonthlyPayment,$B$19,
_xlpm.IsPrincipalZeroCondition,ROUND($F89,2) = 0,
_xlpm.IsPrincipalRemainingBlankCondition,$F89="",
_xlpm.IsPeriodBlankCondition,ISBLANK($A90),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I90" s="100">
        <f t="shared" ref="I90:I153" si="14">_xlfn.LET(
_xlpm.IfPMIOwedIsBlank,IF($H90 = "",0,$H90),
_xlpm.TotalMonthlyPaymentCalculation,$D90+$E90+$G90+_xlpm.IfPMIOwedIsBlank,
_xlpm.IsPrincipalZeroCondition,ROUND($F89,2) = 0,
_xlpm.IsPrincipalRemainingBlankCondition,$F89="",
_xlpm.IsPeriodBlankCondition,ISBLANK($A90),
_xlpm.Calculation,IF(_xlpm.IsPeriodBlankCondition,"",IF(_xlpm.IsPrincipalRemainingBlankCondition,"",IF(_xlpm.IsPrincipalZeroCondition,"",_xlpm.TotalMonthlyPaymentCalculation))),
_xlpm.Calculation
)</f>
        <v>2120.7762329828774</v>
      </c>
      <c r="L90" s="100"/>
    </row>
    <row r="91" spans="1:12" x14ac:dyDescent="0.3">
      <c r="A91" s="92">
        <v>66</v>
      </c>
      <c r="B91" s="116">
        <f t="shared" ref="B91:B154" si="15">IF(ISBLANK($A91),"",EDATE($B90,1))</f>
        <v>45809</v>
      </c>
      <c r="C91" s="100">
        <f t="shared" si="8"/>
        <v>170213.97622655827</v>
      </c>
      <c r="D91" s="100">
        <f t="shared" si="9"/>
        <v>1134.7598415103885</v>
      </c>
      <c r="E91" s="100">
        <f t="shared" si="10"/>
        <v>186.01639147248875</v>
      </c>
      <c r="F91" s="100">
        <f t="shared" si="11"/>
        <v>170027.95983508579</v>
      </c>
      <c r="G91" s="100">
        <f t="shared" si="12"/>
        <v>500</v>
      </c>
      <c r="H91" s="100">
        <f t="shared" si="13"/>
        <v>300</v>
      </c>
      <c r="I91" s="100">
        <f t="shared" si="14"/>
        <v>2120.7762329828774</v>
      </c>
      <c r="L91" s="100"/>
    </row>
    <row r="92" spans="1:12" x14ac:dyDescent="0.3">
      <c r="A92" s="92">
        <v>67</v>
      </c>
      <c r="B92" s="116">
        <f t="shared" si="15"/>
        <v>45839</v>
      </c>
      <c r="C92" s="100">
        <f t="shared" si="8"/>
        <v>170027.95983508579</v>
      </c>
      <c r="D92" s="100">
        <f t="shared" si="9"/>
        <v>1133.5197322339054</v>
      </c>
      <c r="E92" s="100">
        <f t="shared" si="10"/>
        <v>187.2565007489718</v>
      </c>
      <c r="F92" s="100">
        <f t="shared" si="11"/>
        <v>169840.70333433681</v>
      </c>
      <c r="G92" s="100">
        <f t="shared" si="12"/>
        <v>500</v>
      </c>
      <c r="H92" s="100">
        <f t="shared" si="13"/>
        <v>300</v>
      </c>
      <c r="I92" s="100">
        <f t="shared" si="14"/>
        <v>2120.7762329828774</v>
      </c>
      <c r="L92" s="100"/>
    </row>
    <row r="93" spans="1:12" x14ac:dyDescent="0.3">
      <c r="A93" s="92">
        <v>68</v>
      </c>
      <c r="B93" s="116">
        <f t="shared" si="15"/>
        <v>45870</v>
      </c>
      <c r="C93" s="100">
        <f t="shared" si="8"/>
        <v>169840.70333433681</v>
      </c>
      <c r="D93" s="100">
        <f t="shared" si="9"/>
        <v>1132.2713555622454</v>
      </c>
      <c r="E93" s="100">
        <f t="shared" si="10"/>
        <v>188.50487742063183</v>
      </c>
      <c r="F93" s="100">
        <f t="shared" si="11"/>
        <v>169652.19845691617</v>
      </c>
      <c r="G93" s="100">
        <f t="shared" si="12"/>
        <v>500</v>
      </c>
      <c r="H93" s="100">
        <f t="shared" si="13"/>
        <v>300</v>
      </c>
      <c r="I93" s="100">
        <f t="shared" si="14"/>
        <v>2120.7762329828774</v>
      </c>
      <c r="L93" s="100"/>
    </row>
    <row r="94" spans="1:12" x14ac:dyDescent="0.3">
      <c r="A94" s="92">
        <v>69</v>
      </c>
      <c r="B94" s="116">
        <f t="shared" si="15"/>
        <v>45901</v>
      </c>
      <c r="C94" s="100">
        <f t="shared" si="8"/>
        <v>169652.19845691617</v>
      </c>
      <c r="D94" s="100">
        <f t="shared" si="9"/>
        <v>1131.0146563794412</v>
      </c>
      <c r="E94" s="100">
        <f t="shared" si="10"/>
        <v>189.76157660343597</v>
      </c>
      <c r="F94" s="100">
        <f t="shared" si="11"/>
        <v>169462.43688031274</v>
      </c>
      <c r="G94" s="100">
        <f t="shared" si="12"/>
        <v>500</v>
      </c>
      <c r="H94" s="100">
        <f t="shared" si="13"/>
        <v>300</v>
      </c>
      <c r="I94" s="100">
        <f t="shared" si="14"/>
        <v>2120.7762329828774</v>
      </c>
      <c r="L94" s="100"/>
    </row>
    <row r="95" spans="1:12" x14ac:dyDescent="0.3">
      <c r="A95" s="92">
        <v>70</v>
      </c>
      <c r="B95" s="116">
        <f t="shared" si="15"/>
        <v>45931</v>
      </c>
      <c r="C95" s="100">
        <f t="shared" si="8"/>
        <v>169462.43688031274</v>
      </c>
      <c r="D95" s="100">
        <f t="shared" si="9"/>
        <v>1129.749579202085</v>
      </c>
      <c r="E95" s="100">
        <f t="shared" si="10"/>
        <v>191.02665378079223</v>
      </c>
      <c r="F95" s="100">
        <f t="shared" si="11"/>
        <v>169271.41022653194</v>
      </c>
      <c r="G95" s="100">
        <f t="shared" si="12"/>
        <v>500</v>
      </c>
      <c r="H95" s="100">
        <f t="shared" si="13"/>
        <v>300</v>
      </c>
      <c r="I95" s="100">
        <f t="shared" si="14"/>
        <v>2120.7762329828774</v>
      </c>
      <c r="L95" s="100"/>
    </row>
    <row r="96" spans="1:12" x14ac:dyDescent="0.3">
      <c r="A96" s="92">
        <v>71</v>
      </c>
      <c r="B96" s="116">
        <f t="shared" si="15"/>
        <v>45962</v>
      </c>
      <c r="C96" s="100">
        <f t="shared" si="8"/>
        <v>169271.41022653194</v>
      </c>
      <c r="D96" s="100">
        <f t="shared" si="9"/>
        <v>1128.4760681768796</v>
      </c>
      <c r="E96" s="100">
        <f t="shared" si="10"/>
        <v>192.30016480599761</v>
      </c>
      <c r="F96" s="100">
        <f t="shared" si="11"/>
        <v>169079.11006172595</v>
      </c>
      <c r="G96" s="100">
        <f t="shared" si="12"/>
        <v>500</v>
      </c>
      <c r="H96" s="100">
        <f t="shared" si="13"/>
        <v>300</v>
      </c>
      <c r="I96" s="100">
        <f t="shared" si="14"/>
        <v>2120.7762329828774</v>
      </c>
      <c r="L96" s="100"/>
    </row>
    <row r="97" spans="1:12" x14ac:dyDescent="0.3">
      <c r="A97" s="92">
        <v>72</v>
      </c>
      <c r="B97" s="116">
        <f t="shared" si="15"/>
        <v>45992</v>
      </c>
      <c r="C97" s="100">
        <f t="shared" si="8"/>
        <v>169079.11006172595</v>
      </c>
      <c r="D97" s="100">
        <f t="shared" si="9"/>
        <v>1127.194067078173</v>
      </c>
      <c r="E97" s="100">
        <f t="shared" si="10"/>
        <v>193.5821659047042</v>
      </c>
      <c r="F97" s="100">
        <f t="shared" si="11"/>
        <v>168885.52789582126</v>
      </c>
      <c r="G97" s="100">
        <f t="shared" si="12"/>
        <v>500</v>
      </c>
      <c r="H97" s="100">
        <f t="shared" si="13"/>
        <v>300</v>
      </c>
      <c r="I97" s="100">
        <f t="shared" si="14"/>
        <v>2120.7762329828774</v>
      </c>
      <c r="L97" s="100"/>
    </row>
    <row r="98" spans="1:12" x14ac:dyDescent="0.3">
      <c r="A98" s="92">
        <v>73</v>
      </c>
      <c r="B98" s="116">
        <f t="shared" si="15"/>
        <v>46023</v>
      </c>
      <c r="C98" s="100">
        <f t="shared" si="8"/>
        <v>168885.52789582126</v>
      </c>
      <c r="D98" s="100">
        <f t="shared" si="9"/>
        <v>1125.9035193054751</v>
      </c>
      <c r="E98" s="100">
        <f t="shared" si="10"/>
        <v>194.87271367740209</v>
      </c>
      <c r="F98" s="100">
        <f t="shared" si="11"/>
        <v>168690.65518214385</v>
      </c>
      <c r="G98" s="100">
        <f t="shared" si="12"/>
        <v>500</v>
      </c>
      <c r="H98" s="100">
        <f t="shared" si="13"/>
        <v>300</v>
      </c>
      <c r="I98" s="100">
        <f t="shared" si="14"/>
        <v>2120.7762329828774</v>
      </c>
      <c r="L98" s="100"/>
    </row>
    <row r="99" spans="1:12" x14ac:dyDescent="0.3">
      <c r="A99" s="92">
        <v>74</v>
      </c>
      <c r="B99" s="116">
        <f t="shared" si="15"/>
        <v>46054</v>
      </c>
      <c r="C99" s="100">
        <f t="shared" si="8"/>
        <v>168690.65518214385</v>
      </c>
      <c r="D99" s="100">
        <f t="shared" si="9"/>
        <v>1124.604367880959</v>
      </c>
      <c r="E99" s="100">
        <f t="shared" si="10"/>
        <v>196.17186510191823</v>
      </c>
      <c r="F99" s="100">
        <f t="shared" si="11"/>
        <v>168494.48331704194</v>
      </c>
      <c r="G99" s="100">
        <f t="shared" si="12"/>
        <v>500</v>
      </c>
      <c r="H99" s="100">
        <f t="shared" si="13"/>
        <v>300</v>
      </c>
      <c r="I99" s="100">
        <f t="shared" si="14"/>
        <v>2120.7762329828774</v>
      </c>
      <c r="L99" s="100"/>
    </row>
    <row r="100" spans="1:12" x14ac:dyDescent="0.3">
      <c r="A100" s="92">
        <v>75</v>
      </c>
      <c r="B100" s="116">
        <f t="shared" si="15"/>
        <v>46082</v>
      </c>
      <c r="C100" s="100">
        <f t="shared" si="8"/>
        <v>168494.48331704194</v>
      </c>
      <c r="D100" s="100">
        <f t="shared" si="9"/>
        <v>1123.2965554469463</v>
      </c>
      <c r="E100" s="100">
        <f t="shared" si="10"/>
        <v>197.47967753593093</v>
      </c>
      <c r="F100" s="100">
        <f t="shared" si="11"/>
        <v>168297.003639506</v>
      </c>
      <c r="G100" s="100">
        <f t="shared" si="12"/>
        <v>500</v>
      </c>
      <c r="H100" s="100">
        <f t="shared" si="13"/>
        <v>300</v>
      </c>
      <c r="I100" s="100">
        <f t="shared" si="14"/>
        <v>2120.7762329828774</v>
      </c>
      <c r="L100" s="100"/>
    </row>
    <row r="101" spans="1:12" x14ac:dyDescent="0.3">
      <c r="A101" s="92">
        <v>76</v>
      </c>
      <c r="B101" s="116">
        <f t="shared" si="15"/>
        <v>46113</v>
      </c>
      <c r="C101" s="100">
        <f t="shared" si="8"/>
        <v>168297.003639506</v>
      </c>
      <c r="D101" s="100">
        <f t="shared" si="9"/>
        <v>1121.9800242633735</v>
      </c>
      <c r="E101" s="100">
        <f t="shared" si="10"/>
        <v>198.79620871950374</v>
      </c>
      <c r="F101" s="100">
        <f t="shared" si="11"/>
        <v>168098.20743078651</v>
      </c>
      <c r="G101" s="100">
        <f t="shared" si="12"/>
        <v>500</v>
      </c>
      <c r="H101" s="100">
        <f t="shared" si="13"/>
        <v>300</v>
      </c>
      <c r="I101" s="100">
        <f t="shared" si="14"/>
        <v>2120.7762329828774</v>
      </c>
      <c r="L101" s="100"/>
    </row>
    <row r="102" spans="1:12" x14ac:dyDescent="0.3">
      <c r="A102" s="92">
        <v>77</v>
      </c>
      <c r="B102" s="116">
        <f t="shared" si="15"/>
        <v>46143</v>
      </c>
      <c r="C102" s="100">
        <f t="shared" si="8"/>
        <v>168098.20743078651</v>
      </c>
      <c r="D102" s="100">
        <f t="shared" si="9"/>
        <v>1120.6547162052434</v>
      </c>
      <c r="E102" s="100">
        <f t="shared" si="10"/>
        <v>200.12151677763381</v>
      </c>
      <c r="F102" s="100">
        <f t="shared" si="11"/>
        <v>167898.08591400887</v>
      </c>
      <c r="G102" s="100">
        <f t="shared" si="12"/>
        <v>500</v>
      </c>
      <c r="H102" s="100">
        <f t="shared" si="13"/>
        <v>300</v>
      </c>
      <c r="I102" s="100">
        <f t="shared" si="14"/>
        <v>2120.7762329828774</v>
      </c>
      <c r="L102" s="100"/>
    </row>
    <row r="103" spans="1:12" x14ac:dyDescent="0.3">
      <c r="A103" s="92">
        <v>78</v>
      </c>
      <c r="B103" s="116">
        <f t="shared" si="15"/>
        <v>46174</v>
      </c>
      <c r="C103" s="100">
        <f t="shared" si="8"/>
        <v>167898.08591400887</v>
      </c>
      <c r="D103" s="100">
        <f t="shared" si="9"/>
        <v>1119.3205727600591</v>
      </c>
      <c r="E103" s="100">
        <f t="shared" si="10"/>
        <v>201.4556602228181</v>
      </c>
      <c r="F103" s="100">
        <f t="shared" si="11"/>
        <v>167696.63025378605</v>
      </c>
      <c r="G103" s="100">
        <f t="shared" si="12"/>
        <v>500</v>
      </c>
      <c r="H103" s="100">
        <f t="shared" si="13"/>
        <v>300</v>
      </c>
      <c r="I103" s="100">
        <f t="shared" si="14"/>
        <v>2120.7762329828774</v>
      </c>
      <c r="L103" s="100"/>
    </row>
    <row r="104" spans="1:12" x14ac:dyDescent="0.3">
      <c r="A104" s="92">
        <v>79</v>
      </c>
      <c r="B104" s="116">
        <f t="shared" si="15"/>
        <v>46204</v>
      </c>
      <c r="C104" s="100">
        <f t="shared" si="8"/>
        <v>167696.63025378605</v>
      </c>
      <c r="D104" s="100">
        <f t="shared" si="9"/>
        <v>1117.9775350252403</v>
      </c>
      <c r="E104" s="100">
        <f t="shared" si="10"/>
        <v>202.79869795763693</v>
      </c>
      <c r="F104" s="100">
        <f t="shared" si="11"/>
        <v>167493.83155582842</v>
      </c>
      <c r="G104" s="100">
        <f t="shared" si="12"/>
        <v>500</v>
      </c>
      <c r="H104" s="100">
        <f t="shared" si="13"/>
        <v>300</v>
      </c>
      <c r="I104" s="100">
        <f t="shared" si="14"/>
        <v>2120.7762329828774</v>
      </c>
      <c r="L104" s="100"/>
    </row>
    <row r="105" spans="1:12" x14ac:dyDescent="0.3">
      <c r="A105" s="92">
        <v>80</v>
      </c>
      <c r="B105" s="116">
        <f t="shared" si="15"/>
        <v>46235</v>
      </c>
      <c r="C105" s="100">
        <f t="shared" si="8"/>
        <v>167493.83155582842</v>
      </c>
      <c r="D105" s="100">
        <f t="shared" si="9"/>
        <v>1116.6255437055229</v>
      </c>
      <c r="E105" s="100">
        <f t="shared" si="10"/>
        <v>204.15068927735433</v>
      </c>
      <c r="F105" s="100">
        <f t="shared" si="11"/>
        <v>167289.68086655106</v>
      </c>
      <c r="G105" s="100">
        <f t="shared" si="12"/>
        <v>500</v>
      </c>
      <c r="H105" s="100">
        <f t="shared" si="13"/>
        <v>300</v>
      </c>
      <c r="I105" s="100">
        <f t="shared" si="14"/>
        <v>2120.7762329828774</v>
      </c>
      <c r="L105" s="100"/>
    </row>
    <row r="106" spans="1:12" x14ac:dyDescent="0.3">
      <c r="A106" s="92">
        <v>81</v>
      </c>
      <c r="B106" s="116">
        <f t="shared" si="15"/>
        <v>46266</v>
      </c>
      <c r="C106" s="100">
        <f t="shared" si="8"/>
        <v>167289.68086655106</v>
      </c>
      <c r="D106" s="100">
        <f t="shared" si="9"/>
        <v>1115.2645391103406</v>
      </c>
      <c r="E106" s="100">
        <f t="shared" si="10"/>
        <v>205.51169387253663</v>
      </c>
      <c r="F106" s="100">
        <f t="shared" si="11"/>
        <v>167084.16917267852</v>
      </c>
      <c r="G106" s="100">
        <f t="shared" si="12"/>
        <v>500</v>
      </c>
      <c r="H106" s="100">
        <f t="shared" si="13"/>
        <v>300</v>
      </c>
      <c r="I106" s="100">
        <f t="shared" si="14"/>
        <v>2120.7762329828774</v>
      </c>
      <c r="L106" s="100"/>
    </row>
    <row r="107" spans="1:12" x14ac:dyDescent="0.3">
      <c r="A107" s="92">
        <v>82</v>
      </c>
      <c r="B107" s="116">
        <f t="shared" si="15"/>
        <v>46296</v>
      </c>
      <c r="C107" s="100">
        <f t="shared" si="8"/>
        <v>167084.16917267852</v>
      </c>
      <c r="D107" s="100">
        <f t="shared" si="9"/>
        <v>1113.8944611511902</v>
      </c>
      <c r="E107" s="100">
        <f t="shared" si="10"/>
        <v>206.88177183168705</v>
      </c>
      <c r="F107" s="100">
        <f t="shared" si="11"/>
        <v>166877.28740084684</v>
      </c>
      <c r="G107" s="100">
        <f t="shared" si="12"/>
        <v>500</v>
      </c>
      <c r="H107" s="100">
        <f t="shared" si="13"/>
        <v>300</v>
      </c>
      <c r="I107" s="100">
        <f t="shared" si="14"/>
        <v>2120.7762329828774</v>
      </c>
      <c r="L107" s="100"/>
    </row>
    <row r="108" spans="1:12" x14ac:dyDescent="0.3">
      <c r="A108" s="92">
        <v>83</v>
      </c>
      <c r="B108" s="116">
        <f t="shared" si="15"/>
        <v>46327</v>
      </c>
      <c r="C108" s="100">
        <f t="shared" si="8"/>
        <v>166877.28740084684</v>
      </c>
      <c r="D108" s="100">
        <f t="shared" si="9"/>
        <v>1112.5152493389789</v>
      </c>
      <c r="E108" s="100">
        <f t="shared" si="10"/>
        <v>208.26098364389827</v>
      </c>
      <c r="F108" s="100">
        <f t="shared" si="11"/>
        <v>166669.02641720293</v>
      </c>
      <c r="G108" s="100">
        <f t="shared" si="12"/>
        <v>500</v>
      </c>
      <c r="H108" s="100">
        <f t="shared" si="13"/>
        <v>300</v>
      </c>
      <c r="I108" s="100">
        <f t="shared" si="14"/>
        <v>2120.7762329828774</v>
      </c>
      <c r="L108" s="100"/>
    </row>
    <row r="109" spans="1:12" x14ac:dyDescent="0.3">
      <c r="A109" s="92">
        <v>84</v>
      </c>
      <c r="B109" s="116">
        <f t="shared" si="15"/>
        <v>46357</v>
      </c>
      <c r="C109" s="100">
        <f t="shared" si="8"/>
        <v>166669.02641720293</v>
      </c>
      <c r="D109" s="100">
        <f t="shared" si="9"/>
        <v>1111.1268427813529</v>
      </c>
      <c r="E109" s="100">
        <f t="shared" si="10"/>
        <v>209.64939020152428</v>
      </c>
      <c r="F109" s="100">
        <f t="shared" si="11"/>
        <v>166459.37702700141</v>
      </c>
      <c r="G109" s="100">
        <f t="shared" si="12"/>
        <v>500</v>
      </c>
      <c r="H109" s="100">
        <f t="shared" si="13"/>
        <v>300</v>
      </c>
      <c r="I109" s="100">
        <f t="shared" si="14"/>
        <v>2120.7762329828774</v>
      </c>
      <c r="L109" s="100"/>
    </row>
    <row r="110" spans="1:12" x14ac:dyDescent="0.3">
      <c r="A110" s="92">
        <v>85</v>
      </c>
      <c r="B110" s="116">
        <f t="shared" si="15"/>
        <v>46388</v>
      </c>
      <c r="C110" s="100">
        <f t="shared" si="8"/>
        <v>166459.37702700141</v>
      </c>
      <c r="D110" s="100">
        <f t="shared" si="9"/>
        <v>1109.7291801800095</v>
      </c>
      <c r="E110" s="100">
        <f t="shared" si="10"/>
        <v>211.04705280286771</v>
      </c>
      <c r="F110" s="100">
        <f t="shared" si="11"/>
        <v>166248.32997419854</v>
      </c>
      <c r="G110" s="100">
        <f t="shared" si="12"/>
        <v>500</v>
      </c>
      <c r="H110" s="100">
        <f t="shared" si="13"/>
        <v>300</v>
      </c>
      <c r="I110" s="100">
        <f t="shared" si="14"/>
        <v>2120.7762329828774</v>
      </c>
      <c r="L110" s="100"/>
    </row>
    <row r="111" spans="1:12" x14ac:dyDescent="0.3">
      <c r="A111" s="92">
        <v>86</v>
      </c>
      <c r="B111" s="116">
        <f t="shared" si="15"/>
        <v>46419</v>
      </c>
      <c r="C111" s="100">
        <f t="shared" si="8"/>
        <v>166248.32997419854</v>
      </c>
      <c r="D111" s="100">
        <f t="shared" si="9"/>
        <v>1108.3221998279903</v>
      </c>
      <c r="E111" s="100">
        <f t="shared" si="10"/>
        <v>212.45403315488693</v>
      </c>
      <c r="F111" s="100">
        <f t="shared" si="11"/>
        <v>166035.87594104366</v>
      </c>
      <c r="G111" s="100">
        <f t="shared" si="12"/>
        <v>500</v>
      </c>
      <c r="H111" s="100">
        <f t="shared" si="13"/>
        <v>300</v>
      </c>
      <c r="I111" s="100">
        <f t="shared" si="14"/>
        <v>2120.7762329828774</v>
      </c>
      <c r="L111" s="100"/>
    </row>
    <row r="112" spans="1:12" x14ac:dyDescent="0.3">
      <c r="A112" s="92">
        <v>87</v>
      </c>
      <c r="B112" s="116">
        <f t="shared" si="15"/>
        <v>46447</v>
      </c>
      <c r="C112" s="100">
        <f t="shared" si="8"/>
        <v>166035.87594104366</v>
      </c>
      <c r="D112" s="100">
        <f t="shared" si="9"/>
        <v>1106.9058396069579</v>
      </c>
      <c r="E112" s="100">
        <f t="shared" si="10"/>
        <v>213.87039337591932</v>
      </c>
      <c r="F112" s="100">
        <f t="shared" si="11"/>
        <v>165822.00554766774</v>
      </c>
      <c r="G112" s="100">
        <f t="shared" si="12"/>
        <v>500</v>
      </c>
      <c r="H112" s="100">
        <f t="shared" si="13"/>
        <v>300</v>
      </c>
      <c r="I112" s="100">
        <f t="shared" si="14"/>
        <v>2120.7762329828774</v>
      </c>
      <c r="L112" s="100"/>
    </row>
    <row r="113" spans="1:12" x14ac:dyDescent="0.3">
      <c r="A113" s="92">
        <v>88</v>
      </c>
      <c r="B113" s="116">
        <f t="shared" si="15"/>
        <v>46478</v>
      </c>
      <c r="C113" s="100">
        <f t="shared" si="8"/>
        <v>165822.00554766774</v>
      </c>
      <c r="D113" s="100">
        <f t="shared" si="9"/>
        <v>1105.4800369844515</v>
      </c>
      <c r="E113" s="100">
        <f t="shared" si="10"/>
        <v>215.29619599842567</v>
      </c>
      <c r="F113" s="100">
        <f t="shared" si="11"/>
        <v>165606.7093516693</v>
      </c>
      <c r="G113" s="100">
        <f t="shared" si="12"/>
        <v>500</v>
      </c>
      <c r="H113" s="100">
        <f t="shared" si="13"/>
        <v>300</v>
      </c>
      <c r="I113" s="100">
        <f t="shared" si="14"/>
        <v>2120.7762329828774</v>
      </c>
      <c r="L113" s="100"/>
    </row>
    <row r="114" spans="1:12" x14ac:dyDescent="0.3">
      <c r="A114" s="92">
        <v>89</v>
      </c>
      <c r="B114" s="116">
        <f t="shared" si="15"/>
        <v>46508</v>
      </c>
      <c r="C114" s="100">
        <f t="shared" si="8"/>
        <v>165606.7093516693</v>
      </c>
      <c r="D114" s="100">
        <f t="shared" si="9"/>
        <v>1104.0447290111288</v>
      </c>
      <c r="E114" s="100">
        <f t="shared" si="10"/>
        <v>216.73150397174845</v>
      </c>
      <c r="F114" s="100">
        <f t="shared" si="11"/>
        <v>165389.97784769756</v>
      </c>
      <c r="G114" s="100">
        <f t="shared" si="12"/>
        <v>500</v>
      </c>
      <c r="H114" s="100">
        <f t="shared" si="13"/>
        <v>300</v>
      </c>
      <c r="I114" s="100">
        <f t="shared" si="14"/>
        <v>2120.7762329828774</v>
      </c>
      <c r="L114" s="100"/>
    </row>
    <row r="115" spans="1:12" x14ac:dyDescent="0.3">
      <c r="A115" s="92">
        <v>90</v>
      </c>
      <c r="B115" s="116">
        <f t="shared" si="15"/>
        <v>46539</v>
      </c>
      <c r="C115" s="100">
        <f t="shared" si="8"/>
        <v>165389.97784769756</v>
      </c>
      <c r="D115" s="100">
        <f t="shared" si="9"/>
        <v>1102.5998523179837</v>
      </c>
      <c r="E115" s="100">
        <f t="shared" si="10"/>
        <v>218.17638066489349</v>
      </c>
      <c r="F115" s="100">
        <f t="shared" si="11"/>
        <v>165171.80146703267</v>
      </c>
      <c r="G115" s="100">
        <f t="shared" si="12"/>
        <v>500</v>
      </c>
      <c r="H115" s="100">
        <f t="shared" si="13"/>
        <v>300</v>
      </c>
      <c r="I115" s="100">
        <f t="shared" si="14"/>
        <v>2120.7762329828774</v>
      </c>
      <c r="L115" s="100"/>
    </row>
    <row r="116" spans="1:12" x14ac:dyDescent="0.3">
      <c r="A116" s="92">
        <v>91</v>
      </c>
      <c r="B116" s="116">
        <f t="shared" si="15"/>
        <v>46569</v>
      </c>
      <c r="C116" s="100">
        <f t="shared" si="8"/>
        <v>165171.80146703267</v>
      </c>
      <c r="D116" s="100">
        <f t="shared" si="9"/>
        <v>1101.1453431135512</v>
      </c>
      <c r="E116" s="100">
        <f t="shared" si="10"/>
        <v>219.63088986932598</v>
      </c>
      <c r="F116" s="100">
        <f t="shared" si="11"/>
        <v>164952.17057716334</v>
      </c>
      <c r="G116" s="100">
        <f t="shared" si="12"/>
        <v>500</v>
      </c>
      <c r="H116" s="100">
        <f t="shared" si="13"/>
        <v>300</v>
      </c>
      <c r="I116" s="100">
        <f t="shared" si="14"/>
        <v>2120.7762329828774</v>
      </c>
      <c r="L116" s="100"/>
    </row>
    <row r="117" spans="1:12" x14ac:dyDescent="0.3">
      <c r="A117" s="92">
        <v>92</v>
      </c>
      <c r="B117" s="116">
        <f t="shared" si="15"/>
        <v>46600</v>
      </c>
      <c r="C117" s="100">
        <f t="shared" si="8"/>
        <v>164952.17057716334</v>
      </c>
      <c r="D117" s="100">
        <f t="shared" si="9"/>
        <v>1099.6811371810891</v>
      </c>
      <c r="E117" s="100">
        <f t="shared" si="10"/>
        <v>221.09509580178815</v>
      </c>
      <c r="F117" s="100">
        <f t="shared" si="11"/>
        <v>164731.07548136156</v>
      </c>
      <c r="G117" s="100">
        <f t="shared" si="12"/>
        <v>500</v>
      </c>
      <c r="H117" s="100">
        <f t="shared" si="13"/>
        <v>300</v>
      </c>
      <c r="I117" s="100">
        <f t="shared" si="14"/>
        <v>2120.7762329828774</v>
      </c>
      <c r="L117" s="100"/>
    </row>
    <row r="118" spans="1:12" x14ac:dyDescent="0.3">
      <c r="A118" s="92">
        <v>93</v>
      </c>
      <c r="B118" s="116">
        <f t="shared" si="15"/>
        <v>46631</v>
      </c>
      <c r="C118" s="100">
        <f t="shared" si="8"/>
        <v>164731.07548136156</v>
      </c>
      <c r="D118" s="100">
        <f t="shared" si="9"/>
        <v>1098.2071698757438</v>
      </c>
      <c r="E118" s="100">
        <f t="shared" si="10"/>
        <v>222.56906310713339</v>
      </c>
      <c r="F118" s="100">
        <f t="shared" si="11"/>
        <v>164508.50641825443</v>
      </c>
      <c r="G118" s="100">
        <f t="shared" si="12"/>
        <v>500</v>
      </c>
      <c r="H118" s="100">
        <f t="shared" si="13"/>
        <v>300</v>
      </c>
      <c r="I118" s="100">
        <f t="shared" si="14"/>
        <v>2120.7762329828774</v>
      </c>
      <c r="L118" s="100"/>
    </row>
    <row r="119" spans="1:12" x14ac:dyDescent="0.3">
      <c r="A119" s="92">
        <v>94</v>
      </c>
      <c r="B119" s="116">
        <f t="shared" si="15"/>
        <v>46661</v>
      </c>
      <c r="C119" s="100">
        <f t="shared" si="8"/>
        <v>164508.50641825443</v>
      </c>
      <c r="D119" s="100">
        <f t="shared" si="9"/>
        <v>1096.7233761216962</v>
      </c>
      <c r="E119" s="100">
        <f t="shared" si="10"/>
        <v>224.052856861181</v>
      </c>
      <c r="F119" s="100">
        <f t="shared" si="11"/>
        <v>164284.45356139325</v>
      </c>
      <c r="G119" s="100">
        <f t="shared" si="12"/>
        <v>500</v>
      </c>
      <c r="H119" s="100">
        <f t="shared" si="13"/>
        <v>300</v>
      </c>
      <c r="I119" s="100">
        <f t="shared" si="14"/>
        <v>2120.7762329828774</v>
      </c>
      <c r="L119" s="100"/>
    </row>
    <row r="120" spans="1:12" x14ac:dyDescent="0.3">
      <c r="A120" s="92">
        <v>95</v>
      </c>
      <c r="B120" s="116">
        <f t="shared" si="15"/>
        <v>46692</v>
      </c>
      <c r="C120" s="100">
        <f t="shared" si="8"/>
        <v>164284.45356139325</v>
      </c>
      <c r="D120" s="100">
        <f t="shared" si="9"/>
        <v>1095.2296904092884</v>
      </c>
      <c r="E120" s="100">
        <f t="shared" si="10"/>
        <v>225.54654257358879</v>
      </c>
      <c r="F120" s="100">
        <f t="shared" si="11"/>
        <v>164058.90701881968</v>
      </c>
      <c r="G120" s="100">
        <f t="shared" si="12"/>
        <v>500</v>
      </c>
      <c r="H120" s="100">
        <f t="shared" si="13"/>
        <v>300</v>
      </c>
      <c r="I120" s="100">
        <f t="shared" si="14"/>
        <v>2120.7762329828774</v>
      </c>
      <c r="L120" s="100"/>
    </row>
    <row r="121" spans="1:12" x14ac:dyDescent="0.3">
      <c r="A121" s="92">
        <v>96</v>
      </c>
      <c r="B121" s="116">
        <f t="shared" si="15"/>
        <v>46722</v>
      </c>
      <c r="C121" s="100">
        <f t="shared" si="8"/>
        <v>164058.90701881968</v>
      </c>
      <c r="D121" s="100">
        <f t="shared" si="9"/>
        <v>1093.7260467921312</v>
      </c>
      <c r="E121" s="100">
        <f t="shared" si="10"/>
        <v>227.05018619074599</v>
      </c>
      <c r="F121" s="100">
        <f t="shared" si="11"/>
        <v>163831.85683262892</v>
      </c>
      <c r="G121" s="100">
        <f t="shared" si="12"/>
        <v>500</v>
      </c>
      <c r="H121" s="100">
        <f t="shared" si="13"/>
        <v>300</v>
      </c>
      <c r="I121" s="100">
        <f t="shared" si="14"/>
        <v>2120.7762329828774</v>
      </c>
      <c r="L121" s="100"/>
    </row>
    <row r="122" spans="1:12" x14ac:dyDescent="0.3">
      <c r="A122" s="92">
        <v>97</v>
      </c>
      <c r="B122" s="116">
        <f t="shared" si="15"/>
        <v>46753</v>
      </c>
      <c r="C122" s="100">
        <f t="shared" si="8"/>
        <v>163831.85683262892</v>
      </c>
      <c r="D122" s="100">
        <f t="shared" si="9"/>
        <v>1092.212378884193</v>
      </c>
      <c r="E122" s="100">
        <f t="shared" si="10"/>
        <v>228.56385409868426</v>
      </c>
      <c r="F122" s="100">
        <f t="shared" si="11"/>
        <v>163603.29297853023</v>
      </c>
      <c r="G122" s="100">
        <f t="shared" si="12"/>
        <v>500</v>
      </c>
      <c r="H122" s="100">
        <f t="shared" si="13"/>
        <v>300</v>
      </c>
      <c r="I122" s="100">
        <f t="shared" si="14"/>
        <v>2120.7762329828774</v>
      </c>
      <c r="L122" s="100"/>
    </row>
    <row r="123" spans="1:12" x14ac:dyDescent="0.3">
      <c r="A123" s="92">
        <v>98</v>
      </c>
      <c r="B123" s="116">
        <f t="shared" si="15"/>
        <v>46784</v>
      </c>
      <c r="C123" s="100">
        <f t="shared" si="8"/>
        <v>163603.29297853023</v>
      </c>
      <c r="D123" s="100">
        <f t="shared" si="9"/>
        <v>1090.6886198568682</v>
      </c>
      <c r="E123" s="100">
        <f t="shared" si="10"/>
        <v>230.08761312600905</v>
      </c>
      <c r="F123" s="100">
        <f t="shared" si="11"/>
        <v>163373.20536540422</v>
      </c>
      <c r="G123" s="100">
        <f t="shared" si="12"/>
        <v>500</v>
      </c>
      <c r="H123" s="100">
        <f t="shared" si="13"/>
        <v>300</v>
      </c>
      <c r="I123" s="100">
        <f t="shared" si="14"/>
        <v>2120.7762329828774</v>
      </c>
      <c r="L123" s="100"/>
    </row>
    <row r="124" spans="1:12" x14ac:dyDescent="0.3">
      <c r="A124" s="92">
        <v>99</v>
      </c>
      <c r="B124" s="116">
        <f t="shared" si="15"/>
        <v>46813</v>
      </c>
      <c r="C124" s="100">
        <f t="shared" si="8"/>
        <v>163373.20536540422</v>
      </c>
      <c r="D124" s="100">
        <f t="shared" si="9"/>
        <v>1089.1547024360282</v>
      </c>
      <c r="E124" s="100">
        <f t="shared" si="10"/>
        <v>231.62153054684904</v>
      </c>
      <c r="F124" s="100">
        <f t="shared" si="11"/>
        <v>163141.58383485739</v>
      </c>
      <c r="G124" s="100">
        <f t="shared" si="12"/>
        <v>500</v>
      </c>
      <c r="H124" s="100">
        <f t="shared" si="13"/>
        <v>300</v>
      </c>
      <c r="I124" s="100">
        <f t="shared" si="14"/>
        <v>2120.7762329828774</v>
      </c>
      <c r="L124" s="100"/>
    </row>
    <row r="125" spans="1:12" x14ac:dyDescent="0.3">
      <c r="A125" s="92">
        <v>100</v>
      </c>
      <c r="B125" s="116">
        <f t="shared" si="15"/>
        <v>46844</v>
      </c>
      <c r="C125" s="100">
        <f t="shared" si="8"/>
        <v>163141.58383485739</v>
      </c>
      <c r="D125" s="100">
        <f t="shared" si="9"/>
        <v>1087.6105588990492</v>
      </c>
      <c r="E125" s="100">
        <f t="shared" si="10"/>
        <v>233.16567408382798</v>
      </c>
      <c r="F125" s="100">
        <f t="shared" si="11"/>
        <v>162908.41816077355</v>
      </c>
      <c r="G125" s="100">
        <f t="shared" si="12"/>
        <v>500</v>
      </c>
      <c r="H125" s="100">
        <f t="shared" si="13"/>
        <v>300</v>
      </c>
      <c r="I125" s="100">
        <f t="shared" si="14"/>
        <v>2120.7762329828774</v>
      </c>
      <c r="L125" s="100"/>
    </row>
    <row r="126" spans="1:12" x14ac:dyDescent="0.3">
      <c r="A126" s="92">
        <v>101</v>
      </c>
      <c r="B126" s="116">
        <f t="shared" si="15"/>
        <v>46874</v>
      </c>
      <c r="C126" s="100">
        <f t="shared" si="8"/>
        <v>162908.41816077355</v>
      </c>
      <c r="D126" s="100">
        <f t="shared" si="9"/>
        <v>1086.0561210718238</v>
      </c>
      <c r="E126" s="100">
        <f t="shared" si="10"/>
        <v>234.72011191105344</v>
      </c>
      <c r="F126" s="100">
        <f t="shared" si="11"/>
        <v>162673.69804886251</v>
      </c>
      <c r="G126" s="100">
        <f t="shared" si="12"/>
        <v>500</v>
      </c>
      <c r="H126" s="100">
        <f t="shared" si="13"/>
        <v>300</v>
      </c>
      <c r="I126" s="100">
        <f t="shared" si="14"/>
        <v>2120.7762329828774</v>
      </c>
      <c r="L126" s="100"/>
    </row>
    <row r="127" spans="1:12" x14ac:dyDescent="0.3">
      <c r="A127" s="92">
        <v>102</v>
      </c>
      <c r="B127" s="116">
        <f t="shared" si="15"/>
        <v>46905</v>
      </c>
      <c r="C127" s="100">
        <f t="shared" si="8"/>
        <v>162673.69804886251</v>
      </c>
      <c r="D127" s="100">
        <f t="shared" si="9"/>
        <v>1084.4913203257502</v>
      </c>
      <c r="E127" s="100">
        <f t="shared" si="10"/>
        <v>236.28491265712705</v>
      </c>
      <c r="F127" s="100">
        <f t="shared" si="11"/>
        <v>162437.41313620537</v>
      </c>
      <c r="G127" s="100">
        <f t="shared" si="12"/>
        <v>500</v>
      </c>
      <c r="H127" s="100">
        <f t="shared" si="13"/>
        <v>300</v>
      </c>
      <c r="I127" s="100">
        <f t="shared" si="14"/>
        <v>2120.7762329828774</v>
      </c>
      <c r="L127" s="100"/>
    </row>
    <row r="128" spans="1:12" x14ac:dyDescent="0.3">
      <c r="A128" s="92">
        <v>103</v>
      </c>
      <c r="B128" s="116">
        <f t="shared" si="15"/>
        <v>46935</v>
      </c>
      <c r="C128" s="100">
        <f t="shared" si="8"/>
        <v>162437.41313620537</v>
      </c>
      <c r="D128" s="100">
        <f t="shared" si="9"/>
        <v>1082.9160875747025</v>
      </c>
      <c r="E128" s="100">
        <f t="shared" si="10"/>
        <v>237.86014540817473</v>
      </c>
      <c r="F128" s="100">
        <f t="shared" si="11"/>
        <v>162199.55299079721</v>
      </c>
      <c r="G128" s="100">
        <f t="shared" si="12"/>
        <v>500</v>
      </c>
      <c r="H128" s="100">
        <f t="shared" si="13"/>
        <v>300</v>
      </c>
      <c r="I128" s="100">
        <f t="shared" si="14"/>
        <v>2120.7762329828774</v>
      </c>
      <c r="L128" s="100"/>
    </row>
    <row r="129" spans="1:12" x14ac:dyDescent="0.3">
      <c r="A129" s="92">
        <v>104</v>
      </c>
      <c r="B129" s="116">
        <f t="shared" si="15"/>
        <v>46966</v>
      </c>
      <c r="C129" s="100">
        <f t="shared" si="8"/>
        <v>162199.55299079721</v>
      </c>
      <c r="D129" s="100">
        <f t="shared" si="9"/>
        <v>1081.3303532719815</v>
      </c>
      <c r="E129" s="100">
        <f t="shared" si="10"/>
        <v>239.44587971089572</v>
      </c>
      <c r="F129" s="100">
        <f t="shared" si="11"/>
        <v>161960.10711108631</v>
      </c>
      <c r="G129" s="100">
        <f t="shared" si="12"/>
        <v>500</v>
      </c>
      <c r="H129" s="100">
        <f t="shared" si="13"/>
        <v>300</v>
      </c>
      <c r="I129" s="100">
        <f t="shared" si="14"/>
        <v>2120.7762329828774</v>
      </c>
      <c r="L129" s="100"/>
    </row>
    <row r="130" spans="1:12" x14ac:dyDescent="0.3">
      <c r="A130" s="92">
        <v>105</v>
      </c>
      <c r="B130" s="116">
        <f t="shared" si="15"/>
        <v>46997</v>
      </c>
      <c r="C130" s="100">
        <f t="shared" si="8"/>
        <v>161960.10711108631</v>
      </c>
      <c r="D130" s="100">
        <f t="shared" si="9"/>
        <v>1079.7340474072421</v>
      </c>
      <c r="E130" s="100">
        <f t="shared" si="10"/>
        <v>241.04218557563513</v>
      </c>
      <c r="F130" s="100">
        <f t="shared" si="11"/>
        <v>161719.06492551067</v>
      </c>
      <c r="G130" s="100">
        <f t="shared" si="12"/>
        <v>500</v>
      </c>
      <c r="H130" s="100">
        <f t="shared" si="13"/>
        <v>300</v>
      </c>
      <c r="I130" s="100">
        <f t="shared" si="14"/>
        <v>2120.7762329828774</v>
      </c>
      <c r="L130" s="100"/>
    </row>
    <row r="131" spans="1:12" x14ac:dyDescent="0.3">
      <c r="A131" s="92">
        <v>106</v>
      </c>
      <c r="B131" s="116">
        <f t="shared" si="15"/>
        <v>47027</v>
      </c>
      <c r="C131" s="100">
        <f t="shared" si="8"/>
        <v>161719.06492551067</v>
      </c>
      <c r="D131" s="100">
        <f t="shared" si="9"/>
        <v>1078.1270995034045</v>
      </c>
      <c r="E131" s="100">
        <f t="shared" si="10"/>
        <v>242.64913347947277</v>
      </c>
      <c r="F131" s="100">
        <f t="shared" si="11"/>
        <v>161476.41579203118</v>
      </c>
      <c r="G131" s="100">
        <f t="shared" si="12"/>
        <v>500</v>
      </c>
      <c r="H131" s="100">
        <f t="shared" si="13"/>
        <v>300</v>
      </c>
      <c r="I131" s="100">
        <f t="shared" si="14"/>
        <v>2120.7762329828774</v>
      </c>
      <c r="L131" s="100"/>
    </row>
    <row r="132" spans="1:12" x14ac:dyDescent="0.3">
      <c r="A132" s="92">
        <v>107</v>
      </c>
      <c r="B132" s="116">
        <f t="shared" si="15"/>
        <v>47058</v>
      </c>
      <c r="C132" s="100">
        <f t="shared" si="8"/>
        <v>161476.41579203118</v>
      </c>
      <c r="D132" s="100">
        <f t="shared" si="9"/>
        <v>1076.5094386135413</v>
      </c>
      <c r="E132" s="100">
        <f t="shared" si="10"/>
        <v>244.26679436933591</v>
      </c>
      <c r="F132" s="100">
        <f t="shared" si="11"/>
        <v>161232.14899766186</v>
      </c>
      <c r="G132" s="100">
        <f t="shared" si="12"/>
        <v>500</v>
      </c>
      <c r="H132" s="100">
        <f t="shared" si="13"/>
        <v>300</v>
      </c>
      <c r="I132" s="100">
        <f t="shared" si="14"/>
        <v>2120.7762329828774</v>
      </c>
      <c r="L132" s="100"/>
    </row>
    <row r="133" spans="1:12" x14ac:dyDescent="0.3">
      <c r="A133" s="92">
        <v>108</v>
      </c>
      <c r="B133" s="116">
        <f t="shared" si="15"/>
        <v>47088</v>
      </c>
      <c r="C133" s="100">
        <f t="shared" si="8"/>
        <v>161232.14899766186</v>
      </c>
      <c r="D133" s="100">
        <f t="shared" si="9"/>
        <v>1074.8809933177458</v>
      </c>
      <c r="E133" s="100">
        <f t="shared" si="10"/>
        <v>245.89523966513138</v>
      </c>
      <c r="F133" s="100">
        <f t="shared" si="11"/>
        <v>160986.25375799672</v>
      </c>
      <c r="G133" s="100">
        <f t="shared" si="12"/>
        <v>500</v>
      </c>
      <c r="H133" s="100">
        <f t="shared" si="13"/>
        <v>300</v>
      </c>
      <c r="I133" s="100">
        <f t="shared" si="14"/>
        <v>2120.7762329828774</v>
      </c>
      <c r="L133" s="100"/>
    </row>
    <row r="134" spans="1:12" x14ac:dyDescent="0.3">
      <c r="A134" s="92">
        <v>109</v>
      </c>
      <c r="B134" s="116">
        <f t="shared" si="15"/>
        <v>47119</v>
      </c>
      <c r="C134" s="100">
        <f t="shared" si="8"/>
        <v>160986.25375799672</v>
      </c>
      <c r="D134" s="100">
        <f t="shared" si="9"/>
        <v>1073.2416917199782</v>
      </c>
      <c r="E134" s="100">
        <f t="shared" si="10"/>
        <v>247.53454126289898</v>
      </c>
      <c r="F134" s="100">
        <f t="shared" si="11"/>
        <v>160738.71921673382</v>
      </c>
      <c r="G134" s="100">
        <f t="shared" si="12"/>
        <v>500</v>
      </c>
      <c r="H134" s="100">
        <f t="shared" si="13"/>
        <v>300</v>
      </c>
      <c r="I134" s="100">
        <f t="shared" si="14"/>
        <v>2120.7762329828774</v>
      </c>
      <c r="L134" s="100"/>
    </row>
    <row r="135" spans="1:12" x14ac:dyDescent="0.3">
      <c r="A135" s="92">
        <v>110</v>
      </c>
      <c r="B135" s="116">
        <f t="shared" si="15"/>
        <v>47150</v>
      </c>
      <c r="C135" s="100">
        <f t="shared" si="8"/>
        <v>160738.71921673382</v>
      </c>
      <c r="D135" s="100">
        <f t="shared" si="9"/>
        <v>1071.5914614448923</v>
      </c>
      <c r="E135" s="100">
        <f t="shared" si="10"/>
        <v>249.18477153798494</v>
      </c>
      <c r="F135" s="100">
        <f t="shared" si="11"/>
        <v>160489.53444519584</v>
      </c>
      <c r="G135" s="100">
        <f t="shared" si="12"/>
        <v>500</v>
      </c>
      <c r="H135" s="100">
        <f t="shared" si="13"/>
        <v>300</v>
      </c>
      <c r="I135" s="100">
        <f t="shared" si="14"/>
        <v>2120.7762329828774</v>
      </c>
      <c r="L135" s="100"/>
    </row>
    <row r="136" spans="1:12" x14ac:dyDescent="0.3">
      <c r="A136" s="92">
        <v>111</v>
      </c>
      <c r="B136" s="116">
        <f t="shared" si="15"/>
        <v>47178</v>
      </c>
      <c r="C136" s="100">
        <f t="shared" si="8"/>
        <v>160489.53444519584</v>
      </c>
      <c r="D136" s="100">
        <f t="shared" si="9"/>
        <v>1069.9302296346391</v>
      </c>
      <c r="E136" s="100">
        <f t="shared" si="10"/>
        <v>250.84600334823813</v>
      </c>
      <c r="F136" s="100">
        <f t="shared" si="11"/>
        <v>160238.6884418476</v>
      </c>
      <c r="G136" s="100">
        <f t="shared" si="12"/>
        <v>500</v>
      </c>
      <c r="H136" s="100">
        <f t="shared" si="13"/>
        <v>300</v>
      </c>
      <c r="I136" s="100">
        <f t="shared" si="14"/>
        <v>2120.7762329828774</v>
      </c>
      <c r="L136" s="100"/>
    </row>
    <row r="137" spans="1:12" x14ac:dyDescent="0.3">
      <c r="A137" s="92">
        <v>112</v>
      </c>
      <c r="B137" s="116">
        <f t="shared" si="15"/>
        <v>47209</v>
      </c>
      <c r="C137" s="100">
        <f t="shared" si="8"/>
        <v>160238.6884418476</v>
      </c>
      <c r="D137" s="100">
        <f t="shared" si="9"/>
        <v>1068.2579229456508</v>
      </c>
      <c r="E137" s="100">
        <f t="shared" si="10"/>
        <v>252.51831003722646</v>
      </c>
      <c r="F137" s="100">
        <f t="shared" si="11"/>
        <v>159986.17013181036</v>
      </c>
      <c r="G137" s="100">
        <f t="shared" si="12"/>
        <v>500</v>
      </c>
      <c r="H137" s="100">
        <f t="shared" si="13"/>
        <v>300</v>
      </c>
      <c r="I137" s="100">
        <f t="shared" si="14"/>
        <v>2120.7762329828774</v>
      </c>
      <c r="L137" s="100"/>
    </row>
    <row r="138" spans="1:12" x14ac:dyDescent="0.3">
      <c r="A138" s="92">
        <v>113</v>
      </c>
      <c r="B138" s="116">
        <f t="shared" si="15"/>
        <v>47239</v>
      </c>
      <c r="C138" s="100">
        <f t="shared" si="8"/>
        <v>159986.17013181036</v>
      </c>
      <c r="D138" s="100">
        <f t="shared" si="9"/>
        <v>1066.5744675454025</v>
      </c>
      <c r="E138" s="100">
        <f t="shared" si="10"/>
        <v>254.20176543747471</v>
      </c>
      <c r="F138" s="100">
        <f t="shared" si="11"/>
        <v>159731.96836637289</v>
      </c>
      <c r="G138" s="100">
        <f t="shared" si="12"/>
        <v>500</v>
      </c>
      <c r="H138" s="100" t="str">
        <f t="shared" si="13"/>
        <v/>
      </c>
      <c r="I138" s="100">
        <f t="shared" si="14"/>
        <v>1820.7762329828772</v>
      </c>
      <c r="L138" s="100"/>
    </row>
    <row r="139" spans="1:12" x14ac:dyDescent="0.3">
      <c r="A139" s="92">
        <v>114</v>
      </c>
      <c r="B139" s="116">
        <f t="shared" si="15"/>
        <v>47270</v>
      </c>
      <c r="C139" s="100">
        <f t="shared" si="8"/>
        <v>159731.96836637289</v>
      </c>
      <c r="D139" s="100">
        <f t="shared" si="9"/>
        <v>1064.8797891091526</v>
      </c>
      <c r="E139" s="100">
        <f t="shared" si="10"/>
        <v>255.89644387372459</v>
      </c>
      <c r="F139" s="100">
        <f t="shared" si="11"/>
        <v>159476.07192249916</v>
      </c>
      <c r="G139" s="100">
        <f t="shared" si="12"/>
        <v>500</v>
      </c>
      <c r="H139" s="100" t="str">
        <f t="shared" si="13"/>
        <v/>
      </c>
      <c r="I139" s="100">
        <f t="shared" si="14"/>
        <v>1820.7762329828772</v>
      </c>
      <c r="L139" s="100"/>
    </row>
    <row r="140" spans="1:12" x14ac:dyDescent="0.3">
      <c r="A140" s="92">
        <v>115</v>
      </c>
      <c r="B140" s="116">
        <f t="shared" si="15"/>
        <v>47300</v>
      </c>
      <c r="C140" s="100">
        <f t="shared" si="8"/>
        <v>159476.07192249916</v>
      </c>
      <c r="D140" s="100">
        <f t="shared" si="9"/>
        <v>1063.1738128166612</v>
      </c>
      <c r="E140" s="100">
        <f t="shared" si="10"/>
        <v>257.60242016621601</v>
      </c>
      <c r="F140" s="100">
        <f t="shared" si="11"/>
        <v>159218.46950233294</v>
      </c>
      <c r="G140" s="100">
        <f t="shared" si="12"/>
        <v>500</v>
      </c>
      <c r="H140" s="100" t="str">
        <f t="shared" si="13"/>
        <v/>
      </c>
      <c r="I140" s="100">
        <f t="shared" si="14"/>
        <v>1820.7762329828772</v>
      </c>
      <c r="L140" s="100"/>
    </row>
    <row r="141" spans="1:12" x14ac:dyDescent="0.3">
      <c r="A141" s="92">
        <v>116</v>
      </c>
      <c r="B141" s="116">
        <f t="shared" si="15"/>
        <v>47331</v>
      </c>
      <c r="C141" s="100">
        <f t="shared" si="8"/>
        <v>159218.46950233294</v>
      </c>
      <c r="D141" s="100">
        <f t="shared" si="9"/>
        <v>1061.4564633488862</v>
      </c>
      <c r="E141" s="100">
        <f t="shared" si="10"/>
        <v>259.31976963399097</v>
      </c>
      <c r="F141" s="100">
        <f t="shared" si="11"/>
        <v>158959.14973269895</v>
      </c>
      <c r="G141" s="100">
        <f t="shared" si="12"/>
        <v>500</v>
      </c>
      <c r="H141" s="100" t="str">
        <f t="shared" si="13"/>
        <v/>
      </c>
      <c r="I141" s="100">
        <f t="shared" si="14"/>
        <v>1820.7762329828772</v>
      </c>
      <c r="L141" s="100"/>
    </row>
    <row r="142" spans="1:12" x14ac:dyDescent="0.3">
      <c r="A142" s="92">
        <v>117</v>
      </c>
      <c r="B142" s="116">
        <f t="shared" si="15"/>
        <v>47362</v>
      </c>
      <c r="C142" s="100">
        <f t="shared" si="8"/>
        <v>158959.14973269895</v>
      </c>
      <c r="D142" s="100">
        <f t="shared" si="9"/>
        <v>1059.7276648846598</v>
      </c>
      <c r="E142" s="100">
        <f t="shared" si="10"/>
        <v>261.0485680982174</v>
      </c>
      <c r="F142" s="100">
        <f t="shared" si="11"/>
        <v>158698.10116460072</v>
      </c>
      <c r="G142" s="100">
        <f t="shared" si="12"/>
        <v>500</v>
      </c>
      <c r="H142" s="100" t="str">
        <f t="shared" si="13"/>
        <v/>
      </c>
      <c r="I142" s="100">
        <f t="shared" si="14"/>
        <v>1820.7762329828772</v>
      </c>
      <c r="L142" s="100"/>
    </row>
    <row r="143" spans="1:12" x14ac:dyDescent="0.3">
      <c r="A143" s="92">
        <v>118</v>
      </c>
      <c r="B143" s="116">
        <f t="shared" si="15"/>
        <v>47392</v>
      </c>
      <c r="C143" s="100">
        <f t="shared" si="8"/>
        <v>158698.10116460072</v>
      </c>
      <c r="D143" s="100">
        <f t="shared" si="9"/>
        <v>1057.9873410973382</v>
      </c>
      <c r="E143" s="100">
        <f t="shared" si="10"/>
        <v>262.78889188553899</v>
      </c>
      <c r="F143" s="100">
        <f t="shared" si="11"/>
        <v>158435.31227271518</v>
      </c>
      <c r="G143" s="100">
        <f t="shared" si="12"/>
        <v>500</v>
      </c>
      <c r="H143" s="100" t="str">
        <f t="shared" si="13"/>
        <v/>
      </c>
      <c r="I143" s="100">
        <f t="shared" si="14"/>
        <v>1820.7762329828772</v>
      </c>
      <c r="L143" s="100"/>
    </row>
    <row r="144" spans="1:12" x14ac:dyDescent="0.3">
      <c r="A144" s="92">
        <v>119</v>
      </c>
      <c r="B144" s="116">
        <f t="shared" si="15"/>
        <v>47423</v>
      </c>
      <c r="C144" s="100">
        <f t="shared" si="8"/>
        <v>158435.31227271518</v>
      </c>
      <c r="D144" s="100">
        <f t="shared" si="9"/>
        <v>1056.2354151514346</v>
      </c>
      <c r="E144" s="100">
        <f t="shared" si="10"/>
        <v>264.54081783144261</v>
      </c>
      <c r="F144" s="100">
        <f t="shared" si="11"/>
        <v>158170.77145488374</v>
      </c>
      <c r="G144" s="100">
        <f t="shared" si="12"/>
        <v>500</v>
      </c>
      <c r="H144" s="100" t="str">
        <f t="shared" si="13"/>
        <v/>
      </c>
      <c r="I144" s="100">
        <f t="shared" si="14"/>
        <v>1820.7762329828772</v>
      </c>
      <c r="L144" s="100"/>
    </row>
    <row r="145" spans="1:12" x14ac:dyDescent="0.3">
      <c r="A145" s="92">
        <v>120</v>
      </c>
      <c r="B145" s="116">
        <f t="shared" si="15"/>
        <v>47453</v>
      </c>
      <c r="C145" s="100">
        <f t="shared" si="8"/>
        <v>158170.77145488374</v>
      </c>
      <c r="D145" s="100">
        <f t="shared" si="9"/>
        <v>1054.4718096992251</v>
      </c>
      <c r="E145" s="100">
        <f t="shared" si="10"/>
        <v>266.30442328365211</v>
      </c>
      <c r="F145" s="100">
        <f t="shared" si="11"/>
        <v>157904.4670316001</v>
      </c>
      <c r="G145" s="100">
        <f t="shared" si="12"/>
        <v>500</v>
      </c>
      <c r="H145" s="100" t="str">
        <f t="shared" si="13"/>
        <v/>
      </c>
      <c r="I145" s="100">
        <f t="shared" si="14"/>
        <v>1820.7762329828772</v>
      </c>
      <c r="L145" s="100"/>
    </row>
    <row r="146" spans="1:12" x14ac:dyDescent="0.3">
      <c r="A146" s="92">
        <v>121</v>
      </c>
      <c r="B146" s="116">
        <f t="shared" si="15"/>
        <v>47484</v>
      </c>
      <c r="C146" s="100">
        <f t="shared" si="8"/>
        <v>157904.4670316001</v>
      </c>
      <c r="D146" s="100">
        <f t="shared" si="9"/>
        <v>1052.696446877334</v>
      </c>
      <c r="E146" s="100">
        <f t="shared" si="10"/>
        <v>268.07978610554323</v>
      </c>
      <c r="F146" s="100">
        <f t="shared" si="11"/>
        <v>157636.38724549455</v>
      </c>
      <c r="G146" s="100">
        <f t="shared" si="12"/>
        <v>500</v>
      </c>
      <c r="H146" s="100" t="str">
        <f t="shared" si="13"/>
        <v/>
      </c>
      <c r="I146" s="100">
        <f t="shared" si="14"/>
        <v>1820.7762329828772</v>
      </c>
      <c r="L146" s="100"/>
    </row>
    <row r="147" spans="1:12" x14ac:dyDescent="0.3">
      <c r="A147" s="92">
        <v>122</v>
      </c>
      <c r="B147" s="116">
        <f t="shared" si="15"/>
        <v>47515</v>
      </c>
      <c r="C147" s="100">
        <f t="shared" si="8"/>
        <v>157636.38724549455</v>
      </c>
      <c r="D147" s="100">
        <f t="shared" si="9"/>
        <v>1050.9092483032971</v>
      </c>
      <c r="E147" s="100">
        <f t="shared" si="10"/>
        <v>269.86698467958013</v>
      </c>
      <c r="F147" s="100">
        <f t="shared" si="11"/>
        <v>157366.52026081498</v>
      </c>
      <c r="G147" s="100">
        <f t="shared" si="12"/>
        <v>500</v>
      </c>
      <c r="H147" s="100" t="str">
        <f t="shared" si="13"/>
        <v/>
      </c>
      <c r="I147" s="100">
        <f t="shared" si="14"/>
        <v>1820.7762329828772</v>
      </c>
      <c r="L147" s="100"/>
    </row>
    <row r="148" spans="1:12" x14ac:dyDescent="0.3">
      <c r="A148" s="92">
        <v>123</v>
      </c>
      <c r="B148" s="116">
        <f t="shared" si="15"/>
        <v>47543</v>
      </c>
      <c r="C148" s="100">
        <f t="shared" si="8"/>
        <v>157366.52026081498</v>
      </c>
      <c r="D148" s="100">
        <f t="shared" si="9"/>
        <v>1049.1101350720999</v>
      </c>
      <c r="E148" s="100">
        <f t="shared" si="10"/>
        <v>271.66609791077735</v>
      </c>
      <c r="F148" s="100">
        <f t="shared" si="11"/>
        <v>157094.8541629042</v>
      </c>
      <c r="G148" s="100">
        <f t="shared" si="12"/>
        <v>500</v>
      </c>
      <c r="H148" s="100" t="str">
        <f t="shared" si="13"/>
        <v/>
      </c>
      <c r="I148" s="100">
        <f t="shared" si="14"/>
        <v>1820.7762329828772</v>
      </c>
      <c r="L148" s="100"/>
    </row>
    <row r="149" spans="1:12" x14ac:dyDescent="0.3">
      <c r="A149" s="92">
        <v>124</v>
      </c>
      <c r="B149" s="116">
        <f t="shared" si="15"/>
        <v>47574</v>
      </c>
      <c r="C149" s="100">
        <f t="shared" si="8"/>
        <v>157094.8541629042</v>
      </c>
      <c r="D149" s="100">
        <f t="shared" si="9"/>
        <v>1047.2990277526947</v>
      </c>
      <c r="E149" s="100">
        <f t="shared" si="10"/>
        <v>273.47720523018256</v>
      </c>
      <c r="F149" s="100">
        <f t="shared" si="11"/>
        <v>156821.37695767402</v>
      </c>
      <c r="G149" s="100">
        <f t="shared" si="12"/>
        <v>500</v>
      </c>
      <c r="H149" s="100" t="str">
        <f t="shared" si="13"/>
        <v/>
      </c>
      <c r="I149" s="100">
        <f t="shared" si="14"/>
        <v>1820.7762329828772</v>
      </c>
      <c r="L149" s="100"/>
    </row>
    <row r="150" spans="1:12" x14ac:dyDescent="0.3">
      <c r="A150" s="92">
        <v>125</v>
      </c>
      <c r="B150" s="116">
        <f t="shared" si="15"/>
        <v>47604</v>
      </c>
      <c r="C150" s="100">
        <f t="shared" si="8"/>
        <v>156821.37695767402</v>
      </c>
      <c r="D150" s="100">
        <f t="shared" si="9"/>
        <v>1045.4758463844935</v>
      </c>
      <c r="E150" s="100">
        <f t="shared" si="10"/>
        <v>275.30038659838374</v>
      </c>
      <c r="F150" s="100">
        <f t="shared" si="11"/>
        <v>156546.07657107562</v>
      </c>
      <c r="G150" s="100">
        <f t="shared" si="12"/>
        <v>500</v>
      </c>
      <c r="H150" s="100" t="str">
        <f t="shared" si="13"/>
        <v/>
      </c>
      <c r="I150" s="100">
        <f t="shared" si="14"/>
        <v>1820.7762329828772</v>
      </c>
      <c r="L150" s="100"/>
    </row>
    <row r="151" spans="1:12" x14ac:dyDescent="0.3">
      <c r="A151" s="92">
        <v>126</v>
      </c>
      <c r="B151" s="116">
        <f t="shared" si="15"/>
        <v>47635</v>
      </c>
      <c r="C151" s="100">
        <f t="shared" si="8"/>
        <v>156546.07657107562</v>
      </c>
      <c r="D151" s="100">
        <f t="shared" si="9"/>
        <v>1043.6405104738376</v>
      </c>
      <c r="E151" s="100">
        <f t="shared" si="10"/>
        <v>277.13572250903962</v>
      </c>
      <c r="F151" s="100">
        <f t="shared" si="11"/>
        <v>156268.94084856659</v>
      </c>
      <c r="G151" s="100">
        <f t="shared" si="12"/>
        <v>500</v>
      </c>
      <c r="H151" s="100" t="str">
        <f t="shared" si="13"/>
        <v/>
      </c>
      <c r="I151" s="100">
        <f t="shared" si="14"/>
        <v>1820.7762329828772</v>
      </c>
      <c r="L151" s="100"/>
    </row>
    <row r="152" spans="1:12" x14ac:dyDescent="0.3">
      <c r="A152" s="92">
        <v>127</v>
      </c>
      <c r="B152" s="116">
        <f t="shared" si="15"/>
        <v>47665</v>
      </c>
      <c r="C152" s="100">
        <f t="shared" si="8"/>
        <v>156268.94084856659</v>
      </c>
      <c r="D152" s="100">
        <f t="shared" si="9"/>
        <v>1041.7929389904441</v>
      </c>
      <c r="E152" s="100">
        <f t="shared" si="10"/>
        <v>278.98329399243312</v>
      </c>
      <c r="F152" s="100">
        <f t="shared" si="11"/>
        <v>155989.95755457415</v>
      </c>
      <c r="G152" s="100">
        <f t="shared" si="12"/>
        <v>500</v>
      </c>
      <c r="H152" s="100" t="str">
        <f t="shared" si="13"/>
        <v/>
      </c>
      <c r="I152" s="100">
        <f t="shared" si="14"/>
        <v>1820.7762329828772</v>
      </c>
      <c r="L152" s="100"/>
    </row>
    <row r="153" spans="1:12" x14ac:dyDescent="0.3">
      <c r="A153" s="92">
        <v>128</v>
      </c>
      <c r="B153" s="116">
        <f t="shared" si="15"/>
        <v>47696</v>
      </c>
      <c r="C153" s="100">
        <f t="shared" si="8"/>
        <v>155989.95755457415</v>
      </c>
      <c r="D153" s="100">
        <f t="shared" si="9"/>
        <v>1039.9330503638278</v>
      </c>
      <c r="E153" s="100">
        <f t="shared" si="10"/>
        <v>280.84318261904946</v>
      </c>
      <c r="F153" s="100">
        <f t="shared" si="11"/>
        <v>155709.1143719551</v>
      </c>
      <c r="G153" s="100">
        <f t="shared" si="12"/>
        <v>500</v>
      </c>
      <c r="H153" s="100" t="str">
        <f t="shared" si="13"/>
        <v/>
      </c>
      <c r="I153" s="100">
        <f t="shared" si="14"/>
        <v>1820.7762329828772</v>
      </c>
      <c r="L153" s="100"/>
    </row>
    <row r="154" spans="1:12" x14ac:dyDescent="0.3">
      <c r="A154" s="92">
        <v>129</v>
      </c>
      <c r="B154" s="116">
        <f t="shared" si="15"/>
        <v>47727</v>
      </c>
      <c r="C154" s="100">
        <f t="shared" ref="C154:C217" si="16">_xlfn.LET(
_xlpm.StartingPrincipalBalance,$F153,
_xlpm.IsPrincipalRemainingZeroCondition,ROUND($F153,2)=0,
_xlpm.IsPrincipalRemainingBlankCondition,$F153="",
_xlpm.IsPeriodBlankCondition,ISBLANK($A154),
_xlpm.Calculation,IF(_xlpm.IsPeriodBlankCondition,"",IF(_xlpm.IsPrincipalRemainingBlankCondition,"",IF(_xlpm.IsPrincipalRemainingZeroCondition,"",_xlpm.StartingPrincipalBalance))),
_xlpm.Calculation
)</f>
        <v>155709.1143719551</v>
      </c>
      <c r="D154" s="100">
        <f t="shared" ref="D154:D217" si="17">_xlfn.LET(
_xlpm.InterestCalculation,$F153*$B$9,
_xlpm.IsPrincipalRemainingZeroCondition,ROUND($F153,2)=0,
_xlpm.IsPrincipalRemainingBlankCondition,$F153="",
_xlpm.IsPeriodBlankCondition,ISBLANK($A154),
_xlpm.Calculation,IF(_xlpm.IsPeriodBlankCondition,"",IF(_xlpm.IsPrincipalRemainingBlankCondition,"",IF(_xlpm.IsPrincipalRemainingZeroCondition,"",_xlpm.InterestCalculation))),
_xlpm.Calculation
)</f>
        <v>1038.0607624797008</v>
      </c>
      <c r="E154" s="100">
        <f t="shared" ref="E154:E217" si="18">_xlfn.LET(
_xlpm.PrincipalOwedCalculation,$B$10-$D154,
_xlpm.IsPrincipalLessThenOrEqualToMonthlyPaymentCondition,$F153&lt;=$B$10,
_xlpm.IsPrincipalZeroCondition,ROUND($F153,2) = 0,
_xlpm.IsPrincipalRemainingBlankCondition,$F153="",
_xlpm.IsPeriodBlankCondition,ISBLANK($A154),
_xlpm.Calculation,IF(_xlpm.IsPeriodBlankCondition,"",IF(_xlpm.IsPrincipalRemainingBlankCondition,"",IF(_xlpm.IsPrincipalZeroCondition,"",IF(_xlpm.IsPrincipalLessThenOrEqualToMonthlyPaymentCondition,$F153,_xlpm.PrincipalOwedCalculation)))),
_xlpm.Calculation
)</f>
        <v>282.71547050317645</v>
      </c>
      <c r="F154" s="100">
        <f t="shared" ref="F154:F217" si="19">_xlfn.LET(
_xlpm.StartingBalanceGreaterThanPrincipalOwedPlusPrepaymentCondition,$C154&gt;=$E154,
_xlpm.IsPrincpalOwedPlusPrepaymentLessThanOrEqualToPrincipalRemainingCondition,ROUND($E154,2)&lt;=ROUND($F153,2),
_xlpm.IsCurrentPrincapalOwedAmtGreaterThanPrevPrincipalOwedCondition,$E153&gt;$F153,
_xlpm.IsPrincipalZeroCondition,ROUND($F153,2) = 0,
_xlpm.IsPrincipalRemainingBlankCondition,$F153="",
_xlpm.IsPeriodBlankCondition,ISBLANK($A154),
_xlpm.Calculation,IF(_xlpm.IsPeriodBlankCondition,"",IF(_xlpm.IsPrincipalRemainingBlankCondition,"",IF(_xlpm.IsPrincipalZeroCondition,"",IF(_xlpm.StartingBalanceGreaterThanPrincipalOwedPlusPrepaymentCondition,$C154-$E154,0)))),
_xlpm.Calculation
)</f>
        <v>155426.39890145193</v>
      </c>
      <c r="G154" s="100">
        <f t="shared" ref="G154:G217" si="20">_xlfn.LET(
_xlpm.PrincpalRemainingCalculation,$B$13,
_xlpm.IsPrincipalZeroCondition,ROUND($F153,2) = 0,
_xlpm.IsPrincipalRemainingBlankCondition,$F153="",
_xlpm.IsPeriodBlankCondition,ISBLANK($A154),
_xlpm.Calculation,IF(_xlpm.IsPeriodBlankCondition,"",IF(_xlpm.IsPrincipalRemainingBlankCondition,"",IF(_xlpm.IsPrincipalZeroCondition,"",_xlpm.PrincpalRemainingCalculation))),
_xlpm.Calculation
)</f>
        <v>500</v>
      </c>
      <c r="H154" s="100" t="str">
        <f t="shared" ref="H154:H217" si="21">_xlfn.LET(
_xlpm.IsPrincipalRemainingLessThanOrEqualToPMICutoffAmtCondition,$F153&lt;=$B$2*(1-$B$15),
_xlpm.PMIMonthlyPayment,$B$19,
_xlpm.IsPrincipalZeroCondition,ROUND($F153,2) = 0,
_xlpm.IsPrincipalRemainingBlankCondition,$F153="",
_xlpm.IsPeriodBlankCondition,ISBLANK($A154),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154" s="100">
        <f t="shared" ref="I154:I217" si="22">_xlfn.LET(
_xlpm.IfPMIOwedIsBlank,IF($H154 = "",0,$H154),
_xlpm.TotalMonthlyPaymentCalculation,$D154+$E154+$G154+_xlpm.IfPMIOwedIsBlank,
_xlpm.IsPrincipalZeroCondition,ROUND($F153,2) = 0,
_xlpm.IsPrincipalRemainingBlankCondition,$F153="",
_xlpm.IsPeriodBlankCondition,ISBLANK($A154),
_xlpm.Calculation,IF(_xlpm.IsPeriodBlankCondition,"",IF(_xlpm.IsPrincipalRemainingBlankCondition,"",IF(_xlpm.IsPrincipalZeroCondition,"",_xlpm.TotalMonthlyPaymentCalculation))),
_xlpm.Calculation
)</f>
        <v>1820.7762329828772</v>
      </c>
      <c r="L154" s="100"/>
    </row>
    <row r="155" spans="1:12" x14ac:dyDescent="0.3">
      <c r="A155" s="92">
        <v>130</v>
      </c>
      <c r="B155" s="116">
        <f t="shared" ref="B155:B218" si="23">IF(ISBLANK($A155),"",EDATE($B154,1))</f>
        <v>47757</v>
      </c>
      <c r="C155" s="100">
        <f t="shared" si="16"/>
        <v>155426.39890145193</v>
      </c>
      <c r="D155" s="100">
        <f t="shared" si="17"/>
        <v>1036.1759926763464</v>
      </c>
      <c r="E155" s="100">
        <f t="shared" si="18"/>
        <v>284.60024030653085</v>
      </c>
      <c r="F155" s="100">
        <f t="shared" si="19"/>
        <v>155141.79866114541</v>
      </c>
      <c r="G155" s="100">
        <f t="shared" si="20"/>
        <v>500</v>
      </c>
      <c r="H155" s="100" t="str">
        <f t="shared" si="21"/>
        <v/>
      </c>
      <c r="I155" s="100">
        <f t="shared" si="22"/>
        <v>1820.7762329828772</v>
      </c>
      <c r="L155" s="100"/>
    </row>
    <row r="156" spans="1:12" x14ac:dyDescent="0.3">
      <c r="A156" s="92">
        <v>131</v>
      </c>
      <c r="B156" s="116">
        <f t="shared" si="23"/>
        <v>47788</v>
      </c>
      <c r="C156" s="100">
        <f t="shared" si="16"/>
        <v>155141.79866114541</v>
      </c>
      <c r="D156" s="100">
        <f t="shared" si="17"/>
        <v>1034.2786577409695</v>
      </c>
      <c r="E156" s="100">
        <f t="shared" si="18"/>
        <v>286.49757524190773</v>
      </c>
      <c r="F156" s="100">
        <f t="shared" si="19"/>
        <v>154855.30108590351</v>
      </c>
      <c r="G156" s="100">
        <f t="shared" si="20"/>
        <v>500</v>
      </c>
      <c r="H156" s="100" t="str">
        <f t="shared" si="21"/>
        <v/>
      </c>
      <c r="I156" s="100">
        <f t="shared" si="22"/>
        <v>1820.7762329828772</v>
      </c>
      <c r="L156" s="100"/>
    </row>
    <row r="157" spans="1:12" x14ac:dyDescent="0.3">
      <c r="A157" s="92">
        <v>132</v>
      </c>
      <c r="B157" s="116">
        <f t="shared" si="23"/>
        <v>47818</v>
      </c>
      <c r="C157" s="100">
        <f t="shared" si="16"/>
        <v>154855.30108590351</v>
      </c>
      <c r="D157" s="100">
        <f t="shared" si="17"/>
        <v>1032.3686739060236</v>
      </c>
      <c r="E157" s="100">
        <f t="shared" si="18"/>
        <v>288.40755907685366</v>
      </c>
      <c r="F157" s="100">
        <f t="shared" si="19"/>
        <v>154566.89352682667</v>
      </c>
      <c r="G157" s="100">
        <f t="shared" si="20"/>
        <v>500</v>
      </c>
      <c r="H157" s="100" t="str">
        <f t="shared" si="21"/>
        <v/>
      </c>
      <c r="I157" s="100">
        <f t="shared" si="22"/>
        <v>1820.7762329828772</v>
      </c>
      <c r="L157" s="100"/>
    </row>
    <row r="158" spans="1:12" x14ac:dyDescent="0.3">
      <c r="A158" s="92">
        <v>133</v>
      </c>
      <c r="B158" s="116">
        <f t="shared" si="23"/>
        <v>47849</v>
      </c>
      <c r="C158" s="100">
        <f t="shared" si="16"/>
        <v>154566.89352682667</v>
      </c>
      <c r="D158" s="100">
        <f t="shared" si="17"/>
        <v>1030.4459568455111</v>
      </c>
      <c r="E158" s="100">
        <f t="shared" si="18"/>
        <v>290.33027613736613</v>
      </c>
      <c r="F158" s="100">
        <f t="shared" si="19"/>
        <v>154276.5632506893</v>
      </c>
      <c r="G158" s="100">
        <f t="shared" si="20"/>
        <v>500</v>
      </c>
      <c r="H158" s="100" t="str">
        <f t="shared" si="21"/>
        <v/>
      </c>
      <c r="I158" s="100">
        <f t="shared" si="22"/>
        <v>1820.7762329828772</v>
      </c>
      <c r="L158" s="100"/>
    </row>
    <row r="159" spans="1:12" x14ac:dyDescent="0.3">
      <c r="A159" s="92">
        <v>134</v>
      </c>
      <c r="B159" s="116">
        <f t="shared" si="23"/>
        <v>47880</v>
      </c>
      <c r="C159" s="100">
        <f t="shared" si="16"/>
        <v>154276.5632506893</v>
      </c>
      <c r="D159" s="100">
        <f t="shared" si="17"/>
        <v>1028.5104216712621</v>
      </c>
      <c r="E159" s="100">
        <f t="shared" si="18"/>
        <v>292.26581131161515</v>
      </c>
      <c r="F159" s="100">
        <f t="shared" si="19"/>
        <v>153984.2974393777</v>
      </c>
      <c r="G159" s="100">
        <f t="shared" si="20"/>
        <v>500</v>
      </c>
      <c r="H159" s="100" t="str">
        <f t="shared" si="21"/>
        <v/>
      </c>
      <c r="I159" s="100">
        <f t="shared" si="22"/>
        <v>1820.7762329828772</v>
      </c>
      <c r="L159" s="100"/>
    </row>
    <row r="160" spans="1:12" x14ac:dyDescent="0.3">
      <c r="A160" s="92">
        <v>135</v>
      </c>
      <c r="B160" s="116">
        <f t="shared" si="23"/>
        <v>47908</v>
      </c>
      <c r="C160" s="100">
        <f t="shared" si="16"/>
        <v>153984.2974393777</v>
      </c>
      <c r="D160" s="100">
        <f t="shared" si="17"/>
        <v>1026.5619829291848</v>
      </c>
      <c r="E160" s="100">
        <f t="shared" si="18"/>
        <v>294.21425005369247</v>
      </c>
      <c r="F160" s="100">
        <f t="shared" si="19"/>
        <v>153690.08318932401</v>
      </c>
      <c r="G160" s="100">
        <f t="shared" si="20"/>
        <v>500</v>
      </c>
      <c r="H160" s="100" t="str">
        <f t="shared" si="21"/>
        <v/>
      </c>
      <c r="I160" s="100">
        <f t="shared" si="22"/>
        <v>1820.7762329828772</v>
      </c>
      <c r="L160" s="100"/>
    </row>
    <row r="161" spans="1:12" x14ac:dyDescent="0.3">
      <c r="A161" s="92">
        <v>136</v>
      </c>
      <c r="B161" s="116">
        <f t="shared" si="23"/>
        <v>47939</v>
      </c>
      <c r="C161" s="100">
        <f t="shared" si="16"/>
        <v>153690.08318932401</v>
      </c>
      <c r="D161" s="100">
        <f t="shared" si="17"/>
        <v>1024.6005545954936</v>
      </c>
      <c r="E161" s="100">
        <f t="shared" si="18"/>
        <v>296.17567838738364</v>
      </c>
      <c r="F161" s="100">
        <f t="shared" si="19"/>
        <v>153393.90751093664</v>
      </c>
      <c r="G161" s="100">
        <f t="shared" si="20"/>
        <v>500</v>
      </c>
      <c r="H161" s="100" t="str">
        <f t="shared" si="21"/>
        <v/>
      </c>
      <c r="I161" s="100">
        <f t="shared" si="22"/>
        <v>1820.7762329828772</v>
      </c>
      <c r="L161" s="100"/>
    </row>
    <row r="162" spans="1:12" x14ac:dyDescent="0.3">
      <c r="A162" s="92">
        <v>137</v>
      </c>
      <c r="B162" s="116">
        <f t="shared" si="23"/>
        <v>47969</v>
      </c>
      <c r="C162" s="100">
        <f t="shared" si="16"/>
        <v>153393.90751093664</v>
      </c>
      <c r="D162" s="100">
        <f t="shared" si="17"/>
        <v>1022.626050072911</v>
      </c>
      <c r="E162" s="100">
        <f t="shared" si="18"/>
        <v>298.15018290996625</v>
      </c>
      <c r="F162" s="100">
        <f t="shared" si="19"/>
        <v>153095.75732802667</v>
      </c>
      <c r="G162" s="100">
        <f t="shared" si="20"/>
        <v>500</v>
      </c>
      <c r="H162" s="100" t="str">
        <f t="shared" si="21"/>
        <v/>
      </c>
      <c r="I162" s="100">
        <f t="shared" si="22"/>
        <v>1820.7762329828772</v>
      </c>
      <c r="L162" s="100"/>
    </row>
    <row r="163" spans="1:12" x14ac:dyDescent="0.3">
      <c r="A163" s="92">
        <v>138</v>
      </c>
      <c r="B163" s="116">
        <f t="shared" si="23"/>
        <v>48000</v>
      </c>
      <c r="C163" s="100">
        <f t="shared" si="16"/>
        <v>153095.75732802667</v>
      </c>
      <c r="D163" s="100">
        <f t="shared" si="17"/>
        <v>1020.6383821868445</v>
      </c>
      <c r="E163" s="100">
        <f t="shared" si="18"/>
        <v>300.13785079603269</v>
      </c>
      <c r="F163" s="100">
        <f t="shared" si="19"/>
        <v>152795.61947723062</v>
      </c>
      <c r="G163" s="100">
        <f t="shared" si="20"/>
        <v>500</v>
      </c>
      <c r="H163" s="100" t="str">
        <f t="shared" si="21"/>
        <v/>
      </c>
      <c r="I163" s="100">
        <f t="shared" si="22"/>
        <v>1820.7762329828772</v>
      </c>
      <c r="L163" s="100"/>
    </row>
    <row r="164" spans="1:12" x14ac:dyDescent="0.3">
      <c r="A164" s="92">
        <v>139</v>
      </c>
      <c r="B164" s="116">
        <f t="shared" si="23"/>
        <v>48030</v>
      </c>
      <c r="C164" s="100">
        <f t="shared" si="16"/>
        <v>152795.61947723062</v>
      </c>
      <c r="D164" s="100">
        <f t="shared" si="17"/>
        <v>1018.6374631815376</v>
      </c>
      <c r="E164" s="100">
        <f t="shared" si="18"/>
        <v>302.13876980133966</v>
      </c>
      <c r="F164" s="100">
        <f t="shared" si="19"/>
        <v>152493.48070742929</v>
      </c>
      <c r="G164" s="100">
        <f t="shared" si="20"/>
        <v>500</v>
      </c>
      <c r="H164" s="100" t="str">
        <f t="shared" si="21"/>
        <v/>
      </c>
      <c r="I164" s="100">
        <f t="shared" si="22"/>
        <v>1820.7762329828772</v>
      </c>
      <c r="L164" s="100"/>
    </row>
    <row r="165" spans="1:12" x14ac:dyDescent="0.3">
      <c r="A165" s="92">
        <v>140</v>
      </c>
      <c r="B165" s="116">
        <f t="shared" si="23"/>
        <v>48061</v>
      </c>
      <c r="C165" s="100">
        <f t="shared" si="16"/>
        <v>152493.48070742929</v>
      </c>
      <c r="D165" s="100">
        <f t="shared" si="17"/>
        <v>1016.6232047161953</v>
      </c>
      <c r="E165" s="100">
        <f t="shared" si="18"/>
        <v>304.15302826668187</v>
      </c>
      <c r="F165" s="100">
        <f t="shared" si="19"/>
        <v>152189.32767916261</v>
      </c>
      <c r="G165" s="100">
        <f t="shared" si="20"/>
        <v>500</v>
      </c>
      <c r="H165" s="100" t="str">
        <f t="shared" si="21"/>
        <v/>
      </c>
      <c r="I165" s="100">
        <f t="shared" si="22"/>
        <v>1820.7762329828772</v>
      </c>
      <c r="L165" s="100"/>
    </row>
    <row r="166" spans="1:12" x14ac:dyDescent="0.3">
      <c r="A166" s="92">
        <v>141</v>
      </c>
      <c r="B166" s="116">
        <f t="shared" si="23"/>
        <v>48092</v>
      </c>
      <c r="C166" s="100">
        <f t="shared" si="16"/>
        <v>152189.32767916261</v>
      </c>
      <c r="D166" s="100">
        <f t="shared" si="17"/>
        <v>1014.5955178610841</v>
      </c>
      <c r="E166" s="100">
        <f t="shared" si="18"/>
        <v>306.18071512179313</v>
      </c>
      <c r="F166" s="100">
        <f t="shared" si="19"/>
        <v>151883.14696404082</v>
      </c>
      <c r="G166" s="100">
        <f t="shared" si="20"/>
        <v>500</v>
      </c>
      <c r="H166" s="100" t="str">
        <f t="shared" si="21"/>
        <v/>
      </c>
      <c r="I166" s="100">
        <f t="shared" si="22"/>
        <v>1820.7762329828772</v>
      </c>
      <c r="L166" s="100"/>
    </row>
    <row r="167" spans="1:12" x14ac:dyDescent="0.3">
      <c r="A167" s="92">
        <v>142</v>
      </c>
      <c r="B167" s="116">
        <f t="shared" si="23"/>
        <v>48122</v>
      </c>
      <c r="C167" s="100">
        <f t="shared" si="16"/>
        <v>151883.14696404082</v>
      </c>
      <c r="D167" s="100">
        <f t="shared" si="17"/>
        <v>1012.5543130936055</v>
      </c>
      <c r="E167" s="100">
        <f t="shared" si="18"/>
        <v>308.2219198892717</v>
      </c>
      <c r="F167" s="100">
        <f t="shared" si="19"/>
        <v>151574.92504415155</v>
      </c>
      <c r="G167" s="100">
        <f t="shared" si="20"/>
        <v>500</v>
      </c>
      <c r="H167" s="100" t="str">
        <f t="shared" si="21"/>
        <v/>
      </c>
      <c r="I167" s="100">
        <f t="shared" si="22"/>
        <v>1820.7762329828772</v>
      </c>
      <c r="L167" s="100"/>
    </row>
    <row r="168" spans="1:12" x14ac:dyDescent="0.3">
      <c r="A168" s="92">
        <v>143</v>
      </c>
      <c r="B168" s="116">
        <f t="shared" si="23"/>
        <v>48153</v>
      </c>
      <c r="C168" s="100">
        <f t="shared" si="16"/>
        <v>151574.92504415155</v>
      </c>
      <c r="D168" s="100">
        <f t="shared" si="17"/>
        <v>1010.4995002943438</v>
      </c>
      <c r="E168" s="100">
        <f t="shared" si="18"/>
        <v>310.27673268853346</v>
      </c>
      <c r="F168" s="100">
        <f t="shared" si="19"/>
        <v>151264.64831146301</v>
      </c>
      <c r="G168" s="100">
        <f t="shared" si="20"/>
        <v>500</v>
      </c>
      <c r="H168" s="100" t="str">
        <f t="shared" si="21"/>
        <v/>
      </c>
      <c r="I168" s="100">
        <f t="shared" si="22"/>
        <v>1820.7762329828772</v>
      </c>
      <c r="L168" s="100"/>
    </row>
    <row r="169" spans="1:12" x14ac:dyDescent="0.3">
      <c r="A169" s="92">
        <v>144</v>
      </c>
      <c r="B169" s="116">
        <f t="shared" si="23"/>
        <v>48183</v>
      </c>
      <c r="C169" s="100">
        <f t="shared" si="16"/>
        <v>151264.64831146301</v>
      </c>
      <c r="D169" s="100">
        <f t="shared" si="17"/>
        <v>1008.4309887430868</v>
      </c>
      <c r="E169" s="100">
        <f t="shared" si="18"/>
        <v>312.34524423979042</v>
      </c>
      <c r="F169" s="100">
        <f t="shared" si="19"/>
        <v>150952.30306722323</v>
      </c>
      <c r="G169" s="100">
        <f t="shared" si="20"/>
        <v>500</v>
      </c>
      <c r="H169" s="100" t="str">
        <f t="shared" si="21"/>
        <v/>
      </c>
      <c r="I169" s="100">
        <f t="shared" si="22"/>
        <v>1820.7762329828772</v>
      </c>
      <c r="L169" s="100"/>
    </row>
    <row r="170" spans="1:12" x14ac:dyDescent="0.3">
      <c r="A170" s="92">
        <v>145</v>
      </c>
      <c r="B170" s="116">
        <f t="shared" si="23"/>
        <v>48214</v>
      </c>
      <c r="C170" s="100">
        <f t="shared" si="16"/>
        <v>150952.30306722323</v>
      </c>
      <c r="D170" s="100">
        <f t="shared" si="17"/>
        <v>1006.3486871148216</v>
      </c>
      <c r="E170" s="100">
        <f t="shared" si="18"/>
        <v>314.42754586805563</v>
      </c>
      <c r="F170" s="100">
        <f t="shared" si="19"/>
        <v>150637.87552135516</v>
      </c>
      <c r="G170" s="100">
        <f t="shared" si="20"/>
        <v>500</v>
      </c>
      <c r="H170" s="100" t="str">
        <f t="shared" si="21"/>
        <v/>
      </c>
      <c r="I170" s="100">
        <f t="shared" si="22"/>
        <v>1820.7762329828772</v>
      </c>
      <c r="L170" s="100"/>
    </row>
    <row r="171" spans="1:12" x14ac:dyDescent="0.3">
      <c r="A171" s="92">
        <v>146</v>
      </c>
      <c r="B171" s="116">
        <f t="shared" si="23"/>
        <v>48245</v>
      </c>
      <c r="C171" s="100">
        <f t="shared" si="16"/>
        <v>150637.87552135516</v>
      </c>
      <c r="D171" s="100">
        <f t="shared" si="17"/>
        <v>1004.2525034757011</v>
      </c>
      <c r="E171" s="100">
        <f t="shared" si="18"/>
        <v>316.52372950717609</v>
      </c>
      <c r="F171" s="100">
        <f t="shared" si="19"/>
        <v>150321.35179184799</v>
      </c>
      <c r="G171" s="100">
        <f t="shared" si="20"/>
        <v>500</v>
      </c>
      <c r="H171" s="100" t="str">
        <f t="shared" si="21"/>
        <v/>
      </c>
      <c r="I171" s="100">
        <f t="shared" si="22"/>
        <v>1820.7762329828772</v>
      </c>
      <c r="L171" s="100"/>
    </row>
    <row r="172" spans="1:12" x14ac:dyDescent="0.3">
      <c r="A172" s="92">
        <v>147</v>
      </c>
      <c r="B172" s="116">
        <f t="shared" si="23"/>
        <v>48274</v>
      </c>
      <c r="C172" s="100">
        <f t="shared" si="16"/>
        <v>150321.35179184799</v>
      </c>
      <c r="D172" s="100">
        <f t="shared" si="17"/>
        <v>1002.1423452789867</v>
      </c>
      <c r="E172" s="100">
        <f t="shared" si="18"/>
        <v>318.63388770389054</v>
      </c>
      <c r="F172" s="100">
        <f t="shared" si="19"/>
        <v>150002.71790414411</v>
      </c>
      <c r="G172" s="100">
        <f t="shared" si="20"/>
        <v>500</v>
      </c>
      <c r="H172" s="100" t="str">
        <f t="shared" si="21"/>
        <v/>
      </c>
      <c r="I172" s="100">
        <f t="shared" si="22"/>
        <v>1820.7762329828772</v>
      </c>
      <c r="L172" s="100"/>
    </row>
    <row r="173" spans="1:12" x14ac:dyDescent="0.3">
      <c r="A173" s="92">
        <v>148</v>
      </c>
      <c r="B173" s="116">
        <f t="shared" si="23"/>
        <v>48305</v>
      </c>
      <c r="C173" s="100">
        <f t="shared" si="16"/>
        <v>150002.71790414411</v>
      </c>
      <c r="D173" s="100">
        <f t="shared" si="17"/>
        <v>1000.0181193609608</v>
      </c>
      <c r="E173" s="100">
        <f t="shared" si="18"/>
        <v>320.75811362191644</v>
      </c>
      <c r="F173" s="100">
        <f t="shared" si="19"/>
        <v>149681.9597905222</v>
      </c>
      <c r="G173" s="100">
        <f t="shared" si="20"/>
        <v>500</v>
      </c>
      <c r="H173" s="100" t="str">
        <f t="shared" si="21"/>
        <v/>
      </c>
      <c r="I173" s="100">
        <f t="shared" si="22"/>
        <v>1820.7762329828772</v>
      </c>
      <c r="L173" s="100"/>
    </row>
    <row r="174" spans="1:12" x14ac:dyDescent="0.3">
      <c r="A174" s="92">
        <v>149</v>
      </c>
      <c r="B174" s="116">
        <f t="shared" si="23"/>
        <v>48335</v>
      </c>
      <c r="C174" s="100">
        <f t="shared" si="16"/>
        <v>149681.9597905222</v>
      </c>
      <c r="D174" s="100">
        <f t="shared" si="17"/>
        <v>997.87973193681478</v>
      </c>
      <c r="E174" s="100">
        <f t="shared" si="18"/>
        <v>322.89650104606244</v>
      </c>
      <c r="F174" s="100">
        <f t="shared" si="19"/>
        <v>149359.06328947615</v>
      </c>
      <c r="G174" s="100">
        <f t="shared" si="20"/>
        <v>500</v>
      </c>
      <c r="H174" s="100" t="str">
        <f t="shared" si="21"/>
        <v/>
      </c>
      <c r="I174" s="100">
        <f t="shared" si="22"/>
        <v>1820.7762329828772</v>
      </c>
      <c r="L174" s="100"/>
    </row>
    <row r="175" spans="1:12" x14ac:dyDescent="0.3">
      <c r="A175" s="92">
        <v>150</v>
      </c>
      <c r="B175" s="116">
        <f t="shared" si="23"/>
        <v>48366</v>
      </c>
      <c r="C175" s="100">
        <f t="shared" si="16"/>
        <v>149359.06328947615</v>
      </c>
      <c r="D175" s="100">
        <f t="shared" si="17"/>
        <v>995.72708859650777</v>
      </c>
      <c r="E175" s="100">
        <f t="shared" si="18"/>
        <v>325.04914438636945</v>
      </c>
      <c r="F175" s="100">
        <f t="shared" si="19"/>
        <v>149034.01414508978</v>
      </c>
      <c r="G175" s="100">
        <f t="shared" si="20"/>
        <v>500</v>
      </c>
      <c r="H175" s="100" t="str">
        <f t="shared" si="21"/>
        <v/>
      </c>
      <c r="I175" s="100">
        <f t="shared" si="22"/>
        <v>1820.7762329828772</v>
      </c>
      <c r="L175" s="100"/>
    </row>
    <row r="176" spans="1:12" x14ac:dyDescent="0.3">
      <c r="A176" s="92">
        <v>151</v>
      </c>
      <c r="B176" s="116">
        <f t="shared" si="23"/>
        <v>48396</v>
      </c>
      <c r="C176" s="100">
        <f t="shared" si="16"/>
        <v>149034.01414508978</v>
      </c>
      <c r="D176" s="100">
        <f t="shared" si="17"/>
        <v>993.56009430059862</v>
      </c>
      <c r="E176" s="100">
        <f t="shared" si="18"/>
        <v>327.2161386822786</v>
      </c>
      <c r="F176" s="100">
        <f t="shared" si="19"/>
        <v>148706.79800640751</v>
      </c>
      <c r="G176" s="100">
        <f t="shared" si="20"/>
        <v>500</v>
      </c>
      <c r="H176" s="100" t="str">
        <f t="shared" si="21"/>
        <v/>
      </c>
      <c r="I176" s="100">
        <f t="shared" si="22"/>
        <v>1820.7762329828772</v>
      </c>
      <c r="L176" s="100"/>
    </row>
    <row r="177" spans="1:12" x14ac:dyDescent="0.3">
      <c r="A177" s="92">
        <v>152</v>
      </c>
      <c r="B177" s="116">
        <f t="shared" si="23"/>
        <v>48427</v>
      </c>
      <c r="C177" s="100">
        <f t="shared" si="16"/>
        <v>148706.79800640751</v>
      </c>
      <c r="D177" s="100">
        <f t="shared" si="17"/>
        <v>991.37865337605012</v>
      </c>
      <c r="E177" s="100">
        <f t="shared" si="18"/>
        <v>329.39757960682709</v>
      </c>
      <c r="F177" s="100">
        <f t="shared" si="19"/>
        <v>148377.40042680068</v>
      </c>
      <c r="G177" s="100">
        <f t="shared" si="20"/>
        <v>500</v>
      </c>
      <c r="H177" s="100" t="str">
        <f t="shared" si="21"/>
        <v/>
      </c>
      <c r="I177" s="100">
        <f t="shared" si="22"/>
        <v>1820.7762329828772</v>
      </c>
      <c r="L177" s="100"/>
    </row>
    <row r="178" spans="1:12" x14ac:dyDescent="0.3">
      <c r="A178" s="92">
        <v>153</v>
      </c>
      <c r="B178" s="116">
        <f t="shared" si="23"/>
        <v>48458</v>
      </c>
      <c r="C178" s="100">
        <f t="shared" si="16"/>
        <v>148377.40042680068</v>
      </c>
      <c r="D178" s="100">
        <f t="shared" si="17"/>
        <v>989.18266951200462</v>
      </c>
      <c r="E178" s="100">
        <f t="shared" si="18"/>
        <v>331.5935634708726</v>
      </c>
      <c r="F178" s="100">
        <f t="shared" si="19"/>
        <v>148045.80686332981</v>
      </c>
      <c r="G178" s="100">
        <f t="shared" si="20"/>
        <v>500</v>
      </c>
      <c r="H178" s="100" t="str">
        <f t="shared" si="21"/>
        <v/>
      </c>
      <c r="I178" s="100">
        <f t="shared" si="22"/>
        <v>1820.7762329828772</v>
      </c>
      <c r="L178" s="100"/>
    </row>
    <row r="179" spans="1:12" x14ac:dyDescent="0.3">
      <c r="A179" s="92">
        <v>154</v>
      </c>
      <c r="B179" s="116">
        <f t="shared" si="23"/>
        <v>48488</v>
      </c>
      <c r="C179" s="100">
        <f t="shared" si="16"/>
        <v>148045.80686332981</v>
      </c>
      <c r="D179" s="100">
        <f t="shared" si="17"/>
        <v>986.97204575553212</v>
      </c>
      <c r="E179" s="100">
        <f t="shared" si="18"/>
        <v>333.8041872273451</v>
      </c>
      <c r="F179" s="100">
        <f t="shared" si="19"/>
        <v>147712.00267610248</v>
      </c>
      <c r="G179" s="100">
        <f t="shared" si="20"/>
        <v>500</v>
      </c>
      <c r="H179" s="100" t="str">
        <f t="shared" si="21"/>
        <v/>
      </c>
      <c r="I179" s="100">
        <f t="shared" si="22"/>
        <v>1820.7762329828772</v>
      </c>
      <c r="L179" s="100"/>
    </row>
    <row r="180" spans="1:12" x14ac:dyDescent="0.3">
      <c r="A180" s="92">
        <v>155</v>
      </c>
      <c r="B180" s="116">
        <f t="shared" si="23"/>
        <v>48519</v>
      </c>
      <c r="C180" s="100">
        <f t="shared" si="16"/>
        <v>147712.00267610248</v>
      </c>
      <c r="D180" s="100">
        <f t="shared" si="17"/>
        <v>984.74668450734987</v>
      </c>
      <c r="E180" s="100">
        <f t="shared" si="18"/>
        <v>336.02954847552735</v>
      </c>
      <c r="F180" s="100">
        <f t="shared" si="19"/>
        <v>147375.97312762696</v>
      </c>
      <c r="G180" s="100">
        <f t="shared" si="20"/>
        <v>500</v>
      </c>
      <c r="H180" s="100" t="str">
        <f t="shared" si="21"/>
        <v/>
      </c>
      <c r="I180" s="100">
        <f t="shared" si="22"/>
        <v>1820.7762329828772</v>
      </c>
      <c r="L180" s="100"/>
    </row>
    <row r="181" spans="1:12" x14ac:dyDescent="0.3">
      <c r="A181" s="92">
        <v>156</v>
      </c>
      <c r="B181" s="116">
        <f t="shared" si="23"/>
        <v>48549</v>
      </c>
      <c r="C181" s="100">
        <f t="shared" si="16"/>
        <v>147375.97312762696</v>
      </c>
      <c r="D181" s="100">
        <f t="shared" si="17"/>
        <v>982.50648751751316</v>
      </c>
      <c r="E181" s="100">
        <f t="shared" si="18"/>
        <v>338.26974546536405</v>
      </c>
      <c r="F181" s="100">
        <f t="shared" si="19"/>
        <v>147037.70338216159</v>
      </c>
      <c r="G181" s="100">
        <f t="shared" si="20"/>
        <v>500</v>
      </c>
      <c r="H181" s="100" t="str">
        <f t="shared" si="21"/>
        <v/>
      </c>
      <c r="I181" s="100">
        <f t="shared" si="22"/>
        <v>1820.7762329828772</v>
      </c>
      <c r="L181" s="100"/>
    </row>
    <row r="182" spans="1:12" x14ac:dyDescent="0.3">
      <c r="A182" s="92">
        <v>157</v>
      </c>
      <c r="B182" s="116">
        <f t="shared" si="23"/>
        <v>48580</v>
      </c>
      <c r="C182" s="100">
        <f t="shared" si="16"/>
        <v>147037.70338216159</v>
      </c>
      <c r="D182" s="100">
        <f t="shared" si="17"/>
        <v>980.2513558810773</v>
      </c>
      <c r="E182" s="100">
        <f t="shared" si="18"/>
        <v>340.52487710179992</v>
      </c>
      <c r="F182" s="100">
        <f t="shared" si="19"/>
        <v>146697.1785050598</v>
      </c>
      <c r="G182" s="100">
        <f t="shared" si="20"/>
        <v>500</v>
      </c>
      <c r="H182" s="100" t="str">
        <f t="shared" si="21"/>
        <v/>
      </c>
      <c r="I182" s="100">
        <f t="shared" si="22"/>
        <v>1820.7762329828772</v>
      </c>
      <c r="L182" s="100"/>
    </row>
    <row r="183" spans="1:12" x14ac:dyDescent="0.3">
      <c r="A183" s="92">
        <v>158</v>
      </c>
      <c r="B183" s="116">
        <f t="shared" si="23"/>
        <v>48611</v>
      </c>
      <c r="C183" s="100">
        <f t="shared" si="16"/>
        <v>146697.1785050598</v>
      </c>
      <c r="D183" s="100">
        <f t="shared" si="17"/>
        <v>977.98119003373199</v>
      </c>
      <c r="E183" s="100">
        <f t="shared" si="18"/>
        <v>342.79504294914523</v>
      </c>
      <c r="F183" s="100">
        <f t="shared" si="19"/>
        <v>146354.38346211065</v>
      </c>
      <c r="G183" s="100">
        <f t="shared" si="20"/>
        <v>500</v>
      </c>
      <c r="H183" s="100" t="str">
        <f t="shared" si="21"/>
        <v/>
      </c>
      <c r="I183" s="100">
        <f t="shared" si="22"/>
        <v>1820.7762329828772</v>
      </c>
      <c r="L183" s="100"/>
    </row>
    <row r="184" spans="1:12" x14ac:dyDescent="0.3">
      <c r="A184" s="92">
        <v>159</v>
      </c>
      <c r="B184" s="116">
        <f t="shared" si="23"/>
        <v>48639</v>
      </c>
      <c r="C184" s="100">
        <f t="shared" si="16"/>
        <v>146354.38346211065</v>
      </c>
      <c r="D184" s="100">
        <f t="shared" si="17"/>
        <v>975.69588974740441</v>
      </c>
      <c r="E184" s="100">
        <f t="shared" si="18"/>
        <v>345.08034323547281</v>
      </c>
      <c r="F184" s="100">
        <f t="shared" si="19"/>
        <v>146009.30311887519</v>
      </c>
      <c r="G184" s="100">
        <f t="shared" si="20"/>
        <v>500</v>
      </c>
      <c r="H184" s="100" t="str">
        <f t="shared" si="21"/>
        <v/>
      </c>
      <c r="I184" s="100">
        <f t="shared" si="22"/>
        <v>1820.7762329828772</v>
      </c>
      <c r="L184" s="100"/>
    </row>
    <row r="185" spans="1:12" x14ac:dyDescent="0.3">
      <c r="A185" s="92">
        <v>160</v>
      </c>
      <c r="B185" s="116">
        <f t="shared" si="23"/>
        <v>48670</v>
      </c>
      <c r="C185" s="100">
        <f t="shared" si="16"/>
        <v>146009.30311887519</v>
      </c>
      <c r="D185" s="100">
        <f t="shared" si="17"/>
        <v>973.39535412583473</v>
      </c>
      <c r="E185" s="100">
        <f t="shared" si="18"/>
        <v>347.38087885704249</v>
      </c>
      <c r="F185" s="100">
        <f t="shared" si="19"/>
        <v>145661.92224001815</v>
      </c>
      <c r="G185" s="100">
        <f t="shared" si="20"/>
        <v>500</v>
      </c>
      <c r="H185" s="100" t="str">
        <f t="shared" si="21"/>
        <v/>
      </c>
      <c r="I185" s="100">
        <f t="shared" si="22"/>
        <v>1820.7762329828772</v>
      </c>
      <c r="L185" s="100"/>
    </row>
    <row r="186" spans="1:12" x14ac:dyDescent="0.3">
      <c r="A186" s="92">
        <v>161</v>
      </c>
      <c r="B186" s="116">
        <f t="shared" si="23"/>
        <v>48700</v>
      </c>
      <c r="C186" s="100">
        <f t="shared" si="16"/>
        <v>145661.92224001815</v>
      </c>
      <c r="D186" s="100">
        <f t="shared" si="17"/>
        <v>971.07948160012108</v>
      </c>
      <c r="E186" s="100">
        <f t="shared" si="18"/>
        <v>349.69675138275613</v>
      </c>
      <c r="F186" s="100">
        <f t="shared" si="19"/>
        <v>145312.22548863539</v>
      </c>
      <c r="G186" s="100">
        <f t="shared" si="20"/>
        <v>500</v>
      </c>
      <c r="H186" s="100" t="str">
        <f t="shared" si="21"/>
        <v/>
      </c>
      <c r="I186" s="100">
        <f t="shared" si="22"/>
        <v>1820.7762329828772</v>
      </c>
      <c r="L186" s="100"/>
    </row>
    <row r="187" spans="1:12" x14ac:dyDescent="0.3">
      <c r="A187" s="92">
        <v>162</v>
      </c>
      <c r="B187" s="116">
        <f t="shared" si="23"/>
        <v>48731</v>
      </c>
      <c r="C187" s="100">
        <f t="shared" si="16"/>
        <v>145312.22548863539</v>
      </c>
      <c r="D187" s="100">
        <f t="shared" si="17"/>
        <v>968.74816992423598</v>
      </c>
      <c r="E187" s="100">
        <f t="shared" si="18"/>
        <v>352.02806305864124</v>
      </c>
      <c r="F187" s="100">
        <f t="shared" si="19"/>
        <v>144960.19742557674</v>
      </c>
      <c r="G187" s="100">
        <f t="shared" si="20"/>
        <v>500</v>
      </c>
      <c r="H187" s="100" t="str">
        <f t="shared" si="21"/>
        <v/>
      </c>
      <c r="I187" s="100">
        <f t="shared" si="22"/>
        <v>1820.7762329828772</v>
      </c>
      <c r="L187" s="100"/>
    </row>
    <row r="188" spans="1:12" x14ac:dyDescent="0.3">
      <c r="A188" s="92">
        <v>163</v>
      </c>
      <c r="B188" s="116">
        <f t="shared" si="23"/>
        <v>48761</v>
      </c>
      <c r="C188" s="100">
        <f t="shared" si="16"/>
        <v>144960.19742557674</v>
      </c>
      <c r="D188" s="100">
        <f t="shared" si="17"/>
        <v>966.40131617051168</v>
      </c>
      <c r="E188" s="100">
        <f t="shared" si="18"/>
        <v>354.37491681236554</v>
      </c>
      <c r="F188" s="100">
        <f t="shared" si="19"/>
        <v>144605.82250876437</v>
      </c>
      <c r="G188" s="100">
        <f t="shared" si="20"/>
        <v>500</v>
      </c>
      <c r="H188" s="100" t="str">
        <f t="shared" si="21"/>
        <v/>
      </c>
      <c r="I188" s="100">
        <f t="shared" si="22"/>
        <v>1820.7762329828772</v>
      </c>
      <c r="L188" s="100"/>
    </row>
    <row r="189" spans="1:12" x14ac:dyDescent="0.3">
      <c r="A189" s="92">
        <v>164</v>
      </c>
      <c r="B189" s="116">
        <f t="shared" si="23"/>
        <v>48792</v>
      </c>
      <c r="C189" s="100">
        <f t="shared" si="16"/>
        <v>144605.82250876437</v>
      </c>
      <c r="D189" s="100">
        <f t="shared" si="17"/>
        <v>964.03881672509578</v>
      </c>
      <c r="E189" s="100">
        <f t="shared" si="18"/>
        <v>356.73741625778143</v>
      </c>
      <c r="F189" s="100">
        <f t="shared" si="19"/>
        <v>144249.08509250658</v>
      </c>
      <c r="G189" s="100">
        <f t="shared" si="20"/>
        <v>500</v>
      </c>
      <c r="H189" s="100" t="str">
        <f t="shared" si="21"/>
        <v/>
      </c>
      <c r="I189" s="100">
        <f t="shared" si="22"/>
        <v>1820.7762329828772</v>
      </c>
      <c r="L189" s="100"/>
    </row>
    <row r="190" spans="1:12" x14ac:dyDescent="0.3">
      <c r="A190" s="92">
        <v>165</v>
      </c>
      <c r="B190" s="116">
        <f t="shared" si="23"/>
        <v>48823</v>
      </c>
      <c r="C190" s="100">
        <f t="shared" si="16"/>
        <v>144249.08509250658</v>
      </c>
      <c r="D190" s="100">
        <f t="shared" si="17"/>
        <v>961.66056728337719</v>
      </c>
      <c r="E190" s="100">
        <f t="shared" si="18"/>
        <v>359.11566569950003</v>
      </c>
      <c r="F190" s="100">
        <f t="shared" si="19"/>
        <v>143889.96942680707</v>
      </c>
      <c r="G190" s="100">
        <f t="shared" si="20"/>
        <v>500</v>
      </c>
      <c r="H190" s="100" t="str">
        <f t="shared" si="21"/>
        <v/>
      </c>
      <c r="I190" s="100">
        <f t="shared" si="22"/>
        <v>1820.7762329828772</v>
      </c>
      <c r="L190" s="100"/>
    </row>
    <row r="191" spans="1:12" x14ac:dyDescent="0.3">
      <c r="A191" s="92">
        <v>166</v>
      </c>
      <c r="B191" s="116">
        <f t="shared" si="23"/>
        <v>48853</v>
      </c>
      <c r="C191" s="100">
        <f t="shared" si="16"/>
        <v>143889.96942680707</v>
      </c>
      <c r="D191" s="100">
        <f t="shared" si="17"/>
        <v>959.2664628453806</v>
      </c>
      <c r="E191" s="100">
        <f t="shared" si="18"/>
        <v>361.50977013749662</v>
      </c>
      <c r="F191" s="100">
        <f t="shared" si="19"/>
        <v>143528.45965666958</v>
      </c>
      <c r="G191" s="100">
        <f t="shared" si="20"/>
        <v>500</v>
      </c>
      <c r="H191" s="100" t="str">
        <f t="shared" si="21"/>
        <v/>
      </c>
      <c r="I191" s="100">
        <f t="shared" si="22"/>
        <v>1820.7762329828772</v>
      </c>
      <c r="L191" s="100"/>
    </row>
    <row r="192" spans="1:12" x14ac:dyDescent="0.3">
      <c r="A192" s="92">
        <v>167</v>
      </c>
      <c r="B192" s="116">
        <f t="shared" si="23"/>
        <v>48884</v>
      </c>
      <c r="C192" s="100">
        <f t="shared" si="16"/>
        <v>143528.45965666958</v>
      </c>
      <c r="D192" s="100">
        <f t="shared" si="17"/>
        <v>956.85639771113063</v>
      </c>
      <c r="E192" s="100">
        <f t="shared" si="18"/>
        <v>363.91983527174659</v>
      </c>
      <c r="F192" s="100">
        <f t="shared" si="19"/>
        <v>143164.53982139783</v>
      </c>
      <c r="G192" s="100">
        <f t="shared" si="20"/>
        <v>500</v>
      </c>
      <c r="H192" s="100" t="str">
        <f t="shared" si="21"/>
        <v/>
      </c>
      <c r="I192" s="100">
        <f t="shared" si="22"/>
        <v>1820.7762329828772</v>
      </c>
      <c r="L192" s="100"/>
    </row>
    <row r="193" spans="1:12" x14ac:dyDescent="0.3">
      <c r="A193" s="92">
        <v>168</v>
      </c>
      <c r="B193" s="116">
        <f t="shared" si="23"/>
        <v>48914</v>
      </c>
      <c r="C193" s="100">
        <f t="shared" si="16"/>
        <v>143164.53982139783</v>
      </c>
      <c r="D193" s="100">
        <f t="shared" si="17"/>
        <v>954.43026547598561</v>
      </c>
      <c r="E193" s="100">
        <f t="shared" si="18"/>
        <v>366.34596750689161</v>
      </c>
      <c r="F193" s="100">
        <f t="shared" si="19"/>
        <v>142798.19385389093</v>
      </c>
      <c r="G193" s="100">
        <f t="shared" si="20"/>
        <v>500</v>
      </c>
      <c r="H193" s="100" t="str">
        <f t="shared" si="21"/>
        <v/>
      </c>
      <c r="I193" s="100">
        <f t="shared" si="22"/>
        <v>1820.7762329828772</v>
      </c>
      <c r="L193" s="100"/>
    </row>
    <row r="194" spans="1:12" x14ac:dyDescent="0.3">
      <c r="A194" s="92">
        <v>169</v>
      </c>
      <c r="B194" s="116">
        <f t="shared" si="23"/>
        <v>48945</v>
      </c>
      <c r="C194" s="100">
        <f t="shared" si="16"/>
        <v>142798.19385389093</v>
      </c>
      <c r="D194" s="100">
        <f t="shared" si="17"/>
        <v>951.98795902593963</v>
      </c>
      <c r="E194" s="100">
        <f t="shared" si="18"/>
        <v>368.78827395693759</v>
      </c>
      <c r="F194" s="100">
        <f t="shared" si="19"/>
        <v>142429.40557993398</v>
      </c>
      <c r="G194" s="100">
        <f t="shared" si="20"/>
        <v>500</v>
      </c>
      <c r="H194" s="100" t="str">
        <f t="shared" si="21"/>
        <v/>
      </c>
      <c r="I194" s="100">
        <f t="shared" si="22"/>
        <v>1820.7762329828772</v>
      </c>
      <c r="L194" s="100"/>
    </row>
    <row r="195" spans="1:12" x14ac:dyDescent="0.3">
      <c r="A195" s="92">
        <v>170</v>
      </c>
      <c r="B195" s="116">
        <f t="shared" si="23"/>
        <v>48976</v>
      </c>
      <c r="C195" s="100">
        <f t="shared" si="16"/>
        <v>142429.40557993398</v>
      </c>
      <c r="D195" s="100">
        <f t="shared" si="17"/>
        <v>949.52937053289327</v>
      </c>
      <c r="E195" s="100">
        <f t="shared" si="18"/>
        <v>371.24686244998395</v>
      </c>
      <c r="F195" s="100">
        <f t="shared" si="19"/>
        <v>142058.15871748401</v>
      </c>
      <c r="G195" s="100">
        <f t="shared" si="20"/>
        <v>500</v>
      </c>
      <c r="H195" s="100" t="str">
        <f t="shared" si="21"/>
        <v/>
      </c>
      <c r="I195" s="100">
        <f t="shared" si="22"/>
        <v>1820.7762329828772</v>
      </c>
      <c r="L195" s="100"/>
    </row>
    <row r="196" spans="1:12" x14ac:dyDescent="0.3">
      <c r="A196" s="92">
        <v>171</v>
      </c>
      <c r="B196" s="116">
        <f t="shared" si="23"/>
        <v>49004</v>
      </c>
      <c r="C196" s="100">
        <f t="shared" si="16"/>
        <v>142058.15871748401</v>
      </c>
      <c r="D196" s="100">
        <f t="shared" si="17"/>
        <v>947.0543914498935</v>
      </c>
      <c r="E196" s="100">
        <f t="shared" si="18"/>
        <v>373.72184153298372</v>
      </c>
      <c r="F196" s="100">
        <f t="shared" si="19"/>
        <v>141684.43687595104</v>
      </c>
      <c r="G196" s="100">
        <f t="shared" si="20"/>
        <v>500</v>
      </c>
      <c r="H196" s="100" t="str">
        <f t="shared" si="21"/>
        <v/>
      </c>
      <c r="I196" s="100">
        <f t="shared" si="22"/>
        <v>1820.7762329828772</v>
      </c>
      <c r="L196" s="100"/>
    </row>
    <row r="197" spans="1:12" x14ac:dyDescent="0.3">
      <c r="A197" s="92">
        <v>172</v>
      </c>
      <c r="B197" s="116">
        <f t="shared" si="23"/>
        <v>49035</v>
      </c>
      <c r="C197" s="100">
        <f t="shared" si="16"/>
        <v>141684.43687595104</v>
      </c>
      <c r="D197" s="100">
        <f t="shared" si="17"/>
        <v>944.56291250634035</v>
      </c>
      <c r="E197" s="100">
        <f t="shared" si="18"/>
        <v>376.21332047653686</v>
      </c>
      <c r="F197" s="100">
        <f t="shared" si="19"/>
        <v>141308.22355547451</v>
      </c>
      <c r="G197" s="100">
        <f t="shared" si="20"/>
        <v>500</v>
      </c>
      <c r="H197" s="100" t="str">
        <f t="shared" si="21"/>
        <v/>
      </c>
      <c r="I197" s="100">
        <f t="shared" si="22"/>
        <v>1820.7762329828772</v>
      </c>
      <c r="L197" s="100"/>
    </row>
    <row r="198" spans="1:12" x14ac:dyDescent="0.3">
      <c r="A198" s="92">
        <v>173</v>
      </c>
      <c r="B198" s="116">
        <f t="shared" si="23"/>
        <v>49065</v>
      </c>
      <c r="C198" s="100">
        <f t="shared" si="16"/>
        <v>141308.22355547451</v>
      </c>
      <c r="D198" s="100">
        <f t="shared" si="17"/>
        <v>942.05482370316349</v>
      </c>
      <c r="E198" s="100">
        <f t="shared" si="18"/>
        <v>378.72140927971373</v>
      </c>
      <c r="F198" s="100">
        <f t="shared" si="19"/>
        <v>140929.50214619481</v>
      </c>
      <c r="G198" s="100">
        <f t="shared" si="20"/>
        <v>500</v>
      </c>
      <c r="H198" s="100" t="str">
        <f t="shared" si="21"/>
        <v/>
      </c>
      <c r="I198" s="100">
        <f t="shared" si="22"/>
        <v>1820.7762329828772</v>
      </c>
      <c r="L198" s="100"/>
    </row>
    <row r="199" spans="1:12" x14ac:dyDescent="0.3">
      <c r="A199" s="92">
        <v>174</v>
      </c>
      <c r="B199" s="116">
        <f t="shared" si="23"/>
        <v>49096</v>
      </c>
      <c r="C199" s="100">
        <f t="shared" si="16"/>
        <v>140929.50214619481</v>
      </c>
      <c r="D199" s="100">
        <f t="shared" si="17"/>
        <v>939.53001430796542</v>
      </c>
      <c r="E199" s="100">
        <f t="shared" si="18"/>
        <v>381.2462186749118</v>
      </c>
      <c r="F199" s="100">
        <f t="shared" si="19"/>
        <v>140548.2559275199</v>
      </c>
      <c r="G199" s="100">
        <f t="shared" si="20"/>
        <v>500</v>
      </c>
      <c r="H199" s="100" t="str">
        <f t="shared" si="21"/>
        <v/>
      </c>
      <c r="I199" s="100">
        <f t="shared" si="22"/>
        <v>1820.7762329828772</v>
      </c>
      <c r="L199" s="100"/>
    </row>
    <row r="200" spans="1:12" x14ac:dyDescent="0.3">
      <c r="A200" s="92">
        <v>175</v>
      </c>
      <c r="B200" s="116">
        <f t="shared" si="23"/>
        <v>49126</v>
      </c>
      <c r="C200" s="100">
        <f t="shared" si="16"/>
        <v>140548.2559275199</v>
      </c>
      <c r="D200" s="100">
        <f t="shared" si="17"/>
        <v>936.98837285013269</v>
      </c>
      <c r="E200" s="100">
        <f t="shared" si="18"/>
        <v>383.78786013274453</v>
      </c>
      <c r="F200" s="100">
        <f t="shared" si="19"/>
        <v>140164.46806738715</v>
      </c>
      <c r="G200" s="100">
        <f t="shared" si="20"/>
        <v>500</v>
      </c>
      <c r="H200" s="100" t="str">
        <f t="shared" si="21"/>
        <v/>
      </c>
      <c r="I200" s="100">
        <f t="shared" si="22"/>
        <v>1820.7762329828772</v>
      </c>
      <c r="L200" s="100"/>
    </row>
    <row r="201" spans="1:12" x14ac:dyDescent="0.3">
      <c r="A201" s="92">
        <v>176</v>
      </c>
      <c r="B201" s="116">
        <f t="shared" si="23"/>
        <v>49157</v>
      </c>
      <c r="C201" s="100">
        <f t="shared" si="16"/>
        <v>140164.46806738715</v>
      </c>
      <c r="D201" s="100">
        <f t="shared" si="17"/>
        <v>934.42978711591434</v>
      </c>
      <c r="E201" s="100">
        <f t="shared" si="18"/>
        <v>386.34644586696288</v>
      </c>
      <c r="F201" s="100">
        <f t="shared" si="19"/>
        <v>139778.12162152017</v>
      </c>
      <c r="G201" s="100">
        <f t="shared" si="20"/>
        <v>500</v>
      </c>
      <c r="H201" s="100" t="str">
        <f t="shared" si="21"/>
        <v/>
      </c>
      <c r="I201" s="100">
        <f t="shared" si="22"/>
        <v>1820.7762329828772</v>
      </c>
      <c r="L201" s="100"/>
    </row>
    <row r="202" spans="1:12" x14ac:dyDescent="0.3">
      <c r="A202" s="92">
        <v>177</v>
      </c>
      <c r="B202" s="116">
        <f t="shared" si="23"/>
        <v>49188</v>
      </c>
      <c r="C202" s="100">
        <f t="shared" si="16"/>
        <v>139778.12162152017</v>
      </c>
      <c r="D202" s="100">
        <f t="shared" si="17"/>
        <v>931.85414414346792</v>
      </c>
      <c r="E202" s="100">
        <f t="shared" si="18"/>
        <v>388.9220888394093</v>
      </c>
      <c r="F202" s="100">
        <f t="shared" si="19"/>
        <v>139389.19953268077</v>
      </c>
      <c r="G202" s="100">
        <f t="shared" si="20"/>
        <v>500</v>
      </c>
      <c r="H202" s="100" t="str">
        <f t="shared" si="21"/>
        <v/>
      </c>
      <c r="I202" s="100">
        <f t="shared" si="22"/>
        <v>1820.7762329828772</v>
      </c>
      <c r="L202" s="100"/>
    </row>
    <row r="203" spans="1:12" x14ac:dyDescent="0.3">
      <c r="A203" s="92">
        <v>178</v>
      </c>
      <c r="B203" s="116">
        <f t="shared" si="23"/>
        <v>49218</v>
      </c>
      <c r="C203" s="100">
        <f t="shared" si="16"/>
        <v>139389.19953268077</v>
      </c>
      <c r="D203" s="100">
        <f t="shared" si="17"/>
        <v>929.26133021787189</v>
      </c>
      <c r="E203" s="100">
        <f t="shared" si="18"/>
        <v>391.51490276500533</v>
      </c>
      <c r="F203" s="100">
        <f t="shared" si="19"/>
        <v>138997.68462991575</v>
      </c>
      <c r="G203" s="100">
        <f t="shared" si="20"/>
        <v>500</v>
      </c>
      <c r="H203" s="100" t="str">
        <f t="shared" si="21"/>
        <v/>
      </c>
      <c r="I203" s="100">
        <f t="shared" si="22"/>
        <v>1820.7762329828772</v>
      </c>
      <c r="L203" s="100"/>
    </row>
    <row r="204" spans="1:12" x14ac:dyDescent="0.3">
      <c r="A204" s="92">
        <v>179</v>
      </c>
      <c r="B204" s="116">
        <f t="shared" si="23"/>
        <v>49249</v>
      </c>
      <c r="C204" s="100">
        <f t="shared" si="16"/>
        <v>138997.68462991575</v>
      </c>
      <c r="D204" s="100">
        <f t="shared" si="17"/>
        <v>926.65123086610504</v>
      </c>
      <c r="E204" s="100">
        <f t="shared" si="18"/>
        <v>394.12500211677218</v>
      </c>
      <c r="F204" s="100">
        <f t="shared" si="19"/>
        <v>138603.55962779897</v>
      </c>
      <c r="G204" s="100">
        <f t="shared" si="20"/>
        <v>500</v>
      </c>
      <c r="H204" s="100" t="str">
        <f t="shared" si="21"/>
        <v/>
      </c>
      <c r="I204" s="100">
        <f t="shared" si="22"/>
        <v>1820.7762329828772</v>
      </c>
      <c r="L204" s="100"/>
    </row>
    <row r="205" spans="1:12" x14ac:dyDescent="0.3">
      <c r="A205" s="92">
        <v>180</v>
      </c>
      <c r="B205" s="116">
        <f t="shared" si="23"/>
        <v>49279</v>
      </c>
      <c r="C205" s="100">
        <f t="shared" si="16"/>
        <v>138603.55962779897</v>
      </c>
      <c r="D205" s="100">
        <f t="shared" si="17"/>
        <v>924.02373085199315</v>
      </c>
      <c r="E205" s="100">
        <f t="shared" si="18"/>
        <v>396.75250213088407</v>
      </c>
      <c r="F205" s="100">
        <f t="shared" si="19"/>
        <v>138206.80712566807</v>
      </c>
      <c r="G205" s="100">
        <f t="shared" si="20"/>
        <v>500</v>
      </c>
      <c r="H205" s="100" t="str">
        <f t="shared" si="21"/>
        <v/>
      </c>
      <c r="I205" s="100">
        <f t="shared" si="22"/>
        <v>1820.7762329828772</v>
      </c>
      <c r="L205" s="100"/>
    </row>
    <row r="206" spans="1:12" x14ac:dyDescent="0.3">
      <c r="A206" s="92">
        <v>181</v>
      </c>
      <c r="B206" s="116">
        <f t="shared" si="23"/>
        <v>49310</v>
      </c>
      <c r="C206" s="100">
        <f t="shared" si="16"/>
        <v>138206.80712566807</v>
      </c>
      <c r="D206" s="100">
        <f t="shared" si="17"/>
        <v>921.37871417112058</v>
      </c>
      <c r="E206" s="100">
        <f t="shared" si="18"/>
        <v>399.39751881175664</v>
      </c>
      <c r="F206" s="100">
        <f t="shared" si="19"/>
        <v>137807.40960685632</v>
      </c>
      <c r="G206" s="100">
        <f t="shared" si="20"/>
        <v>500</v>
      </c>
      <c r="H206" s="100" t="str">
        <f t="shared" si="21"/>
        <v/>
      </c>
      <c r="I206" s="100">
        <f t="shared" si="22"/>
        <v>1820.7762329828772</v>
      </c>
      <c r="L206" s="100"/>
    </row>
    <row r="207" spans="1:12" x14ac:dyDescent="0.3">
      <c r="A207" s="92">
        <v>182</v>
      </c>
      <c r="B207" s="116">
        <f t="shared" si="23"/>
        <v>49341</v>
      </c>
      <c r="C207" s="100">
        <f t="shared" si="16"/>
        <v>137807.40960685632</v>
      </c>
      <c r="D207" s="100">
        <f t="shared" si="17"/>
        <v>918.71606404570889</v>
      </c>
      <c r="E207" s="100">
        <f t="shared" si="18"/>
        <v>402.06016893716833</v>
      </c>
      <c r="F207" s="100">
        <f t="shared" si="19"/>
        <v>137405.34943791915</v>
      </c>
      <c r="G207" s="100">
        <f t="shared" si="20"/>
        <v>500</v>
      </c>
      <c r="H207" s="100" t="str">
        <f t="shared" si="21"/>
        <v/>
      </c>
      <c r="I207" s="100">
        <f t="shared" si="22"/>
        <v>1820.7762329828772</v>
      </c>
      <c r="L207" s="100"/>
    </row>
    <row r="208" spans="1:12" x14ac:dyDescent="0.3">
      <c r="A208" s="92">
        <v>183</v>
      </c>
      <c r="B208" s="116">
        <f t="shared" si="23"/>
        <v>49369</v>
      </c>
      <c r="C208" s="100">
        <f t="shared" si="16"/>
        <v>137405.34943791915</v>
      </c>
      <c r="D208" s="100">
        <f t="shared" si="17"/>
        <v>916.03566291946106</v>
      </c>
      <c r="E208" s="100">
        <f t="shared" si="18"/>
        <v>404.74057006341616</v>
      </c>
      <c r="F208" s="100">
        <f t="shared" si="19"/>
        <v>137000.60886785574</v>
      </c>
      <c r="G208" s="100">
        <f t="shared" si="20"/>
        <v>500</v>
      </c>
      <c r="H208" s="100" t="str">
        <f t="shared" si="21"/>
        <v/>
      </c>
      <c r="I208" s="100">
        <f t="shared" si="22"/>
        <v>1820.7762329828772</v>
      </c>
      <c r="L208" s="100"/>
    </row>
    <row r="209" spans="1:12" x14ac:dyDescent="0.3">
      <c r="A209" s="92">
        <v>184</v>
      </c>
      <c r="B209" s="116">
        <f t="shared" si="23"/>
        <v>49400</v>
      </c>
      <c r="C209" s="100">
        <f t="shared" si="16"/>
        <v>137000.60886785574</v>
      </c>
      <c r="D209" s="100">
        <f t="shared" si="17"/>
        <v>913.33739245237166</v>
      </c>
      <c r="E209" s="100">
        <f t="shared" si="18"/>
        <v>407.43884053050556</v>
      </c>
      <c r="F209" s="100">
        <f t="shared" si="19"/>
        <v>136593.17002732525</v>
      </c>
      <c r="G209" s="100">
        <f t="shared" si="20"/>
        <v>500</v>
      </c>
      <c r="H209" s="100" t="str">
        <f t="shared" si="21"/>
        <v/>
      </c>
      <c r="I209" s="100">
        <f t="shared" si="22"/>
        <v>1820.7762329828772</v>
      </c>
      <c r="L209" s="100"/>
    </row>
    <row r="210" spans="1:12" x14ac:dyDescent="0.3">
      <c r="A210" s="92">
        <v>185</v>
      </c>
      <c r="B210" s="116">
        <f t="shared" si="23"/>
        <v>49430</v>
      </c>
      <c r="C210" s="100">
        <f t="shared" si="16"/>
        <v>136593.17002732525</v>
      </c>
      <c r="D210" s="100">
        <f t="shared" si="17"/>
        <v>910.6211335155017</v>
      </c>
      <c r="E210" s="100">
        <f t="shared" si="18"/>
        <v>410.15509946737552</v>
      </c>
      <c r="F210" s="100">
        <f t="shared" si="19"/>
        <v>136183.01492785788</v>
      </c>
      <c r="G210" s="100">
        <f t="shared" si="20"/>
        <v>500</v>
      </c>
      <c r="H210" s="100" t="str">
        <f t="shared" si="21"/>
        <v/>
      </c>
      <c r="I210" s="100">
        <f t="shared" si="22"/>
        <v>1820.7762329828772</v>
      </c>
      <c r="L210" s="100"/>
    </row>
    <row r="211" spans="1:12" x14ac:dyDescent="0.3">
      <c r="A211" s="92">
        <v>186</v>
      </c>
      <c r="B211" s="116">
        <f t="shared" si="23"/>
        <v>49461</v>
      </c>
      <c r="C211" s="100">
        <f t="shared" si="16"/>
        <v>136183.01492785788</v>
      </c>
      <c r="D211" s="100">
        <f t="shared" si="17"/>
        <v>907.88676618571924</v>
      </c>
      <c r="E211" s="100">
        <f t="shared" si="18"/>
        <v>412.88946679715798</v>
      </c>
      <c r="F211" s="100">
        <f t="shared" si="19"/>
        <v>135770.12546106073</v>
      </c>
      <c r="G211" s="100">
        <f t="shared" si="20"/>
        <v>500</v>
      </c>
      <c r="H211" s="100" t="str">
        <f t="shared" si="21"/>
        <v/>
      </c>
      <c r="I211" s="100">
        <f t="shared" si="22"/>
        <v>1820.7762329828772</v>
      </c>
      <c r="L211" s="100"/>
    </row>
    <row r="212" spans="1:12" x14ac:dyDescent="0.3">
      <c r="A212" s="92">
        <v>187</v>
      </c>
      <c r="B212" s="116">
        <f t="shared" si="23"/>
        <v>49491</v>
      </c>
      <c r="C212" s="100">
        <f t="shared" si="16"/>
        <v>135770.12546106073</v>
      </c>
      <c r="D212" s="100">
        <f t="shared" si="17"/>
        <v>905.1341697404049</v>
      </c>
      <c r="E212" s="100">
        <f t="shared" si="18"/>
        <v>415.64206324247232</v>
      </c>
      <c r="F212" s="100">
        <f t="shared" si="19"/>
        <v>135354.48339781826</v>
      </c>
      <c r="G212" s="100">
        <f t="shared" si="20"/>
        <v>500</v>
      </c>
      <c r="H212" s="100" t="str">
        <f t="shared" si="21"/>
        <v/>
      </c>
      <c r="I212" s="100">
        <f t="shared" si="22"/>
        <v>1820.7762329828772</v>
      </c>
      <c r="L212" s="100"/>
    </row>
    <row r="213" spans="1:12" x14ac:dyDescent="0.3">
      <c r="A213" s="92">
        <v>188</v>
      </c>
      <c r="B213" s="116">
        <f t="shared" si="23"/>
        <v>49522</v>
      </c>
      <c r="C213" s="100">
        <f t="shared" si="16"/>
        <v>135354.48339781826</v>
      </c>
      <c r="D213" s="100">
        <f t="shared" si="17"/>
        <v>902.36322265212175</v>
      </c>
      <c r="E213" s="100">
        <f t="shared" si="18"/>
        <v>418.41301033075547</v>
      </c>
      <c r="F213" s="100">
        <f t="shared" si="19"/>
        <v>134936.0703874875</v>
      </c>
      <c r="G213" s="100">
        <f t="shared" si="20"/>
        <v>500</v>
      </c>
      <c r="H213" s="100" t="str">
        <f t="shared" si="21"/>
        <v/>
      </c>
      <c r="I213" s="100">
        <f t="shared" si="22"/>
        <v>1820.7762329828772</v>
      </c>
      <c r="L213" s="100"/>
    </row>
    <row r="214" spans="1:12" x14ac:dyDescent="0.3">
      <c r="A214" s="92">
        <v>189</v>
      </c>
      <c r="B214" s="116">
        <f t="shared" si="23"/>
        <v>49553</v>
      </c>
      <c r="C214" s="100">
        <f t="shared" si="16"/>
        <v>134936.0703874875</v>
      </c>
      <c r="D214" s="100">
        <f t="shared" si="17"/>
        <v>899.57380258325009</v>
      </c>
      <c r="E214" s="100">
        <f t="shared" si="18"/>
        <v>421.20243039962713</v>
      </c>
      <c r="F214" s="100">
        <f t="shared" si="19"/>
        <v>134514.86795708787</v>
      </c>
      <c r="G214" s="100">
        <f t="shared" si="20"/>
        <v>500</v>
      </c>
      <c r="H214" s="100" t="str">
        <f t="shared" si="21"/>
        <v/>
      </c>
      <c r="I214" s="100">
        <f t="shared" si="22"/>
        <v>1820.7762329828772</v>
      </c>
      <c r="L214" s="100"/>
    </row>
    <row r="215" spans="1:12" x14ac:dyDescent="0.3">
      <c r="A215" s="92">
        <v>190</v>
      </c>
      <c r="B215" s="116">
        <f t="shared" si="23"/>
        <v>49583</v>
      </c>
      <c r="C215" s="100">
        <f t="shared" si="16"/>
        <v>134514.86795708787</v>
      </c>
      <c r="D215" s="100">
        <f t="shared" si="17"/>
        <v>896.76578638058584</v>
      </c>
      <c r="E215" s="100">
        <f t="shared" si="18"/>
        <v>424.01044660229138</v>
      </c>
      <c r="F215" s="100">
        <f t="shared" si="19"/>
        <v>134090.85751048557</v>
      </c>
      <c r="G215" s="100">
        <f t="shared" si="20"/>
        <v>500</v>
      </c>
      <c r="H215" s="100" t="str">
        <f t="shared" si="21"/>
        <v/>
      </c>
      <c r="I215" s="100">
        <f t="shared" si="22"/>
        <v>1820.7762329828772</v>
      </c>
      <c r="L215" s="100"/>
    </row>
    <row r="216" spans="1:12" x14ac:dyDescent="0.3">
      <c r="A216" s="92">
        <v>191</v>
      </c>
      <c r="B216" s="116">
        <f t="shared" si="23"/>
        <v>49614</v>
      </c>
      <c r="C216" s="100">
        <f t="shared" si="16"/>
        <v>134090.85751048557</v>
      </c>
      <c r="D216" s="100">
        <f t="shared" si="17"/>
        <v>893.93905006990383</v>
      </c>
      <c r="E216" s="100">
        <f t="shared" si="18"/>
        <v>426.83718291297339</v>
      </c>
      <c r="F216" s="100">
        <f t="shared" si="19"/>
        <v>133664.02032757259</v>
      </c>
      <c r="G216" s="100">
        <f t="shared" si="20"/>
        <v>500</v>
      </c>
      <c r="H216" s="100" t="str">
        <f t="shared" si="21"/>
        <v/>
      </c>
      <c r="I216" s="100">
        <f t="shared" si="22"/>
        <v>1820.7762329828772</v>
      </c>
      <c r="L216" s="100"/>
    </row>
    <row r="217" spans="1:12" x14ac:dyDescent="0.3">
      <c r="A217" s="92">
        <v>192</v>
      </c>
      <c r="B217" s="116">
        <f t="shared" si="23"/>
        <v>49644</v>
      </c>
      <c r="C217" s="100">
        <f t="shared" si="16"/>
        <v>133664.02032757259</v>
      </c>
      <c r="D217" s="100">
        <f t="shared" si="17"/>
        <v>891.09346885048399</v>
      </c>
      <c r="E217" s="100">
        <f t="shared" si="18"/>
        <v>429.68276413239323</v>
      </c>
      <c r="F217" s="100">
        <f t="shared" si="19"/>
        <v>133234.3375634402</v>
      </c>
      <c r="G217" s="100">
        <f t="shared" si="20"/>
        <v>500</v>
      </c>
      <c r="H217" s="100" t="str">
        <f t="shared" si="21"/>
        <v/>
      </c>
      <c r="I217" s="100">
        <f t="shared" si="22"/>
        <v>1820.7762329828772</v>
      </c>
      <c r="L217" s="100"/>
    </row>
    <row r="218" spans="1:12" x14ac:dyDescent="0.3">
      <c r="A218" s="92">
        <v>193</v>
      </c>
      <c r="B218" s="116">
        <f t="shared" si="23"/>
        <v>49675</v>
      </c>
      <c r="C218" s="100">
        <f t="shared" ref="C218:C281" si="24">_xlfn.LET(
_xlpm.StartingPrincipalBalance,$F217,
_xlpm.IsPrincipalRemainingZeroCondition,ROUND($F217,2)=0,
_xlpm.IsPrincipalRemainingBlankCondition,$F217="",
_xlpm.IsPeriodBlankCondition,ISBLANK($A218),
_xlpm.Calculation,IF(_xlpm.IsPeriodBlankCondition,"",IF(_xlpm.IsPrincipalRemainingBlankCondition,"",IF(_xlpm.IsPrincipalRemainingZeroCondition,"",_xlpm.StartingPrincipalBalance))),
_xlpm.Calculation
)</f>
        <v>133234.3375634402</v>
      </c>
      <c r="D218" s="100">
        <f t="shared" ref="D218:D281" si="25">_xlfn.LET(
_xlpm.InterestCalculation,$F217*$B$9,
_xlpm.IsPrincipalRemainingZeroCondition,ROUND($F217,2)=0,
_xlpm.IsPrincipalRemainingBlankCondition,$F217="",
_xlpm.IsPeriodBlankCondition,ISBLANK($A218),
_xlpm.Calculation,IF(_xlpm.IsPeriodBlankCondition,"",IF(_xlpm.IsPrincipalRemainingBlankCondition,"",IF(_xlpm.IsPrincipalRemainingZeroCondition,"",_xlpm.InterestCalculation))),
_xlpm.Calculation
)</f>
        <v>888.2289170896014</v>
      </c>
      <c r="E218" s="100">
        <f t="shared" ref="E218:E281" si="26">_xlfn.LET(
_xlpm.PrincipalOwedCalculation,$B$10-$D218,
_xlpm.IsPrincipalLessThenOrEqualToMonthlyPaymentCondition,$F217&lt;=$B$10,
_xlpm.IsPrincipalZeroCondition,ROUND($F217,2) = 0,
_xlpm.IsPrincipalRemainingBlankCondition,$F217="",
_xlpm.IsPeriodBlankCondition,ISBLANK($A218),
_xlpm.Calculation,IF(_xlpm.IsPeriodBlankCondition,"",IF(_xlpm.IsPrincipalRemainingBlankCondition,"",IF(_xlpm.IsPrincipalZeroCondition,"",IF(_xlpm.IsPrincipalLessThenOrEqualToMonthlyPaymentCondition,$F217,_xlpm.PrincipalOwedCalculation)))),
_xlpm.Calculation
)</f>
        <v>432.54731589327582</v>
      </c>
      <c r="F218" s="100">
        <f t="shared" ref="F218:F281" si="27">_xlfn.LET(
_xlpm.StartingBalanceGreaterThanPrincipalOwedPlusPrepaymentCondition,$C218&gt;=$E218,
_xlpm.IsPrincpalOwedPlusPrepaymentLessThanOrEqualToPrincipalRemainingCondition,ROUND($E218,2)&lt;=ROUND($F217,2),
_xlpm.IsCurrentPrincapalOwedAmtGreaterThanPrevPrincipalOwedCondition,$E217&gt;$F217,
_xlpm.IsPrincipalZeroCondition,ROUND($F217,2) = 0,
_xlpm.IsPrincipalRemainingBlankCondition,$F217="",
_xlpm.IsPeriodBlankCondition,ISBLANK($A218),
_xlpm.Calculation,IF(_xlpm.IsPeriodBlankCondition,"",IF(_xlpm.IsPrincipalRemainingBlankCondition,"",IF(_xlpm.IsPrincipalZeroCondition,"",IF(_xlpm.StartingBalanceGreaterThanPrincipalOwedPlusPrepaymentCondition,$C218-$E218,0)))),
_xlpm.Calculation
)</f>
        <v>132801.79024754692</v>
      </c>
      <c r="G218" s="100">
        <f t="shared" ref="G218:G281" si="28">_xlfn.LET(
_xlpm.PrincpalRemainingCalculation,$B$13,
_xlpm.IsPrincipalZeroCondition,ROUND($F217,2) = 0,
_xlpm.IsPrincipalRemainingBlankCondition,$F217="",
_xlpm.IsPeriodBlankCondition,ISBLANK($A218),
_xlpm.Calculation,IF(_xlpm.IsPeriodBlankCondition,"",IF(_xlpm.IsPrincipalRemainingBlankCondition,"",IF(_xlpm.IsPrincipalZeroCondition,"",_xlpm.PrincpalRemainingCalculation))),
_xlpm.Calculation
)</f>
        <v>500</v>
      </c>
      <c r="H218" s="100" t="str">
        <f t="shared" ref="H218:H281" si="29">_xlfn.LET(
_xlpm.IsPrincipalRemainingLessThanOrEqualToPMICutoffAmtCondition,$F217&lt;=$B$2*(1-$B$15),
_xlpm.PMIMonthlyPayment,$B$19,
_xlpm.IsPrincipalZeroCondition,ROUND($F217,2) = 0,
_xlpm.IsPrincipalRemainingBlankCondition,$F217="",
_xlpm.IsPeriodBlankCondition,ISBLANK($A218),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18" s="100">
        <f t="shared" ref="I218:I281" si="30">_xlfn.LET(
_xlpm.IfPMIOwedIsBlank,IF($H218 = "",0,$H218),
_xlpm.TotalMonthlyPaymentCalculation,$D218+$E218+$G218+_xlpm.IfPMIOwedIsBlank,
_xlpm.IsPrincipalZeroCondition,ROUND($F217,2) = 0,
_xlpm.IsPrincipalRemainingBlankCondition,$F217="",
_xlpm.IsPeriodBlankCondition,ISBLANK($A218),
_xlpm.Calculation,IF(_xlpm.IsPeriodBlankCondition,"",IF(_xlpm.IsPrincipalRemainingBlankCondition,"",IF(_xlpm.IsPrincipalZeroCondition,"",_xlpm.TotalMonthlyPaymentCalculation))),
_xlpm.Calculation
)</f>
        <v>1820.7762329828772</v>
      </c>
      <c r="L218" s="100"/>
    </row>
    <row r="219" spans="1:12" x14ac:dyDescent="0.3">
      <c r="A219" s="92">
        <v>194</v>
      </c>
      <c r="B219" s="116">
        <f t="shared" ref="B219:B282" si="31">IF(ISBLANK($A219),"",EDATE($B218,1))</f>
        <v>49706</v>
      </c>
      <c r="C219" s="100">
        <f t="shared" si="24"/>
        <v>132801.79024754692</v>
      </c>
      <c r="D219" s="100">
        <f t="shared" si="25"/>
        <v>885.34526831697951</v>
      </c>
      <c r="E219" s="100">
        <f t="shared" si="26"/>
        <v>435.4309646658977</v>
      </c>
      <c r="F219" s="100">
        <f t="shared" si="27"/>
        <v>132366.35928288102</v>
      </c>
      <c r="G219" s="100">
        <f t="shared" si="28"/>
        <v>500</v>
      </c>
      <c r="H219" s="100" t="str">
        <f t="shared" si="29"/>
        <v/>
      </c>
      <c r="I219" s="100">
        <f t="shared" si="30"/>
        <v>1820.7762329828772</v>
      </c>
      <c r="L219" s="100"/>
    </row>
    <row r="220" spans="1:12" x14ac:dyDescent="0.3">
      <c r="A220" s="92">
        <v>195</v>
      </c>
      <c r="B220" s="116">
        <f t="shared" si="31"/>
        <v>49735</v>
      </c>
      <c r="C220" s="100">
        <f t="shared" si="24"/>
        <v>132366.35928288102</v>
      </c>
      <c r="D220" s="100">
        <f t="shared" si="25"/>
        <v>882.4423952192069</v>
      </c>
      <c r="E220" s="100">
        <f t="shared" si="26"/>
        <v>438.33383776367032</v>
      </c>
      <c r="F220" s="100">
        <f t="shared" si="27"/>
        <v>131928.02544511735</v>
      </c>
      <c r="G220" s="100">
        <f t="shared" si="28"/>
        <v>500</v>
      </c>
      <c r="H220" s="100" t="str">
        <f t="shared" si="29"/>
        <v/>
      </c>
      <c r="I220" s="100">
        <f t="shared" si="30"/>
        <v>1820.7762329828772</v>
      </c>
      <c r="L220" s="100"/>
    </row>
    <row r="221" spans="1:12" x14ac:dyDescent="0.3">
      <c r="A221" s="92">
        <v>196</v>
      </c>
      <c r="B221" s="116">
        <f t="shared" si="31"/>
        <v>49766</v>
      </c>
      <c r="C221" s="100">
        <f t="shared" si="24"/>
        <v>131928.02544511735</v>
      </c>
      <c r="D221" s="100">
        <f t="shared" si="25"/>
        <v>879.52016963411575</v>
      </c>
      <c r="E221" s="100">
        <f t="shared" si="26"/>
        <v>441.25606334876147</v>
      </c>
      <c r="F221" s="100">
        <f t="shared" si="27"/>
        <v>131486.76938176859</v>
      </c>
      <c r="G221" s="100">
        <f t="shared" si="28"/>
        <v>500</v>
      </c>
      <c r="H221" s="100" t="str">
        <f t="shared" si="29"/>
        <v/>
      </c>
      <c r="I221" s="100">
        <f t="shared" si="30"/>
        <v>1820.7762329828772</v>
      </c>
      <c r="L221" s="100"/>
    </row>
    <row r="222" spans="1:12" x14ac:dyDescent="0.3">
      <c r="A222" s="92">
        <v>197</v>
      </c>
      <c r="B222" s="116">
        <f t="shared" si="31"/>
        <v>49796</v>
      </c>
      <c r="C222" s="100">
        <f t="shared" si="24"/>
        <v>131486.76938176859</v>
      </c>
      <c r="D222" s="100">
        <f t="shared" si="25"/>
        <v>876.57846254512401</v>
      </c>
      <c r="E222" s="100">
        <f t="shared" si="26"/>
        <v>444.19777043775321</v>
      </c>
      <c r="F222" s="100">
        <f t="shared" si="27"/>
        <v>131042.57161133084</v>
      </c>
      <c r="G222" s="100">
        <f t="shared" si="28"/>
        <v>500</v>
      </c>
      <c r="H222" s="100" t="str">
        <f t="shared" si="29"/>
        <v/>
      </c>
      <c r="I222" s="100">
        <f t="shared" si="30"/>
        <v>1820.7762329828772</v>
      </c>
      <c r="L222" s="100"/>
    </row>
    <row r="223" spans="1:12" x14ac:dyDescent="0.3">
      <c r="A223" s="92">
        <v>198</v>
      </c>
      <c r="B223" s="116">
        <f t="shared" si="31"/>
        <v>49827</v>
      </c>
      <c r="C223" s="100">
        <f t="shared" si="24"/>
        <v>131042.57161133084</v>
      </c>
      <c r="D223" s="100">
        <f t="shared" si="25"/>
        <v>873.61714407553904</v>
      </c>
      <c r="E223" s="100">
        <f t="shared" si="26"/>
        <v>447.15908890733817</v>
      </c>
      <c r="F223" s="100">
        <f t="shared" si="27"/>
        <v>130595.4125224235</v>
      </c>
      <c r="G223" s="100">
        <f t="shared" si="28"/>
        <v>500</v>
      </c>
      <c r="H223" s="100" t="str">
        <f t="shared" si="29"/>
        <v/>
      </c>
      <c r="I223" s="100">
        <f t="shared" si="30"/>
        <v>1820.7762329828772</v>
      </c>
      <c r="L223" s="100"/>
    </row>
    <row r="224" spans="1:12" x14ac:dyDescent="0.3">
      <c r="A224" s="92">
        <v>199</v>
      </c>
      <c r="B224" s="116">
        <f t="shared" si="31"/>
        <v>49857</v>
      </c>
      <c r="C224" s="100">
        <f t="shared" si="24"/>
        <v>130595.4125224235</v>
      </c>
      <c r="D224" s="100">
        <f t="shared" si="25"/>
        <v>870.63608348282344</v>
      </c>
      <c r="E224" s="100">
        <f t="shared" si="26"/>
        <v>450.14014950005378</v>
      </c>
      <c r="F224" s="100">
        <f t="shared" si="27"/>
        <v>130145.27237292344</v>
      </c>
      <c r="G224" s="100">
        <f t="shared" si="28"/>
        <v>500</v>
      </c>
      <c r="H224" s="100" t="str">
        <f t="shared" si="29"/>
        <v/>
      </c>
      <c r="I224" s="100">
        <f t="shared" si="30"/>
        <v>1820.7762329828772</v>
      </c>
      <c r="L224" s="100"/>
    </row>
    <row r="225" spans="1:12" x14ac:dyDescent="0.3">
      <c r="A225" s="92">
        <v>200</v>
      </c>
      <c r="B225" s="116">
        <f t="shared" si="31"/>
        <v>49888</v>
      </c>
      <c r="C225" s="100">
        <f t="shared" si="24"/>
        <v>130145.27237292344</v>
      </c>
      <c r="D225" s="100">
        <f t="shared" si="25"/>
        <v>867.63514915282303</v>
      </c>
      <c r="E225" s="100">
        <f t="shared" si="26"/>
        <v>453.14108383005419</v>
      </c>
      <c r="F225" s="100">
        <f t="shared" si="27"/>
        <v>129692.13128909339</v>
      </c>
      <c r="G225" s="100">
        <f t="shared" si="28"/>
        <v>500</v>
      </c>
      <c r="H225" s="100" t="str">
        <f t="shared" si="29"/>
        <v/>
      </c>
      <c r="I225" s="100">
        <f t="shared" si="30"/>
        <v>1820.7762329828772</v>
      </c>
      <c r="L225" s="100"/>
    </row>
    <row r="226" spans="1:12" x14ac:dyDescent="0.3">
      <c r="A226" s="92">
        <v>201</v>
      </c>
      <c r="B226" s="116">
        <f t="shared" si="31"/>
        <v>49919</v>
      </c>
      <c r="C226" s="100">
        <f t="shared" si="24"/>
        <v>129692.13128909339</v>
      </c>
      <c r="D226" s="100">
        <f t="shared" si="25"/>
        <v>864.61420859395605</v>
      </c>
      <c r="E226" s="100">
        <f t="shared" si="26"/>
        <v>456.16202438892117</v>
      </c>
      <c r="F226" s="100">
        <f t="shared" si="27"/>
        <v>129235.96926470447</v>
      </c>
      <c r="G226" s="100">
        <f t="shared" si="28"/>
        <v>500</v>
      </c>
      <c r="H226" s="100" t="str">
        <f t="shared" si="29"/>
        <v/>
      </c>
      <c r="I226" s="100">
        <f t="shared" si="30"/>
        <v>1820.7762329828772</v>
      </c>
      <c r="L226" s="100"/>
    </row>
    <row r="227" spans="1:12" x14ac:dyDescent="0.3">
      <c r="A227" s="92">
        <v>202</v>
      </c>
      <c r="B227" s="116">
        <f t="shared" si="31"/>
        <v>49949</v>
      </c>
      <c r="C227" s="100">
        <f t="shared" si="24"/>
        <v>129235.96926470447</v>
      </c>
      <c r="D227" s="100">
        <f t="shared" si="25"/>
        <v>861.57312843136322</v>
      </c>
      <c r="E227" s="100">
        <f t="shared" si="26"/>
        <v>459.203104551514</v>
      </c>
      <c r="F227" s="100">
        <f t="shared" si="27"/>
        <v>128776.76616015295</v>
      </c>
      <c r="G227" s="100">
        <f t="shared" si="28"/>
        <v>500</v>
      </c>
      <c r="H227" s="100" t="str">
        <f t="shared" si="29"/>
        <v/>
      </c>
      <c r="I227" s="100">
        <f t="shared" si="30"/>
        <v>1820.7762329828772</v>
      </c>
      <c r="L227" s="100"/>
    </row>
    <row r="228" spans="1:12" x14ac:dyDescent="0.3">
      <c r="A228" s="92">
        <v>203</v>
      </c>
      <c r="B228" s="116">
        <f t="shared" si="31"/>
        <v>49980</v>
      </c>
      <c r="C228" s="100">
        <f t="shared" si="24"/>
        <v>128776.76616015295</v>
      </c>
      <c r="D228" s="100">
        <f t="shared" si="25"/>
        <v>858.51177440101981</v>
      </c>
      <c r="E228" s="100">
        <f t="shared" si="26"/>
        <v>462.26445858185741</v>
      </c>
      <c r="F228" s="100">
        <f t="shared" si="27"/>
        <v>128314.50170157109</v>
      </c>
      <c r="G228" s="100">
        <f t="shared" si="28"/>
        <v>500</v>
      </c>
      <c r="H228" s="100" t="str">
        <f t="shared" si="29"/>
        <v/>
      </c>
      <c r="I228" s="100">
        <f t="shared" si="30"/>
        <v>1820.7762329828772</v>
      </c>
      <c r="L228" s="100"/>
    </row>
    <row r="229" spans="1:12" x14ac:dyDescent="0.3">
      <c r="A229" s="92">
        <v>204</v>
      </c>
      <c r="B229" s="116">
        <f t="shared" si="31"/>
        <v>50010</v>
      </c>
      <c r="C229" s="100">
        <f t="shared" si="24"/>
        <v>128314.50170157109</v>
      </c>
      <c r="D229" s="100">
        <f t="shared" si="25"/>
        <v>855.43001134380734</v>
      </c>
      <c r="E229" s="100">
        <f t="shared" si="26"/>
        <v>465.34622163906988</v>
      </c>
      <c r="F229" s="100">
        <f t="shared" si="27"/>
        <v>127849.15547993201</v>
      </c>
      <c r="G229" s="100">
        <f t="shared" si="28"/>
        <v>500</v>
      </c>
      <c r="H229" s="100" t="str">
        <f t="shared" si="29"/>
        <v/>
      </c>
      <c r="I229" s="100">
        <f t="shared" si="30"/>
        <v>1820.7762329828772</v>
      </c>
      <c r="L229" s="100"/>
    </row>
    <row r="230" spans="1:12" x14ac:dyDescent="0.3">
      <c r="A230" s="92">
        <v>205</v>
      </c>
      <c r="B230" s="116">
        <f t="shared" si="31"/>
        <v>50041</v>
      </c>
      <c r="C230" s="100">
        <f t="shared" si="24"/>
        <v>127849.15547993201</v>
      </c>
      <c r="D230" s="100">
        <f t="shared" si="25"/>
        <v>852.32770319954682</v>
      </c>
      <c r="E230" s="100">
        <f t="shared" si="26"/>
        <v>468.4485297833304</v>
      </c>
      <c r="F230" s="100">
        <f t="shared" si="27"/>
        <v>127380.70695014868</v>
      </c>
      <c r="G230" s="100">
        <f t="shared" si="28"/>
        <v>500</v>
      </c>
      <c r="H230" s="100" t="str">
        <f t="shared" si="29"/>
        <v/>
      </c>
      <c r="I230" s="100">
        <f t="shared" si="30"/>
        <v>1820.7762329828772</v>
      </c>
      <c r="L230" s="100"/>
    </row>
    <row r="231" spans="1:12" x14ac:dyDescent="0.3">
      <c r="A231" s="92">
        <v>206</v>
      </c>
      <c r="B231" s="116">
        <f t="shared" si="31"/>
        <v>50072</v>
      </c>
      <c r="C231" s="100">
        <f t="shared" si="24"/>
        <v>127380.70695014868</v>
      </c>
      <c r="D231" s="100">
        <f t="shared" si="25"/>
        <v>849.20471300099132</v>
      </c>
      <c r="E231" s="100">
        <f t="shared" si="26"/>
        <v>471.5715199818859</v>
      </c>
      <c r="F231" s="100">
        <f t="shared" si="27"/>
        <v>126909.1354301668</v>
      </c>
      <c r="G231" s="100">
        <f t="shared" si="28"/>
        <v>500</v>
      </c>
      <c r="H231" s="100" t="str">
        <f t="shared" si="29"/>
        <v/>
      </c>
      <c r="I231" s="100">
        <f t="shared" si="30"/>
        <v>1820.7762329828772</v>
      </c>
      <c r="L231" s="100"/>
    </row>
    <row r="232" spans="1:12" x14ac:dyDescent="0.3">
      <c r="A232" s="92">
        <v>207</v>
      </c>
      <c r="B232" s="116">
        <f t="shared" si="31"/>
        <v>50100</v>
      </c>
      <c r="C232" s="100">
        <f t="shared" si="24"/>
        <v>126909.1354301668</v>
      </c>
      <c r="D232" s="100">
        <f t="shared" si="25"/>
        <v>846.06090286777874</v>
      </c>
      <c r="E232" s="100">
        <f t="shared" si="26"/>
        <v>474.71533011509848</v>
      </c>
      <c r="F232" s="100">
        <f t="shared" si="27"/>
        <v>126434.42010005171</v>
      </c>
      <c r="G232" s="100">
        <f t="shared" si="28"/>
        <v>500</v>
      </c>
      <c r="H232" s="100" t="str">
        <f t="shared" si="29"/>
        <v/>
      </c>
      <c r="I232" s="100">
        <f t="shared" si="30"/>
        <v>1820.7762329828772</v>
      </c>
      <c r="L232" s="100"/>
    </row>
    <row r="233" spans="1:12" x14ac:dyDescent="0.3">
      <c r="A233" s="92">
        <v>208</v>
      </c>
      <c r="B233" s="116">
        <f t="shared" si="31"/>
        <v>50131</v>
      </c>
      <c r="C233" s="100">
        <f t="shared" si="24"/>
        <v>126434.42010005171</v>
      </c>
      <c r="D233" s="100">
        <f t="shared" si="25"/>
        <v>842.89613400034477</v>
      </c>
      <c r="E233" s="100">
        <f t="shared" si="26"/>
        <v>477.88009898253245</v>
      </c>
      <c r="F233" s="100">
        <f t="shared" si="27"/>
        <v>125956.54000106917</v>
      </c>
      <c r="G233" s="100">
        <f t="shared" si="28"/>
        <v>500</v>
      </c>
      <c r="H233" s="100" t="str">
        <f t="shared" si="29"/>
        <v/>
      </c>
      <c r="I233" s="100">
        <f t="shared" si="30"/>
        <v>1820.7762329828772</v>
      </c>
      <c r="L233" s="100"/>
    </row>
    <row r="234" spans="1:12" x14ac:dyDescent="0.3">
      <c r="A234" s="92">
        <v>209</v>
      </c>
      <c r="B234" s="116">
        <f t="shared" si="31"/>
        <v>50161</v>
      </c>
      <c r="C234" s="100">
        <f t="shared" si="24"/>
        <v>125956.54000106917</v>
      </c>
      <c r="D234" s="100">
        <f t="shared" si="25"/>
        <v>839.71026667379454</v>
      </c>
      <c r="E234" s="100">
        <f t="shared" si="26"/>
        <v>481.06596630908268</v>
      </c>
      <c r="F234" s="100">
        <f t="shared" si="27"/>
        <v>125475.47403476009</v>
      </c>
      <c r="G234" s="100">
        <f t="shared" si="28"/>
        <v>500</v>
      </c>
      <c r="H234" s="100" t="str">
        <f t="shared" si="29"/>
        <v/>
      </c>
      <c r="I234" s="100">
        <f t="shared" si="30"/>
        <v>1820.7762329828772</v>
      </c>
      <c r="L234" s="100"/>
    </row>
    <row r="235" spans="1:12" x14ac:dyDescent="0.3">
      <c r="A235" s="92">
        <v>210</v>
      </c>
      <c r="B235" s="116">
        <f t="shared" si="31"/>
        <v>50192</v>
      </c>
      <c r="C235" s="100">
        <f t="shared" si="24"/>
        <v>125475.47403476009</v>
      </c>
      <c r="D235" s="100">
        <f t="shared" si="25"/>
        <v>836.503160231734</v>
      </c>
      <c r="E235" s="100">
        <f t="shared" si="26"/>
        <v>484.27307275114322</v>
      </c>
      <c r="F235" s="100">
        <f t="shared" si="27"/>
        <v>124991.20096200895</v>
      </c>
      <c r="G235" s="100">
        <f t="shared" si="28"/>
        <v>500</v>
      </c>
      <c r="H235" s="100" t="str">
        <f t="shared" si="29"/>
        <v/>
      </c>
      <c r="I235" s="100">
        <f t="shared" si="30"/>
        <v>1820.7762329828772</v>
      </c>
      <c r="L235" s="100"/>
    </row>
    <row r="236" spans="1:12" x14ac:dyDescent="0.3">
      <c r="A236" s="92">
        <v>211</v>
      </c>
      <c r="B236" s="116">
        <f t="shared" si="31"/>
        <v>50222</v>
      </c>
      <c r="C236" s="100">
        <f t="shared" si="24"/>
        <v>124991.20096200895</v>
      </c>
      <c r="D236" s="100">
        <f t="shared" si="25"/>
        <v>833.27467308005976</v>
      </c>
      <c r="E236" s="100">
        <f t="shared" si="26"/>
        <v>487.50155990281746</v>
      </c>
      <c r="F236" s="100">
        <f t="shared" si="27"/>
        <v>124503.69940210614</v>
      </c>
      <c r="G236" s="100">
        <f t="shared" si="28"/>
        <v>500</v>
      </c>
      <c r="H236" s="100" t="str">
        <f t="shared" si="29"/>
        <v/>
      </c>
      <c r="I236" s="100">
        <f t="shared" si="30"/>
        <v>1820.7762329828772</v>
      </c>
      <c r="L236" s="100"/>
    </row>
    <row r="237" spans="1:12" x14ac:dyDescent="0.3">
      <c r="A237" s="92">
        <v>212</v>
      </c>
      <c r="B237" s="116">
        <f t="shared" si="31"/>
        <v>50253</v>
      </c>
      <c r="C237" s="100">
        <f t="shared" si="24"/>
        <v>124503.69940210614</v>
      </c>
      <c r="D237" s="100">
        <f t="shared" si="25"/>
        <v>830.02466268070771</v>
      </c>
      <c r="E237" s="100">
        <f t="shared" si="26"/>
        <v>490.75157030216951</v>
      </c>
      <c r="F237" s="100">
        <f t="shared" si="27"/>
        <v>124012.94783180398</v>
      </c>
      <c r="G237" s="100">
        <f t="shared" si="28"/>
        <v>500</v>
      </c>
      <c r="H237" s="100" t="str">
        <f t="shared" si="29"/>
        <v/>
      </c>
      <c r="I237" s="100">
        <f t="shared" si="30"/>
        <v>1820.7762329828772</v>
      </c>
      <c r="L237" s="100"/>
    </row>
    <row r="238" spans="1:12" x14ac:dyDescent="0.3">
      <c r="A238" s="92">
        <v>213</v>
      </c>
      <c r="B238" s="116">
        <f t="shared" si="31"/>
        <v>50284</v>
      </c>
      <c r="C238" s="100">
        <f t="shared" si="24"/>
        <v>124012.94783180398</v>
      </c>
      <c r="D238" s="100">
        <f t="shared" si="25"/>
        <v>826.75298554535993</v>
      </c>
      <c r="E238" s="100">
        <f t="shared" si="26"/>
        <v>494.02324743751728</v>
      </c>
      <c r="F238" s="100">
        <f t="shared" si="27"/>
        <v>123518.92458436645</v>
      </c>
      <c r="G238" s="100">
        <f t="shared" si="28"/>
        <v>500</v>
      </c>
      <c r="H238" s="100" t="str">
        <f t="shared" si="29"/>
        <v/>
      </c>
      <c r="I238" s="100">
        <f t="shared" si="30"/>
        <v>1820.7762329828772</v>
      </c>
      <c r="L238" s="100"/>
    </row>
    <row r="239" spans="1:12" x14ac:dyDescent="0.3">
      <c r="A239" s="92">
        <v>214</v>
      </c>
      <c r="B239" s="116">
        <f t="shared" si="31"/>
        <v>50314</v>
      </c>
      <c r="C239" s="100">
        <f t="shared" si="24"/>
        <v>123518.92458436645</v>
      </c>
      <c r="D239" s="100">
        <f t="shared" si="25"/>
        <v>823.45949722910973</v>
      </c>
      <c r="E239" s="100">
        <f t="shared" si="26"/>
        <v>497.31673575376749</v>
      </c>
      <c r="F239" s="100">
        <f t="shared" si="27"/>
        <v>123021.60784861269</v>
      </c>
      <c r="G239" s="100">
        <f t="shared" si="28"/>
        <v>500</v>
      </c>
      <c r="H239" s="100" t="str">
        <f t="shared" si="29"/>
        <v/>
      </c>
      <c r="I239" s="100">
        <f t="shared" si="30"/>
        <v>1820.7762329828772</v>
      </c>
      <c r="L239" s="100"/>
    </row>
    <row r="240" spans="1:12" x14ac:dyDescent="0.3">
      <c r="A240" s="92">
        <v>215</v>
      </c>
      <c r="B240" s="116">
        <f t="shared" si="31"/>
        <v>50345</v>
      </c>
      <c r="C240" s="100">
        <f t="shared" si="24"/>
        <v>123021.60784861269</v>
      </c>
      <c r="D240" s="100">
        <f t="shared" si="25"/>
        <v>820.14405232408467</v>
      </c>
      <c r="E240" s="100">
        <f t="shared" si="26"/>
        <v>500.63218065879255</v>
      </c>
      <c r="F240" s="100">
        <f t="shared" si="27"/>
        <v>122520.9756679539</v>
      </c>
      <c r="G240" s="100">
        <f t="shared" si="28"/>
        <v>500</v>
      </c>
      <c r="H240" s="100" t="str">
        <f t="shared" si="29"/>
        <v/>
      </c>
      <c r="I240" s="100">
        <f t="shared" si="30"/>
        <v>1820.7762329828772</v>
      </c>
      <c r="L240" s="100"/>
    </row>
    <row r="241" spans="1:12" x14ac:dyDescent="0.3">
      <c r="A241" s="92">
        <v>216</v>
      </c>
      <c r="B241" s="116">
        <f t="shared" si="31"/>
        <v>50375</v>
      </c>
      <c r="C241" s="100">
        <f t="shared" si="24"/>
        <v>122520.9756679539</v>
      </c>
      <c r="D241" s="100">
        <f t="shared" si="25"/>
        <v>816.80650445302604</v>
      </c>
      <c r="E241" s="100">
        <f t="shared" si="26"/>
        <v>503.96972852985118</v>
      </c>
      <c r="F241" s="100">
        <f t="shared" si="27"/>
        <v>122017.00593942405</v>
      </c>
      <c r="G241" s="100">
        <f t="shared" si="28"/>
        <v>500</v>
      </c>
      <c r="H241" s="100" t="str">
        <f t="shared" si="29"/>
        <v/>
      </c>
      <c r="I241" s="100">
        <f t="shared" si="30"/>
        <v>1820.7762329828772</v>
      </c>
      <c r="L241" s="100"/>
    </row>
    <row r="242" spans="1:12" x14ac:dyDescent="0.3">
      <c r="A242" s="92">
        <v>217</v>
      </c>
      <c r="B242" s="116">
        <f t="shared" si="31"/>
        <v>50406</v>
      </c>
      <c r="C242" s="100">
        <f t="shared" si="24"/>
        <v>122017.00593942405</v>
      </c>
      <c r="D242" s="100">
        <f t="shared" si="25"/>
        <v>813.44670626282709</v>
      </c>
      <c r="E242" s="100">
        <f t="shared" si="26"/>
        <v>507.32952672005013</v>
      </c>
      <c r="F242" s="100">
        <f t="shared" si="27"/>
        <v>121509.67641270401</v>
      </c>
      <c r="G242" s="100">
        <f t="shared" si="28"/>
        <v>500</v>
      </c>
      <c r="H242" s="100" t="str">
        <f t="shared" si="29"/>
        <v/>
      </c>
      <c r="I242" s="100">
        <f t="shared" si="30"/>
        <v>1820.7762329828772</v>
      </c>
      <c r="L242" s="100"/>
    </row>
    <row r="243" spans="1:12" x14ac:dyDescent="0.3">
      <c r="A243" s="92">
        <v>218</v>
      </c>
      <c r="B243" s="116">
        <f t="shared" si="31"/>
        <v>50437</v>
      </c>
      <c r="C243" s="100">
        <f t="shared" si="24"/>
        <v>121509.67641270401</v>
      </c>
      <c r="D243" s="100">
        <f t="shared" si="25"/>
        <v>810.06450941802677</v>
      </c>
      <c r="E243" s="100">
        <f t="shared" si="26"/>
        <v>510.71172356485044</v>
      </c>
      <c r="F243" s="100">
        <f t="shared" si="27"/>
        <v>120998.96468913916</v>
      </c>
      <c r="G243" s="100">
        <f t="shared" si="28"/>
        <v>500</v>
      </c>
      <c r="H243" s="100" t="str">
        <f t="shared" si="29"/>
        <v/>
      </c>
      <c r="I243" s="100">
        <f t="shared" si="30"/>
        <v>1820.7762329828772</v>
      </c>
      <c r="L243" s="100"/>
    </row>
    <row r="244" spans="1:12" x14ac:dyDescent="0.3">
      <c r="A244" s="92">
        <v>219</v>
      </c>
      <c r="B244" s="116">
        <f t="shared" si="31"/>
        <v>50465</v>
      </c>
      <c r="C244" s="100">
        <f t="shared" si="24"/>
        <v>120998.96468913916</v>
      </c>
      <c r="D244" s="100">
        <f t="shared" si="25"/>
        <v>806.65976459426111</v>
      </c>
      <c r="E244" s="100">
        <f t="shared" si="26"/>
        <v>514.11646838861611</v>
      </c>
      <c r="F244" s="100">
        <f t="shared" si="27"/>
        <v>120484.84822075054</v>
      </c>
      <c r="G244" s="100">
        <f t="shared" si="28"/>
        <v>500</v>
      </c>
      <c r="H244" s="100" t="str">
        <f t="shared" si="29"/>
        <v/>
      </c>
      <c r="I244" s="100">
        <f t="shared" si="30"/>
        <v>1820.7762329828772</v>
      </c>
      <c r="L244" s="100"/>
    </row>
    <row r="245" spans="1:12" x14ac:dyDescent="0.3">
      <c r="A245" s="92">
        <v>220</v>
      </c>
      <c r="B245" s="116">
        <f t="shared" si="31"/>
        <v>50496</v>
      </c>
      <c r="C245" s="100">
        <f t="shared" si="24"/>
        <v>120484.84822075054</v>
      </c>
      <c r="D245" s="100">
        <f t="shared" si="25"/>
        <v>803.23232147167039</v>
      </c>
      <c r="E245" s="100">
        <f t="shared" si="26"/>
        <v>517.54391151120683</v>
      </c>
      <c r="F245" s="100">
        <f t="shared" si="27"/>
        <v>119967.30430923933</v>
      </c>
      <c r="G245" s="100">
        <f t="shared" si="28"/>
        <v>500</v>
      </c>
      <c r="H245" s="100" t="str">
        <f t="shared" si="29"/>
        <v/>
      </c>
      <c r="I245" s="100">
        <f t="shared" si="30"/>
        <v>1820.7762329828772</v>
      </c>
      <c r="L245" s="100"/>
    </row>
    <row r="246" spans="1:12" x14ac:dyDescent="0.3">
      <c r="A246" s="92">
        <v>221</v>
      </c>
      <c r="B246" s="116">
        <f t="shared" si="31"/>
        <v>50526</v>
      </c>
      <c r="C246" s="100">
        <f t="shared" si="24"/>
        <v>119967.30430923933</v>
      </c>
      <c r="D246" s="100">
        <f t="shared" si="25"/>
        <v>799.78202872826228</v>
      </c>
      <c r="E246" s="100">
        <f t="shared" si="26"/>
        <v>520.99420425461494</v>
      </c>
      <c r="F246" s="100">
        <f t="shared" si="27"/>
        <v>119446.31010498472</v>
      </c>
      <c r="G246" s="100">
        <f t="shared" si="28"/>
        <v>500</v>
      </c>
      <c r="H246" s="100" t="str">
        <f t="shared" si="29"/>
        <v/>
      </c>
      <c r="I246" s="100">
        <f t="shared" si="30"/>
        <v>1820.7762329828772</v>
      </c>
      <c r="L246" s="100"/>
    </row>
    <row r="247" spans="1:12" x14ac:dyDescent="0.3">
      <c r="A247" s="92">
        <v>222</v>
      </c>
      <c r="B247" s="116">
        <f t="shared" si="31"/>
        <v>50557</v>
      </c>
      <c r="C247" s="100">
        <f t="shared" si="24"/>
        <v>119446.31010498472</v>
      </c>
      <c r="D247" s="100">
        <f t="shared" si="25"/>
        <v>796.30873403323153</v>
      </c>
      <c r="E247" s="100">
        <f t="shared" si="26"/>
        <v>524.46749894964569</v>
      </c>
      <c r="F247" s="100">
        <f t="shared" si="27"/>
        <v>118921.84260603508</v>
      </c>
      <c r="G247" s="100">
        <f t="shared" si="28"/>
        <v>500</v>
      </c>
      <c r="H247" s="100" t="str">
        <f t="shared" si="29"/>
        <v/>
      </c>
      <c r="I247" s="100">
        <f t="shared" si="30"/>
        <v>1820.7762329828772</v>
      </c>
      <c r="L247" s="100"/>
    </row>
    <row r="248" spans="1:12" x14ac:dyDescent="0.3">
      <c r="A248" s="92">
        <v>223</v>
      </c>
      <c r="B248" s="116">
        <f t="shared" si="31"/>
        <v>50587</v>
      </c>
      <c r="C248" s="100">
        <f t="shared" si="24"/>
        <v>118921.84260603508</v>
      </c>
      <c r="D248" s="100">
        <f t="shared" si="25"/>
        <v>792.81228404023386</v>
      </c>
      <c r="E248" s="100">
        <f t="shared" si="26"/>
        <v>527.96394894264336</v>
      </c>
      <c r="F248" s="100">
        <f t="shared" si="27"/>
        <v>118393.87865709243</v>
      </c>
      <c r="G248" s="100">
        <f t="shared" si="28"/>
        <v>500</v>
      </c>
      <c r="H248" s="100" t="str">
        <f t="shared" si="29"/>
        <v/>
      </c>
      <c r="I248" s="100">
        <f t="shared" si="30"/>
        <v>1820.7762329828772</v>
      </c>
      <c r="L248" s="100"/>
    </row>
    <row r="249" spans="1:12" x14ac:dyDescent="0.3">
      <c r="A249" s="92">
        <v>224</v>
      </c>
      <c r="B249" s="116">
        <f t="shared" si="31"/>
        <v>50618</v>
      </c>
      <c r="C249" s="100">
        <f t="shared" si="24"/>
        <v>118393.87865709243</v>
      </c>
      <c r="D249" s="100">
        <f t="shared" si="25"/>
        <v>789.29252438061621</v>
      </c>
      <c r="E249" s="100">
        <f t="shared" si="26"/>
        <v>531.483708602261</v>
      </c>
      <c r="F249" s="100">
        <f t="shared" si="27"/>
        <v>117862.39494849017</v>
      </c>
      <c r="G249" s="100">
        <f t="shared" si="28"/>
        <v>500</v>
      </c>
      <c r="H249" s="100" t="str">
        <f t="shared" si="29"/>
        <v/>
      </c>
      <c r="I249" s="100">
        <f t="shared" si="30"/>
        <v>1820.7762329828772</v>
      </c>
      <c r="J249" s="100"/>
      <c r="L249" s="100"/>
    </row>
    <row r="250" spans="1:12" x14ac:dyDescent="0.3">
      <c r="A250" s="92">
        <v>225</v>
      </c>
      <c r="B250" s="116">
        <f t="shared" si="31"/>
        <v>50649</v>
      </c>
      <c r="C250" s="100">
        <f t="shared" si="24"/>
        <v>117862.39494849017</v>
      </c>
      <c r="D250" s="100">
        <f t="shared" si="25"/>
        <v>785.74929965660112</v>
      </c>
      <c r="E250" s="100">
        <f t="shared" si="26"/>
        <v>535.02693332627609</v>
      </c>
      <c r="F250" s="100">
        <f t="shared" si="27"/>
        <v>117327.3680151639</v>
      </c>
      <c r="G250" s="100">
        <f t="shared" si="28"/>
        <v>500</v>
      </c>
      <c r="H250" s="100" t="str">
        <f t="shared" si="29"/>
        <v/>
      </c>
      <c r="I250" s="100">
        <f t="shared" si="30"/>
        <v>1820.7762329828772</v>
      </c>
      <c r="L250" s="100"/>
    </row>
    <row r="251" spans="1:12" x14ac:dyDescent="0.3">
      <c r="A251" s="92">
        <v>226</v>
      </c>
      <c r="B251" s="116">
        <f t="shared" si="31"/>
        <v>50679</v>
      </c>
      <c r="C251" s="100">
        <f t="shared" si="24"/>
        <v>117327.3680151639</v>
      </c>
      <c r="D251" s="100">
        <f t="shared" si="25"/>
        <v>782.18245343442607</v>
      </c>
      <c r="E251" s="100">
        <f t="shared" si="26"/>
        <v>538.59377954845115</v>
      </c>
      <c r="F251" s="100">
        <f t="shared" si="27"/>
        <v>116788.77423561545</v>
      </c>
      <c r="G251" s="100">
        <f t="shared" si="28"/>
        <v>500</v>
      </c>
      <c r="H251" s="100" t="str">
        <f t="shared" si="29"/>
        <v/>
      </c>
      <c r="I251" s="100">
        <f t="shared" si="30"/>
        <v>1820.7762329828772</v>
      </c>
      <c r="L251" s="100"/>
    </row>
    <row r="252" spans="1:12" x14ac:dyDescent="0.3">
      <c r="A252" s="92">
        <v>227</v>
      </c>
      <c r="B252" s="116">
        <f t="shared" si="31"/>
        <v>50710</v>
      </c>
      <c r="C252" s="100">
        <f t="shared" si="24"/>
        <v>116788.77423561545</v>
      </c>
      <c r="D252" s="100">
        <f t="shared" si="25"/>
        <v>778.5918282374364</v>
      </c>
      <c r="E252" s="100">
        <f t="shared" si="26"/>
        <v>542.18440474544082</v>
      </c>
      <c r="F252" s="100">
        <f t="shared" si="27"/>
        <v>116246.58983087001</v>
      </c>
      <c r="G252" s="100">
        <f t="shared" si="28"/>
        <v>500</v>
      </c>
      <c r="H252" s="100" t="str">
        <f t="shared" si="29"/>
        <v/>
      </c>
      <c r="I252" s="100">
        <f t="shared" si="30"/>
        <v>1820.7762329828772</v>
      </c>
      <c r="L252" s="100"/>
    </row>
    <row r="253" spans="1:12" x14ac:dyDescent="0.3">
      <c r="A253" s="92">
        <v>228</v>
      </c>
      <c r="B253" s="116">
        <f t="shared" si="31"/>
        <v>50740</v>
      </c>
      <c r="C253" s="100">
        <f t="shared" si="24"/>
        <v>116246.58983087001</v>
      </c>
      <c r="D253" s="100">
        <f t="shared" si="25"/>
        <v>774.97726553913344</v>
      </c>
      <c r="E253" s="100">
        <f t="shared" si="26"/>
        <v>545.79896744374378</v>
      </c>
      <c r="F253" s="100">
        <f t="shared" si="27"/>
        <v>115700.79086342627</v>
      </c>
      <c r="G253" s="100">
        <f t="shared" si="28"/>
        <v>500</v>
      </c>
      <c r="H253" s="100" t="str">
        <f t="shared" si="29"/>
        <v/>
      </c>
      <c r="I253" s="100">
        <f t="shared" si="30"/>
        <v>1820.7762329828772</v>
      </c>
      <c r="L253" s="100"/>
    </row>
    <row r="254" spans="1:12" x14ac:dyDescent="0.3">
      <c r="A254" s="92">
        <v>229</v>
      </c>
      <c r="B254" s="116">
        <f t="shared" si="31"/>
        <v>50771</v>
      </c>
      <c r="C254" s="100">
        <f t="shared" si="24"/>
        <v>115700.79086342627</v>
      </c>
      <c r="D254" s="100">
        <f t="shared" si="25"/>
        <v>771.33860575617518</v>
      </c>
      <c r="E254" s="100">
        <f t="shared" si="26"/>
        <v>549.43762722670203</v>
      </c>
      <c r="F254" s="100">
        <f t="shared" si="27"/>
        <v>115151.35323619957</v>
      </c>
      <c r="G254" s="100">
        <f t="shared" si="28"/>
        <v>500</v>
      </c>
      <c r="H254" s="100" t="str">
        <f t="shared" si="29"/>
        <v/>
      </c>
      <c r="I254" s="100">
        <f t="shared" si="30"/>
        <v>1820.7762329828772</v>
      </c>
      <c r="L254" s="100"/>
    </row>
    <row r="255" spans="1:12" x14ac:dyDescent="0.3">
      <c r="A255" s="92">
        <v>230</v>
      </c>
      <c r="B255" s="116">
        <f t="shared" si="31"/>
        <v>50802</v>
      </c>
      <c r="C255" s="100">
        <f t="shared" si="24"/>
        <v>115151.35323619957</v>
      </c>
      <c r="D255" s="100">
        <f t="shared" si="25"/>
        <v>767.67568824133059</v>
      </c>
      <c r="E255" s="100">
        <f t="shared" si="26"/>
        <v>553.10054474154663</v>
      </c>
      <c r="F255" s="100">
        <f t="shared" si="27"/>
        <v>114598.25269145802</v>
      </c>
      <c r="G255" s="100">
        <f t="shared" si="28"/>
        <v>500</v>
      </c>
      <c r="H255" s="100" t="str">
        <f t="shared" si="29"/>
        <v/>
      </c>
      <c r="I255" s="100">
        <f t="shared" si="30"/>
        <v>1820.7762329828772</v>
      </c>
      <c r="L255" s="100"/>
    </row>
    <row r="256" spans="1:12" x14ac:dyDescent="0.3">
      <c r="A256" s="92">
        <v>231</v>
      </c>
      <c r="B256" s="116">
        <f t="shared" si="31"/>
        <v>50830</v>
      </c>
      <c r="C256" s="100">
        <f t="shared" si="24"/>
        <v>114598.25269145802</v>
      </c>
      <c r="D256" s="100">
        <f t="shared" si="25"/>
        <v>763.98835127638688</v>
      </c>
      <c r="E256" s="100">
        <f t="shared" si="26"/>
        <v>556.78788170649034</v>
      </c>
      <c r="F256" s="100">
        <f t="shared" si="27"/>
        <v>114041.46480975153</v>
      </c>
      <c r="G256" s="100">
        <f t="shared" si="28"/>
        <v>500</v>
      </c>
      <c r="H256" s="100" t="str">
        <f t="shared" si="29"/>
        <v/>
      </c>
      <c r="I256" s="100">
        <f t="shared" si="30"/>
        <v>1820.7762329828772</v>
      </c>
      <c r="L256" s="100"/>
    </row>
    <row r="257" spans="1:12" x14ac:dyDescent="0.3">
      <c r="A257" s="92">
        <v>232</v>
      </c>
      <c r="B257" s="116">
        <f t="shared" si="31"/>
        <v>50861</v>
      </c>
      <c r="C257" s="100">
        <f t="shared" si="24"/>
        <v>114041.46480975153</v>
      </c>
      <c r="D257" s="100">
        <f t="shared" si="25"/>
        <v>760.27643206501023</v>
      </c>
      <c r="E257" s="100">
        <f t="shared" si="26"/>
        <v>560.49980091786699</v>
      </c>
      <c r="F257" s="100">
        <f t="shared" si="27"/>
        <v>113480.96500883366</v>
      </c>
      <c r="G257" s="100">
        <f t="shared" si="28"/>
        <v>500</v>
      </c>
      <c r="H257" s="100" t="str">
        <f t="shared" si="29"/>
        <v/>
      </c>
      <c r="I257" s="100">
        <f t="shared" si="30"/>
        <v>1820.7762329828772</v>
      </c>
      <c r="L257" s="100"/>
    </row>
    <row r="258" spans="1:12" x14ac:dyDescent="0.3">
      <c r="A258" s="92">
        <v>233</v>
      </c>
      <c r="B258" s="116">
        <f t="shared" si="31"/>
        <v>50891</v>
      </c>
      <c r="C258" s="100">
        <f t="shared" si="24"/>
        <v>113480.96500883366</v>
      </c>
      <c r="D258" s="100">
        <f t="shared" si="25"/>
        <v>756.5397667255578</v>
      </c>
      <c r="E258" s="100">
        <f t="shared" si="26"/>
        <v>564.23646625731942</v>
      </c>
      <c r="F258" s="100">
        <f t="shared" si="27"/>
        <v>112916.72854257634</v>
      </c>
      <c r="G258" s="100">
        <f t="shared" si="28"/>
        <v>500</v>
      </c>
      <c r="H258" s="100" t="str">
        <f t="shared" si="29"/>
        <v/>
      </c>
      <c r="I258" s="100">
        <f t="shared" si="30"/>
        <v>1820.7762329828772</v>
      </c>
      <c r="L258" s="100"/>
    </row>
    <row r="259" spans="1:12" x14ac:dyDescent="0.3">
      <c r="A259" s="92">
        <v>234</v>
      </c>
      <c r="B259" s="116">
        <f t="shared" si="31"/>
        <v>50922</v>
      </c>
      <c r="C259" s="100">
        <f t="shared" si="24"/>
        <v>112916.72854257634</v>
      </c>
      <c r="D259" s="100">
        <f t="shared" si="25"/>
        <v>752.77819028384226</v>
      </c>
      <c r="E259" s="100">
        <f t="shared" si="26"/>
        <v>567.99804269903495</v>
      </c>
      <c r="F259" s="100">
        <f t="shared" si="27"/>
        <v>112348.7304998773</v>
      </c>
      <c r="G259" s="100">
        <f t="shared" si="28"/>
        <v>500</v>
      </c>
      <c r="H259" s="100" t="str">
        <f t="shared" si="29"/>
        <v/>
      </c>
      <c r="I259" s="100">
        <f t="shared" si="30"/>
        <v>1820.7762329828772</v>
      </c>
      <c r="L259" s="100"/>
    </row>
    <row r="260" spans="1:12" x14ac:dyDescent="0.3">
      <c r="A260" s="92">
        <v>235</v>
      </c>
      <c r="B260" s="116">
        <f t="shared" si="31"/>
        <v>50952</v>
      </c>
      <c r="C260" s="100">
        <f t="shared" si="24"/>
        <v>112348.7304998773</v>
      </c>
      <c r="D260" s="100">
        <f t="shared" si="25"/>
        <v>748.99153666584868</v>
      </c>
      <c r="E260" s="100">
        <f t="shared" si="26"/>
        <v>571.78469631702853</v>
      </c>
      <c r="F260" s="100">
        <f t="shared" si="27"/>
        <v>111776.94580356027</v>
      </c>
      <c r="G260" s="100">
        <f t="shared" si="28"/>
        <v>500</v>
      </c>
      <c r="H260" s="100" t="str">
        <f t="shared" si="29"/>
        <v/>
      </c>
      <c r="I260" s="100">
        <f t="shared" si="30"/>
        <v>1820.7762329828772</v>
      </c>
      <c r="L260" s="100"/>
    </row>
    <row r="261" spans="1:12" x14ac:dyDescent="0.3">
      <c r="A261" s="92">
        <v>236</v>
      </c>
      <c r="B261" s="116">
        <f t="shared" si="31"/>
        <v>50983</v>
      </c>
      <c r="C261" s="100">
        <f t="shared" si="24"/>
        <v>111776.94580356027</v>
      </c>
      <c r="D261" s="100">
        <f t="shared" si="25"/>
        <v>745.17963869040182</v>
      </c>
      <c r="E261" s="100">
        <f t="shared" si="26"/>
        <v>575.5965942924754</v>
      </c>
      <c r="F261" s="100">
        <f t="shared" si="27"/>
        <v>111201.34920926779</v>
      </c>
      <c r="G261" s="100">
        <f t="shared" si="28"/>
        <v>500</v>
      </c>
      <c r="H261" s="100" t="str">
        <f t="shared" si="29"/>
        <v/>
      </c>
      <c r="I261" s="100">
        <f t="shared" si="30"/>
        <v>1820.7762329828772</v>
      </c>
      <c r="L261" s="100"/>
    </row>
    <row r="262" spans="1:12" x14ac:dyDescent="0.3">
      <c r="A262" s="92">
        <v>237</v>
      </c>
      <c r="B262" s="116">
        <f t="shared" si="31"/>
        <v>51014</v>
      </c>
      <c r="C262" s="100">
        <f t="shared" si="24"/>
        <v>111201.34920926779</v>
      </c>
      <c r="D262" s="100">
        <f t="shared" si="25"/>
        <v>741.34232806178534</v>
      </c>
      <c r="E262" s="100">
        <f t="shared" si="26"/>
        <v>579.43390492109188</v>
      </c>
      <c r="F262" s="100">
        <f t="shared" si="27"/>
        <v>110621.91530434669</v>
      </c>
      <c r="G262" s="100">
        <f t="shared" si="28"/>
        <v>500</v>
      </c>
      <c r="H262" s="100" t="str">
        <f t="shared" si="29"/>
        <v/>
      </c>
      <c r="I262" s="100">
        <f t="shared" si="30"/>
        <v>1820.7762329828772</v>
      </c>
      <c r="L262" s="100"/>
    </row>
    <row r="263" spans="1:12" x14ac:dyDescent="0.3">
      <c r="A263" s="92">
        <v>238</v>
      </c>
      <c r="B263" s="116">
        <f t="shared" si="31"/>
        <v>51044</v>
      </c>
      <c r="C263" s="100">
        <f t="shared" si="24"/>
        <v>110621.91530434669</v>
      </c>
      <c r="D263" s="100">
        <f t="shared" si="25"/>
        <v>737.47943536231139</v>
      </c>
      <c r="E263" s="100">
        <f t="shared" si="26"/>
        <v>583.29679762056583</v>
      </c>
      <c r="F263" s="100">
        <f t="shared" si="27"/>
        <v>110038.61850672612</v>
      </c>
      <c r="G263" s="100">
        <f t="shared" si="28"/>
        <v>500</v>
      </c>
      <c r="H263" s="100" t="str">
        <f t="shared" si="29"/>
        <v/>
      </c>
      <c r="I263" s="100">
        <f t="shared" si="30"/>
        <v>1820.7762329828772</v>
      </c>
      <c r="L263" s="100"/>
    </row>
    <row r="264" spans="1:12" x14ac:dyDescent="0.3">
      <c r="A264" s="92">
        <v>239</v>
      </c>
      <c r="B264" s="116">
        <f t="shared" si="31"/>
        <v>51075</v>
      </c>
      <c r="C264" s="100">
        <f t="shared" si="24"/>
        <v>110038.61850672612</v>
      </c>
      <c r="D264" s="100">
        <f t="shared" si="25"/>
        <v>733.5907900448409</v>
      </c>
      <c r="E264" s="100">
        <f t="shared" si="26"/>
        <v>587.18544293803632</v>
      </c>
      <c r="F264" s="100">
        <f t="shared" si="27"/>
        <v>109451.43306378809</v>
      </c>
      <c r="G264" s="100">
        <f t="shared" si="28"/>
        <v>500</v>
      </c>
      <c r="H264" s="100" t="str">
        <f t="shared" si="29"/>
        <v/>
      </c>
      <c r="I264" s="100">
        <f t="shared" si="30"/>
        <v>1820.7762329828772</v>
      </c>
      <c r="L264" s="100"/>
    </row>
    <row r="265" spans="1:12" x14ac:dyDescent="0.3">
      <c r="A265" s="92">
        <v>240</v>
      </c>
      <c r="B265" s="116">
        <f t="shared" si="31"/>
        <v>51105</v>
      </c>
      <c r="C265" s="100">
        <f t="shared" si="24"/>
        <v>109451.43306378809</v>
      </c>
      <c r="D265" s="100">
        <f t="shared" si="25"/>
        <v>729.67622042525397</v>
      </c>
      <c r="E265" s="100">
        <f t="shared" si="26"/>
        <v>591.10001255762324</v>
      </c>
      <c r="F265" s="100">
        <f t="shared" si="27"/>
        <v>108860.33305123047</v>
      </c>
      <c r="G265" s="100">
        <f t="shared" si="28"/>
        <v>500</v>
      </c>
      <c r="H265" s="100" t="str">
        <f t="shared" si="29"/>
        <v/>
      </c>
      <c r="I265" s="100">
        <f t="shared" si="30"/>
        <v>1820.7762329828772</v>
      </c>
      <c r="L265" s="100"/>
    </row>
    <row r="266" spans="1:12" x14ac:dyDescent="0.3">
      <c r="A266" s="92">
        <v>241</v>
      </c>
      <c r="B266" s="116">
        <f t="shared" si="31"/>
        <v>51136</v>
      </c>
      <c r="C266" s="100">
        <f t="shared" si="24"/>
        <v>108860.33305123047</v>
      </c>
      <c r="D266" s="100">
        <f t="shared" si="25"/>
        <v>725.73555367486983</v>
      </c>
      <c r="E266" s="100">
        <f t="shared" si="26"/>
        <v>595.04067930800738</v>
      </c>
      <c r="F266" s="100">
        <f t="shared" si="27"/>
        <v>108265.29237192246</v>
      </c>
      <c r="G266" s="100">
        <f t="shared" si="28"/>
        <v>500</v>
      </c>
      <c r="H266" s="100" t="str">
        <f t="shared" si="29"/>
        <v/>
      </c>
      <c r="I266" s="100">
        <f t="shared" si="30"/>
        <v>1820.7762329828772</v>
      </c>
      <c r="L266" s="100"/>
    </row>
    <row r="267" spans="1:12" x14ac:dyDescent="0.3">
      <c r="A267" s="92">
        <v>242</v>
      </c>
      <c r="B267" s="116">
        <f t="shared" si="31"/>
        <v>51167</v>
      </c>
      <c r="C267" s="100">
        <f t="shared" si="24"/>
        <v>108265.29237192246</v>
      </c>
      <c r="D267" s="100">
        <f t="shared" si="25"/>
        <v>721.76861581281651</v>
      </c>
      <c r="E267" s="100">
        <f t="shared" si="26"/>
        <v>599.00761717006071</v>
      </c>
      <c r="F267" s="100">
        <f t="shared" si="27"/>
        <v>107666.2847547524</v>
      </c>
      <c r="G267" s="100">
        <f t="shared" si="28"/>
        <v>500</v>
      </c>
      <c r="H267" s="100" t="str">
        <f t="shared" si="29"/>
        <v/>
      </c>
      <c r="I267" s="100">
        <f t="shared" si="30"/>
        <v>1820.7762329828772</v>
      </c>
      <c r="L267" s="100"/>
    </row>
    <row r="268" spans="1:12" x14ac:dyDescent="0.3">
      <c r="A268" s="92">
        <v>243</v>
      </c>
      <c r="B268" s="116">
        <f t="shared" si="31"/>
        <v>51196</v>
      </c>
      <c r="C268" s="100">
        <f t="shared" si="24"/>
        <v>107666.2847547524</v>
      </c>
      <c r="D268" s="100">
        <f t="shared" si="25"/>
        <v>717.77523169834933</v>
      </c>
      <c r="E268" s="100">
        <f t="shared" si="26"/>
        <v>603.00100128452789</v>
      </c>
      <c r="F268" s="100">
        <f t="shared" si="27"/>
        <v>107063.28375346787</v>
      </c>
      <c r="G268" s="100">
        <f t="shared" si="28"/>
        <v>500</v>
      </c>
      <c r="H268" s="100" t="str">
        <f t="shared" si="29"/>
        <v/>
      </c>
      <c r="I268" s="100">
        <f t="shared" si="30"/>
        <v>1820.7762329828772</v>
      </c>
      <c r="L268" s="100"/>
    </row>
    <row r="269" spans="1:12" x14ac:dyDescent="0.3">
      <c r="A269" s="92">
        <v>244</v>
      </c>
      <c r="B269" s="116">
        <f t="shared" si="31"/>
        <v>51227</v>
      </c>
      <c r="C269" s="100">
        <f t="shared" si="24"/>
        <v>107063.28375346787</v>
      </c>
      <c r="D269" s="100">
        <f t="shared" si="25"/>
        <v>713.75522502311912</v>
      </c>
      <c r="E269" s="100">
        <f t="shared" si="26"/>
        <v>607.02100795975809</v>
      </c>
      <c r="F269" s="100">
        <f t="shared" si="27"/>
        <v>106456.26274550811</v>
      </c>
      <c r="G269" s="100">
        <f t="shared" si="28"/>
        <v>500</v>
      </c>
      <c r="H269" s="100" t="str">
        <f t="shared" si="29"/>
        <v/>
      </c>
      <c r="I269" s="100">
        <f t="shared" si="30"/>
        <v>1820.7762329828772</v>
      </c>
      <c r="L269" s="100"/>
    </row>
    <row r="270" spans="1:12" x14ac:dyDescent="0.3">
      <c r="A270" s="92">
        <v>245</v>
      </c>
      <c r="B270" s="116">
        <f t="shared" si="31"/>
        <v>51257</v>
      </c>
      <c r="C270" s="100">
        <f t="shared" si="24"/>
        <v>106456.26274550811</v>
      </c>
      <c r="D270" s="100">
        <f t="shared" si="25"/>
        <v>709.70841830338748</v>
      </c>
      <c r="E270" s="100">
        <f t="shared" si="26"/>
        <v>611.06781467948974</v>
      </c>
      <c r="F270" s="100">
        <f t="shared" si="27"/>
        <v>105845.19493082861</v>
      </c>
      <c r="G270" s="100">
        <f t="shared" si="28"/>
        <v>500</v>
      </c>
      <c r="H270" s="100" t="str">
        <f t="shared" si="29"/>
        <v/>
      </c>
      <c r="I270" s="100">
        <f t="shared" si="30"/>
        <v>1820.7762329828772</v>
      </c>
      <c r="L270" s="100"/>
    </row>
    <row r="271" spans="1:12" x14ac:dyDescent="0.3">
      <c r="A271" s="92">
        <v>246</v>
      </c>
      <c r="B271" s="116">
        <f t="shared" si="31"/>
        <v>51288</v>
      </c>
      <c r="C271" s="100">
        <f t="shared" si="24"/>
        <v>105845.19493082861</v>
      </c>
      <c r="D271" s="100">
        <f t="shared" si="25"/>
        <v>705.63463287219076</v>
      </c>
      <c r="E271" s="100">
        <f t="shared" si="26"/>
        <v>615.14160011068645</v>
      </c>
      <c r="F271" s="100">
        <f t="shared" si="27"/>
        <v>105230.05333071793</v>
      </c>
      <c r="G271" s="100">
        <f t="shared" si="28"/>
        <v>500</v>
      </c>
      <c r="H271" s="100" t="str">
        <f t="shared" si="29"/>
        <v/>
      </c>
      <c r="I271" s="100">
        <f t="shared" si="30"/>
        <v>1820.7762329828772</v>
      </c>
      <c r="L271" s="100"/>
    </row>
    <row r="272" spans="1:12" x14ac:dyDescent="0.3">
      <c r="A272" s="92">
        <v>247</v>
      </c>
      <c r="B272" s="116">
        <f t="shared" si="31"/>
        <v>51318</v>
      </c>
      <c r="C272" s="100">
        <f t="shared" si="24"/>
        <v>105230.05333071793</v>
      </c>
      <c r="D272" s="100">
        <f t="shared" si="25"/>
        <v>701.53368887145291</v>
      </c>
      <c r="E272" s="100">
        <f t="shared" si="26"/>
        <v>619.24254411142431</v>
      </c>
      <c r="F272" s="100">
        <f t="shared" si="27"/>
        <v>104610.81078660651</v>
      </c>
      <c r="G272" s="100">
        <f t="shared" si="28"/>
        <v>500</v>
      </c>
      <c r="H272" s="100" t="str">
        <f t="shared" si="29"/>
        <v/>
      </c>
      <c r="I272" s="100">
        <f t="shared" si="30"/>
        <v>1820.7762329828772</v>
      </c>
      <c r="L272" s="100"/>
    </row>
    <row r="273" spans="1:12" x14ac:dyDescent="0.3">
      <c r="A273" s="92">
        <v>248</v>
      </c>
      <c r="B273" s="116">
        <f t="shared" si="31"/>
        <v>51349</v>
      </c>
      <c r="C273" s="100">
        <f t="shared" si="24"/>
        <v>104610.81078660651</v>
      </c>
      <c r="D273" s="100">
        <f t="shared" si="25"/>
        <v>697.40540524404344</v>
      </c>
      <c r="E273" s="100">
        <f t="shared" si="26"/>
        <v>623.37082773883378</v>
      </c>
      <c r="F273" s="100">
        <f t="shared" si="27"/>
        <v>103987.43995886768</v>
      </c>
      <c r="G273" s="100">
        <f t="shared" si="28"/>
        <v>500</v>
      </c>
      <c r="H273" s="100" t="str">
        <f t="shared" si="29"/>
        <v/>
      </c>
      <c r="I273" s="100">
        <f t="shared" si="30"/>
        <v>1820.7762329828772</v>
      </c>
      <c r="L273" s="100"/>
    </row>
    <row r="274" spans="1:12" x14ac:dyDescent="0.3">
      <c r="A274" s="92">
        <v>249</v>
      </c>
      <c r="B274" s="116">
        <f t="shared" si="31"/>
        <v>51380</v>
      </c>
      <c r="C274" s="100">
        <f t="shared" si="24"/>
        <v>103987.43995886768</v>
      </c>
      <c r="D274" s="100">
        <f t="shared" si="25"/>
        <v>693.24959972578449</v>
      </c>
      <c r="E274" s="100">
        <f t="shared" si="26"/>
        <v>627.52663325709273</v>
      </c>
      <c r="F274" s="100">
        <f t="shared" si="27"/>
        <v>103359.91332561059</v>
      </c>
      <c r="G274" s="100">
        <f t="shared" si="28"/>
        <v>500</v>
      </c>
      <c r="H274" s="100" t="str">
        <f t="shared" si="29"/>
        <v/>
      </c>
      <c r="I274" s="100">
        <f t="shared" si="30"/>
        <v>1820.7762329828772</v>
      </c>
      <c r="L274" s="100"/>
    </row>
    <row r="275" spans="1:12" x14ac:dyDescent="0.3">
      <c r="A275" s="92">
        <v>250</v>
      </c>
      <c r="B275" s="116">
        <f t="shared" si="31"/>
        <v>51410</v>
      </c>
      <c r="C275" s="100">
        <f t="shared" si="24"/>
        <v>103359.91332561059</v>
      </c>
      <c r="D275" s="100">
        <f t="shared" si="25"/>
        <v>689.06608883740398</v>
      </c>
      <c r="E275" s="100">
        <f t="shared" si="26"/>
        <v>631.71014414547324</v>
      </c>
      <c r="F275" s="100">
        <f t="shared" si="27"/>
        <v>102728.20318146511</v>
      </c>
      <c r="G275" s="100">
        <f t="shared" si="28"/>
        <v>500</v>
      </c>
      <c r="H275" s="100" t="str">
        <f t="shared" si="29"/>
        <v/>
      </c>
      <c r="I275" s="100">
        <f t="shared" si="30"/>
        <v>1820.7762329828772</v>
      </c>
      <c r="L275" s="100"/>
    </row>
    <row r="276" spans="1:12" x14ac:dyDescent="0.3">
      <c r="A276" s="92">
        <v>251</v>
      </c>
      <c r="B276" s="116">
        <f t="shared" si="31"/>
        <v>51441</v>
      </c>
      <c r="C276" s="100">
        <f t="shared" si="24"/>
        <v>102728.20318146511</v>
      </c>
      <c r="D276" s="100">
        <f t="shared" si="25"/>
        <v>684.85468787643413</v>
      </c>
      <c r="E276" s="100">
        <f t="shared" si="26"/>
        <v>635.92154510644309</v>
      </c>
      <c r="F276" s="100">
        <f t="shared" si="27"/>
        <v>102092.28163635868</v>
      </c>
      <c r="G276" s="100">
        <f t="shared" si="28"/>
        <v>500</v>
      </c>
      <c r="H276" s="100" t="str">
        <f t="shared" si="29"/>
        <v/>
      </c>
      <c r="I276" s="100">
        <f t="shared" si="30"/>
        <v>1820.7762329828772</v>
      </c>
      <c r="L276" s="100"/>
    </row>
    <row r="277" spans="1:12" x14ac:dyDescent="0.3">
      <c r="A277" s="92">
        <v>252</v>
      </c>
      <c r="B277" s="116">
        <f t="shared" si="31"/>
        <v>51471</v>
      </c>
      <c r="C277" s="100">
        <f t="shared" si="24"/>
        <v>102092.28163635868</v>
      </c>
      <c r="D277" s="100">
        <f t="shared" si="25"/>
        <v>680.61521090905785</v>
      </c>
      <c r="E277" s="100">
        <f t="shared" si="26"/>
        <v>640.16102207381937</v>
      </c>
      <c r="F277" s="100">
        <f t="shared" si="27"/>
        <v>101452.12061428485</v>
      </c>
      <c r="G277" s="100">
        <f t="shared" si="28"/>
        <v>500</v>
      </c>
      <c r="H277" s="100" t="str">
        <f t="shared" si="29"/>
        <v/>
      </c>
      <c r="I277" s="100">
        <f t="shared" si="30"/>
        <v>1820.7762329828772</v>
      </c>
      <c r="L277" s="100"/>
    </row>
    <row r="278" spans="1:12" x14ac:dyDescent="0.3">
      <c r="A278" s="92">
        <v>253</v>
      </c>
      <c r="B278" s="116">
        <f t="shared" si="31"/>
        <v>51502</v>
      </c>
      <c r="C278" s="100">
        <f t="shared" si="24"/>
        <v>101452.12061428485</v>
      </c>
      <c r="D278" s="100">
        <f t="shared" si="25"/>
        <v>676.3474707618991</v>
      </c>
      <c r="E278" s="100">
        <f t="shared" si="26"/>
        <v>644.42876222097811</v>
      </c>
      <c r="F278" s="100">
        <f t="shared" si="27"/>
        <v>100807.69185206387</v>
      </c>
      <c r="G278" s="100">
        <f t="shared" si="28"/>
        <v>500</v>
      </c>
      <c r="H278" s="100" t="str">
        <f t="shared" si="29"/>
        <v/>
      </c>
      <c r="I278" s="100">
        <f t="shared" si="30"/>
        <v>1820.7762329828772</v>
      </c>
      <c r="L278" s="100"/>
    </row>
    <row r="279" spans="1:12" x14ac:dyDescent="0.3">
      <c r="A279" s="92">
        <v>254</v>
      </c>
      <c r="B279" s="116">
        <f t="shared" si="31"/>
        <v>51533</v>
      </c>
      <c r="C279" s="100">
        <f t="shared" si="24"/>
        <v>100807.69185206387</v>
      </c>
      <c r="D279" s="100">
        <f t="shared" si="25"/>
        <v>672.0512790137592</v>
      </c>
      <c r="E279" s="100">
        <f t="shared" si="26"/>
        <v>648.72495396911802</v>
      </c>
      <c r="F279" s="100">
        <f t="shared" si="27"/>
        <v>100158.96689809476</v>
      </c>
      <c r="G279" s="100">
        <f t="shared" si="28"/>
        <v>500</v>
      </c>
      <c r="H279" s="100" t="str">
        <f t="shared" si="29"/>
        <v/>
      </c>
      <c r="I279" s="100">
        <f t="shared" si="30"/>
        <v>1820.7762329828772</v>
      </c>
      <c r="L279" s="100"/>
    </row>
    <row r="280" spans="1:12" x14ac:dyDescent="0.3">
      <c r="A280" s="92">
        <v>255</v>
      </c>
      <c r="B280" s="116">
        <f t="shared" si="31"/>
        <v>51561</v>
      </c>
      <c r="C280" s="100">
        <f t="shared" si="24"/>
        <v>100158.96689809476</v>
      </c>
      <c r="D280" s="100">
        <f t="shared" si="25"/>
        <v>667.72644598729846</v>
      </c>
      <c r="E280" s="100">
        <f t="shared" si="26"/>
        <v>653.04978699557876</v>
      </c>
      <c r="F280" s="100">
        <f t="shared" si="27"/>
        <v>99505.917111099188</v>
      </c>
      <c r="G280" s="100">
        <f t="shared" si="28"/>
        <v>500</v>
      </c>
      <c r="H280" s="100" t="str">
        <f t="shared" si="29"/>
        <v/>
      </c>
      <c r="I280" s="100">
        <f t="shared" si="30"/>
        <v>1820.7762329828772</v>
      </c>
      <c r="L280" s="100"/>
    </row>
    <row r="281" spans="1:12" x14ac:dyDescent="0.3">
      <c r="A281" s="92">
        <v>256</v>
      </c>
      <c r="B281" s="116">
        <f t="shared" si="31"/>
        <v>51592</v>
      </c>
      <c r="C281" s="100">
        <f t="shared" si="24"/>
        <v>99505.917111099188</v>
      </c>
      <c r="D281" s="100">
        <f t="shared" si="25"/>
        <v>663.37278074066126</v>
      </c>
      <c r="E281" s="100">
        <f t="shared" si="26"/>
        <v>657.40345224221596</v>
      </c>
      <c r="F281" s="100">
        <f t="shared" si="27"/>
        <v>98848.513658856973</v>
      </c>
      <c r="G281" s="100">
        <f t="shared" si="28"/>
        <v>500</v>
      </c>
      <c r="H281" s="100" t="str">
        <f t="shared" si="29"/>
        <v/>
      </c>
      <c r="I281" s="100">
        <f t="shared" si="30"/>
        <v>1820.7762329828772</v>
      </c>
      <c r="L281" s="100"/>
    </row>
    <row r="282" spans="1:12" x14ac:dyDescent="0.3">
      <c r="A282" s="92">
        <v>257</v>
      </c>
      <c r="B282" s="116">
        <f t="shared" si="31"/>
        <v>51622</v>
      </c>
      <c r="C282" s="100">
        <f t="shared" ref="C282:C345" si="32">_xlfn.LET(
_xlpm.StartingPrincipalBalance,$F281,
_xlpm.IsPrincipalRemainingZeroCondition,ROUND($F281,2)=0,
_xlpm.IsPrincipalRemainingBlankCondition,$F281="",
_xlpm.IsPeriodBlankCondition,ISBLANK($A282),
_xlpm.Calculation,IF(_xlpm.IsPeriodBlankCondition,"",IF(_xlpm.IsPrincipalRemainingBlankCondition,"",IF(_xlpm.IsPrincipalRemainingZeroCondition,"",_xlpm.StartingPrincipalBalance))),
_xlpm.Calculation
)</f>
        <v>98848.513658856973</v>
      </c>
      <c r="D282" s="100">
        <f t="shared" ref="D282:D345" si="33">_xlfn.LET(
_xlpm.InterestCalculation,$F281*$B$9,
_xlpm.IsPrincipalRemainingZeroCondition,ROUND($F281,2)=0,
_xlpm.IsPrincipalRemainingBlankCondition,$F281="",
_xlpm.IsPeriodBlankCondition,ISBLANK($A282),
_xlpm.Calculation,IF(_xlpm.IsPeriodBlankCondition,"",IF(_xlpm.IsPrincipalRemainingBlankCondition,"",IF(_xlpm.IsPrincipalRemainingZeroCondition,"",_xlpm.InterestCalculation))),
_xlpm.Calculation
)</f>
        <v>658.99009105904656</v>
      </c>
      <c r="E282" s="100">
        <f t="shared" ref="E282:E345" si="34">_xlfn.LET(
_xlpm.PrincipalOwedCalculation,$B$10-$D282,
_xlpm.IsPrincipalLessThenOrEqualToMonthlyPaymentCondition,$F281&lt;=$B$10,
_xlpm.IsPrincipalZeroCondition,ROUND($F281,2) = 0,
_xlpm.IsPrincipalRemainingBlankCondition,$F281="",
_xlpm.IsPeriodBlankCondition,ISBLANK($A282),
_xlpm.Calculation,IF(_xlpm.IsPeriodBlankCondition,"",IF(_xlpm.IsPrincipalRemainingBlankCondition,"",IF(_xlpm.IsPrincipalZeroCondition,"",IF(_xlpm.IsPrincipalLessThenOrEqualToMonthlyPaymentCondition,$F281,_xlpm.PrincipalOwedCalculation)))),
_xlpm.Calculation
)</f>
        <v>661.78614192383066</v>
      </c>
      <c r="F282" s="100">
        <f t="shared" ref="F282:F345" si="35">_xlfn.LET(
_xlpm.StartingBalanceGreaterThanPrincipalOwedPlusPrepaymentCondition,$C282&gt;=$E282,
_xlpm.IsPrincpalOwedPlusPrepaymentLessThanOrEqualToPrincipalRemainingCondition,ROUND($E282,2)&lt;=ROUND($F281,2),
_xlpm.IsCurrentPrincapalOwedAmtGreaterThanPrevPrincipalOwedCondition,$E281&gt;$F281,
_xlpm.IsPrincipalZeroCondition,ROUND($F281,2) = 0,
_xlpm.IsPrincipalRemainingBlankCondition,$F281="",
_xlpm.IsPeriodBlankCondition,ISBLANK($A282),
_xlpm.Calculation,IF(_xlpm.IsPeriodBlankCondition,"",IF(_xlpm.IsPrincipalRemainingBlankCondition,"",IF(_xlpm.IsPrincipalZeroCondition,"",IF(_xlpm.StartingBalanceGreaterThanPrincipalOwedPlusPrepaymentCondition,$C282-$E282,0)))),
_xlpm.Calculation
)</f>
        <v>98186.727516933141</v>
      </c>
      <c r="G282" s="100">
        <f t="shared" ref="G282:G345" si="36">_xlfn.LET(
_xlpm.PrincpalRemainingCalculation,$B$13,
_xlpm.IsPrincipalZeroCondition,ROUND($F281,2) = 0,
_xlpm.IsPrincipalRemainingBlankCondition,$F281="",
_xlpm.IsPeriodBlankCondition,ISBLANK($A282),
_xlpm.Calculation,IF(_xlpm.IsPeriodBlankCondition,"",IF(_xlpm.IsPrincipalRemainingBlankCondition,"",IF(_xlpm.IsPrincipalZeroCondition,"",_xlpm.PrincpalRemainingCalculation))),
_xlpm.Calculation
)</f>
        <v>500</v>
      </c>
      <c r="H282" s="100" t="str">
        <f t="shared" ref="H282:H345" si="37">_xlfn.LET(
_xlpm.IsPrincipalRemainingLessThanOrEqualToPMICutoffAmtCondition,$F281&lt;=$B$2*(1-$B$15),
_xlpm.PMIMonthlyPayment,$B$19,
_xlpm.IsPrincipalZeroCondition,ROUND($F281,2) = 0,
_xlpm.IsPrincipalRemainingBlankCondition,$F281="",
_xlpm.IsPeriodBlankCondition,ISBLANK($A282),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282" s="100">
        <f t="shared" ref="I282:I345" si="38">_xlfn.LET(
_xlpm.IfPMIOwedIsBlank,IF($H282 = "",0,$H282),
_xlpm.TotalMonthlyPaymentCalculation,$D282+$E282+$G282+_xlpm.IfPMIOwedIsBlank,
_xlpm.IsPrincipalZeroCondition,ROUND($F281,2) = 0,
_xlpm.IsPrincipalRemainingBlankCondition,$F281="",
_xlpm.IsPeriodBlankCondition,ISBLANK($A282),
_xlpm.Calculation,IF(_xlpm.IsPeriodBlankCondition,"",IF(_xlpm.IsPrincipalRemainingBlankCondition,"",IF(_xlpm.IsPrincipalZeroCondition,"",_xlpm.TotalMonthlyPaymentCalculation))),
_xlpm.Calculation
)</f>
        <v>1820.7762329828772</v>
      </c>
      <c r="L282" s="100"/>
    </row>
    <row r="283" spans="1:12" x14ac:dyDescent="0.3">
      <c r="A283" s="92">
        <v>258</v>
      </c>
      <c r="B283" s="116">
        <f t="shared" ref="B283:B346" si="39">IF(ISBLANK($A283),"",EDATE($B282,1))</f>
        <v>51653</v>
      </c>
      <c r="C283" s="100">
        <f t="shared" si="32"/>
        <v>98186.727516933141</v>
      </c>
      <c r="D283" s="100">
        <f t="shared" si="33"/>
        <v>654.57818344622103</v>
      </c>
      <c r="E283" s="100">
        <f t="shared" si="34"/>
        <v>666.19804953665619</v>
      </c>
      <c r="F283" s="100">
        <f t="shared" si="35"/>
        <v>97520.529467396482</v>
      </c>
      <c r="G283" s="100">
        <f t="shared" si="36"/>
        <v>500</v>
      </c>
      <c r="H283" s="100" t="str">
        <f t="shared" si="37"/>
        <v/>
      </c>
      <c r="I283" s="100">
        <f t="shared" si="38"/>
        <v>1820.7762329828772</v>
      </c>
      <c r="L283" s="100"/>
    </row>
    <row r="284" spans="1:12" x14ac:dyDescent="0.3">
      <c r="A284" s="92">
        <v>259</v>
      </c>
      <c r="B284" s="116">
        <f t="shared" si="39"/>
        <v>51683</v>
      </c>
      <c r="C284" s="100">
        <f t="shared" si="32"/>
        <v>97520.529467396482</v>
      </c>
      <c r="D284" s="100">
        <f t="shared" si="33"/>
        <v>650.13686311597655</v>
      </c>
      <c r="E284" s="100">
        <f t="shared" si="34"/>
        <v>670.63936986690067</v>
      </c>
      <c r="F284" s="100">
        <f t="shared" si="35"/>
        <v>96849.890097529584</v>
      </c>
      <c r="G284" s="100">
        <f t="shared" si="36"/>
        <v>500</v>
      </c>
      <c r="H284" s="100" t="str">
        <f t="shared" si="37"/>
        <v/>
      </c>
      <c r="I284" s="100">
        <f t="shared" si="38"/>
        <v>1820.7762329828772</v>
      </c>
      <c r="L284" s="100"/>
    </row>
    <row r="285" spans="1:12" x14ac:dyDescent="0.3">
      <c r="A285" s="92">
        <v>260</v>
      </c>
      <c r="B285" s="116">
        <f t="shared" si="39"/>
        <v>51714</v>
      </c>
      <c r="C285" s="100">
        <f t="shared" si="32"/>
        <v>96849.890097529584</v>
      </c>
      <c r="D285" s="100">
        <f t="shared" si="33"/>
        <v>645.66593398353064</v>
      </c>
      <c r="E285" s="100">
        <f t="shared" si="34"/>
        <v>675.11029899934658</v>
      </c>
      <c r="F285" s="100">
        <f t="shared" si="35"/>
        <v>96174.779798530231</v>
      </c>
      <c r="G285" s="100">
        <f t="shared" si="36"/>
        <v>500</v>
      </c>
      <c r="H285" s="100" t="str">
        <f t="shared" si="37"/>
        <v/>
      </c>
      <c r="I285" s="100">
        <f t="shared" si="38"/>
        <v>1820.7762329828772</v>
      </c>
      <c r="L285" s="100"/>
    </row>
    <row r="286" spans="1:12" x14ac:dyDescent="0.3">
      <c r="A286" s="92">
        <v>261</v>
      </c>
      <c r="B286" s="116">
        <f t="shared" si="39"/>
        <v>51745</v>
      </c>
      <c r="C286" s="100">
        <f t="shared" si="32"/>
        <v>96174.779798530231</v>
      </c>
      <c r="D286" s="100">
        <f t="shared" si="33"/>
        <v>641.16519865686826</v>
      </c>
      <c r="E286" s="100">
        <f t="shared" si="34"/>
        <v>679.61103432600896</v>
      </c>
      <c r="F286" s="100">
        <f t="shared" si="35"/>
        <v>95495.168764204223</v>
      </c>
      <c r="G286" s="100">
        <f t="shared" si="36"/>
        <v>500</v>
      </c>
      <c r="H286" s="100" t="str">
        <f t="shared" si="37"/>
        <v/>
      </c>
      <c r="I286" s="100">
        <f t="shared" si="38"/>
        <v>1820.7762329828772</v>
      </c>
      <c r="L286" s="100"/>
    </row>
    <row r="287" spans="1:12" x14ac:dyDescent="0.3">
      <c r="A287" s="92">
        <v>262</v>
      </c>
      <c r="B287" s="116">
        <f t="shared" si="39"/>
        <v>51775</v>
      </c>
      <c r="C287" s="100">
        <f t="shared" si="32"/>
        <v>95495.168764204223</v>
      </c>
      <c r="D287" s="100">
        <f t="shared" si="33"/>
        <v>636.63445842802821</v>
      </c>
      <c r="E287" s="100">
        <f t="shared" si="34"/>
        <v>684.14177455484901</v>
      </c>
      <c r="F287" s="100">
        <f t="shared" si="35"/>
        <v>94811.02698964937</v>
      </c>
      <c r="G287" s="100">
        <f t="shared" si="36"/>
        <v>500</v>
      </c>
      <c r="H287" s="100" t="str">
        <f t="shared" si="37"/>
        <v/>
      </c>
      <c r="I287" s="100">
        <f t="shared" si="38"/>
        <v>1820.7762329828772</v>
      </c>
      <c r="L287" s="100"/>
    </row>
    <row r="288" spans="1:12" x14ac:dyDescent="0.3">
      <c r="A288" s="92">
        <v>263</v>
      </c>
      <c r="B288" s="116">
        <f t="shared" si="39"/>
        <v>51806</v>
      </c>
      <c r="C288" s="100">
        <f t="shared" si="32"/>
        <v>94811.02698964937</v>
      </c>
      <c r="D288" s="100">
        <f t="shared" si="33"/>
        <v>632.07351326432922</v>
      </c>
      <c r="E288" s="100">
        <f t="shared" si="34"/>
        <v>688.702719718548</v>
      </c>
      <c r="F288" s="100">
        <f t="shared" si="35"/>
        <v>94122.324269930818</v>
      </c>
      <c r="G288" s="100">
        <f t="shared" si="36"/>
        <v>500</v>
      </c>
      <c r="H288" s="100" t="str">
        <f t="shared" si="37"/>
        <v/>
      </c>
      <c r="I288" s="100">
        <f t="shared" si="38"/>
        <v>1820.7762329828772</v>
      </c>
      <c r="L288" s="100"/>
    </row>
    <row r="289" spans="1:12" x14ac:dyDescent="0.3">
      <c r="A289" s="92">
        <v>264</v>
      </c>
      <c r="B289" s="116">
        <f t="shared" si="39"/>
        <v>51836</v>
      </c>
      <c r="C289" s="100">
        <f t="shared" si="32"/>
        <v>94122.324269930818</v>
      </c>
      <c r="D289" s="100">
        <f t="shared" si="33"/>
        <v>627.48216179953886</v>
      </c>
      <c r="E289" s="100">
        <f t="shared" si="34"/>
        <v>693.29407118333836</v>
      </c>
      <c r="F289" s="100">
        <f t="shared" si="35"/>
        <v>93429.030198747481</v>
      </c>
      <c r="G289" s="100">
        <f t="shared" si="36"/>
        <v>500</v>
      </c>
      <c r="H289" s="100" t="str">
        <f t="shared" si="37"/>
        <v/>
      </c>
      <c r="I289" s="100">
        <f t="shared" si="38"/>
        <v>1820.7762329828772</v>
      </c>
      <c r="L289" s="100"/>
    </row>
    <row r="290" spans="1:12" x14ac:dyDescent="0.3">
      <c r="A290" s="92">
        <v>265</v>
      </c>
      <c r="B290" s="116">
        <f t="shared" si="39"/>
        <v>51867</v>
      </c>
      <c r="C290" s="100">
        <f t="shared" si="32"/>
        <v>93429.030198747481</v>
      </c>
      <c r="D290" s="100">
        <f t="shared" si="33"/>
        <v>622.86020132498322</v>
      </c>
      <c r="E290" s="100">
        <f t="shared" si="34"/>
        <v>697.916031657894</v>
      </c>
      <c r="F290" s="100">
        <f t="shared" si="35"/>
        <v>92731.114167089589</v>
      </c>
      <c r="G290" s="100">
        <f t="shared" si="36"/>
        <v>500</v>
      </c>
      <c r="H290" s="100" t="str">
        <f t="shared" si="37"/>
        <v/>
      </c>
      <c r="I290" s="100">
        <f t="shared" si="38"/>
        <v>1820.7762329828772</v>
      </c>
      <c r="L290" s="100"/>
    </row>
    <row r="291" spans="1:12" x14ac:dyDescent="0.3">
      <c r="A291" s="92">
        <v>266</v>
      </c>
      <c r="B291" s="116">
        <f t="shared" si="39"/>
        <v>51898</v>
      </c>
      <c r="C291" s="100">
        <f t="shared" si="32"/>
        <v>92731.114167089589</v>
      </c>
      <c r="D291" s="100">
        <f t="shared" si="33"/>
        <v>618.2074277805973</v>
      </c>
      <c r="E291" s="100">
        <f t="shared" si="34"/>
        <v>702.56880520227992</v>
      </c>
      <c r="F291" s="100">
        <f t="shared" si="35"/>
        <v>92028.545361887314</v>
      </c>
      <c r="G291" s="100">
        <f t="shared" si="36"/>
        <v>500</v>
      </c>
      <c r="H291" s="100" t="str">
        <f t="shared" si="37"/>
        <v/>
      </c>
      <c r="I291" s="100">
        <f t="shared" si="38"/>
        <v>1820.7762329828772</v>
      </c>
      <c r="L291" s="100"/>
    </row>
    <row r="292" spans="1:12" x14ac:dyDescent="0.3">
      <c r="A292" s="92">
        <v>267</v>
      </c>
      <c r="B292" s="116">
        <f t="shared" si="39"/>
        <v>51926</v>
      </c>
      <c r="C292" s="100">
        <f t="shared" si="32"/>
        <v>92028.545361887314</v>
      </c>
      <c r="D292" s="100">
        <f t="shared" si="33"/>
        <v>613.5236357459155</v>
      </c>
      <c r="E292" s="100">
        <f t="shared" si="34"/>
        <v>707.25259723696172</v>
      </c>
      <c r="F292" s="100">
        <f t="shared" si="35"/>
        <v>91321.292764650352</v>
      </c>
      <c r="G292" s="100">
        <f t="shared" si="36"/>
        <v>500</v>
      </c>
      <c r="H292" s="100" t="str">
        <f t="shared" si="37"/>
        <v/>
      </c>
      <c r="I292" s="100">
        <f t="shared" si="38"/>
        <v>1820.7762329828772</v>
      </c>
      <c r="L292" s="100"/>
    </row>
    <row r="293" spans="1:12" x14ac:dyDescent="0.3">
      <c r="A293" s="92">
        <v>268</v>
      </c>
      <c r="B293" s="116">
        <f t="shared" si="39"/>
        <v>51957</v>
      </c>
      <c r="C293" s="100">
        <f t="shared" si="32"/>
        <v>91321.292764650352</v>
      </c>
      <c r="D293" s="100">
        <f t="shared" si="33"/>
        <v>608.8086184310024</v>
      </c>
      <c r="E293" s="100">
        <f t="shared" si="34"/>
        <v>711.96761455187482</v>
      </c>
      <c r="F293" s="100">
        <f t="shared" si="35"/>
        <v>90609.325150098477</v>
      </c>
      <c r="G293" s="100">
        <f t="shared" si="36"/>
        <v>500</v>
      </c>
      <c r="H293" s="100" t="str">
        <f t="shared" si="37"/>
        <v/>
      </c>
      <c r="I293" s="100">
        <f t="shared" si="38"/>
        <v>1820.7762329828772</v>
      </c>
      <c r="L293" s="100"/>
    </row>
    <row r="294" spans="1:12" x14ac:dyDescent="0.3">
      <c r="A294" s="92">
        <v>269</v>
      </c>
      <c r="B294" s="116">
        <f t="shared" si="39"/>
        <v>51987</v>
      </c>
      <c r="C294" s="100">
        <f t="shared" si="32"/>
        <v>90609.325150098477</v>
      </c>
      <c r="D294" s="100">
        <f t="shared" si="33"/>
        <v>604.06216766732325</v>
      </c>
      <c r="E294" s="100">
        <f t="shared" si="34"/>
        <v>716.71406531555397</v>
      </c>
      <c r="F294" s="100">
        <f t="shared" si="35"/>
        <v>89892.611084782926</v>
      </c>
      <c r="G294" s="100">
        <f t="shared" si="36"/>
        <v>500</v>
      </c>
      <c r="H294" s="100" t="str">
        <f t="shared" si="37"/>
        <v/>
      </c>
      <c r="I294" s="100">
        <f t="shared" si="38"/>
        <v>1820.7762329828772</v>
      </c>
      <c r="L294" s="100"/>
    </row>
    <row r="295" spans="1:12" x14ac:dyDescent="0.3">
      <c r="A295" s="92">
        <v>270</v>
      </c>
      <c r="B295" s="116">
        <f t="shared" si="39"/>
        <v>52018</v>
      </c>
      <c r="C295" s="100">
        <f t="shared" si="32"/>
        <v>89892.611084782926</v>
      </c>
      <c r="D295" s="100">
        <f t="shared" si="33"/>
        <v>599.28407389855283</v>
      </c>
      <c r="E295" s="100">
        <f t="shared" si="34"/>
        <v>721.49215908432438</v>
      </c>
      <c r="F295" s="100">
        <f t="shared" si="35"/>
        <v>89171.118925698596</v>
      </c>
      <c r="G295" s="100">
        <f t="shared" si="36"/>
        <v>500</v>
      </c>
      <c r="H295" s="100" t="str">
        <f t="shared" si="37"/>
        <v/>
      </c>
      <c r="I295" s="100">
        <f t="shared" si="38"/>
        <v>1820.7762329828772</v>
      </c>
      <c r="L295" s="100"/>
    </row>
    <row r="296" spans="1:12" x14ac:dyDescent="0.3">
      <c r="A296" s="92">
        <v>271</v>
      </c>
      <c r="B296" s="116">
        <f t="shared" si="39"/>
        <v>52048</v>
      </c>
      <c r="C296" s="100">
        <f t="shared" si="32"/>
        <v>89171.118925698596</v>
      </c>
      <c r="D296" s="100">
        <f t="shared" si="33"/>
        <v>594.47412617132397</v>
      </c>
      <c r="E296" s="100">
        <f t="shared" si="34"/>
        <v>726.30210681155324</v>
      </c>
      <c r="F296" s="100">
        <f t="shared" si="35"/>
        <v>88444.816818887048</v>
      </c>
      <c r="G296" s="100">
        <f t="shared" si="36"/>
        <v>500</v>
      </c>
      <c r="H296" s="100" t="str">
        <f t="shared" si="37"/>
        <v/>
      </c>
      <c r="I296" s="100">
        <f t="shared" si="38"/>
        <v>1820.7762329828772</v>
      </c>
      <c r="L296" s="100"/>
    </row>
    <row r="297" spans="1:12" x14ac:dyDescent="0.3">
      <c r="A297" s="92">
        <v>272</v>
      </c>
      <c r="B297" s="116">
        <f t="shared" si="39"/>
        <v>52079</v>
      </c>
      <c r="C297" s="100">
        <f t="shared" si="32"/>
        <v>88444.816818887048</v>
      </c>
      <c r="D297" s="100">
        <f t="shared" si="33"/>
        <v>589.63211212591364</v>
      </c>
      <c r="E297" s="100">
        <f t="shared" si="34"/>
        <v>731.14412085696358</v>
      </c>
      <c r="F297" s="100">
        <f t="shared" si="35"/>
        <v>87713.672698030088</v>
      </c>
      <c r="G297" s="100">
        <f t="shared" si="36"/>
        <v>500</v>
      </c>
      <c r="H297" s="100" t="str">
        <f t="shared" si="37"/>
        <v/>
      </c>
      <c r="I297" s="100">
        <f t="shared" si="38"/>
        <v>1820.7762329828772</v>
      </c>
      <c r="L297" s="100"/>
    </row>
    <row r="298" spans="1:12" x14ac:dyDescent="0.3">
      <c r="A298" s="92">
        <v>273</v>
      </c>
      <c r="B298" s="116">
        <f t="shared" si="39"/>
        <v>52110</v>
      </c>
      <c r="C298" s="100">
        <f t="shared" si="32"/>
        <v>87713.672698030088</v>
      </c>
      <c r="D298" s="100">
        <f t="shared" si="33"/>
        <v>584.75781798686728</v>
      </c>
      <c r="E298" s="100">
        <f t="shared" si="34"/>
        <v>736.01841499600994</v>
      </c>
      <c r="F298" s="100">
        <f t="shared" si="35"/>
        <v>86977.654283034077</v>
      </c>
      <c r="G298" s="100">
        <f t="shared" si="36"/>
        <v>500</v>
      </c>
      <c r="H298" s="100" t="str">
        <f t="shared" si="37"/>
        <v/>
      </c>
      <c r="I298" s="100">
        <f t="shared" si="38"/>
        <v>1820.7762329828772</v>
      </c>
      <c r="L298" s="100"/>
    </row>
    <row r="299" spans="1:12" x14ac:dyDescent="0.3">
      <c r="A299" s="92">
        <v>274</v>
      </c>
      <c r="B299" s="116">
        <f t="shared" si="39"/>
        <v>52140</v>
      </c>
      <c r="C299" s="100">
        <f t="shared" si="32"/>
        <v>86977.654283034077</v>
      </c>
      <c r="D299" s="100">
        <f t="shared" si="33"/>
        <v>579.85102855356058</v>
      </c>
      <c r="E299" s="100">
        <f t="shared" si="34"/>
        <v>740.92520442931664</v>
      </c>
      <c r="F299" s="100">
        <f t="shared" si="35"/>
        <v>86236.729078604767</v>
      </c>
      <c r="G299" s="100">
        <f t="shared" si="36"/>
        <v>500</v>
      </c>
      <c r="H299" s="100" t="str">
        <f t="shared" si="37"/>
        <v/>
      </c>
      <c r="I299" s="100">
        <f t="shared" si="38"/>
        <v>1820.7762329828772</v>
      </c>
      <c r="L299" s="100"/>
    </row>
    <row r="300" spans="1:12" x14ac:dyDescent="0.3">
      <c r="A300" s="92">
        <v>275</v>
      </c>
      <c r="B300" s="116">
        <f t="shared" si="39"/>
        <v>52171</v>
      </c>
      <c r="C300" s="100">
        <f t="shared" si="32"/>
        <v>86236.729078604767</v>
      </c>
      <c r="D300" s="100">
        <f t="shared" si="33"/>
        <v>574.91152719069851</v>
      </c>
      <c r="E300" s="100">
        <f t="shared" si="34"/>
        <v>745.86470579217871</v>
      </c>
      <c r="F300" s="100">
        <f t="shared" si="35"/>
        <v>85490.86437281259</v>
      </c>
      <c r="G300" s="100">
        <f t="shared" si="36"/>
        <v>500</v>
      </c>
      <c r="H300" s="100" t="str">
        <f t="shared" si="37"/>
        <v/>
      </c>
      <c r="I300" s="100">
        <f t="shared" si="38"/>
        <v>1820.7762329828772</v>
      </c>
      <c r="L300" s="100"/>
    </row>
    <row r="301" spans="1:12" x14ac:dyDescent="0.3">
      <c r="A301" s="92">
        <v>276</v>
      </c>
      <c r="B301" s="116">
        <f t="shared" si="39"/>
        <v>52201</v>
      </c>
      <c r="C301" s="100">
        <f t="shared" si="32"/>
        <v>85490.86437281259</v>
      </c>
      <c r="D301" s="100">
        <f t="shared" si="33"/>
        <v>569.93909581875062</v>
      </c>
      <c r="E301" s="100">
        <f t="shared" si="34"/>
        <v>750.8371371641266</v>
      </c>
      <c r="F301" s="100">
        <f t="shared" si="35"/>
        <v>84740.027235648464</v>
      </c>
      <c r="G301" s="100">
        <f t="shared" si="36"/>
        <v>500</v>
      </c>
      <c r="H301" s="100" t="str">
        <f t="shared" si="37"/>
        <v/>
      </c>
      <c r="I301" s="100">
        <f t="shared" si="38"/>
        <v>1820.7762329828772</v>
      </c>
      <c r="L301" s="100"/>
    </row>
    <row r="302" spans="1:12" x14ac:dyDescent="0.3">
      <c r="A302" s="92">
        <v>277</v>
      </c>
      <c r="B302" s="116">
        <f t="shared" si="39"/>
        <v>52232</v>
      </c>
      <c r="C302" s="100">
        <f t="shared" si="32"/>
        <v>84740.027235648464</v>
      </c>
      <c r="D302" s="100">
        <f t="shared" si="33"/>
        <v>564.93351490432315</v>
      </c>
      <c r="E302" s="100">
        <f t="shared" si="34"/>
        <v>755.84271807855407</v>
      </c>
      <c r="F302" s="100">
        <f t="shared" si="35"/>
        <v>83984.184517569913</v>
      </c>
      <c r="G302" s="100">
        <f t="shared" si="36"/>
        <v>500</v>
      </c>
      <c r="H302" s="100" t="str">
        <f t="shared" si="37"/>
        <v/>
      </c>
      <c r="I302" s="100">
        <f t="shared" si="38"/>
        <v>1820.7762329828772</v>
      </c>
      <c r="L302" s="100"/>
    </row>
    <row r="303" spans="1:12" x14ac:dyDescent="0.3">
      <c r="A303" s="92">
        <v>278</v>
      </c>
      <c r="B303" s="116">
        <f t="shared" si="39"/>
        <v>52263</v>
      </c>
      <c r="C303" s="100">
        <f t="shared" si="32"/>
        <v>83984.184517569913</v>
      </c>
      <c r="D303" s="100">
        <f t="shared" si="33"/>
        <v>559.89456345046608</v>
      </c>
      <c r="E303" s="100">
        <f t="shared" si="34"/>
        <v>760.88166953241114</v>
      </c>
      <c r="F303" s="100">
        <f t="shared" si="35"/>
        <v>83223.302848037507</v>
      </c>
      <c r="G303" s="100">
        <f t="shared" si="36"/>
        <v>500</v>
      </c>
      <c r="H303" s="100" t="str">
        <f t="shared" si="37"/>
        <v/>
      </c>
      <c r="I303" s="100">
        <f t="shared" si="38"/>
        <v>1820.7762329828772</v>
      </c>
      <c r="L303" s="100"/>
    </row>
    <row r="304" spans="1:12" x14ac:dyDescent="0.3">
      <c r="A304" s="92">
        <v>279</v>
      </c>
      <c r="B304" s="116">
        <f t="shared" si="39"/>
        <v>52291</v>
      </c>
      <c r="C304" s="100">
        <f t="shared" si="32"/>
        <v>83223.302848037507</v>
      </c>
      <c r="D304" s="100">
        <f t="shared" si="33"/>
        <v>554.82201898691676</v>
      </c>
      <c r="E304" s="100">
        <f t="shared" si="34"/>
        <v>765.95421399596046</v>
      </c>
      <c r="F304" s="100">
        <f t="shared" si="35"/>
        <v>82457.34863404154</v>
      </c>
      <c r="G304" s="100">
        <f t="shared" si="36"/>
        <v>500</v>
      </c>
      <c r="H304" s="100" t="str">
        <f t="shared" si="37"/>
        <v/>
      </c>
      <c r="I304" s="100">
        <f t="shared" si="38"/>
        <v>1820.7762329828772</v>
      </c>
      <c r="L304" s="100"/>
    </row>
    <row r="305" spans="1:12" x14ac:dyDescent="0.3">
      <c r="A305" s="92">
        <v>280</v>
      </c>
      <c r="B305" s="116">
        <f t="shared" si="39"/>
        <v>52322</v>
      </c>
      <c r="C305" s="100">
        <f t="shared" si="32"/>
        <v>82457.34863404154</v>
      </c>
      <c r="D305" s="100">
        <f t="shared" si="33"/>
        <v>549.71565756027701</v>
      </c>
      <c r="E305" s="100">
        <f t="shared" si="34"/>
        <v>771.06057542260021</v>
      </c>
      <c r="F305" s="100">
        <f t="shared" si="35"/>
        <v>81686.288058618942</v>
      </c>
      <c r="G305" s="100">
        <f t="shared" si="36"/>
        <v>500</v>
      </c>
      <c r="H305" s="100" t="str">
        <f t="shared" si="37"/>
        <v/>
      </c>
      <c r="I305" s="100">
        <f t="shared" si="38"/>
        <v>1820.7762329828772</v>
      </c>
      <c r="L305" s="100"/>
    </row>
    <row r="306" spans="1:12" x14ac:dyDescent="0.3">
      <c r="A306" s="92">
        <v>281</v>
      </c>
      <c r="B306" s="116">
        <f t="shared" si="39"/>
        <v>52352</v>
      </c>
      <c r="C306" s="100">
        <f t="shared" si="32"/>
        <v>81686.288058618942</v>
      </c>
      <c r="D306" s="100">
        <f t="shared" si="33"/>
        <v>544.57525372412636</v>
      </c>
      <c r="E306" s="100">
        <f t="shared" si="34"/>
        <v>776.20097925875086</v>
      </c>
      <c r="F306" s="100">
        <f t="shared" si="35"/>
        <v>80910.087079360193</v>
      </c>
      <c r="G306" s="100">
        <f t="shared" si="36"/>
        <v>500</v>
      </c>
      <c r="H306" s="100" t="str">
        <f t="shared" si="37"/>
        <v/>
      </c>
      <c r="I306" s="100">
        <f t="shared" si="38"/>
        <v>1820.7762329828772</v>
      </c>
      <c r="L306" s="100"/>
    </row>
    <row r="307" spans="1:12" x14ac:dyDescent="0.3">
      <c r="A307" s="92">
        <v>282</v>
      </c>
      <c r="B307" s="116">
        <f t="shared" si="39"/>
        <v>52383</v>
      </c>
      <c r="C307" s="100">
        <f t="shared" si="32"/>
        <v>80910.087079360193</v>
      </c>
      <c r="D307" s="100">
        <f t="shared" si="33"/>
        <v>539.40058052906795</v>
      </c>
      <c r="E307" s="100">
        <f t="shared" si="34"/>
        <v>781.37565245380927</v>
      </c>
      <c r="F307" s="100">
        <f t="shared" si="35"/>
        <v>80128.71142690639</v>
      </c>
      <c r="G307" s="100">
        <f t="shared" si="36"/>
        <v>500</v>
      </c>
      <c r="H307" s="100" t="str">
        <f t="shared" si="37"/>
        <v/>
      </c>
      <c r="I307" s="100">
        <f t="shared" si="38"/>
        <v>1820.7762329828772</v>
      </c>
      <c r="L307" s="100"/>
    </row>
    <row r="308" spans="1:12" x14ac:dyDescent="0.3">
      <c r="A308" s="92">
        <v>283</v>
      </c>
      <c r="B308" s="116">
        <f t="shared" si="39"/>
        <v>52413</v>
      </c>
      <c r="C308" s="100">
        <f t="shared" si="32"/>
        <v>80128.71142690639</v>
      </c>
      <c r="D308" s="100">
        <f t="shared" si="33"/>
        <v>534.19140951270924</v>
      </c>
      <c r="E308" s="100">
        <f t="shared" si="34"/>
        <v>786.58482347016798</v>
      </c>
      <c r="F308" s="100">
        <f t="shared" si="35"/>
        <v>79342.12660343622</v>
      </c>
      <c r="G308" s="100">
        <f t="shared" si="36"/>
        <v>500</v>
      </c>
      <c r="H308" s="100" t="str">
        <f t="shared" si="37"/>
        <v/>
      </c>
      <c r="I308" s="100">
        <f t="shared" si="38"/>
        <v>1820.7762329828772</v>
      </c>
      <c r="L308" s="100"/>
    </row>
    <row r="309" spans="1:12" x14ac:dyDescent="0.3">
      <c r="A309" s="92">
        <v>284</v>
      </c>
      <c r="B309" s="116">
        <f t="shared" si="39"/>
        <v>52444</v>
      </c>
      <c r="C309" s="100">
        <f t="shared" si="32"/>
        <v>79342.12660343622</v>
      </c>
      <c r="D309" s="100">
        <f t="shared" si="33"/>
        <v>528.94751068957487</v>
      </c>
      <c r="E309" s="100">
        <f t="shared" si="34"/>
        <v>791.82872229330235</v>
      </c>
      <c r="F309" s="100">
        <f t="shared" si="35"/>
        <v>78550.29788114292</v>
      </c>
      <c r="G309" s="100">
        <f t="shared" si="36"/>
        <v>500</v>
      </c>
      <c r="H309" s="100" t="str">
        <f t="shared" si="37"/>
        <v/>
      </c>
      <c r="I309" s="100">
        <f t="shared" si="38"/>
        <v>1820.7762329828772</v>
      </c>
      <c r="L309" s="100"/>
    </row>
    <row r="310" spans="1:12" x14ac:dyDescent="0.3">
      <c r="A310" s="92">
        <v>285</v>
      </c>
      <c r="B310" s="116">
        <f t="shared" si="39"/>
        <v>52475</v>
      </c>
      <c r="C310" s="100">
        <f t="shared" si="32"/>
        <v>78550.29788114292</v>
      </c>
      <c r="D310" s="100">
        <f t="shared" si="33"/>
        <v>523.66865254095285</v>
      </c>
      <c r="E310" s="100">
        <f t="shared" si="34"/>
        <v>797.10758044192437</v>
      </c>
      <c r="F310" s="100">
        <f t="shared" si="35"/>
        <v>77753.190300700997</v>
      </c>
      <c r="G310" s="100">
        <f t="shared" si="36"/>
        <v>500</v>
      </c>
      <c r="H310" s="100" t="str">
        <f t="shared" si="37"/>
        <v/>
      </c>
      <c r="I310" s="100">
        <f t="shared" si="38"/>
        <v>1820.7762329828772</v>
      </c>
      <c r="L310" s="100"/>
    </row>
    <row r="311" spans="1:12" x14ac:dyDescent="0.3">
      <c r="A311" s="92">
        <v>286</v>
      </c>
      <c r="B311" s="116">
        <f t="shared" si="39"/>
        <v>52505</v>
      </c>
      <c r="C311" s="100">
        <f t="shared" si="32"/>
        <v>77753.190300700997</v>
      </c>
      <c r="D311" s="100">
        <f t="shared" si="33"/>
        <v>518.35460200467332</v>
      </c>
      <c r="E311" s="100">
        <f t="shared" si="34"/>
        <v>802.42163097820389</v>
      </c>
      <c r="F311" s="100">
        <f t="shared" si="35"/>
        <v>76950.768669722791</v>
      </c>
      <c r="G311" s="100">
        <f t="shared" si="36"/>
        <v>500</v>
      </c>
      <c r="H311" s="100" t="str">
        <f t="shared" si="37"/>
        <v/>
      </c>
      <c r="I311" s="100">
        <f t="shared" si="38"/>
        <v>1820.7762329828772</v>
      </c>
      <c r="L311" s="100"/>
    </row>
    <row r="312" spans="1:12" x14ac:dyDescent="0.3">
      <c r="A312" s="92">
        <v>287</v>
      </c>
      <c r="B312" s="116">
        <f t="shared" si="39"/>
        <v>52536</v>
      </c>
      <c r="C312" s="100">
        <f t="shared" si="32"/>
        <v>76950.768669722791</v>
      </c>
      <c r="D312" s="100">
        <f t="shared" si="33"/>
        <v>513.00512446481866</v>
      </c>
      <c r="E312" s="100">
        <f t="shared" si="34"/>
        <v>807.77110851805855</v>
      </c>
      <c r="F312" s="100">
        <f t="shared" si="35"/>
        <v>76142.997561204727</v>
      </c>
      <c r="G312" s="100">
        <f t="shared" si="36"/>
        <v>500</v>
      </c>
      <c r="H312" s="100" t="str">
        <f t="shared" si="37"/>
        <v/>
      </c>
      <c r="I312" s="100">
        <f t="shared" si="38"/>
        <v>1820.7762329828772</v>
      </c>
      <c r="L312" s="100"/>
    </row>
    <row r="313" spans="1:12" x14ac:dyDescent="0.3">
      <c r="A313" s="92">
        <v>288</v>
      </c>
      <c r="B313" s="116">
        <f t="shared" si="39"/>
        <v>52566</v>
      </c>
      <c r="C313" s="100">
        <f t="shared" si="32"/>
        <v>76142.997561204727</v>
      </c>
      <c r="D313" s="100">
        <f t="shared" si="33"/>
        <v>507.61998374136488</v>
      </c>
      <c r="E313" s="100">
        <f t="shared" si="34"/>
        <v>813.15624924151234</v>
      </c>
      <c r="F313" s="100">
        <f t="shared" si="35"/>
        <v>75329.841311963217</v>
      </c>
      <c r="G313" s="100">
        <f t="shared" si="36"/>
        <v>500</v>
      </c>
      <c r="H313" s="100" t="str">
        <f t="shared" si="37"/>
        <v/>
      </c>
      <c r="I313" s="100">
        <f t="shared" si="38"/>
        <v>1820.7762329828772</v>
      </c>
      <c r="L313" s="100"/>
    </row>
    <row r="314" spans="1:12" x14ac:dyDescent="0.3">
      <c r="A314" s="92">
        <v>289</v>
      </c>
      <c r="B314" s="116">
        <f t="shared" si="39"/>
        <v>52597</v>
      </c>
      <c r="C314" s="100">
        <f t="shared" si="32"/>
        <v>75329.841311963217</v>
      </c>
      <c r="D314" s="100">
        <f t="shared" si="33"/>
        <v>502.19894207975483</v>
      </c>
      <c r="E314" s="100">
        <f t="shared" si="34"/>
        <v>818.57729090312239</v>
      </c>
      <c r="F314" s="100">
        <f t="shared" si="35"/>
        <v>74511.264021060095</v>
      </c>
      <c r="G314" s="100">
        <f t="shared" si="36"/>
        <v>500</v>
      </c>
      <c r="H314" s="100" t="str">
        <f t="shared" si="37"/>
        <v/>
      </c>
      <c r="I314" s="100">
        <f t="shared" si="38"/>
        <v>1820.7762329828772</v>
      </c>
      <c r="L314" s="100"/>
    </row>
    <row r="315" spans="1:12" x14ac:dyDescent="0.3">
      <c r="A315" s="92">
        <v>290</v>
      </c>
      <c r="B315" s="116">
        <f t="shared" si="39"/>
        <v>52628</v>
      </c>
      <c r="C315" s="100">
        <f t="shared" si="32"/>
        <v>74511.264021060095</v>
      </c>
      <c r="D315" s="100">
        <f t="shared" si="33"/>
        <v>496.74176014040069</v>
      </c>
      <c r="E315" s="100">
        <f t="shared" si="34"/>
        <v>824.03447284247659</v>
      </c>
      <c r="F315" s="100">
        <f t="shared" si="35"/>
        <v>73687.229548217612</v>
      </c>
      <c r="G315" s="100">
        <f t="shared" si="36"/>
        <v>500</v>
      </c>
      <c r="H315" s="100" t="str">
        <f t="shared" si="37"/>
        <v/>
      </c>
      <c r="I315" s="100">
        <f t="shared" si="38"/>
        <v>1820.7762329828772</v>
      </c>
      <c r="L315" s="100"/>
    </row>
    <row r="316" spans="1:12" x14ac:dyDescent="0.3">
      <c r="A316" s="92">
        <v>291</v>
      </c>
      <c r="B316" s="116">
        <f t="shared" si="39"/>
        <v>52657</v>
      </c>
      <c r="C316" s="100">
        <f t="shared" si="32"/>
        <v>73687.229548217612</v>
      </c>
      <c r="D316" s="100">
        <f t="shared" si="33"/>
        <v>491.24819698811746</v>
      </c>
      <c r="E316" s="100">
        <f t="shared" si="34"/>
        <v>829.52803599475976</v>
      </c>
      <c r="F316" s="100">
        <f t="shared" si="35"/>
        <v>72857.701512222848</v>
      </c>
      <c r="G316" s="100">
        <f t="shared" si="36"/>
        <v>500</v>
      </c>
      <c r="H316" s="100" t="str">
        <f t="shared" si="37"/>
        <v/>
      </c>
      <c r="I316" s="100">
        <f t="shared" si="38"/>
        <v>1820.7762329828772</v>
      </c>
      <c r="L316" s="100"/>
    </row>
    <row r="317" spans="1:12" x14ac:dyDescent="0.3">
      <c r="A317" s="92">
        <v>292</v>
      </c>
      <c r="B317" s="116">
        <f t="shared" si="39"/>
        <v>52688</v>
      </c>
      <c r="C317" s="100">
        <f t="shared" si="32"/>
        <v>72857.701512222848</v>
      </c>
      <c r="D317" s="100">
        <f t="shared" si="33"/>
        <v>485.71801008148566</v>
      </c>
      <c r="E317" s="100">
        <f t="shared" si="34"/>
        <v>835.05822290139156</v>
      </c>
      <c r="F317" s="100">
        <f t="shared" si="35"/>
        <v>72022.643289321451</v>
      </c>
      <c r="G317" s="100">
        <f t="shared" si="36"/>
        <v>500</v>
      </c>
      <c r="H317" s="100" t="str">
        <f t="shared" si="37"/>
        <v/>
      </c>
      <c r="I317" s="100">
        <f t="shared" si="38"/>
        <v>1820.7762329828772</v>
      </c>
      <c r="L317" s="100"/>
    </row>
    <row r="318" spans="1:12" x14ac:dyDescent="0.3">
      <c r="A318" s="92">
        <v>293</v>
      </c>
      <c r="B318" s="116">
        <f t="shared" si="39"/>
        <v>52718</v>
      </c>
      <c r="C318" s="100">
        <f t="shared" si="32"/>
        <v>72022.643289321451</v>
      </c>
      <c r="D318" s="100">
        <f t="shared" si="33"/>
        <v>480.15095526214304</v>
      </c>
      <c r="E318" s="100">
        <f t="shared" si="34"/>
        <v>840.62527772073418</v>
      </c>
      <c r="F318" s="100">
        <f t="shared" si="35"/>
        <v>71182.01801160071</v>
      </c>
      <c r="G318" s="100">
        <f t="shared" si="36"/>
        <v>500</v>
      </c>
      <c r="H318" s="100" t="str">
        <f t="shared" si="37"/>
        <v/>
      </c>
      <c r="I318" s="100">
        <f t="shared" si="38"/>
        <v>1820.7762329828772</v>
      </c>
      <c r="L318" s="100"/>
    </row>
    <row r="319" spans="1:12" x14ac:dyDescent="0.3">
      <c r="A319" s="92">
        <v>294</v>
      </c>
      <c r="B319" s="116">
        <f t="shared" si="39"/>
        <v>52749</v>
      </c>
      <c r="C319" s="100">
        <f t="shared" si="32"/>
        <v>71182.01801160071</v>
      </c>
      <c r="D319" s="100">
        <f t="shared" si="33"/>
        <v>474.54678674400475</v>
      </c>
      <c r="E319" s="100">
        <f t="shared" si="34"/>
        <v>846.22944623887247</v>
      </c>
      <c r="F319" s="100">
        <f t="shared" si="35"/>
        <v>70335.788565361843</v>
      </c>
      <c r="G319" s="100">
        <f t="shared" si="36"/>
        <v>500</v>
      </c>
      <c r="H319" s="100" t="str">
        <f t="shared" si="37"/>
        <v/>
      </c>
      <c r="I319" s="100">
        <f t="shared" si="38"/>
        <v>1820.7762329828772</v>
      </c>
      <c r="L319" s="100"/>
    </row>
    <row r="320" spans="1:12" x14ac:dyDescent="0.3">
      <c r="A320" s="92">
        <v>295</v>
      </c>
      <c r="B320" s="116">
        <f t="shared" si="39"/>
        <v>52779</v>
      </c>
      <c r="C320" s="100">
        <f t="shared" si="32"/>
        <v>70335.788565361843</v>
      </c>
      <c r="D320" s="100">
        <f t="shared" si="33"/>
        <v>468.90525710241229</v>
      </c>
      <c r="E320" s="100">
        <f t="shared" si="34"/>
        <v>851.87097588046493</v>
      </c>
      <c r="F320" s="100">
        <f t="shared" si="35"/>
        <v>69483.917589481382</v>
      </c>
      <c r="G320" s="100">
        <f t="shared" si="36"/>
        <v>500</v>
      </c>
      <c r="H320" s="100" t="str">
        <f t="shared" si="37"/>
        <v/>
      </c>
      <c r="I320" s="100">
        <f t="shared" si="38"/>
        <v>1820.7762329828772</v>
      </c>
      <c r="L320" s="100"/>
    </row>
    <row r="321" spans="1:12" x14ac:dyDescent="0.3">
      <c r="A321" s="92">
        <v>296</v>
      </c>
      <c r="B321" s="116">
        <f t="shared" si="39"/>
        <v>52810</v>
      </c>
      <c r="C321" s="100">
        <f t="shared" si="32"/>
        <v>69483.917589481382</v>
      </c>
      <c r="D321" s="100">
        <f t="shared" si="33"/>
        <v>463.22611726320923</v>
      </c>
      <c r="E321" s="100">
        <f t="shared" si="34"/>
        <v>857.55011571966793</v>
      </c>
      <c r="F321" s="100">
        <f t="shared" si="35"/>
        <v>68626.367473761711</v>
      </c>
      <c r="G321" s="100">
        <f t="shared" si="36"/>
        <v>500</v>
      </c>
      <c r="H321" s="100" t="str">
        <f t="shared" si="37"/>
        <v/>
      </c>
      <c r="I321" s="100">
        <f t="shared" si="38"/>
        <v>1820.7762329828772</v>
      </c>
      <c r="L321" s="100"/>
    </row>
    <row r="322" spans="1:12" x14ac:dyDescent="0.3">
      <c r="A322" s="92">
        <v>297</v>
      </c>
      <c r="B322" s="116">
        <f t="shared" si="39"/>
        <v>52841</v>
      </c>
      <c r="C322" s="100">
        <f t="shared" si="32"/>
        <v>68626.367473761711</v>
      </c>
      <c r="D322" s="100">
        <f t="shared" si="33"/>
        <v>457.50911649174475</v>
      </c>
      <c r="E322" s="100">
        <f t="shared" si="34"/>
        <v>863.26711649113247</v>
      </c>
      <c r="F322" s="100">
        <f t="shared" si="35"/>
        <v>67763.100357270581</v>
      </c>
      <c r="G322" s="100">
        <f t="shared" si="36"/>
        <v>500</v>
      </c>
      <c r="H322" s="100" t="str">
        <f t="shared" si="37"/>
        <v/>
      </c>
      <c r="I322" s="100">
        <f t="shared" si="38"/>
        <v>1820.7762329828772</v>
      </c>
      <c r="L322" s="100"/>
    </row>
    <row r="323" spans="1:12" x14ac:dyDescent="0.3">
      <c r="A323" s="92">
        <v>298</v>
      </c>
      <c r="B323" s="116">
        <f t="shared" si="39"/>
        <v>52871</v>
      </c>
      <c r="C323" s="100">
        <f t="shared" si="32"/>
        <v>67763.100357270581</v>
      </c>
      <c r="D323" s="100">
        <f t="shared" si="33"/>
        <v>451.7540023818039</v>
      </c>
      <c r="E323" s="100">
        <f t="shared" si="34"/>
        <v>869.02223060107326</v>
      </c>
      <c r="F323" s="100">
        <f t="shared" si="35"/>
        <v>66894.078126669512</v>
      </c>
      <c r="G323" s="100">
        <f t="shared" si="36"/>
        <v>500</v>
      </c>
      <c r="H323" s="100" t="str">
        <f t="shared" si="37"/>
        <v/>
      </c>
      <c r="I323" s="100">
        <f t="shared" si="38"/>
        <v>1820.7762329828772</v>
      </c>
      <c r="L323" s="100"/>
    </row>
    <row r="324" spans="1:12" x14ac:dyDescent="0.3">
      <c r="A324" s="92">
        <v>299</v>
      </c>
      <c r="B324" s="116">
        <f t="shared" si="39"/>
        <v>52902</v>
      </c>
      <c r="C324" s="100">
        <f t="shared" si="32"/>
        <v>66894.078126669512</v>
      </c>
      <c r="D324" s="100">
        <f t="shared" si="33"/>
        <v>445.96052084446342</v>
      </c>
      <c r="E324" s="100">
        <f t="shared" si="34"/>
        <v>874.8157121384138</v>
      </c>
      <c r="F324" s="100">
        <f t="shared" si="35"/>
        <v>66019.262414531098</v>
      </c>
      <c r="G324" s="100">
        <f t="shared" si="36"/>
        <v>500</v>
      </c>
      <c r="H324" s="100" t="str">
        <f t="shared" si="37"/>
        <v/>
      </c>
      <c r="I324" s="100">
        <f t="shared" si="38"/>
        <v>1820.7762329828772</v>
      </c>
      <c r="L324" s="100"/>
    </row>
    <row r="325" spans="1:12" x14ac:dyDescent="0.3">
      <c r="A325" s="92">
        <v>300</v>
      </c>
      <c r="B325" s="116">
        <f t="shared" si="39"/>
        <v>52932</v>
      </c>
      <c r="C325" s="100">
        <f t="shared" si="32"/>
        <v>66019.262414531098</v>
      </c>
      <c r="D325" s="100">
        <f t="shared" si="33"/>
        <v>440.12841609687399</v>
      </c>
      <c r="E325" s="100">
        <f t="shared" si="34"/>
        <v>880.64781688600328</v>
      </c>
      <c r="F325" s="100">
        <f t="shared" si="35"/>
        <v>65138.614597645093</v>
      </c>
      <c r="G325" s="100">
        <f t="shared" si="36"/>
        <v>500</v>
      </c>
      <c r="H325" s="100" t="str">
        <f t="shared" si="37"/>
        <v/>
      </c>
      <c r="I325" s="100">
        <f t="shared" si="38"/>
        <v>1820.7762329828772</v>
      </c>
      <c r="L325" s="100"/>
    </row>
    <row r="326" spans="1:12" x14ac:dyDescent="0.3">
      <c r="A326" s="92">
        <v>301</v>
      </c>
      <c r="B326" s="116">
        <f t="shared" si="39"/>
        <v>52963</v>
      </c>
      <c r="C326" s="100">
        <f t="shared" si="32"/>
        <v>65138.614597645093</v>
      </c>
      <c r="D326" s="100">
        <f t="shared" si="33"/>
        <v>434.25743065096731</v>
      </c>
      <c r="E326" s="100">
        <f t="shared" si="34"/>
        <v>886.51880233190991</v>
      </c>
      <c r="F326" s="100">
        <f t="shared" si="35"/>
        <v>64252.09579531318</v>
      </c>
      <c r="G326" s="100">
        <f t="shared" si="36"/>
        <v>500</v>
      </c>
      <c r="H326" s="100" t="str">
        <f t="shared" si="37"/>
        <v/>
      </c>
      <c r="I326" s="100">
        <f t="shared" si="38"/>
        <v>1820.7762329828772</v>
      </c>
      <c r="L326" s="100"/>
    </row>
    <row r="327" spans="1:12" x14ac:dyDescent="0.3">
      <c r="A327" s="92">
        <v>302</v>
      </c>
      <c r="B327" s="116">
        <f t="shared" si="39"/>
        <v>52994</v>
      </c>
      <c r="C327" s="100">
        <f t="shared" si="32"/>
        <v>64252.09579531318</v>
      </c>
      <c r="D327" s="100">
        <f t="shared" si="33"/>
        <v>428.34730530208788</v>
      </c>
      <c r="E327" s="100">
        <f t="shared" si="34"/>
        <v>892.42892768078934</v>
      </c>
      <c r="F327" s="100">
        <f t="shared" si="35"/>
        <v>63359.66686763239</v>
      </c>
      <c r="G327" s="100">
        <f t="shared" si="36"/>
        <v>500</v>
      </c>
      <c r="H327" s="100" t="str">
        <f t="shared" si="37"/>
        <v/>
      </c>
      <c r="I327" s="100">
        <f t="shared" si="38"/>
        <v>1820.7762329828772</v>
      </c>
      <c r="L327" s="100"/>
    </row>
    <row r="328" spans="1:12" x14ac:dyDescent="0.3">
      <c r="A328" s="92">
        <v>303</v>
      </c>
      <c r="B328" s="116">
        <f t="shared" si="39"/>
        <v>53022</v>
      </c>
      <c r="C328" s="100">
        <f t="shared" si="32"/>
        <v>63359.66686763239</v>
      </c>
      <c r="D328" s="100">
        <f t="shared" si="33"/>
        <v>422.39777911754931</v>
      </c>
      <c r="E328" s="100">
        <f t="shared" si="34"/>
        <v>898.37845386532786</v>
      </c>
      <c r="F328" s="100">
        <f t="shared" si="35"/>
        <v>62461.288413767063</v>
      </c>
      <c r="G328" s="100">
        <f t="shared" si="36"/>
        <v>500</v>
      </c>
      <c r="H328" s="100" t="str">
        <f t="shared" si="37"/>
        <v/>
      </c>
      <c r="I328" s="100">
        <f t="shared" si="38"/>
        <v>1820.7762329828772</v>
      </c>
      <c r="L328" s="100"/>
    </row>
    <row r="329" spans="1:12" x14ac:dyDescent="0.3">
      <c r="A329" s="92">
        <v>304</v>
      </c>
      <c r="B329" s="116">
        <f t="shared" si="39"/>
        <v>53053</v>
      </c>
      <c r="C329" s="100">
        <f t="shared" si="32"/>
        <v>62461.288413767063</v>
      </c>
      <c r="D329" s="100">
        <f t="shared" si="33"/>
        <v>416.4085894251138</v>
      </c>
      <c r="E329" s="100">
        <f t="shared" si="34"/>
        <v>904.36764355776336</v>
      </c>
      <c r="F329" s="100">
        <f t="shared" si="35"/>
        <v>61556.920770209297</v>
      </c>
      <c r="G329" s="100">
        <f t="shared" si="36"/>
        <v>500</v>
      </c>
      <c r="H329" s="100" t="str">
        <f t="shared" si="37"/>
        <v/>
      </c>
      <c r="I329" s="100">
        <f t="shared" si="38"/>
        <v>1820.7762329828772</v>
      </c>
      <c r="L329" s="100"/>
    </row>
    <row r="330" spans="1:12" x14ac:dyDescent="0.3">
      <c r="A330" s="92">
        <v>305</v>
      </c>
      <c r="B330" s="116">
        <f t="shared" si="39"/>
        <v>53083</v>
      </c>
      <c r="C330" s="100">
        <f t="shared" si="32"/>
        <v>61556.920770209297</v>
      </c>
      <c r="D330" s="100">
        <f t="shared" si="33"/>
        <v>410.37947180139537</v>
      </c>
      <c r="E330" s="100">
        <f t="shared" si="34"/>
        <v>910.39676118148191</v>
      </c>
      <c r="F330" s="100">
        <f t="shared" si="35"/>
        <v>60646.524009027817</v>
      </c>
      <c r="G330" s="100">
        <f t="shared" si="36"/>
        <v>500</v>
      </c>
      <c r="H330" s="100" t="str">
        <f t="shared" si="37"/>
        <v/>
      </c>
      <c r="I330" s="100">
        <f t="shared" si="38"/>
        <v>1820.7762329828772</v>
      </c>
      <c r="L330" s="100"/>
    </row>
    <row r="331" spans="1:12" x14ac:dyDescent="0.3">
      <c r="A331" s="92">
        <v>306</v>
      </c>
      <c r="B331" s="116">
        <f t="shared" si="39"/>
        <v>53114</v>
      </c>
      <c r="C331" s="100">
        <f t="shared" si="32"/>
        <v>60646.524009027817</v>
      </c>
      <c r="D331" s="100">
        <f t="shared" si="33"/>
        <v>404.31016006018547</v>
      </c>
      <c r="E331" s="100">
        <f t="shared" si="34"/>
        <v>916.46607292269175</v>
      </c>
      <c r="F331" s="100">
        <f t="shared" si="35"/>
        <v>59730.057936105128</v>
      </c>
      <c r="G331" s="100">
        <f t="shared" si="36"/>
        <v>500</v>
      </c>
      <c r="H331" s="100" t="str">
        <f t="shared" si="37"/>
        <v/>
      </c>
      <c r="I331" s="100">
        <f t="shared" si="38"/>
        <v>1820.7762329828772</v>
      </c>
      <c r="L331" s="100"/>
    </row>
    <row r="332" spans="1:12" x14ac:dyDescent="0.3">
      <c r="A332" s="92">
        <v>307</v>
      </c>
      <c r="B332" s="116">
        <f t="shared" si="39"/>
        <v>53144</v>
      </c>
      <c r="C332" s="100">
        <f t="shared" si="32"/>
        <v>59730.057936105128</v>
      </c>
      <c r="D332" s="100">
        <f t="shared" si="33"/>
        <v>398.20038624070088</v>
      </c>
      <c r="E332" s="100">
        <f t="shared" si="34"/>
        <v>922.57584674217628</v>
      </c>
      <c r="F332" s="100">
        <f t="shared" si="35"/>
        <v>58807.482089362951</v>
      </c>
      <c r="G332" s="100">
        <f t="shared" si="36"/>
        <v>500</v>
      </c>
      <c r="H332" s="100" t="str">
        <f t="shared" si="37"/>
        <v/>
      </c>
      <c r="I332" s="100">
        <f t="shared" si="38"/>
        <v>1820.7762329828772</v>
      </c>
      <c r="L332" s="100"/>
    </row>
    <row r="333" spans="1:12" x14ac:dyDescent="0.3">
      <c r="A333" s="92">
        <v>308</v>
      </c>
      <c r="B333" s="116">
        <f t="shared" si="39"/>
        <v>53175</v>
      </c>
      <c r="C333" s="100">
        <f t="shared" si="32"/>
        <v>58807.482089362951</v>
      </c>
      <c r="D333" s="100">
        <f t="shared" si="33"/>
        <v>392.04988059575305</v>
      </c>
      <c r="E333" s="100">
        <f t="shared" si="34"/>
        <v>928.72635238712417</v>
      </c>
      <c r="F333" s="100">
        <f t="shared" si="35"/>
        <v>57878.755736975829</v>
      </c>
      <c r="G333" s="100">
        <f t="shared" si="36"/>
        <v>500</v>
      </c>
      <c r="H333" s="100" t="str">
        <f t="shared" si="37"/>
        <v/>
      </c>
      <c r="I333" s="100">
        <f t="shared" si="38"/>
        <v>1820.7762329828772</v>
      </c>
      <c r="L333" s="100"/>
    </row>
    <row r="334" spans="1:12" x14ac:dyDescent="0.3">
      <c r="A334" s="92">
        <v>309</v>
      </c>
      <c r="B334" s="116">
        <f t="shared" si="39"/>
        <v>53206</v>
      </c>
      <c r="C334" s="100">
        <f t="shared" si="32"/>
        <v>57878.755736975829</v>
      </c>
      <c r="D334" s="100">
        <f t="shared" si="33"/>
        <v>385.85837157983889</v>
      </c>
      <c r="E334" s="100">
        <f t="shared" si="34"/>
        <v>934.91786140303839</v>
      </c>
      <c r="F334" s="100">
        <f t="shared" si="35"/>
        <v>56943.83787557279</v>
      </c>
      <c r="G334" s="100">
        <f t="shared" si="36"/>
        <v>500</v>
      </c>
      <c r="H334" s="100" t="str">
        <f t="shared" si="37"/>
        <v/>
      </c>
      <c r="I334" s="100">
        <f t="shared" si="38"/>
        <v>1820.7762329828772</v>
      </c>
      <c r="L334" s="100"/>
    </row>
    <row r="335" spans="1:12" x14ac:dyDescent="0.3">
      <c r="A335" s="92">
        <v>310</v>
      </c>
      <c r="B335" s="116">
        <f t="shared" si="39"/>
        <v>53236</v>
      </c>
      <c r="C335" s="100">
        <f t="shared" si="32"/>
        <v>56943.83787557279</v>
      </c>
      <c r="D335" s="100">
        <f t="shared" si="33"/>
        <v>379.62558583715196</v>
      </c>
      <c r="E335" s="100">
        <f t="shared" si="34"/>
        <v>941.15064714572532</v>
      </c>
      <c r="F335" s="100">
        <f t="shared" si="35"/>
        <v>56002.687228427065</v>
      </c>
      <c r="G335" s="100">
        <f t="shared" si="36"/>
        <v>500</v>
      </c>
      <c r="H335" s="100" t="str">
        <f t="shared" si="37"/>
        <v/>
      </c>
      <c r="I335" s="100">
        <f t="shared" si="38"/>
        <v>1820.7762329828772</v>
      </c>
      <c r="L335" s="100"/>
    </row>
    <row r="336" spans="1:12" x14ac:dyDescent="0.3">
      <c r="A336" s="92">
        <v>311</v>
      </c>
      <c r="B336" s="116">
        <f t="shared" si="39"/>
        <v>53267</v>
      </c>
      <c r="C336" s="100">
        <f t="shared" si="32"/>
        <v>56002.687228427065</v>
      </c>
      <c r="D336" s="100">
        <f t="shared" si="33"/>
        <v>373.3512481895138</v>
      </c>
      <c r="E336" s="100">
        <f t="shared" si="34"/>
        <v>947.42498479336336</v>
      </c>
      <c r="F336" s="100">
        <f t="shared" si="35"/>
        <v>55055.262243633704</v>
      </c>
      <c r="G336" s="100">
        <f t="shared" si="36"/>
        <v>500</v>
      </c>
      <c r="H336" s="100" t="str">
        <f t="shared" si="37"/>
        <v/>
      </c>
      <c r="I336" s="100">
        <f t="shared" si="38"/>
        <v>1820.7762329828772</v>
      </c>
      <c r="L336" s="100"/>
    </row>
    <row r="337" spans="1:12" x14ac:dyDescent="0.3">
      <c r="A337" s="92">
        <v>312</v>
      </c>
      <c r="B337" s="116">
        <f t="shared" si="39"/>
        <v>53297</v>
      </c>
      <c r="C337" s="100">
        <f t="shared" si="32"/>
        <v>55055.262243633704</v>
      </c>
      <c r="D337" s="100">
        <f t="shared" si="33"/>
        <v>367.03508162422474</v>
      </c>
      <c r="E337" s="100">
        <f t="shared" si="34"/>
        <v>953.74115135865247</v>
      </c>
      <c r="F337" s="100">
        <f t="shared" si="35"/>
        <v>54101.521092275048</v>
      </c>
      <c r="G337" s="100">
        <f t="shared" si="36"/>
        <v>500</v>
      </c>
      <c r="H337" s="100" t="str">
        <f t="shared" si="37"/>
        <v/>
      </c>
      <c r="I337" s="100">
        <f t="shared" si="38"/>
        <v>1820.7762329828772</v>
      </c>
      <c r="L337" s="100"/>
    </row>
    <row r="338" spans="1:12" x14ac:dyDescent="0.3">
      <c r="A338" s="92">
        <v>313</v>
      </c>
      <c r="B338" s="116">
        <f t="shared" si="39"/>
        <v>53328</v>
      </c>
      <c r="C338" s="100">
        <f t="shared" si="32"/>
        <v>54101.521092275048</v>
      </c>
      <c r="D338" s="100">
        <f t="shared" si="33"/>
        <v>360.6768072818337</v>
      </c>
      <c r="E338" s="100">
        <f t="shared" si="34"/>
        <v>960.09942570104351</v>
      </c>
      <c r="F338" s="100">
        <f t="shared" si="35"/>
        <v>53141.421666574002</v>
      </c>
      <c r="G338" s="100">
        <f t="shared" si="36"/>
        <v>500</v>
      </c>
      <c r="H338" s="100" t="str">
        <f t="shared" si="37"/>
        <v/>
      </c>
      <c r="I338" s="100">
        <f t="shared" si="38"/>
        <v>1820.7762329828772</v>
      </c>
      <c r="L338" s="100"/>
    </row>
    <row r="339" spans="1:12" x14ac:dyDescent="0.3">
      <c r="A339" s="92">
        <v>314</v>
      </c>
      <c r="B339" s="116">
        <f t="shared" si="39"/>
        <v>53359</v>
      </c>
      <c r="C339" s="100">
        <f t="shared" si="32"/>
        <v>53141.421666574002</v>
      </c>
      <c r="D339" s="100">
        <f t="shared" si="33"/>
        <v>354.27614444382669</v>
      </c>
      <c r="E339" s="100">
        <f t="shared" si="34"/>
        <v>966.50008853905047</v>
      </c>
      <c r="F339" s="100">
        <f t="shared" si="35"/>
        <v>52174.921578034955</v>
      </c>
      <c r="G339" s="100">
        <f t="shared" si="36"/>
        <v>500</v>
      </c>
      <c r="H339" s="100" t="str">
        <f t="shared" si="37"/>
        <v/>
      </c>
      <c r="I339" s="100">
        <f t="shared" si="38"/>
        <v>1820.7762329828772</v>
      </c>
      <c r="L339" s="100"/>
    </row>
    <row r="340" spans="1:12" x14ac:dyDescent="0.3">
      <c r="A340" s="92">
        <v>315</v>
      </c>
      <c r="B340" s="116">
        <f t="shared" si="39"/>
        <v>53387</v>
      </c>
      <c r="C340" s="100">
        <f t="shared" si="32"/>
        <v>52174.921578034955</v>
      </c>
      <c r="D340" s="100">
        <f t="shared" si="33"/>
        <v>347.83281052023307</v>
      </c>
      <c r="E340" s="100">
        <f t="shared" si="34"/>
        <v>972.94342246264409</v>
      </c>
      <c r="F340" s="100">
        <f t="shared" si="35"/>
        <v>51201.978155572309</v>
      </c>
      <c r="G340" s="100">
        <f t="shared" si="36"/>
        <v>500</v>
      </c>
      <c r="H340" s="100" t="str">
        <f t="shared" si="37"/>
        <v/>
      </c>
      <c r="I340" s="100">
        <f t="shared" si="38"/>
        <v>1820.7762329828772</v>
      </c>
      <c r="L340" s="100"/>
    </row>
    <row r="341" spans="1:12" x14ac:dyDescent="0.3">
      <c r="A341" s="92">
        <v>316</v>
      </c>
      <c r="B341" s="116">
        <f t="shared" si="39"/>
        <v>53418</v>
      </c>
      <c r="C341" s="100">
        <f t="shared" si="32"/>
        <v>51201.978155572309</v>
      </c>
      <c r="D341" s="100">
        <f t="shared" si="33"/>
        <v>341.34652103714876</v>
      </c>
      <c r="E341" s="100">
        <f t="shared" si="34"/>
        <v>979.42971194572851</v>
      </c>
      <c r="F341" s="100">
        <f t="shared" si="35"/>
        <v>50222.548443626583</v>
      </c>
      <c r="G341" s="100">
        <f t="shared" si="36"/>
        <v>500</v>
      </c>
      <c r="H341" s="100" t="str">
        <f t="shared" si="37"/>
        <v/>
      </c>
      <c r="I341" s="100">
        <f t="shared" si="38"/>
        <v>1820.7762329828772</v>
      </c>
      <c r="L341" s="100"/>
    </row>
    <row r="342" spans="1:12" x14ac:dyDescent="0.3">
      <c r="A342" s="92">
        <v>317</v>
      </c>
      <c r="B342" s="116">
        <f t="shared" si="39"/>
        <v>53448</v>
      </c>
      <c r="C342" s="100">
        <f t="shared" si="32"/>
        <v>50222.548443626583</v>
      </c>
      <c r="D342" s="100">
        <f t="shared" si="33"/>
        <v>334.81698962417727</v>
      </c>
      <c r="E342" s="100">
        <f t="shared" si="34"/>
        <v>985.95924335869995</v>
      </c>
      <c r="F342" s="100">
        <f t="shared" si="35"/>
        <v>49236.589200267881</v>
      </c>
      <c r="G342" s="100">
        <f t="shared" si="36"/>
        <v>500</v>
      </c>
      <c r="H342" s="100" t="str">
        <f t="shared" si="37"/>
        <v/>
      </c>
      <c r="I342" s="100">
        <f t="shared" si="38"/>
        <v>1820.7762329828772</v>
      </c>
      <c r="L342" s="100"/>
    </row>
    <row r="343" spans="1:12" x14ac:dyDescent="0.3">
      <c r="A343" s="92">
        <v>318</v>
      </c>
      <c r="B343" s="116">
        <f t="shared" si="39"/>
        <v>53479</v>
      </c>
      <c r="C343" s="100">
        <f t="shared" si="32"/>
        <v>49236.589200267881</v>
      </c>
      <c r="D343" s="100">
        <f t="shared" si="33"/>
        <v>328.24392800178589</v>
      </c>
      <c r="E343" s="100">
        <f t="shared" si="34"/>
        <v>992.53230498109133</v>
      </c>
      <c r="F343" s="100">
        <f t="shared" si="35"/>
        <v>48244.056895286791</v>
      </c>
      <c r="G343" s="100">
        <f t="shared" si="36"/>
        <v>500</v>
      </c>
      <c r="H343" s="100" t="str">
        <f t="shared" si="37"/>
        <v/>
      </c>
      <c r="I343" s="100">
        <f t="shared" si="38"/>
        <v>1820.7762329828772</v>
      </c>
      <c r="L343" s="100"/>
    </row>
    <row r="344" spans="1:12" x14ac:dyDescent="0.3">
      <c r="A344" s="92">
        <v>319</v>
      </c>
      <c r="B344" s="116">
        <f t="shared" si="39"/>
        <v>53509</v>
      </c>
      <c r="C344" s="100">
        <f t="shared" si="32"/>
        <v>48244.056895286791</v>
      </c>
      <c r="D344" s="100">
        <f t="shared" si="33"/>
        <v>321.62704596857861</v>
      </c>
      <c r="E344" s="100">
        <f t="shared" si="34"/>
        <v>999.1491870142986</v>
      </c>
      <c r="F344" s="100">
        <f t="shared" si="35"/>
        <v>47244.907708272491</v>
      </c>
      <c r="G344" s="100">
        <f t="shared" si="36"/>
        <v>500</v>
      </c>
      <c r="H344" s="100" t="str">
        <f t="shared" si="37"/>
        <v/>
      </c>
      <c r="I344" s="100">
        <f t="shared" si="38"/>
        <v>1820.7762329828772</v>
      </c>
      <c r="L344" s="100"/>
    </row>
    <row r="345" spans="1:12" x14ac:dyDescent="0.3">
      <c r="A345" s="92">
        <v>320</v>
      </c>
      <c r="B345" s="116">
        <f t="shared" si="39"/>
        <v>53540</v>
      </c>
      <c r="C345" s="100">
        <f t="shared" si="32"/>
        <v>47244.907708272491</v>
      </c>
      <c r="D345" s="100">
        <f t="shared" si="33"/>
        <v>314.96605138848327</v>
      </c>
      <c r="E345" s="100">
        <f t="shared" si="34"/>
        <v>1005.810181594394</v>
      </c>
      <c r="F345" s="100">
        <f t="shared" si="35"/>
        <v>46239.097526678095</v>
      </c>
      <c r="G345" s="100">
        <f t="shared" si="36"/>
        <v>500</v>
      </c>
      <c r="H345" s="100" t="str">
        <f t="shared" si="37"/>
        <v/>
      </c>
      <c r="I345" s="100">
        <f t="shared" si="38"/>
        <v>1820.7762329828772</v>
      </c>
      <c r="L345" s="100"/>
    </row>
    <row r="346" spans="1:12" x14ac:dyDescent="0.3">
      <c r="A346" s="92">
        <v>321</v>
      </c>
      <c r="B346" s="116">
        <f t="shared" si="39"/>
        <v>53571</v>
      </c>
      <c r="C346" s="100">
        <f t="shared" ref="C346:C409" si="40">_xlfn.LET(
_xlpm.StartingPrincipalBalance,$F345,
_xlpm.IsPrincipalRemainingZeroCondition,ROUND($F345,2)=0,
_xlpm.IsPrincipalRemainingBlankCondition,$F345="",
_xlpm.IsPeriodBlankCondition,ISBLANK($A346),
_xlpm.Calculation,IF(_xlpm.IsPeriodBlankCondition,"",IF(_xlpm.IsPrincipalRemainingBlankCondition,"",IF(_xlpm.IsPrincipalRemainingZeroCondition,"",_xlpm.StartingPrincipalBalance))),
_xlpm.Calculation
)</f>
        <v>46239.097526678095</v>
      </c>
      <c r="D346" s="100">
        <f t="shared" ref="D346:D409" si="41">_xlfn.LET(
_xlpm.InterestCalculation,$F345*$B$9,
_xlpm.IsPrincipalRemainingZeroCondition,ROUND($F345,2)=0,
_xlpm.IsPrincipalRemainingBlankCondition,$F345="",
_xlpm.IsPeriodBlankCondition,ISBLANK($A346),
_xlpm.Calculation,IF(_xlpm.IsPeriodBlankCondition,"",IF(_xlpm.IsPrincipalRemainingBlankCondition,"",IF(_xlpm.IsPrincipalRemainingZeroCondition,"",_xlpm.InterestCalculation))),
_xlpm.Calculation
)</f>
        <v>308.26065017785396</v>
      </c>
      <c r="E346" s="100">
        <f t="shared" ref="E346:E409" si="42">_xlfn.LET(
_xlpm.PrincipalOwedCalculation,$B$10-$D346,
_xlpm.IsPrincipalLessThenOrEqualToMonthlyPaymentCondition,$F345&lt;=$B$10,
_xlpm.IsPrincipalZeroCondition,ROUND($F345,2) = 0,
_xlpm.IsPrincipalRemainingBlankCondition,$F345="",
_xlpm.IsPeriodBlankCondition,ISBLANK($A346),
_xlpm.Calculation,IF(_xlpm.IsPeriodBlankCondition,"",IF(_xlpm.IsPrincipalRemainingBlankCondition,"",IF(_xlpm.IsPrincipalZeroCondition,"",IF(_xlpm.IsPrincipalLessThenOrEqualToMonthlyPaymentCondition,$F345,_xlpm.PrincipalOwedCalculation)))),
_xlpm.Calculation
)</f>
        <v>1012.5155828050233</v>
      </c>
      <c r="F346" s="100">
        <f t="shared" ref="F346:F409" si="43">_xlfn.LET(
_xlpm.StartingBalanceGreaterThanPrincipalOwedPlusPrepaymentCondition,$C346&gt;=$E346,
_xlpm.IsPrincpalOwedPlusPrepaymentLessThanOrEqualToPrincipalRemainingCondition,ROUND($E346,2)&lt;=ROUND($F345,2),
_xlpm.IsCurrentPrincapalOwedAmtGreaterThanPrevPrincipalOwedCondition,$E345&gt;$F345,
_xlpm.IsPrincipalZeroCondition,ROUND($F345,2) = 0,
_xlpm.IsPrincipalRemainingBlankCondition,$F345="",
_xlpm.IsPeriodBlankCondition,ISBLANK($A346),
_xlpm.Calculation,IF(_xlpm.IsPeriodBlankCondition,"",IF(_xlpm.IsPrincipalRemainingBlankCondition,"",IF(_xlpm.IsPrincipalZeroCondition,"",IF(_xlpm.StartingBalanceGreaterThanPrincipalOwedPlusPrepaymentCondition,$C346-$E346,0)))),
_xlpm.Calculation
)</f>
        <v>45226.581943873069</v>
      </c>
      <c r="G346" s="100">
        <f t="shared" ref="G346:G409" si="44">_xlfn.LET(
_xlpm.PrincpalRemainingCalculation,$B$13,
_xlpm.IsPrincipalZeroCondition,ROUND($F345,2) = 0,
_xlpm.IsPrincipalRemainingBlankCondition,$F345="",
_xlpm.IsPeriodBlankCondition,ISBLANK($A346),
_xlpm.Calculation,IF(_xlpm.IsPeriodBlankCondition,"",IF(_xlpm.IsPrincipalRemainingBlankCondition,"",IF(_xlpm.IsPrincipalZeroCondition,"",_xlpm.PrincpalRemainingCalculation))),
_xlpm.Calculation
)</f>
        <v>500</v>
      </c>
      <c r="H346" s="100" t="str">
        <f t="shared" ref="H346:H409" si="45">_xlfn.LET(
_xlpm.IsPrincipalRemainingLessThanOrEqualToPMICutoffAmtCondition,$F345&lt;=$B$2*(1-$B$15),
_xlpm.PMIMonthlyPayment,$B$19,
_xlpm.IsPrincipalZeroCondition,ROUND($F345,2) = 0,
_xlpm.IsPrincipalRemainingBlankCondition,$F345="",
_xlpm.IsPeriodBlankCondition,ISBLANK($A346),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346" s="100">
        <f t="shared" ref="I346:I409" si="46">_xlfn.LET(
_xlpm.IfPMIOwedIsBlank,IF($H346 = "",0,$H346),
_xlpm.TotalMonthlyPaymentCalculation,$D346+$E346+$G346+_xlpm.IfPMIOwedIsBlank,
_xlpm.IsPrincipalZeroCondition,ROUND($F345,2) = 0,
_xlpm.IsPrincipalRemainingBlankCondition,$F345="",
_xlpm.IsPeriodBlankCondition,ISBLANK($A346),
_xlpm.Calculation,IF(_xlpm.IsPeriodBlankCondition,"",IF(_xlpm.IsPrincipalRemainingBlankCondition,"",IF(_xlpm.IsPrincipalZeroCondition,"",_xlpm.TotalMonthlyPaymentCalculation))),
_xlpm.Calculation
)</f>
        <v>1820.7762329828772</v>
      </c>
      <c r="L346" s="100"/>
    </row>
    <row r="347" spans="1:12" x14ac:dyDescent="0.3">
      <c r="A347" s="92">
        <v>322</v>
      </c>
      <c r="B347" s="116">
        <f t="shared" ref="B347:B410" si="47">IF(ISBLANK($A347),"",EDATE($B346,1))</f>
        <v>53601</v>
      </c>
      <c r="C347" s="100">
        <f t="shared" si="40"/>
        <v>45226.581943873069</v>
      </c>
      <c r="D347" s="100">
        <f t="shared" si="41"/>
        <v>301.51054629248716</v>
      </c>
      <c r="E347" s="100">
        <f t="shared" si="42"/>
        <v>1019.2656866903901</v>
      </c>
      <c r="F347" s="100">
        <f t="shared" si="43"/>
        <v>44207.316257182676</v>
      </c>
      <c r="G347" s="100">
        <f t="shared" si="44"/>
        <v>500</v>
      </c>
      <c r="H347" s="100" t="str">
        <f t="shared" si="45"/>
        <v/>
      </c>
      <c r="I347" s="100">
        <f t="shared" si="46"/>
        <v>1820.7762329828772</v>
      </c>
      <c r="L347" s="100"/>
    </row>
    <row r="348" spans="1:12" x14ac:dyDescent="0.3">
      <c r="A348" s="92">
        <v>323</v>
      </c>
      <c r="B348" s="116">
        <f t="shared" si="47"/>
        <v>53632</v>
      </c>
      <c r="C348" s="100">
        <f t="shared" si="40"/>
        <v>44207.316257182676</v>
      </c>
      <c r="D348" s="100">
        <f t="shared" si="41"/>
        <v>294.71544171455122</v>
      </c>
      <c r="E348" s="100">
        <f t="shared" si="42"/>
        <v>1026.0607912683261</v>
      </c>
      <c r="F348" s="100">
        <f t="shared" si="43"/>
        <v>43181.25546591435</v>
      </c>
      <c r="G348" s="100">
        <f t="shared" si="44"/>
        <v>500</v>
      </c>
      <c r="H348" s="100" t="str">
        <f t="shared" si="45"/>
        <v/>
      </c>
      <c r="I348" s="100">
        <f t="shared" si="46"/>
        <v>1820.7762329828772</v>
      </c>
      <c r="L348" s="100"/>
    </row>
    <row r="349" spans="1:12" x14ac:dyDescent="0.3">
      <c r="A349" s="92">
        <v>324</v>
      </c>
      <c r="B349" s="116">
        <f t="shared" si="47"/>
        <v>53662</v>
      </c>
      <c r="C349" s="100">
        <f t="shared" si="40"/>
        <v>43181.25546591435</v>
      </c>
      <c r="D349" s="100">
        <f t="shared" si="41"/>
        <v>287.87503643942904</v>
      </c>
      <c r="E349" s="100">
        <f t="shared" si="42"/>
        <v>1032.9011965434481</v>
      </c>
      <c r="F349" s="100">
        <f t="shared" si="43"/>
        <v>42148.354269370902</v>
      </c>
      <c r="G349" s="100">
        <f t="shared" si="44"/>
        <v>500</v>
      </c>
      <c r="H349" s="100" t="str">
        <f t="shared" si="45"/>
        <v/>
      </c>
      <c r="I349" s="100">
        <f t="shared" si="46"/>
        <v>1820.7762329828772</v>
      </c>
      <c r="L349" s="100"/>
    </row>
    <row r="350" spans="1:12" x14ac:dyDescent="0.3">
      <c r="A350" s="92">
        <v>325</v>
      </c>
      <c r="B350" s="116">
        <f t="shared" si="47"/>
        <v>53693</v>
      </c>
      <c r="C350" s="100">
        <f t="shared" si="40"/>
        <v>42148.354269370902</v>
      </c>
      <c r="D350" s="100">
        <f t="shared" si="41"/>
        <v>280.98902846247267</v>
      </c>
      <c r="E350" s="100">
        <f t="shared" si="42"/>
        <v>1039.7872045204044</v>
      </c>
      <c r="F350" s="100">
        <f t="shared" si="43"/>
        <v>41108.567064850497</v>
      </c>
      <c r="G350" s="100">
        <f t="shared" si="44"/>
        <v>500</v>
      </c>
      <c r="H350" s="100" t="str">
        <f t="shared" si="45"/>
        <v/>
      </c>
      <c r="I350" s="100">
        <f t="shared" si="46"/>
        <v>1820.776232982877</v>
      </c>
      <c r="L350" s="100"/>
    </row>
    <row r="351" spans="1:12" x14ac:dyDescent="0.3">
      <c r="A351" s="92">
        <v>326</v>
      </c>
      <c r="B351" s="116">
        <f t="shared" si="47"/>
        <v>53724</v>
      </c>
      <c r="C351" s="100">
        <f t="shared" si="40"/>
        <v>41108.567064850497</v>
      </c>
      <c r="D351" s="100">
        <f t="shared" si="41"/>
        <v>274.05711376567001</v>
      </c>
      <c r="E351" s="100">
        <f t="shared" si="42"/>
        <v>1046.7191192172072</v>
      </c>
      <c r="F351" s="100">
        <f t="shared" si="43"/>
        <v>40061.847945633286</v>
      </c>
      <c r="G351" s="100">
        <f t="shared" si="44"/>
        <v>500</v>
      </c>
      <c r="H351" s="100" t="str">
        <f t="shared" si="45"/>
        <v/>
      </c>
      <c r="I351" s="100">
        <f t="shared" si="46"/>
        <v>1820.7762329828772</v>
      </c>
      <c r="L351" s="100"/>
    </row>
    <row r="352" spans="1:12" x14ac:dyDescent="0.3">
      <c r="A352" s="92">
        <v>327</v>
      </c>
      <c r="B352" s="116">
        <f t="shared" si="47"/>
        <v>53752</v>
      </c>
      <c r="C352" s="100">
        <f t="shared" si="40"/>
        <v>40061.847945633286</v>
      </c>
      <c r="D352" s="100">
        <f t="shared" si="41"/>
        <v>267.07898630422193</v>
      </c>
      <c r="E352" s="100">
        <f t="shared" si="42"/>
        <v>1053.6972466786553</v>
      </c>
      <c r="F352" s="100">
        <f t="shared" si="43"/>
        <v>39008.150698954632</v>
      </c>
      <c r="G352" s="100">
        <f t="shared" si="44"/>
        <v>500</v>
      </c>
      <c r="H352" s="100" t="str">
        <f t="shared" si="45"/>
        <v/>
      </c>
      <c r="I352" s="100">
        <f t="shared" si="46"/>
        <v>1820.7762329828772</v>
      </c>
      <c r="L352" s="100"/>
    </row>
    <row r="353" spans="1:12" x14ac:dyDescent="0.3">
      <c r="A353" s="92">
        <v>328</v>
      </c>
      <c r="B353" s="116">
        <f t="shared" si="47"/>
        <v>53783</v>
      </c>
      <c r="C353" s="100">
        <f t="shared" si="40"/>
        <v>39008.150698954632</v>
      </c>
      <c r="D353" s="100">
        <f t="shared" si="41"/>
        <v>260.05433799303091</v>
      </c>
      <c r="E353" s="100">
        <f t="shared" si="42"/>
        <v>1060.7218949898463</v>
      </c>
      <c r="F353" s="100">
        <f t="shared" si="43"/>
        <v>37947.428803964787</v>
      </c>
      <c r="G353" s="100">
        <f t="shared" si="44"/>
        <v>500</v>
      </c>
      <c r="H353" s="100" t="str">
        <f t="shared" si="45"/>
        <v/>
      </c>
      <c r="I353" s="100">
        <f t="shared" si="46"/>
        <v>1820.7762329828772</v>
      </c>
      <c r="L353" s="100"/>
    </row>
    <row r="354" spans="1:12" x14ac:dyDescent="0.3">
      <c r="A354" s="92">
        <v>329</v>
      </c>
      <c r="B354" s="116">
        <f t="shared" si="47"/>
        <v>53813</v>
      </c>
      <c r="C354" s="100">
        <f t="shared" si="40"/>
        <v>37947.428803964787</v>
      </c>
      <c r="D354" s="100">
        <f t="shared" si="41"/>
        <v>252.98285869309859</v>
      </c>
      <c r="E354" s="100">
        <f t="shared" si="42"/>
        <v>1067.7933742897785</v>
      </c>
      <c r="F354" s="100">
        <f t="shared" si="43"/>
        <v>36879.635429675007</v>
      </c>
      <c r="G354" s="100">
        <f t="shared" si="44"/>
        <v>500</v>
      </c>
      <c r="H354" s="100" t="str">
        <f t="shared" si="45"/>
        <v/>
      </c>
      <c r="I354" s="100">
        <f t="shared" si="46"/>
        <v>1820.776232982877</v>
      </c>
      <c r="L354" s="100"/>
    </row>
    <row r="355" spans="1:12" x14ac:dyDescent="0.3">
      <c r="A355" s="92">
        <v>330</v>
      </c>
      <c r="B355" s="116">
        <f t="shared" si="47"/>
        <v>53844</v>
      </c>
      <c r="C355" s="100">
        <f t="shared" si="40"/>
        <v>36879.635429675007</v>
      </c>
      <c r="D355" s="100">
        <f t="shared" si="41"/>
        <v>245.86423619783341</v>
      </c>
      <c r="E355" s="100">
        <f t="shared" si="42"/>
        <v>1074.9119967850438</v>
      </c>
      <c r="F355" s="100">
        <f t="shared" si="43"/>
        <v>35804.723432889965</v>
      </c>
      <c r="G355" s="100">
        <f t="shared" si="44"/>
        <v>500</v>
      </c>
      <c r="H355" s="100" t="str">
        <f t="shared" si="45"/>
        <v/>
      </c>
      <c r="I355" s="100">
        <f t="shared" si="46"/>
        <v>1820.7762329828772</v>
      </c>
      <c r="L355" s="100"/>
    </row>
    <row r="356" spans="1:12" x14ac:dyDescent="0.3">
      <c r="A356" s="92">
        <v>331</v>
      </c>
      <c r="B356" s="116">
        <f t="shared" si="47"/>
        <v>53874</v>
      </c>
      <c r="C356" s="100">
        <f t="shared" si="40"/>
        <v>35804.723432889965</v>
      </c>
      <c r="D356" s="100">
        <f t="shared" si="41"/>
        <v>238.69815621926645</v>
      </c>
      <c r="E356" s="100">
        <f t="shared" si="42"/>
        <v>1082.0780767636109</v>
      </c>
      <c r="F356" s="100">
        <f t="shared" si="43"/>
        <v>34722.645356126355</v>
      </c>
      <c r="G356" s="100">
        <f t="shared" si="44"/>
        <v>500</v>
      </c>
      <c r="H356" s="100" t="str">
        <f t="shared" si="45"/>
        <v/>
      </c>
      <c r="I356" s="100">
        <f t="shared" si="46"/>
        <v>1820.7762329828772</v>
      </c>
      <c r="L356" s="100"/>
    </row>
    <row r="357" spans="1:12" x14ac:dyDescent="0.3">
      <c r="A357" s="92">
        <v>332</v>
      </c>
      <c r="B357" s="116">
        <f t="shared" si="47"/>
        <v>53905</v>
      </c>
      <c r="C357" s="100">
        <f t="shared" si="40"/>
        <v>34722.645356126355</v>
      </c>
      <c r="D357" s="100">
        <f t="shared" si="41"/>
        <v>231.48430237417571</v>
      </c>
      <c r="E357" s="100">
        <f t="shared" si="42"/>
        <v>1089.2919306087015</v>
      </c>
      <c r="F357" s="100">
        <f t="shared" si="43"/>
        <v>33633.353425517656</v>
      </c>
      <c r="G357" s="100">
        <f t="shared" si="44"/>
        <v>500</v>
      </c>
      <c r="H357" s="100" t="str">
        <f t="shared" si="45"/>
        <v/>
      </c>
      <c r="I357" s="100">
        <f t="shared" si="46"/>
        <v>1820.7762329828772</v>
      </c>
      <c r="L357" s="100"/>
    </row>
    <row r="358" spans="1:12" x14ac:dyDescent="0.3">
      <c r="A358" s="92">
        <v>333</v>
      </c>
      <c r="B358" s="116">
        <f t="shared" si="47"/>
        <v>53936</v>
      </c>
      <c r="C358" s="100">
        <f t="shared" si="40"/>
        <v>33633.353425517656</v>
      </c>
      <c r="D358" s="100">
        <f t="shared" si="41"/>
        <v>224.22235617011773</v>
      </c>
      <c r="E358" s="100">
        <f t="shared" si="42"/>
        <v>1096.5538768127594</v>
      </c>
      <c r="F358" s="100">
        <f t="shared" si="43"/>
        <v>32536.799548704897</v>
      </c>
      <c r="G358" s="100">
        <f t="shared" si="44"/>
        <v>500</v>
      </c>
      <c r="H358" s="100" t="str">
        <f t="shared" si="45"/>
        <v/>
      </c>
      <c r="I358" s="100">
        <f t="shared" si="46"/>
        <v>1820.7762329828772</v>
      </c>
      <c r="L358" s="100"/>
    </row>
    <row r="359" spans="1:12" x14ac:dyDescent="0.3">
      <c r="A359" s="92">
        <v>334</v>
      </c>
      <c r="B359" s="116">
        <f t="shared" si="47"/>
        <v>53966</v>
      </c>
      <c r="C359" s="100">
        <f t="shared" si="40"/>
        <v>32536.799548704897</v>
      </c>
      <c r="D359" s="100">
        <f t="shared" si="41"/>
        <v>216.91199699136601</v>
      </c>
      <c r="E359" s="100">
        <f t="shared" si="42"/>
        <v>1103.8642359915111</v>
      </c>
      <c r="F359" s="100">
        <f t="shared" si="43"/>
        <v>31432.935312713387</v>
      </c>
      <c r="G359" s="100">
        <f t="shared" si="44"/>
        <v>500</v>
      </c>
      <c r="H359" s="100" t="str">
        <f t="shared" si="45"/>
        <v/>
      </c>
      <c r="I359" s="100">
        <f t="shared" si="46"/>
        <v>1820.7762329828772</v>
      </c>
      <c r="L359" s="100"/>
    </row>
    <row r="360" spans="1:12" x14ac:dyDescent="0.3">
      <c r="A360" s="92">
        <v>335</v>
      </c>
      <c r="B360" s="116">
        <f t="shared" si="47"/>
        <v>53997</v>
      </c>
      <c r="C360" s="100">
        <f t="shared" si="40"/>
        <v>31432.935312713387</v>
      </c>
      <c r="D360" s="100">
        <f t="shared" si="41"/>
        <v>209.55290208475594</v>
      </c>
      <c r="E360" s="100">
        <f t="shared" si="42"/>
        <v>1111.2233308981213</v>
      </c>
      <c r="F360" s="100">
        <f t="shared" si="43"/>
        <v>30321.711981815264</v>
      </c>
      <c r="G360" s="100">
        <f t="shared" si="44"/>
        <v>500</v>
      </c>
      <c r="H360" s="100" t="str">
        <f t="shared" si="45"/>
        <v/>
      </c>
      <c r="I360" s="100">
        <f t="shared" si="46"/>
        <v>1820.7762329828772</v>
      </c>
      <c r="L360" s="100"/>
    </row>
    <row r="361" spans="1:12" x14ac:dyDescent="0.3">
      <c r="A361" s="92">
        <v>336</v>
      </c>
      <c r="B361" s="116">
        <f t="shared" si="47"/>
        <v>54027</v>
      </c>
      <c r="C361" s="100">
        <f t="shared" si="40"/>
        <v>30321.711981815264</v>
      </c>
      <c r="D361" s="100">
        <f t="shared" si="41"/>
        <v>202.14474654543511</v>
      </c>
      <c r="E361" s="100">
        <f t="shared" si="42"/>
        <v>1118.6314864374422</v>
      </c>
      <c r="F361" s="100">
        <f t="shared" si="43"/>
        <v>29203.080495377821</v>
      </c>
      <c r="G361" s="100">
        <f t="shared" si="44"/>
        <v>500</v>
      </c>
      <c r="H361" s="100" t="str">
        <f t="shared" si="45"/>
        <v/>
      </c>
      <c r="I361" s="100">
        <f t="shared" si="46"/>
        <v>1820.7762329828772</v>
      </c>
      <c r="L361" s="100"/>
    </row>
    <row r="362" spans="1:12" x14ac:dyDescent="0.3">
      <c r="A362" s="92">
        <v>337</v>
      </c>
      <c r="B362" s="116">
        <f t="shared" si="47"/>
        <v>54058</v>
      </c>
      <c r="C362" s="100">
        <f t="shared" si="40"/>
        <v>29203.080495377821</v>
      </c>
      <c r="D362" s="100">
        <f t="shared" si="41"/>
        <v>194.68720330251881</v>
      </c>
      <c r="E362" s="100">
        <f t="shared" si="42"/>
        <v>1126.0890296803584</v>
      </c>
      <c r="F362" s="100">
        <f t="shared" si="43"/>
        <v>28076.991465697462</v>
      </c>
      <c r="G362" s="100">
        <f t="shared" si="44"/>
        <v>500</v>
      </c>
      <c r="H362" s="100" t="str">
        <f t="shared" si="45"/>
        <v/>
      </c>
      <c r="I362" s="100">
        <f t="shared" si="46"/>
        <v>1820.7762329828772</v>
      </c>
      <c r="L362" s="100"/>
    </row>
    <row r="363" spans="1:12" x14ac:dyDescent="0.3">
      <c r="A363" s="92">
        <v>338</v>
      </c>
      <c r="B363" s="116">
        <f t="shared" si="47"/>
        <v>54089</v>
      </c>
      <c r="C363" s="100">
        <f t="shared" si="40"/>
        <v>28076.991465697462</v>
      </c>
      <c r="D363" s="100">
        <f t="shared" si="41"/>
        <v>187.17994310464977</v>
      </c>
      <c r="E363" s="100">
        <f t="shared" si="42"/>
        <v>1133.5962898782275</v>
      </c>
      <c r="F363" s="100">
        <f t="shared" si="43"/>
        <v>26943.395175819234</v>
      </c>
      <c r="G363" s="100">
        <f t="shared" si="44"/>
        <v>500</v>
      </c>
      <c r="H363" s="100" t="str">
        <f t="shared" si="45"/>
        <v/>
      </c>
      <c r="I363" s="100">
        <f t="shared" si="46"/>
        <v>1820.7762329828772</v>
      </c>
      <c r="L363" s="100"/>
    </row>
    <row r="364" spans="1:12" x14ac:dyDescent="0.3">
      <c r="A364" s="92">
        <v>339</v>
      </c>
      <c r="B364" s="116">
        <f t="shared" si="47"/>
        <v>54118</v>
      </c>
      <c r="C364" s="100">
        <f t="shared" si="40"/>
        <v>26943.395175819234</v>
      </c>
      <c r="D364" s="100">
        <f t="shared" si="41"/>
        <v>179.62263450546158</v>
      </c>
      <c r="E364" s="100">
        <f t="shared" si="42"/>
        <v>1141.1535984774157</v>
      </c>
      <c r="F364" s="100">
        <f t="shared" si="43"/>
        <v>25802.241577341818</v>
      </c>
      <c r="G364" s="100">
        <f t="shared" si="44"/>
        <v>500</v>
      </c>
      <c r="H364" s="100" t="str">
        <f t="shared" si="45"/>
        <v/>
      </c>
      <c r="I364" s="100">
        <f t="shared" si="46"/>
        <v>1820.7762329828772</v>
      </c>
      <c r="L364" s="100"/>
    </row>
    <row r="365" spans="1:12" x14ac:dyDescent="0.3">
      <c r="A365" s="92">
        <v>340</v>
      </c>
      <c r="B365" s="116">
        <f t="shared" si="47"/>
        <v>54149</v>
      </c>
      <c r="C365" s="100">
        <f t="shared" si="40"/>
        <v>25802.241577341818</v>
      </c>
      <c r="D365" s="100">
        <f t="shared" si="41"/>
        <v>172.01494384894545</v>
      </c>
      <c r="E365" s="100">
        <f t="shared" si="42"/>
        <v>1148.7612891339318</v>
      </c>
      <c r="F365" s="100">
        <f t="shared" si="43"/>
        <v>24653.480288207887</v>
      </c>
      <c r="G365" s="100">
        <f t="shared" si="44"/>
        <v>500</v>
      </c>
      <c r="H365" s="100" t="str">
        <f t="shared" si="45"/>
        <v/>
      </c>
      <c r="I365" s="100">
        <f t="shared" si="46"/>
        <v>1820.7762329828772</v>
      </c>
      <c r="L365" s="100"/>
    </row>
    <row r="366" spans="1:12" x14ac:dyDescent="0.3">
      <c r="A366" s="92">
        <v>341</v>
      </c>
      <c r="B366" s="116">
        <f t="shared" si="47"/>
        <v>54179</v>
      </c>
      <c r="C366" s="100">
        <f t="shared" si="40"/>
        <v>24653.480288207887</v>
      </c>
      <c r="D366" s="100">
        <f t="shared" si="41"/>
        <v>164.35653525471926</v>
      </c>
      <c r="E366" s="100">
        <f t="shared" si="42"/>
        <v>1156.4196977281579</v>
      </c>
      <c r="F366" s="100">
        <f t="shared" si="43"/>
        <v>23497.06059047973</v>
      </c>
      <c r="G366" s="100">
        <f t="shared" si="44"/>
        <v>500</v>
      </c>
      <c r="H366" s="100" t="str">
        <f t="shared" si="45"/>
        <v/>
      </c>
      <c r="I366" s="100">
        <f t="shared" si="46"/>
        <v>1820.7762329828772</v>
      </c>
      <c r="L366" s="100"/>
    </row>
    <row r="367" spans="1:12" x14ac:dyDescent="0.3">
      <c r="A367" s="92">
        <v>342</v>
      </c>
      <c r="B367" s="116">
        <f t="shared" si="47"/>
        <v>54210</v>
      </c>
      <c r="C367" s="100">
        <f t="shared" si="40"/>
        <v>23497.06059047973</v>
      </c>
      <c r="D367" s="100">
        <f t="shared" si="41"/>
        <v>156.64707060319822</v>
      </c>
      <c r="E367" s="100">
        <f t="shared" si="42"/>
        <v>1164.129162379679</v>
      </c>
      <c r="F367" s="100">
        <f t="shared" si="43"/>
        <v>22332.931428100052</v>
      </c>
      <c r="G367" s="100">
        <f t="shared" si="44"/>
        <v>500</v>
      </c>
      <c r="H367" s="100" t="str">
        <f t="shared" si="45"/>
        <v/>
      </c>
      <c r="I367" s="100">
        <f t="shared" si="46"/>
        <v>1820.7762329828772</v>
      </c>
      <c r="L367" s="100"/>
    </row>
    <row r="368" spans="1:12" x14ac:dyDescent="0.3">
      <c r="A368" s="92">
        <v>343</v>
      </c>
      <c r="B368" s="116">
        <f t="shared" si="47"/>
        <v>54240</v>
      </c>
      <c r="C368" s="100">
        <f t="shared" si="40"/>
        <v>22332.931428100052</v>
      </c>
      <c r="D368" s="100">
        <f t="shared" si="41"/>
        <v>148.88620952066702</v>
      </c>
      <c r="E368" s="100">
        <f t="shared" si="42"/>
        <v>1171.8900234622101</v>
      </c>
      <c r="F368" s="100">
        <f t="shared" si="43"/>
        <v>21161.041404637843</v>
      </c>
      <c r="G368" s="100">
        <f t="shared" si="44"/>
        <v>500</v>
      </c>
      <c r="H368" s="100" t="str">
        <f t="shared" si="45"/>
        <v/>
      </c>
      <c r="I368" s="100">
        <f t="shared" si="46"/>
        <v>1820.7762329828772</v>
      </c>
      <c r="L368" s="100"/>
    </row>
    <row r="369" spans="1:12" x14ac:dyDescent="0.3">
      <c r="A369" s="92">
        <v>344</v>
      </c>
      <c r="B369" s="116">
        <f t="shared" si="47"/>
        <v>54271</v>
      </c>
      <c r="C369" s="100">
        <f t="shared" si="40"/>
        <v>21161.041404637843</v>
      </c>
      <c r="D369" s="100">
        <f t="shared" si="41"/>
        <v>141.07360936425229</v>
      </c>
      <c r="E369" s="100">
        <f t="shared" si="42"/>
        <v>1179.702623618625</v>
      </c>
      <c r="F369" s="100">
        <f t="shared" si="43"/>
        <v>19981.338781019218</v>
      </c>
      <c r="G369" s="100">
        <f t="shared" si="44"/>
        <v>500</v>
      </c>
      <c r="H369" s="100" t="str">
        <f t="shared" si="45"/>
        <v/>
      </c>
      <c r="I369" s="100">
        <f t="shared" si="46"/>
        <v>1820.7762329828772</v>
      </c>
      <c r="L369" s="100"/>
    </row>
    <row r="370" spans="1:12" x14ac:dyDescent="0.3">
      <c r="A370" s="92">
        <v>345</v>
      </c>
      <c r="B370" s="116">
        <f t="shared" si="47"/>
        <v>54302</v>
      </c>
      <c r="C370" s="100">
        <f t="shared" si="40"/>
        <v>19981.338781019218</v>
      </c>
      <c r="D370" s="100">
        <f t="shared" si="41"/>
        <v>133.20892520679479</v>
      </c>
      <c r="E370" s="100">
        <f t="shared" si="42"/>
        <v>1187.5673077760825</v>
      </c>
      <c r="F370" s="100">
        <f t="shared" si="43"/>
        <v>18793.771473243134</v>
      </c>
      <c r="G370" s="100">
        <f t="shared" si="44"/>
        <v>500</v>
      </c>
      <c r="H370" s="100" t="str">
        <f t="shared" si="45"/>
        <v/>
      </c>
      <c r="I370" s="100">
        <f t="shared" si="46"/>
        <v>1820.7762329828774</v>
      </c>
      <c r="L370" s="100"/>
    </row>
    <row r="371" spans="1:12" x14ac:dyDescent="0.3">
      <c r="A371" s="92">
        <v>346</v>
      </c>
      <c r="B371" s="116">
        <f t="shared" si="47"/>
        <v>54332</v>
      </c>
      <c r="C371" s="100">
        <f t="shared" si="40"/>
        <v>18793.771473243134</v>
      </c>
      <c r="D371" s="100">
        <f t="shared" si="41"/>
        <v>125.2918098216209</v>
      </c>
      <c r="E371" s="100">
        <f t="shared" si="42"/>
        <v>1195.4844231612562</v>
      </c>
      <c r="F371" s="100">
        <f t="shared" si="43"/>
        <v>17598.287050081879</v>
      </c>
      <c r="G371" s="100">
        <f t="shared" si="44"/>
        <v>500</v>
      </c>
      <c r="H371" s="100" t="str">
        <f t="shared" si="45"/>
        <v/>
      </c>
      <c r="I371" s="100">
        <f t="shared" si="46"/>
        <v>1820.7762329828772</v>
      </c>
      <c r="L371" s="100"/>
    </row>
    <row r="372" spans="1:12" x14ac:dyDescent="0.3">
      <c r="A372" s="92">
        <v>347</v>
      </c>
      <c r="B372" s="116">
        <f t="shared" si="47"/>
        <v>54363</v>
      </c>
      <c r="C372" s="100">
        <f t="shared" si="40"/>
        <v>17598.287050081879</v>
      </c>
      <c r="D372" s="100">
        <f t="shared" si="41"/>
        <v>117.32191366721253</v>
      </c>
      <c r="E372" s="100">
        <f t="shared" si="42"/>
        <v>1203.4543193156646</v>
      </c>
      <c r="F372" s="100">
        <f t="shared" si="43"/>
        <v>16394.832730766215</v>
      </c>
      <c r="G372" s="100">
        <f t="shared" si="44"/>
        <v>500</v>
      </c>
      <c r="H372" s="100" t="str">
        <f t="shared" si="45"/>
        <v/>
      </c>
      <c r="I372" s="100">
        <f t="shared" si="46"/>
        <v>1820.7762329828772</v>
      </c>
      <c r="L372" s="100"/>
    </row>
    <row r="373" spans="1:12" x14ac:dyDescent="0.3">
      <c r="A373" s="92">
        <v>348</v>
      </c>
      <c r="B373" s="116">
        <f t="shared" si="47"/>
        <v>54393</v>
      </c>
      <c r="C373" s="100">
        <f t="shared" si="40"/>
        <v>16394.832730766215</v>
      </c>
      <c r="D373" s="100">
        <f t="shared" si="41"/>
        <v>109.29888487177477</v>
      </c>
      <c r="E373" s="100">
        <f t="shared" si="42"/>
        <v>1211.4773481111024</v>
      </c>
      <c r="F373" s="100">
        <f t="shared" si="43"/>
        <v>15183.355382655112</v>
      </c>
      <c r="G373" s="100">
        <f t="shared" si="44"/>
        <v>500</v>
      </c>
      <c r="H373" s="100" t="str">
        <f t="shared" si="45"/>
        <v/>
      </c>
      <c r="I373" s="100">
        <f t="shared" si="46"/>
        <v>1820.7762329828772</v>
      </c>
      <c r="L373" s="100"/>
    </row>
    <row r="374" spans="1:12" x14ac:dyDescent="0.3">
      <c r="A374" s="92">
        <v>349</v>
      </c>
      <c r="B374" s="116">
        <f t="shared" si="47"/>
        <v>54424</v>
      </c>
      <c r="C374" s="100">
        <f t="shared" si="40"/>
        <v>15183.355382655112</v>
      </c>
      <c r="D374" s="100">
        <f t="shared" si="41"/>
        <v>101.22236921770076</v>
      </c>
      <c r="E374" s="100">
        <f t="shared" si="42"/>
        <v>1219.5538637651764</v>
      </c>
      <c r="F374" s="100">
        <f t="shared" si="43"/>
        <v>13963.801518889935</v>
      </c>
      <c r="G374" s="100">
        <f t="shared" si="44"/>
        <v>500</v>
      </c>
      <c r="H374" s="100" t="str">
        <f t="shared" si="45"/>
        <v/>
      </c>
      <c r="I374" s="100">
        <f t="shared" si="46"/>
        <v>1820.7762329828772</v>
      </c>
      <c r="L374" s="100"/>
    </row>
    <row r="375" spans="1:12" x14ac:dyDescent="0.3">
      <c r="A375" s="92">
        <v>350</v>
      </c>
      <c r="B375" s="116">
        <f t="shared" si="47"/>
        <v>54455</v>
      </c>
      <c r="C375" s="100">
        <f t="shared" si="40"/>
        <v>13963.801518889935</v>
      </c>
      <c r="D375" s="100">
        <f t="shared" si="41"/>
        <v>93.092010125932902</v>
      </c>
      <c r="E375" s="100">
        <f t="shared" si="42"/>
        <v>1227.6842228569444</v>
      </c>
      <c r="F375" s="100">
        <f t="shared" si="43"/>
        <v>12736.117296032991</v>
      </c>
      <c r="G375" s="100">
        <f t="shared" si="44"/>
        <v>500</v>
      </c>
      <c r="H375" s="100" t="str">
        <f t="shared" si="45"/>
        <v/>
      </c>
      <c r="I375" s="100">
        <f t="shared" si="46"/>
        <v>1820.7762329828772</v>
      </c>
      <c r="L375" s="100"/>
    </row>
    <row r="376" spans="1:12" x14ac:dyDescent="0.3">
      <c r="A376" s="92">
        <v>351</v>
      </c>
      <c r="B376" s="116">
        <f t="shared" si="47"/>
        <v>54483</v>
      </c>
      <c r="C376" s="100">
        <f t="shared" si="40"/>
        <v>12736.117296032991</v>
      </c>
      <c r="D376" s="100">
        <f t="shared" si="41"/>
        <v>84.907448640219954</v>
      </c>
      <c r="E376" s="100">
        <f t="shared" si="42"/>
        <v>1235.8687843426574</v>
      </c>
      <c r="F376" s="100">
        <f t="shared" si="43"/>
        <v>11500.248511690334</v>
      </c>
      <c r="G376" s="100">
        <f t="shared" si="44"/>
        <v>500</v>
      </c>
      <c r="H376" s="100" t="str">
        <f t="shared" si="45"/>
        <v/>
      </c>
      <c r="I376" s="100">
        <f t="shared" si="46"/>
        <v>1820.7762329828772</v>
      </c>
      <c r="L376" s="100"/>
    </row>
    <row r="377" spans="1:12" x14ac:dyDescent="0.3">
      <c r="A377" s="92">
        <v>352</v>
      </c>
      <c r="B377" s="116">
        <f t="shared" si="47"/>
        <v>54514</v>
      </c>
      <c r="C377" s="100">
        <f t="shared" si="40"/>
        <v>11500.248511690334</v>
      </c>
      <c r="D377" s="100">
        <f t="shared" si="41"/>
        <v>76.668323411268901</v>
      </c>
      <c r="E377" s="100">
        <f t="shared" si="42"/>
        <v>1244.1079095716084</v>
      </c>
      <c r="F377" s="100">
        <f t="shared" si="43"/>
        <v>10256.140602118725</v>
      </c>
      <c r="G377" s="100">
        <f t="shared" si="44"/>
        <v>500</v>
      </c>
      <c r="H377" s="100" t="str">
        <f t="shared" si="45"/>
        <v/>
      </c>
      <c r="I377" s="100">
        <f t="shared" si="46"/>
        <v>1820.7762329828772</v>
      </c>
      <c r="L377" s="100"/>
    </row>
    <row r="378" spans="1:12" x14ac:dyDescent="0.3">
      <c r="A378" s="92">
        <v>353</v>
      </c>
      <c r="B378" s="116">
        <f t="shared" si="47"/>
        <v>54544</v>
      </c>
      <c r="C378" s="100">
        <f t="shared" si="40"/>
        <v>10256.140602118725</v>
      </c>
      <c r="D378" s="100">
        <f t="shared" si="41"/>
        <v>68.374270680791497</v>
      </c>
      <c r="E378" s="100">
        <f t="shared" si="42"/>
        <v>1252.4019623020856</v>
      </c>
      <c r="F378" s="100">
        <f t="shared" si="43"/>
        <v>9003.73863981664</v>
      </c>
      <c r="G378" s="100">
        <f t="shared" si="44"/>
        <v>500</v>
      </c>
      <c r="H378" s="100" t="str">
        <f t="shared" si="45"/>
        <v/>
      </c>
      <c r="I378" s="100">
        <f t="shared" si="46"/>
        <v>1820.7762329828772</v>
      </c>
      <c r="L378" s="100"/>
    </row>
    <row r="379" spans="1:12" x14ac:dyDescent="0.3">
      <c r="A379" s="92">
        <v>354</v>
      </c>
      <c r="B379" s="116">
        <f t="shared" si="47"/>
        <v>54575</v>
      </c>
      <c r="C379" s="100">
        <f t="shared" si="40"/>
        <v>9003.73863981664</v>
      </c>
      <c r="D379" s="100">
        <f t="shared" si="41"/>
        <v>60.02492426544427</v>
      </c>
      <c r="E379" s="100">
        <f t="shared" si="42"/>
        <v>1260.7513087174329</v>
      </c>
      <c r="F379" s="100">
        <f t="shared" si="43"/>
        <v>7742.987331099207</v>
      </c>
      <c r="G379" s="100">
        <f t="shared" si="44"/>
        <v>500</v>
      </c>
      <c r="H379" s="100" t="str">
        <f t="shared" si="45"/>
        <v/>
      </c>
      <c r="I379" s="100">
        <f t="shared" si="46"/>
        <v>1820.7762329828772</v>
      </c>
      <c r="L379" s="100"/>
    </row>
    <row r="380" spans="1:12" x14ac:dyDescent="0.3">
      <c r="A380" s="92">
        <v>355</v>
      </c>
      <c r="B380" s="116">
        <f t="shared" si="47"/>
        <v>54605</v>
      </c>
      <c r="C380" s="100">
        <f t="shared" si="40"/>
        <v>7742.987331099207</v>
      </c>
      <c r="D380" s="100">
        <f t="shared" si="41"/>
        <v>51.619915540661381</v>
      </c>
      <c r="E380" s="100">
        <f t="shared" si="42"/>
        <v>1269.1563174422158</v>
      </c>
      <c r="F380" s="100">
        <f t="shared" si="43"/>
        <v>6473.8310136569908</v>
      </c>
      <c r="G380" s="100">
        <f t="shared" si="44"/>
        <v>500</v>
      </c>
      <c r="H380" s="100" t="str">
        <f t="shared" si="45"/>
        <v/>
      </c>
      <c r="I380" s="100">
        <f t="shared" si="46"/>
        <v>1820.7762329828772</v>
      </c>
      <c r="L380" s="100"/>
    </row>
    <row r="381" spans="1:12" x14ac:dyDescent="0.3">
      <c r="A381" s="92">
        <v>356</v>
      </c>
      <c r="B381" s="116">
        <f t="shared" si="47"/>
        <v>54636</v>
      </c>
      <c r="C381" s="100">
        <f t="shared" si="40"/>
        <v>6473.8310136569908</v>
      </c>
      <c r="D381" s="100">
        <f t="shared" si="41"/>
        <v>43.158873424379941</v>
      </c>
      <c r="E381" s="100">
        <f t="shared" si="42"/>
        <v>1277.6173595584974</v>
      </c>
      <c r="F381" s="100">
        <f t="shared" si="43"/>
        <v>5196.2136540984939</v>
      </c>
      <c r="G381" s="100">
        <f t="shared" si="44"/>
        <v>500</v>
      </c>
      <c r="H381" s="100" t="str">
        <f t="shared" si="45"/>
        <v/>
      </c>
      <c r="I381" s="100">
        <f t="shared" si="46"/>
        <v>1820.7762329828772</v>
      </c>
      <c r="J381" s="100"/>
      <c r="K381" s="100"/>
      <c r="L381" s="100"/>
    </row>
    <row r="382" spans="1:12" x14ac:dyDescent="0.3">
      <c r="A382" s="92">
        <v>357</v>
      </c>
      <c r="B382" s="116">
        <f t="shared" si="47"/>
        <v>54667</v>
      </c>
      <c r="C382" s="100">
        <f t="shared" si="40"/>
        <v>5196.2136540984939</v>
      </c>
      <c r="D382" s="100">
        <f t="shared" si="41"/>
        <v>34.641424360656629</v>
      </c>
      <c r="E382" s="100">
        <f t="shared" si="42"/>
        <v>1286.1348086222206</v>
      </c>
      <c r="F382" s="100">
        <f t="shared" si="43"/>
        <v>3910.0788454762733</v>
      </c>
      <c r="G382" s="100">
        <f t="shared" si="44"/>
        <v>500</v>
      </c>
      <c r="H382" s="100" t="str">
        <f t="shared" si="45"/>
        <v/>
      </c>
      <c r="I382" s="100">
        <f t="shared" si="46"/>
        <v>1820.7762329828772</v>
      </c>
      <c r="J382" s="100"/>
      <c r="K382" s="100"/>
      <c r="L382" s="100"/>
    </row>
    <row r="383" spans="1:12" x14ac:dyDescent="0.3">
      <c r="A383" s="92">
        <v>358</v>
      </c>
      <c r="B383" s="116">
        <f t="shared" si="47"/>
        <v>54697</v>
      </c>
      <c r="C383" s="100">
        <f t="shared" si="40"/>
        <v>3910.0788454762733</v>
      </c>
      <c r="D383" s="100">
        <f t="shared" si="41"/>
        <v>26.067192303175158</v>
      </c>
      <c r="E383" s="100">
        <f t="shared" si="42"/>
        <v>1294.709040679702</v>
      </c>
      <c r="F383" s="100">
        <f t="shared" si="43"/>
        <v>2615.3698047965713</v>
      </c>
      <c r="G383" s="100">
        <f t="shared" si="44"/>
        <v>500</v>
      </c>
      <c r="H383" s="100" t="str">
        <f t="shared" si="45"/>
        <v/>
      </c>
      <c r="I383" s="100">
        <f t="shared" si="46"/>
        <v>1820.7762329828772</v>
      </c>
      <c r="J383" s="100"/>
      <c r="K383" s="100"/>
      <c r="L383" s="100"/>
    </row>
    <row r="384" spans="1:12" x14ac:dyDescent="0.3">
      <c r="A384" s="92">
        <v>359</v>
      </c>
      <c r="B384" s="116">
        <f t="shared" si="47"/>
        <v>54728</v>
      </c>
      <c r="C384" s="100">
        <f t="shared" si="40"/>
        <v>2615.3698047965713</v>
      </c>
      <c r="D384" s="100">
        <f t="shared" si="41"/>
        <v>17.435798698643811</v>
      </c>
      <c r="E384" s="100">
        <f t="shared" si="42"/>
        <v>1303.3404342842334</v>
      </c>
      <c r="F384" s="100">
        <f t="shared" si="43"/>
        <v>1312.0293705123379</v>
      </c>
      <c r="G384" s="100">
        <f t="shared" si="44"/>
        <v>500</v>
      </c>
      <c r="H384" s="100" t="str">
        <f t="shared" si="45"/>
        <v/>
      </c>
      <c r="I384" s="100">
        <f t="shared" si="46"/>
        <v>1820.7762329828772</v>
      </c>
      <c r="J384" s="100"/>
      <c r="K384" s="100"/>
      <c r="L384" s="100"/>
    </row>
    <row r="385" spans="1:12" x14ac:dyDescent="0.3">
      <c r="A385" s="92">
        <v>360</v>
      </c>
      <c r="B385" s="116">
        <f t="shared" si="47"/>
        <v>54758</v>
      </c>
      <c r="C385" s="100">
        <f t="shared" si="40"/>
        <v>1312.0293705123379</v>
      </c>
      <c r="D385" s="100">
        <f t="shared" si="41"/>
        <v>8.7468624700822524</v>
      </c>
      <c r="E385" s="100">
        <f t="shared" si="42"/>
        <v>1312.0293705123379</v>
      </c>
      <c r="F385" s="100">
        <f t="shared" si="43"/>
        <v>0</v>
      </c>
      <c r="G385" s="100">
        <f t="shared" si="44"/>
        <v>500</v>
      </c>
      <c r="H385" s="100" t="str">
        <f t="shared" si="45"/>
        <v/>
      </c>
      <c r="I385" s="100">
        <f t="shared" si="46"/>
        <v>1820.7762329824202</v>
      </c>
      <c r="J385" s="100"/>
      <c r="K385" s="100"/>
      <c r="L385" s="100"/>
    </row>
    <row r="386" spans="1:12" x14ac:dyDescent="0.3">
      <c r="B386" s="116" t="str">
        <f t="shared" si="47"/>
        <v/>
      </c>
      <c r="C386" s="100" t="str">
        <f t="shared" si="40"/>
        <v/>
      </c>
      <c r="D386" s="100" t="str">
        <f t="shared" si="41"/>
        <v/>
      </c>
      <c r="E386" s="100" t="str">
        <f t="shared" si="42"/>
        <v/>
      </c>
      <c r="F386" s="100" t="str">
        <f t="shared" si="43"/>
        <v/>
      </c>
      <c r="G386" s="100" t="str">
        <f t="shared" si="44"/>
        <v/>
      </c>
      <c r="H386" s="100" t="str">
        <f t="shared" si="45"/>
        <v/>
      </c>
      <c r="I386" s="100" t="str">
        <f t="shared" si="46"/>
        <v/>
      </c>
      <c r="K386" s="100"/>
      <c r="L386" s="100"/>
    </row>
    <row r="387" spans="1:12" x14ac:dyDescent="0.3">
      <c r="B387" s="116" t="str">
        <f t="shared" si="47"/>
        <v/>
      </c>
      <c r="C387" s="100" t="str">
        <f t="shared" si="40"/>
        <v/>
      </c>
      <c r="D387" s="100" t="str">
        <f t="shared" si="41"/>
        <v/>
      </c>
      <c r="E387" s="100" t="str">
        <f t="shared" si="42"/>
        <v/>
      </c>
      <c r="F387" s="100" t="str">
        <f t="shared" si="43"/>
        <v/>
      </c>
      <c r="G387" s="100" t="str">
        <f t="shared" si="44"/>
        <v/>
      </c>
      <c r="H387" s="100" t="str">
        <f t="shared" si="45"/>
        <v/>
      </c>
      <c r="I387" s="100" t="str">
        <f t="shared" si="46"/>
        <v/>
      </c>
      <c r="K387" s="107"/>
      <c r="L387" s="100"/>
    </row>
    <row r="388" spans="1:12" x14ac:dyDescent="0.3">
      <c r="B388" s="116" t="str">
        <f t="shared" si="47"/>
        <v/>
      </c>
      <c r="C388" s="100" t="str">
        <f t="shared" si="40"/>
        <v/>
      </c>
      <c r="D388" s="100" t="str">
        <f t="shared" si="41"/>
        <v/>
      </c>
      <c r="E388" s="100" t="str">
        <f t="shared" si="42"/>
        <v/>
      </c>
      <c r="F388" s="100" t="str">
        <f t="shared" si="43"/>
        <v/>
      </c>
      <c r="G388" s="100" t="str">
        <f t="shared" si="44"/>
        <v/>
      </c>
      <c r="H388" s="100" t="str">
        <f t="shared" si="45"/>
        <v/>
      </c>
      <c r="I388" s="100" t="str">
        <f t="shared" si="46"/>
        <v/>
      </c>
      <c r="L388" s="100"/>
    </row>
    <row r="389" spans="1:12" x14ac:dyDescent="0.3">
      <c r="B389" s="116" t="str">
        <f t="shared" si="47"/>
        <v/>
      </c>
      <c r="C389" s="100" t="str">
        <f t="shared" si="40"/>
        <v/>
      </c>
      <c r="D389" s="100" t="str">
        <f t="shared" si="41"/>
        <v/>
      </c>
      <c r="E389" s="100" t="str">
        <f t="shared" si="42"/>
        <v/>
      </c>
      <c r="F389" s="100" t="str">
        <f t="shared" si="43"/>
        <v/>
      </c>
      <c r="G389" s="100" t="str">
        <f t="shared" si="44"/>
        <v/>
      </c>
      <c r="H389" s="100" t="str">
        <f t="shared" si="45"/>
        <v/>
      </c>
      <c r="I389" s="100" t="str">
        <f t="shared" si="46"/>
        <v/>
      </c>
      <c r="L389" s="100"/>
    </row>
    <row r="390" spans="1:12" x14ac:dyDescent="0.3">
      <c r="B390" s="116" t="str">
        <f t="shared" si="47"/>
        <v/>
      </c>
      <c r="C390" s="100" t="str">
        <f t="shared" si="40"/>
        <v/>
      </c>
      <c r="D390" s="100" t="str">
        <f t="shared" si="41"/>
        <v/>
      </c>
      <c r="E390" s="100" t="str">
        <f t="shared" si="42"/>
        <v/>
      </c>
      <c r="F390" s="100" t="str">
        <f t="shared" si="43"/>
        <v/>
      </c>
      <c r="G390" s="100" t="str">
        <f t="shared" si="44"/>
        <v/>
      </c>
      <c r="H390" s="100" t="str">
        <f t="shared" si="45"/>
        <v/>
      </c>
      <c r="I390" s="100" t="str">
        <f t="shared" si="46"/>
        <v/>
      </c>
      <c r="L390" s="100"/>
    </row>
    <row r="391" spans="1:12" x14ac:dyDescent="0.3">
      <c r="B391" s="116" t="str">
        <f t="shared" si="47"/>
        <v/>
      </c>
      <c r="C391" s="100" t="str">
        <f t="shared" si="40"/>
        <v/>
      </c>
      <c r="D391" s="100" t="str">
        <f t="shared" si="41"/>
        <v/>
      </c>
      <c r="E391" s="100" t="str">
        <f t="shared" si="42"/>
        <v/>
      </c>
      <c r="F391" s="100" t="str">
        <f t="shared" si="43"/>
        <v/>
      </c>
      <c r="G391" s="100" t="str">
        <f t="shared" si="44"/>
        <v/>
      </c>
      <c r="H391" s="100" t="str">
        <f t="shared" si="45"/>
        <v/>
      </c>
      <c r="I391" s="100" t="str">
        <f t="shared" si="46"/>
        <v/>
      </c>
      <c r="L391" s="100"/>
    </row>
    <row r="392" spans="1:12" x14ac:dyDescent="0.3">
      <c r="B392" s="116" t="str">
        <f t="shared" si="47"/>
        <v/>
      </c>
      <c r="C392" s="100" t="str">
        <f t="shared" si="40"/>
        <v/>
      </c>
      <c r="D392" s="100" t="str">
        <f t="shared" si="41"/>
        <v/>
      </c>
      <c r="E392" s="100" t="str">
        <f t="shared" si="42"/>
        <v/>
      </c>
      <c r="F392" s="100" t="str">
        <f t="shared" si="43"/>
        <v/>
      </c>
      <c r="G392" s="100" t="str">
        <f t="shared" si="44"/>
        <v/>
      </c>
      <c r="H392" s="100" t="str">
        <f t="shared" si="45"/>
        <v/>
      </c>
      <c r="I392" s="100" t="str">
        <f t="shared" si="46"/>
        <v/>
      </c>
      <c r="L392" s="100"/>
    </row>
    <row r="393" spans="1:12" x14ac:dyDescent="0.3">
      <c r="B393" s="116" t="str">
        <f t="shared" si="47"/>
        <v/>
      </c>
      <c r="C393" s="100" t="str">
        <f t="shared" si="40"/>
        <v/>
      </c>
      <c r="D393" s="100" t="str">
        <f t="shared" si="41"/>
        <v/>
      </c>
      <c r="E393" s="100" t="str">
        <f t="shared" si="42"/>
        <v/>
      </c>
      <c r="F393" s="100" t="str">
        <f t="shared" si="43"/>
        <v/>
      </c>
      <c r="G393" s="100" t="str">
        <f t="shared" si="44"/>
        <v/>
      </c>
      <c r="H393" s="100" t="str">
        <f t="shared" si="45"/>
        <v/>
      </c>
      <c r="I393" s="100" t="str">
        <f t="shared" si="46"/>
        <v/>
      </c>
      <c r="L393" s="100"/>
    </row>
    <row r="394" spans="1:12" x14ac:dyDescent="0.3">
      <c r="B394" s="116" t="str">
        <f t="shared" si="47"/>
        <v/>
      </c>
      <c r="C394" s="100" t="str">
        <f t="shared" si="40"/>
        <v/>
      </c>
      <c r="D394" s="100" t="str">
        <f t="shared" si="41"/>
        <v/>
      </c>
      <c r="E394" s="100" t="str">
        <f t="shared" si="42"/>
        <v/>
      </c>
      <c r="F394" s="100" t="str">
        <f t="shared" si="43"/>
        <v/>
      </c>
      <c r="G394" s="100" t="str">
        <f t="shared" si="44"/>
        <v/>
      </c>
      <c r="H394" s="100" t="str">
        <f t="shared" si="45"/>
        <v/>
      </c>
      <c r="I394" s="100" t="str">
        <f t="shared" si="46"/>
        <v/>
      </c>
      <c r="L394" s="100"/>
    </row>
    <row r="395" spans="1:12" x14ac:dyDescent="0.3">
      <c r="B395" s="116" t="str">
        <f t="shared" si="47"/>
        <v/>
      </c>
      <c r="C395" s="100" t="str">
        <f t="shared" si="40"/>
        <v/>
      </c>
      <c r="D395" s="100" t="str">
        <f t="shared" si="41"/>
        <v/>
      </c>
      <c r="E395" s="100" t="str">
        <f t="shared" si="42"/>
        <v/>
      </c>
      <c r="F395" s="100" t="str">
        <f t="shared" si="43"/>
        <v/>
      </c>
      <c r="G395" s="100" t="str">
        <f t="shared" si="44"/>
        <v/>
      </c>
      <c r="H395" s="100" t="str">
        <f t="shared" si="45"/>
        <v/>
      </c>
      <c r="I395" s="100" t="str">
        <f t="shared" si="46"/>
        <v/>
      </c>
      <c r="L395" s="100"/>
    </row>
    <row r="396" spans="1:12" x14ac:dyDescent="0.3">
      <c r="B396" s="116" t="str">
        <f t="shared" si="47"/>
        <v/>
      </c>
      <c r="C396" s="100" t="str">
        <f t="shared" si="40"/>
        <v/>
      </c>
      <c r="D396" s="100" t="str">
        <f t="shared" si="41"/>
        <v/>
      </c>
      <c r="E396" s="100" t="str">
        <f t="shared" si="42"/>
        <v/>
      </c>
      <c r="F396" s="100" t="str">
        <f t="shared" si="43"/>
        <v/>
      </c>
      <c r="G396" s="100" t="str">
        <f t="shared" si="44"/>
        <v/>
      </c>
      <c r="H396" s="100" t="str">
        <f t="shared" si="45"/>
        <v/>
      </c>
      <c r="I396" s="100" t="str">
        <f t="shared" si="46"/>
        <v/>
      </c>
      <c r="L396" s="100"/>
    </row>
    <row r="397" spans="1:12" x14ac:dyDescent="0.3">
      <c r="B397" s="116" t="str">
        <f t="shared" si="47"/>
        <v/>
      </c>
      <c r="C397" s="100" t="str">
        <f t="shared" si="40"/>
        <v/>
      </c>
      <c r="D397" s="100" t="str">
        <f t="shared" si="41"/>
        <v/>
      </c>
      <c r="E397" s="100" t="str">
        <f t="shared" si="42"/>
        <v/>
      </c>
      <c r="F397" s="100" t="str">
        <f t="shared" si="43"/>
        <v/>
      </c>
      <c r="G397" s="100" t="str">
        <f t="shared" si="44"/>
        <v/>
      </c>
      <c r="H397" s="100" t="str">
        <f t="shared" si="45"/>
        <v/>
      </c>
      <c r="I397" s="100" t="str">
        <f t="shared" si="46"/>
        <v/>
      </c>
      <c r="L397" s="100"/>
    </row>
    <row r="398" spans="1:12" x14ac:dyDescent="0.3">
      <c r="B398" s="116" t="str">
        <f t="shared" si="47"/>
        <v/>
      </c>
      <c r="C398" s="100" t="str">
        <f t="shared" si="40"/>
        <v/>
      </c>
      <c r="D398" s="100" t="str">
        <f t="shared" si="41"/>
        <v/>
      </c>
      <c r="E398" s="100" t="str">
        <f t="shared" si="42"/>
        <v/>
      </c>
      <c r="F398" s="100" t="str">
        <f t="shared" si="43"/>
        <v/>
      </c>
      <c r="G398" s="100" t="str">
        <f t="shared" si="44"/>
        <v/>
      </c>
      <c r="H398" s="100" t="str">
        <f t="shared" si="45"/>
        <v/>
      </c>
      <c r="I398" s="100" t="str">
        <f t="shared" si="46"/>
        <v/>
      </c>
      <c r="L398" s="100"/>
    </row>
    <row r="399" spans="1:12" x14ac:dyDescent="0.3">
      <c r="B399" s="116" t="str">
        <f t="shared" si="47"/>
        <v/>
      </c>
      <c r="C399" s="100" t="str">
        <f t="shared" si="40"/>
        <v/>
      </c>
      <c r="D399" s="100" t="str">
        <f t="shared" si="41"/>
        <v/>
      </c>
      <c r="E399" s="100" t="str">
        <f t="shared" si="42"/>
        <v/>
      </c>
      <c r="F399" s="100" t="str">
        <f t="shared" si="43"/>
        <v/>
      </c>
      <c r="G399" s="100" t="str">
        <f t="shared" si="44"/>
        <v/>
      </c>
      <c r="H399" s="100" t="str">
        <f t="shared" si="45"/>
        <v/>
      </c>
      <c r="I399" s="100" t="str">
        <f t="shared" si="46"/>
        <v/>
      </c>
      <c r="L399" s="100"/>
    </row>
    <row r="400" spans="1:12" x14ac:dyDescent="0.3">
      <c r="B400" s="116" t="str">
        <f t="shared" si="47"/>
        <v/>
      </c>
      <c r="C400" s="100" t="str">
        <f t="shared" si="40"/>
        <v/>
      </c>
      <c r="D400" s="100" t="str">
        <f t="shared" si="41"/>
        <v/>
      </c>
      <c r="E400" s="100" t="str">
        <f t="shared" si="42"/>
        <v/>
      </c>
      <c r="F400" s="100" t="str">
        <f t="shared" si="43"/>
        <v/>
      </c>
      <c r="G400" s="100" t="str">
        <f t="shared" si="44"/>
        <v/>
      </c>
      <c r="H400" s="100" t="str">
        <f t="shared" si="45"/>
        <v/>
      </c>
      <c r="I400" s="100" t="str">
        <f t="shared" si="46"/>
        <v/>
      </c>
      <c r="L400" s="100"/>
    </row>
    <row r="401" spans="2:12" x14ac:dyDescent="0.3">
      <c r="B401" s="116" t="str">
        <f t="shared" si="47"/>
        <v/>
      </c>
      <c r="C401" s="100" t="str">
        <f t="shared" si="40"/>
        <v/>
      </c>
      <c r="D401" s="100" t="str">
        <f t="shared" si="41"/>
        <v/>
      </c>
      <c r="E401" s="100" t="str">
        <f t="shared" si="42"/>
        <v/>
      </c>
      <c r="F401" s="100" t="str">
        <f t="shared" si="43"/>
        <v/>
      </c>
      <c r="G401" s="100" t="str">
        <f t="shared" si="44"/>
        <v/>
      </c>
      <c r="H401" s="100" t="str">
        <f t="shared" si="45"/>
        <v/>
      </c>
      <c r="I401" s="100" t="str">
        <f t="shared" si="46"/>
        <v/>
      </c>
      <c r="L401" s="100"/>
    </row>
    <row r="402" spans="2:12" x14ac:dyDescent="0.3">
      <c r="B402" s="116" t="str">
        <f t="shared" si="47"/>
        <v/>
      </c>
      <c r="C402" s="100" t="str">
        <f t="shared" si="40"/>
        <v/>
      </c>
      <c r="D402" s="100" t="str">
        <f t="shared" si="41"/>
        <v/>
      </c>
      <c r="E402" s="100" t="str">
        <f t="shared" si="42"/>
        <v/>
      </c>
      <c r="F402" s="100" t="str">
        <f t="shared" si="43"/>
        <v/>
      </c>
      <c r="G402" s="100" t="str">
        <f t="shared" si="44"/>
        <v/>
      </c>
      <c r="H402" s="100" t="str">
        <f t="shared" si="45"/>
        <v/>
      </c>
      <c r="I402" s="100" t="str">
        <f t="shared" si="46"/>
        <v/>
      </c>
      <c r="L402" s="100"/>
    </row>
    <row r="403" spans="2:12" x14ac:dyDescent="0.3">
      <c r="B403" s="116" t="str">
        <f t="shared" si="47"/>
        <v/>
      </c>
      <c r="C403" s="100" t="str">
        <f t="shared" si="40"/>
        <v/>
      </c>
      <c r="D403" s="100" t="str">
        <f t="shared" si="41"/>
        <v/>
      </c>
      <c r="E403" s="100" t="str">
        <f t="shared" si="42"/>
        <v/>
      </c>
      <c r="F403" s="100" t="str">
        <f t="shared" si="43"/>
        <v/>
      </c>
      <c r="G403" s="100" t="str">
        <f t="shared" si="44"/>
        <v/>
      </c>
      <c r="H403" s="100" t="str">
        <f t="shared" si="45"/>
        <v/>
      </c>
      <c r="I403" s="100" t="str">
        <f t="shared" si="46"/>
        <v/>
      </c>
      <c r="L403" s="100"/>
    </row>
    <row r="404" spans="2:12" x14ac:dyDescent="0.3">
      <c r="B404" s="116" t="str">
        <f t="shared" si="47"/>
        <v/>
      </c>
      <c r="C404" s="100" t="str">
        <f t="shared" si="40"/>
        <v/>
      </c>
      <c r="D404" s="100" t="str">
        <f t="shared" si="41"/>
        <v/>
      </c>
      <c r="E404" s="100" t="str">
        <f t="shared" si="42"/>
        <v/>
      </c>
      <c r="F404" s="100" t="str">
        <f t="shared" si="43"/>
        <v/>
      </c>
      <c r="G404" s="100" t="str">
        <f t="shared" si="44"/>
        <v/>
      </c>
      <c r="H404" s="100" t="str">
        <f t="shared" si="45"/>
        <v/>
      </c>
      <c r="I404" s="100" t="str">
        <f t="shared" si="46"/>
        <v/>
      </c>
      <c r="L404" s="100"/>
    </row>
    <row r="405" spans="2:12" x14ac:dyDescent="0.3">
      <c r="B405" s="116" t="str">
        <f t="shared" si="47"/>
        <v/>
      </c>
      <c r="C405" s="100" t="str">
        <f t="shared" si="40"/>
        <v/>
      </c>
      <c r="D405" s="100" t="str">
        <f t="shared" si="41"/>
        <v/>
      </c>
      <c r="E405" s="100" t="str">
        <f t="shared" si="42"/>
        <v/>
      </c>
      <c r="F405" s="100" t="str">
        <f t="shared" si="43"/>
        <v/>
      </c>
      <c r="G405" s="100" t="str">
        <f t="shared" si="44"/>
        <v/>
      </c>
      <c r="H405" s="100" t="str">
        <f t="shared" si="45"/>
        <v/>
      </c>
      <c r="I405" s="100" t="str">
        <f t="shared" si="46"/>
        <v/>
      </c>
      <c r="L405" s="100"/>
    </row>
    <row r="406" spans="2:12" x14ac:dyDescent="0.3">
      <c r="B406" s="116" t="str">
        <f t="shared" si="47"/>
        <v/>
      </c>
      <c r="C406" s="100" t="str">
        <f t="shared" si="40"/>
        <v/>
      </c>
      <c r="D406" s="100" t="str">
        <f t="shared" si="41"/>
        <v/>
      </c>
      <c r="E406" s="100" t="str">
        <f t="shared" si="42"/>
        <v/>
      </c>
      <c r="F406" s="100" t="str">
        <f t="shared" si="43"/>
        <v/>
      </c>
      <c r="G406" s="100" t="str">
        <f t="shared" si="44"/>
        <v/>
      </c>
      <c r="H406" s="100" t="str">
        <f t="shared" si="45"/>
        <v/>
      </c>
      <c r="I406" s="100" t="str">
        <f t="shared" si="46"/>
        <v/>
      </c>
      <c r="L406" s="100"/>
    </row>
    <row r="407" spans="2:12" x14ac:dyDescent="0.3">
      <c r="B407" s="116" t="str">
        <f t="shared" si="47"/>
        <v/>
      </c>
      <c r="C407" s="100" t="str">
        <f t="shared" si="40"/>
        <v/>
      </c>
      <c r="D407" s="100" t="str">
        <f t="shared" si="41"/>
        <v/>
      </c>
      <c r="E407" s="100" t="str">
        <f t="shared" si="42"/>
        <v/>
      </c>
      <c r="F407" s="100" t="str">
        <f t="shared" si="43"/>
        <v/>
      </c>
      <c r="G407" s="100" t="str">
        <f t="shared" si="44"/>
        <v/>
      </c>
      <c r="H407" s="100" t="str">
        <f t="shared" si="45"/>
        <v/>
      </c>
      <c r="I407" s="100" t="str">
        <f t="shared" si="46"/>
        <v/>
      </c>
      <c r="L407" s="100"/>
    </row>
    <row r="408" spans="2:12" x14ac:dyDescent="0.3">
      <c r="B408" s="116" t="str">
        <f t="shared" si="47"/>
        <v/>
      </c>
      <c r="C408" s="100" t="str">
        <f t="shared" si="40"/>
        <v/>
      </c>
      <c r="D408" s="100" t="str">
        <f t="shared" si="41"/>
        <v/>
      </c>
      <c r="E408" s="100" t="str">
        <f t="shared" si="42"/>
        <v/>
      </c>
      <c r="F408" s="100" t="str">
        <f t="shared" si="43"/>
        <v/>
      </c>
      <c r="G408" s="100" t="str">
        <f t="shared" si="44"/>
        <v/>
      </c>
      <c r="H408" s="100" t="str">
        <f t="shared" si="45"/>
        <v/>
      </c>
      <c r="I408" s="100" t="str">
        <f t="shared" si="46"/>
        <v/>
      </c>
      <c r="L408" s="100"/>
    </row>
    <row r="409" spans="2:12" x14ac:dyDescent="0.3">
      <c r="B409" s="116" t="str">
        <f t="shared" si="47"/>
        <v/>
      </c>
      <c r="C409" s="100" t="str">
        <f t="shared" si="40"/>
        <v/>
      </c>
      <c r="D409" s="100" t="str">
        <f t="shared" si="41"/>
        <v/>
      </c>
      <c r="E409" s="100" t="str">
        <f t="shared" si="42"/>
        <v/>
      </c>
      <c r="F409" s="100" t="str">
        <f t="shared" si="43"/>
        <v/>
      </c>
      <c r="G409" s="100" t="str">
        <f t="shared" si="44"/>
        <v/>
      </c>
      <c r="H409" s="100" t="str">
        <f t="shared" si="45"/>
        <v/>
      </c>
      <c r="I409" s="100" t="str">
        <f t="shared" si="46"/>
        <v/>
      </c>
      <c r="L409" s="100"/>
    </row>
    <row r="410" spans="2:12" x14ac:dyDescent="0.3">
      <c r="B410" s="116" t="str">
        <f t="shared" si="47"/>
        <v/>
      </c>
      <c r="C410" s="100" t="str">
        <f t="shared" ref="C410:C473" si="48">_xlfn.LET(
_xlpm.StartingPrincipalBalance,$F409,
_xlpm.IsPrincipalRemainingZeroCondition,ROUND($F409,2)=0,
_xlpm.IsPrincipalRemainingBlankCondition,$F409="",
_xlpm.IsPeriodBlankCondition,ISBLANK($A410),
_xlpm.Calculation,IF(_xlpm.IsPeriodBlankCondition,"",IF(_xlpm.IsPrincipalRemainingBlankCondition,"",IF(_xlpm.IsPrincipalRemainingZeroCondition,"",_xlpm.StartingPrincipalBalance))),
_xlpm.Calculation
)</f>
        <v/>
      </c>
      <c r="D410" s="100" t="str">
        <f t="shared" ref="D410:D473" si="49">_xlfn.LET(
_xlpm.InterestCalculation,$F409*$B$9,
_xlpm.IsPrincipalRemainingZeroCondition,ROUND($F409,2)=0,
_xlpm.IsPrincipalRemainingBlankCondition,$F409="",
_xlpm.IsPeriodBlankCondition,ISBLANK($A410),
_xlpm.Calculation,IF(_xlpm.IsPeriodBlankCondition,"",IF(_xlpm.IsPrincipalRemainingBlankCondition,"",IF(_xlpm.IsPrincipalRemainingZeroCondition,"",_xlpm.InterestCalculation))),
_xlpm.Calculation
)</f>
        <v/>
      </c>
      <c r="E410" s="100" t="str">
        <f t="shared" ref="E410:E473" si="50">_xlfn.LET(
_xlpm.PrincipalOwedCalculation,$B$10-$D410,
_xlpm.IsPrincipalLessThenOrEqualToMonthlyPaymentCondition,$F409&lt;=$B$10,
_xlpm.IsPrincipalZeroCondition,ROUND($F409,2) = 0,
_xlpm.IsPrincipalRemainingBlankCondition,$F409="",
_xlpm.IsPeriodBlankCondition,ISBLANK($A410),
_xlpm.Calculation,IF(_xlpm.IsPeriodBlankCondition,"",IF(_xlpm.IsPrincipalRemainingBlankCondition,"",IF(_xlpm.IsPrincipalZeroCondition,"",IF(_xlpm.IsPrincipalLessThenOrEqualToMonthlyPaymentCondition,$F409,_xlpm.PrincipalOwedCalculation)))),
_xlpm.Calculation
)</f>
        <v/>
      </c>
      <c r="F410" s="100" t="str">
        <f t="shared" ref="F410:F473" si="51">_xlfn.LET(
_xlpm.StartingBalanceGreaterThanPrincipalOwedPlusPrepaymentCondition,$C410&gt;=$E410,
_xlpm.IsPrincpalOwedPlusPrepaymentLessThanOrEqualToPrincipalRemainingCondition,ROUND($E410,2)&lt;=ROUND($F409,2),
_xlpm.IsCurrentPrincapalOwedAmtGreaterThanPrevPrincipalOwedCondition,$E409&gt;$F409,
_xlpm.IsPrincipalZeroCondition,ROUND($F409,2) = 0,
_xlpm.IsPrincipalRemainingBlankCondition,$F409="",
_xlpm.IsPeriodBlankCondition,ISBLANK($A410),
_xlpm.Calculation,IF(_xlpm.IsPeriodBlankCondition,"",IF(_xlpm.IsPrincipalRemainingBlankCondition,"",IF(_xlpm.IsPrincipalZeroCondition,"",IF(_xlpm.StartingBalanceGreaterThanPrincipalOwedPlusPrepaymentCondition,$C410-$E410,0)))),
_xlpm.Calculation
)</f>
        <v/>
      </c>
      <c r="G410" s="100" t="str">
        <f t="shared" ref="G410:G473" si="52">_xlfn.LET(
_xlpm.PrincpalRemainingCalculation,$B$13,
_xlpm.IsPrincipalZeroCondition,ROUND($F409,2) = 0,
_xlpm.IsPrincipalRemainingBlankCondition,$F409="",
_xlpm.IsPeriodBlankCondition,ISBLANK($A410),
_xlpm.Calculation,IF(_xlpm.IsPeriodBlankCondition,"",IF(_xlpm.IsPrincipalRemainingBlankCondition,"",IF(_xlpm.IsPrincipalZeroCondition,"",_xlpm.PrincpalRemainingCalculation))),
_xlpm.Calculation
)</f>
        <v/>
      </c>
      <c r="H410" s="100" t="str">
        <f t="shared" ref="H410:H473" si="53">_xlfn.LET(
_xlpm.IsPrincipalRemainingLessThanOrEqualToPMICutoffAmtCondition,$F409&lt;=$B$2*(1-$B$15),
_xlpm.PMIMonthlyPayment,$B$19,
_xlpm.IsPrincipalZeroCondition,ROUND($F409,2) = 0,
_xlpm.IsPrincipalRemainingBlankCondition,$F409="",
_xlpm.IsPeriodBlankCondition,ISBLANK($A410),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10" s="100" t="str">
        <f t="shared" ref="I410:I473" si="54">_xlfn.LET(
_xlpm.IfPMIOwedIsBlank,IF($H410 = "",0,$H410),
_xlpm.TotalMonthlyPaymentCalculation,$D410+$E410+$G410+_xlpm.IfPMIOwedIsBlank,
_xlpm.IsPrincipalZeroCondition,ROUND($F409,2) = 0,
_xlpm.IsPrincipalRemainingBlankCondition,$F409="",
_xlpm.IsPeriodBlankCondition,ISBLANK($A410),
_xlpm.Calculation,IF(_xlpm.IsPeriodBlankCondition,"",IF(_xlpm.IsPrincipalRemainingBlankCondition,"",IF(_xlpm.IsPrincipalZeroCondition,"",_xlpm.TotalMonthlyPaymentCalculation))),
_xlpm.Calculation
)</f>
        <v/>
      </c>
      <c r="L410" s="100"/>
    </row>
    <row r="411" spans="2:12" x14ac:dyDescent="0.3">
      <c r="B411" s="116" t="str">
        <f t="shared" ref="B411:B474" si="55">IF(ISBLANK($A411),"",EDATE($B410,1))</f>
        <v/>
      </c>
      <c r="C411" s="100" t="str">
        <f t="shared" si="48"/>
        <v/>
      </c>
      <c r="D411" s="100" t="str">
        <f t="shared" si="49"/>
        <v/>
      </c>
      <c r="E411" s="100" t="str">
        <f t="shared" si="50"/>
        <v/>
      </c>
      <c r="F411" s="100" t="str">
        <f t="shared" si="51"/>
        <v/>
      </c>
      <c r="G411" s="100" t="str">
        <f t="shared" si="52"/>
        <v/>
      </c>
      <c r="H411" s="100" t="str">
        <f t="shared" si="53"/>
        <v/>
      </c>
      <c r="I411" s="100" t="str">
        <f t="shared" si="54"/>
        <v/>
      </c>
      <c r="L411" s="100"/>
    </row>
    <row r="412" spans="2:12" x14ac:dyDescent="0.3">
      <c r="B412" s="116" t="str">
        <f t="shared" si="55"/>
        <v/>
      </c>
      <c r="C412" s="100" t="str">
        <f t="shared" si="48"/>
        <v/>
      </c>
      <c r="D412" s="100" t="str">
        <f t="shared" si="49"/>
        <v/>
      </c>
      <c r="E412" s="100" t="str">
        <f t="shared" si="50"/>
        <v/>
      </c>
      <c r="F412" s="100" t="str">
        <f t="shared" si="51"/>
        <v/>
      </c>
      <c r="G412" s="100" t="str">
        <f t="shared" si="52"/>
        <v/>
      </c>
      <c r="H412" s="100" t="str">
        <f t="shared" si="53"/>
        <v/>
      </c>
      <c r="I412" s="100" t="str">
        <f t="shared" si="54"/>
        <v/>
      </c>
      <c r="L412" s="100"/>
    </row>
    <row r="413" spans="2:12" x14ac:dyDescent="0.3">
      <c r="B413" s="116" t="str">
        <f t="shared" si="55"/>
        <v/>
      </c>
      <c r="C413" s="100" t="str">
        <f t="shared" si="48"/>
        <v/>
      </c>
      <c r="D413" s="100" t="str">
        <f t="shared" si="49"/>
        <v/>
      </c>
      <c r="E413" s="100" t="str">
        <f t="shared" si="50"/>
        <v/>
      </c>
      <c r="F413" s="100" t="str">
        <f t="shared" si="51"/>
        <v/>
      </c>
      <c r="G413" s="100" t="str">
        <f t="shared" si="52"/>
        <v/>
      </c>
      <c r="H413" s="100" t="str">
        <f t="shared" si="53"/>
        <v/>
      </c>
      <c r="I413" s="100" t="str">
        <f t="shared" si="54"/>
        <v/>
      </c>
      <c r="L413" s="100"/>
    </row>
    <row r="414" spans="2:12" x14ac:dyDescent="0.3">
      <c r="B414" s="116" t="str">
        <f t="shared" si="55"/>
        <v/>
      </c>
      <c r="C414" s="100" t="str">
        <f t="shared" si="48"/>
        <v/>
      </c>
      <c r="D414" s="100" t="str">
        <f t="shared" si="49"/>
        <v/>
      </c>
      <c r="E414" s="100" t="str">
        <f t="shared" si="50"/>
        <v/>
      </c>
      <c r="F414" s="100" t="str">
        <f t="shared" si="51"/>
        <v/>
      </c>
      <c r="G414" s="100" t="str">
        <f t="shared" si="52"/>
        <v/>
      </c>
      <c r="H414" s="100" t="str">
        <f t="shared" si="53"/>
        <v/>
      </c>
      <c r="I414" s="100" t="str">
        <f t="shared" si="54"/>
        <v/>
      </c>
      <c r="L414" s="100"/>
    </row>
    <row r="415" spans="2:12" x14ac:dyDescent="0.3">
      <c r="B415" s="116" t="str">
        <f t="shared" si="55"/>
        <v/>
      </c>
      <c r="C415" s="100" t="str">
        <f t="shared" si="48"/>
        <v/>
      </c>
      <c r="D415" s="100" t="str">
        <f t="shared" si="49"/>
        <v/>
      </c>
      <c r="E415" s="100" t="str">
        <f t="shared" si="50"/>
        <v/>
      </c>
      <c r="F415" s="100" t="str">
        <f t="shared" si="51"/>
        <v/>
      </c>
      <c r="G415" s="100" t="str">
        <f t="shared" si="52"/>
        <v/>
      </c>
      <c r="H415" s="100" t="str">
        <f t="shared" si="53"/>
        <v/>
      </c>
      <c r="I415" s="100" t="str">
        <f t="shared" si="54"/>
        <v/>
      </c>
      <c r="L415" s="100"/>
    </row>
    <row r="416" spans="2:12" x14ac:dyDescent="0.3">
      <c r="B416" s="116" t="str">
        <f t="shared" si="55"/>
        <v/>
      </c>
      <c r="C416" s="100" t="str">
        <f t="shared" si="48"/>
        <v/>
      </c>
      <c r="D416" s="100" t="str">
        <f t="shared" si="49"/>
        <v/>
      </c>
      <c r="E416" s="100" t="str">
        <f t="shared" si="50"/>
        <v/>
      </c>
      <c r="F416" s="100" t="str">
        <f t="shared" si="51"/>
        <v/>
      </c>
      <c r="G416" s="100" t="str">
        <f t="shared" si="52"/>
        <v/>
      </c>
      <c r="H416" s="100" t="str">
        <f t="shared" si="53"/>
        <v/>
      </c>
      <c r="I416" s="100" t="str">
        <f t="shared" si="54"/>
        <v/>
      </c>
      <c r="L416" s="100"/>
    </row>
    <row r="417" spans="2:12" x14ac:dyDescent="0.3">
      <c r="B417" s="116" t="str">
        <f t="shared" si="55"/>
        <v/>
      </c>
      <c r="C417" s="100" t="str">
        <f t="shared" si="48"/>
        <v/>
      </c>
      <c r="D417" s="100" t="str">
        <f t="shared" si="49"/>
        <v/>
      </c>
      <c r="E417" s="100" t="str">
        <f t="shared" si="50"/>
        <v/>
      </c>
      <c r="F417" s="100" t="str">
        <f t="shared" si="51"/>
        <v/>
      </c>
      <c r="G417" s="100" t="str">
        <f t="shared" si="52"/>
        <v/>
      </c>
      <c r="H417" s="100" t="str">
        <f t="shared" si="53"/>
        <v/>
      </c>
      <c r="I417" s="100" t="str">
        <f t="shared" si="54"/>
        <v/>
      </c>
      <c r="L417" s="100"/>
    </row>
    <row r="418" spans="2:12" x14ac:dyDescent="0.3">
      <c r="B418" s="116" t="str">
        <f t="shared" si="55"/>
        <v/>
      </c>
      <c r="C418" s="100" t="str">
        <f t="shared" si="48"/>
        <v/>
      </c>
      <c r="D418" s="100" t="str">
        <f t="shared" si="49"/>
        <v/>
      </c>
      <c r="E418" s="100" t="str">
        <f t="shared" si="50"/>
        <v/>
      </c>
      <c r="F418" s="100" t="str">
        <f t="shared" si="51"/>
        <v/>
      </c>
      <c r="G418" s="100" t="str">
        <f t="shared" si="52"/>
        <v/>
      </c>
      <c r="H418" s="100" t="str">
        <f t="shared" si="53"/>
        <v/>
      </c>
      <c r="I418" s="100" t="str">
        <f t="shared" si="54"/>
        <v/>
      </c>
      <c r="L418" s="100"/>
    </row>
    <row r="419" spans="2:12" x14ac:dyDescent="0.3">
      <c r="B419" s="116" t="str">
        <f t="shared" si="55"/>
        <v/>
      </c>
      <c r="C419" s="100" t="str">
        <f t="shared" si="48"/>
        <v/>
      </c>
      <c r="D419" s="100" t="str">
        <f t="shared" si="49"/>
        <v/>
      </c>
      <c r="E419" s="100" t="str">
        <f t="shared" si="50"/>
        <v/>
      </c>
      <c r="F419" s="100" t="str">
        <f t="shared" si="51"/>
        <v/>
      </c>
      <c r="G419" s="100" t="str">
        <f t="shared" si="52"/>
        <v/>
      </c>
      <c r="H419" s="100" t="str">
        <f t="shared" si="53"/>
        <v/>
      </c>
      <c r="I419" s="100" t="str">
        <f t="shared" si="54"/>
        <v/>
      </c>
      <c r="L419" s="100"/>
    </row>
    <row r="420" spans="2:12" x14ac:dyDescent="0.3">
      <c r="B420" s="116" t="str">
        <f t="shared" si="55"/>
        <v/>
      </c>
      <c r="C420" s="100" t="str">
        <f t="shared" si="48"/>
        <v/>
      </c>
      <c r="D420" s="100" t="str">
        <f t="shared" si="49"/>
        <v/>
      </c>
      <c r="E420" s="100" t="str">
        <f t="shared" si="50"/>
        <v/>
      </c>
      <c r="F420" s="100" t="str">
        <f t="shared" si="51"/>
        <v/>
      </c>
      <c r="G420" s="100" t="str">
        <f t="shared" si="52"/>
        <v/>
      </c>
      <c r="H420" s="100" t="str">
        <f t="shared" si="53"/>
        <v/>
      </c>
      <c r="I420" s="100" t="str">
        <f t="shared" si="54"/>
        <v/>
      </c>
      <c r="L420" s="100"/>
    </row>
    <row r="421" spans="2:12" x14ac:dyDescent="0.3">
      <c r="B421" s="116" t="str">
        <f t="shared" si="55"/>
        <v/>
      </c>
      <c r="C421" s="100" t="str">
        <f t="shared" si="48"/>
        <v/>
      </c>
      <c r="D421" s="100" t="str">
        <f t="shared" si="49"/>
        <v/>
      </c>
      <c r="E421" s="100" t="str">
        <f t="shared" si="50"/>
        <v/>
      </c>
      <c r="F421" s="100" t="str">
        <f t="shared" si="51"/>
        <v/>
      </c>
      <c r="G421" s="100" t="str">
        <f t="shared" si="52"/>
        <v/>
      </c>
      <c r="H421" s="100" t="str">
        <f t="shared" si="53"/>
        <v/>
      </c>
      <c r="I421" s="100" t="str">
        <f t="shared" si="54"/>
        <v/>
      </c>
      <c r="L421" s="100"/>
    </row>
    <row r="422" spans="2:12" x14ac:dyDescent="0.3">
      <c r="B422" s="116" t="str">
        <f t="shared" si="55"/>
        <v/>
      </c>
      <c r="C422" s="100" t="str">
        <f t="shared" si="48"/>
        <v/>
      </c>
      <c r="D422" s="100" t="str">
        <f t="shared" si="49"/>
        <v/>
      </c>
      <c r="E422" s="100" t="str">
        <f t="shared" si="50"/>
        <v/>
      </c>
      <c r="F422" s="100" t="str">
        <f t="shared" si="51"/>
        <v/>
      </c>
      <c r="G422" s="100" t="str">
        <f t="shared" si="52"/>
        <v/>
      </c>
      <c r="H422" s="100" t="str">
        <f t="shared" si="53"/>
        <v/>
      </c>
      <c r="I422" s="100" t="str">
        <f t="shared" si="54"/>
        <v/>
      </c>
      <c r="L422" s="100"/>
    </row>
    <row r="423" spans="2:12" x14ac:dyDescent="0.3">
      <c r="B423" s="116" t="str">
        <f t="shared" si="55"/>
        <v/>
      </c>
      <c r="C423" s="100" t="str">
        <f t="shared" si="48"/>
        <v/>
      </c>
      <c r="D423" s="100" t="str">
        <f t="shared" si="49"/>
        <v/>
      </c>
      <c r="E423" s="100" t="str">
        <f t="shared" si="50"/>
        <v/>
      </c>
      <c r="F423" s="100" t="str">
        <f t="shared" si="51"/>
        <v/>
      </c>
      <c r="G423" s="100" t="str">
        <f t="shared" si="52"/>
        <v/>
      </c>
      <c r="H423" s="100" t="str">
        <f t="shared" si="53"/>
        <v/>
      </c>
      <c r="I423" s="100" t="str">
        <f t="shared" si="54"/>
        <v/>
      </c>
      <c r="L423" s="100"/>
    </row>
    <row r="424" spans="2:12" x14ac:dyDescent="0.3">
      <c r="B424" s="116" t="str">
        <f t="shared" si="55"/>
        <v/>
      </c>
      <c r="C424" s="100" t="str">
        <f t="shared" si="48"/>
        <v/>
      </c>
      <c r="D424" s="100" t="str">
        <f t="shared" si="49"/>
        <v/>
      </c>
      <c r="E424" s="100" t="str">
        <f t="shared" si="50"/>
        <v/>
      </c>
      <c r="F424" s="100" t="str">
        <f t="shared" si="51"/>
        <v/>
      </c>
      <c r="G424" s="100" t="str">
        <f t="shared" si="52"/>
        <v/>
      </c>
      <c r="H424" s="100" t="str">
        <f t="shared" si="53"/>
        <v/>
      </c>
      <c r="I424" s="100" t="str">
        <f t="shared" si="54"/>
        <v/>
      </c>
      <c r="L424" s="100"/>
    </row>
    <row r="425" spans="2:12" x14ac:dyDescent="0.3">
      <c r="B425" s="116" t="str">
        <f t="shared" si="55"/>
        <v/>
      </c>
      <c r="C425" s="100" t="str">
        <f t="shared" si="48"/>
        <v/>
      </c>
      <c r="D425" s="100" t="str">
        <f t="shared" si="49"/>
        <v/>
      </c>
      <c r="E425" s="100" t="str">
        <f t="shared" si="50"/>
        <v/>
      </c>
      <c r="F425" s="100" t="str">
        <f t="shared" si="51"/>
        <v/>
      </c>
      <c r="G425" s="100" t="str">
        <f t="shared" si="52"/>
        <v/>
      </c>
      <c r="H425" s="100" t="str">
        <f t="shared" si="53"/>
        <v/>
      </c>
      <c r="I425" s="100" t="str">
        <f t="shared" si="54"/>
        <v/>
      </c>
      <c r="L425" s="100"/>
    </row>
    <row r="426" spans="2:12" x14ac:dyDescent="0.3">
      <c r="B426" s="116" t="str">
        <f t="shared" si="55"/>
        <v/>
      </c>
      <c r="C426" s="100" t="str">
        <f t="shared" si="48"/>
        <v/>
      </c>
      <c r="D426" s="100" t="str">
        <f t="shared" si="49"/>
        <v/>
      </c>
      <c r="E426" s="100" t="str">
        <f t="shared" si="50"/>
        <v/>
      </c>
      <c r="F426" s="100" t="str">
        <f t="shared" si="51"/>
        <v/>
      </c>
      <c r="G426" s="100" t="str">
        <f t="shared" si="52"/>
        <v/>
      </c>
      <c r="H426" s="100" t="str">
        <f t="shared" si="53"/>
        <v/>
      </c>
      <c r="I426" s="100" t="str">
        <f t="shared" si="54"/>
        <v/>
      </c>
      <c r="L426" s="100"/>
    </row>
    <row r="427" spans="2:12" x14ac:dyDescent="0.3">
      <c r="B427" s="116" t="str">
        <f t="shared" si="55"/>
        <v/>
      </c>
      <c r="C427" s="100" t="str">
        <f t="shared" si="48"/>
        <v/>
      </c>
      <c r="D427" s="100" t="str">
        <f t="shared" si="49"/>
        <v/>
      </c>
      <c r="E427" s="100" t="str">
        <f t="shared" si="50"/>
        <v/>
      </c>
      <c r="F427" s="100" t="str">
        <f t="shared" si="51"/>
        <v/>
      </c>
      <c r="G427" s="100" t="str">
        <f t="shared" si="52"/>
        <v/>
      </c>
      <c r="H427" s="100" t="str">
        <f t="shared" si="53"/>
        <v/>
      </c>
      <c r="I427" s="100" t="str">
        <f t="shared" si="54"/>
        <v/>
      </c>
      <c r="L427" s="100"/>
    </row>
    <row r="428" spans="2:12" x14ac:dyDescent="0.3">
      <c r="B428" s="116" t="str">
        <f t="shared" si="55"/>
        <v/>
      </c>
      <c r="C428" s="100" t="str">
        <f t="shared" si="48"/>
        <v/>
      </c>
      <c r="D428" s="100" t="str">
        <f t="shared" si="49"/>
        <v/>
      </c>
      <c r="E428" s="100" t="str">
        <f t="shared" si="50"/>
        <v/>
      </c>
      <c r="F428" s="100" t="str">
        <f t="shared" si="51"/>
        <v/>
      </c>
      <c r="G428" s="100" t="str">
        <f t="shared" si="52"/>
        <v/>
      </c>
      <c r="H428" s="100" t="str">
        <f t="shared" si="53"/>
        <v/>
      </c>
      <c r="I428" s="100" t="str">
        <f t="shared" si="54"/>
        <v/>
      </c>
      <c r="L428" s="100"/>
    </row>
    <row r="429" spans="2:12" x14ac:dyDescent="0.3">
      <c r="B429" s="116" t="str">
        <f t="shared" si="55"/>
        <v/>
      </c>
      <c r="C429" s="100" t="str">
        <f t="shared" si="48"/>
        <v/>
      </c>
      <c r="D429" s="100" t="str">
        <f t="shared" si="49"/>
        <v/>
      </c>
      <c r="E429" s="100" t="str">
        <f t="shared" si="50"/>
        <v/>
      </c>
      <c r="F429" s="100" t="str">
        <f t="shared" si="51"/>
        <v/>
      </c>
      <c r="G429" s="100" t="str">
        <f t="shared" si="52"/>
        <v/>
      </c>
      <c r="H429" s="100" t="str">
        <f t="shared" si="53"/>
        <v/>
      </c>
      <c r="I429" s="100" t="str">
        <f t="shared" si="54"/>
        <v/>
      </c>
      <c r="L429" s="100"/>
    </row>
    <row r="430" spans="2:12" x14ac:dyDescent="0.3">
      <c r="B430" s="116" t="str">
        <f t="shared" si="55"/>
        <v/>
      </c>
      <c r="C430" s="100" t="str">
        <f t="shared" si="48"/>
        <v/>
      </c>
      <c r="D430" s="100" t="str">
        <f t="shared" si="49"/>
        <v/>
      </c>
      <c r="E430" s="100" t="str">
        <f t="shared" si="50"/>
        <v/>
      </c>
      <c r="F430" s="100" t="str">
        <f t="shared" si="51"/>
        <v/>
      </c>
      <c r="G430" s="100" t="str">
        <f t="shared" si="52"/>
        <v/>
      </c>
      <c r="H430" s="100" t="str">
        <f t="shared" si="53"/>
        <v/>
      </c>
      <c r="I430" s="100" t="str">
        <f t="shared" si="54"/>
        <v/>
      </c>
      <c r="L430" s="100"/>
    </row>
    <row r="431" spans="2:12" x14ac:dyDescent="0.3">
      <c r="B431" s="116" t="str">
        <f t="shared" si="55"/>
        <v/>
      </c>
      <c r="C431" s="100" t="str">
        <f t="shared" si="48"/>
        <v/>
      </c>
      <c r="D431" s="100" t="str">
        <f t="shared" si="49"/>
        <v/>
      </c>
      <c r="E431" s="100" t="str">
        <f t="shared" si="50"/>
        <v/>
      </c>
      <c r="F431" s="100" t="str">
        <f t="shared" si="51"/>
        <v/>
      </c>
      <c r="G431" s="100" t="str">
        <f t="shared" si="52"/>
        <v/>
      </c>
      <c r="H431" s="100" t="str">
        <f t="shared" si="53"/>
        <v/>
      </c>
      <c r="I431" s="100" t="str">
        <f t="shared" si="54"/>
        <v/>
      </c>
      <c r="L431" s="100"/>
    </row>
    <row r="432" spans="2:12" x14ac:dyDescent="0.3">
      <c r="B432" s="116" t="str">
        <f t="shared" si="55"/>
        <v/>
      </c>
      <c r="C432" s="100" t="str">
        <f t="shared" si="48"/>
        <v/>
      </c>
      <c r="D432" s="100" t="str">
        <f t="shared" si="49"/>
        <v/>
      </c>
      <c r="E432" s="100" t="str">
        <f t="shared" si="50"/>
        <v/>
      </c>
      <c r="F432" s="100" t="str">
        <f t="shared" si="51"/>
        <v/>
      </c>
      <c r="G432" s="100" t="str">
        <f t="shared" si="52"/>
        <v/>
      </c>
      <c r="H432" s="100" t="str">
        <f t="shared" si="53"/>
        <v/>
      </c>
      <c r="I432" s="100" t="str">
        <f t="shared" si="54"/>
        <v/>
      </c>
      <c r="L432" s="100"/>
    </row>
    <row r="433" spans="2:12" x14ac:dyDescent="0.3">
      <c r="B433" s="116" t="str">
        <f t="shared" si="55"/>
        <v/>
      </c>
      <c r="C433" s="100" t="str">
        <f t="shared" si="48"/>
        <v/>
      </c>
      <c r="D433" s="100" t="str">
        <f t="shared" si="49"/>
        <v/>
      </c>
      <c r="E433" s="100" t="str">
        <f t="shared" si="50"/>
        <v/>
      </c>
      <c r="F433" s="100" t="str">
        <f t="shared" si="51"/>
        <v/>
      </c>
      <c r="G433" s="100" t="str">
        <f t="shared" si="52"/>
        <v/>
      </c>
      <c r="H433" s="100" t="str">
        <f t="shared" si="53"/>
        <v/>
      </c>
      <c r="I433" s="100" t="str">
        <f t="shared" si="54"/>
        <v/>
      </c>
      <c r="L433" s="100"/>
    </row>
    <row r="434" spans="2:12" x14ac:dyDescent="0.3">
      <c r="B434" s="116" t="str">
        <f t="shared" si="55"/>
        <v/>
      </c>
      <c r="C434" s="100" t="str">
        <f t="shared" si="48"/>
        <v/>
      </c>
      <c r="D434" s="100" t="str">
        <f t="shared" si="49"/>
        <v/>
      </c>
      <c r="E434" s="100" t="str">
        <f t="shared" si="50"/>
        <v/>
      </c>
      <c r="F434" s="100" t="str">
        <f t="shared" si="51"/>
        <v/>
      </c>
      <c r="G434" s="100" t="str">
        <f t="shared" si="52"/>
        <v/>
      </c>
      <c r="H434" s="100" t="str">
        <f t="shared" si="53"/>
        <v/>
      </c>
      <c r="I434" s="100" t="str">
        <f t="shared" si="54"/>
        <v/>
      </c>
      <c r="L434" s="100"/>
    </row>
    <row r="435" spans="2:12" x14ac:dyDescent="0.3">
      <c r="B435" s="116" t="str">
        <f t="shared" si="55"/>
        <v/>
      </c>
      <c r="C435" s="100" t="str">
        <f t="shared" si="48"/>
        <v/>
      </c>
      <c r="D435" s="100" t="str">
        <f t="shared" si="49"/>
        <v/>
      </c>
      <c r="E435" s="100" t="str">
        <f t="shared" si="50"/>
        <v/>
      </c>
      <c r="F435" s="100" t="str">
        <f t="shared" si="51"/>
        <v/>
      </c>
      <c r="G435" s="100" t="str">
        <f t="shared" si="52"/>
        <v/>
      </c>
      <c r="H435" s="100" t="str">
        <f t="shared" si="53"/>
        <v/>
      </c>
      <c r="I435" s="100" t="str">
        <f t="shared" si="54"/>
        <v/>
      </c>
      <c r="L435" s="100"/>
    </row>
    <row r="436" spans="2:12" x14ac:dyDescent="0.3">
      <c r="B436" s="116" t="str">
        <f t="shared" si="55"/>
        <v/>
      </c>
      <c r="C436" s="100" t="str">
        <f t="shared" si="48"/>
        <v/>
      </c>
      <c r="D436" s="100" t="str">
        <f t="shared" si="49"/>
        <v/>
      </c>
      <c r="E436" s="100" t="str">
        <f t="shared" si="50"/>
        <v/>
      </c>
      <c r="F436" s="100" t="str">
        <f t="shared" si="51"/>
        <v/>
      </c>
      <c r="G436" s="100" t="str">
        <f t="shared" si="52"/>
        <v/>
      </c>
      <c r="H436" s="100" t="str">
        <f t="shared" si="53"/>
        <v/>
      </c>
      <c r="I436" s="100" t="str">
        <f t="shared" si="54"/>
        <v/>
      </c>
      <c r="L436" s="100"/>
    </row>
    <row r="437" spans="2:12" x14ac:dyDescent="0.3">
      <c r="B437" s="116" t="str">
        <f t="shared" si="55"/>
        <v/>
      </c>
      <c r="C437" s="100" t="str">
        <f t="shared" si="48"/>
        <v/>
      </c>
      <c r="D437" s="100" t="str">
        <f t="shared" si="49"/>
        <v/>
      </c>
      <c r="E437" s="100" t="str">
        <f t="shared" si="50"/>
        <v/>
      </c>
      <c r="F437" s="100" t="str">
        <f t="shared" si="51"/>
        <v/>
      </c>
      <c r="G437" s="100" t="str">
        <f t="shared" si="52"/>
        <v/>
      </c>
      <c r="H437" s="100" t="str">
        <f t="shared" si="53"/>
        <v/>
      </c>
      <c r="I437" s="100" t="str">
        <f t="shared" si="54"/>
        <v/>
      </c>
      <c r="L437" s="100"/>
    </row>
    <row r="438" spans="2:12" x14ac:dyDescent="0.3">
      <c r="B438" s="116" t="str">
        <f t="shared" si="55"/>
        <v/>
      </c>
      <c r="C438" s="100" t="str">
        <f t="shared" si="48"/>
        <v/>
      </c>
      <c r="D438" s="100" t="str">
        <f t="shared" si="49"/>
        <v/>
      </c>
      <c r="E438" s="100" t="str">
        <f t="shared" si="50"/>
        <v/>
      </c>
      <c r="F438" s="100" t="str">
        <f t="shared" si="51"/>
        <v/>
      </c>
      <c r="G438" s="100" t="str">
        <f t="shared" si="52"/>
        <v/>
      </c>
      <c r="H438" s="100" t="str">
        <f t="shared" si="53"/>
        <v/>
      </c>
      <c r="I438" s="100" t="str">
        <f t="shared" si="54"/>
        <v/>
      </c>
      <c r="L438" s="100"/>
    </row>
    <row r="439" spans="2:12" x14ac:dyDescent="0.3">
      <c r="B439" s="116" t="str">
        <f t="shared" si="55"/>
        <v/>
      </c>
      <c r="C439" s="100" t="str">
        <f t="shared" si="48"/>
        <v/>
      </c>
      <c r="D439" s="100" t="str">
        <f t="shared" si="49"/>
        <v/>
      </c>
      <c r="E439" s="100" t="str">
        <f t="shared" si="50"/>
        <v/>
      </c>
      <c r="F439" s="100" t="str">
        <f t="shared" si="51"/>
        <v/>
      </c>
      <c r="G439" s="100" t="str">
        <f t="shared" si="52"/>
        <v/>
      </c>
      <c r="H439" s="100" t="str">
        <f t="shared" si="53"/>
        <v/>
      </c>
      <c r="I439" s="100" t="str">
        <f t="shared" si="54"/>
        <v/>
      </c>
      <c r="L439" s="100"/>
    </row>
    <row r="440" spans="2:12" x14ac:dyDescent="0.3">
      <c r="B440" s="116" t="str">
        <f t="shared" si="55"/>
        <v/>
      </c>
      <c r="C440" s="100" t="str">
        <f t="shared" si="48"/>
        <v/>
      </c>
      <c r="D440" s="100" t="str">
        <f t="shared" si="49"/>
        <v/>
      </c>
      <c r="E440" s="100" t="str">
        <f t="shared" si="50"/>
        <v/>
      </c>
      <c r="F440" s="100" t="str">
        <f t="shared" si="51"/>
        <v/>
      </c>
      <c r="G440" s="100" t="str">
        <f t="shared" si="52"/>
        <v/>
      </c>
      <c r="H440" s="100" t="str">
        <f t="shared" si="53"/>
        <v/>
      </c>
      <c r="I440" s="100" t="str">
        <f t="shared" si="54"/>
        <v/>
      </c>
      <c r="L440" s="100"/>
    </row>
    <row r="441" spans="2:12" x14ac:dyDescent="0.3">
      <c r="B441" s="116" t="str">
        <f t="shared" si="55"/>
        <v/>
      </c>
      <c r="C441" s="100" t="str">
        <f t="shared" si="48"/>
        <v/>
      </c>
      <c r="D441" s="100" t="str">
        <f t="shared" si="49"/>
        <v/>
      </c>
      <c r="E441" s="100" t="str">
        <f t="shared" si="50"/>
        <v/>
      </c>
      <c r="F441" s="100" t="str">
        <f t="shared" si="51"/>
        <v/>
      </c>
      <c r="G441" s="100" t="str">
        <f t="shared" si="52"/>
        <v/>
      </c>
      <c r="H441" s="100" t="str">
        <f t="shared" si="53"/>
        <v/>
      </c>
      <c r="I441" s="100" t="str">
        <f t="shared" si="54"/>
        <v/>
      </c>
      <c r="L441" s="100"/>
    </row>
    <row r="442" spans="2:12" x14ac:dyDescent="0.3">
      <c r="B442" s="116" t="str">
        <f t="shared" si="55"/>
        <v/>
      </c>
      <c r="C442" s="100" t="str">
        <f t="shared" si="48"/>
        <v/>
      </c>
      <c r="D442" s="100" t="str">
        <f t="shared" si="49"/>
        <v/>
      </c>
      <c r="E442" s="100" t="str">
        <f t="shared" si="50"/>
        <v/>
      </c>
      <c r="F442" s="100" t="str">
        <f t="shared" si="51"/>
        <v/>
      </c>
      <c r="G442" s="100" t="str">
        <f t="shared" si="52"/>
        <v/>
      </c>
      <c r="H442" s="100" t="str">
        <f t="shared" si="53"/>
        <v/>
      </c>
      <c r="I442" s="100" t="str">
        <f t="shared" si="54"/>
        <v/>
      </c>
      <c r="L442" s="100"/>
    </row>
    <row r="443" spans="2:12" x14ac:dyDescent="0.3">
      <c r="B443" s="116" t="str">
        <f t="shared" si="55"/>
        <v/>
      </c>
      <c r="C443" s="100" t="str">
        <f t="shared" si="48"/>
        <v/>
      </c>
      <c r="D443" s="100" t="str">
        <f t="shared" si="49"/>
        <v/>
      </c>
      <c r="E443" s="100" t="str">
        <f t="shared" si="50"/>
        <v/>
      </c>
      <c r="F443" s="100" t="str">
        <f t="shared" si="51"/>
        <v/>
      </c>
      <c r="G443" s="100" t="str">
        <f t="shared" si="52"/>
        <v/>
      </c>
      <c r="H443" s="100" t="str">
        <f t="shared" si="53"/>
        <v/>
      </c>
      <c r="I443" s="100" t="str">
        <f t="shared" si="54"/>
        <v/>
      </c>
      <c r="L443" s="100"/>
    </row>
    <row r="444" spans="2:12" x14ac:dyDescent="0.3">
      <c r="B444" s="116" t="str">
        <f t="shared" si="55"/>
        <v/>
      </c>
      <c r="C444" s="100" t="str">
        <f t="shared" si="48"/>
        <v/>
      </c>
      <c r="D444" s="100" t="str">
        <f t="shared" si="49"/>
        <v/>
      </c>
      <c r="E444" s="100" t="str">
        <f t="shared" si="50"/>
        <v/>
      </c>
      <c r="F444" s="100" t="str">
        <f t="shared" si="51"/>
        <v/>
      </c>
      <c r="G444" s="100" t="str">
        <f t="shared" si="52"/>
        <v/>
      </c>
      <c r="H444" s="100" t="str">
        <f t="shared" si="53"/>
        <v/>
      </c>
      <c r="I444" s="100" t="str">
        <f t="shared" si="54"/>
        <v/>
      </c>
      <c r="L444" s="100"/>
    </row>
    <row r="445" spans="2:12" x14ac:dyDescent="0.3">
      <c r="B445" s="116" t="str">
        <f t="shared" si="55"/>
        <v/>
      </c>
      <c r="C445" s="100" t="str">
        <f t="shared" si="48"/>
        <v/>
      </c>
      <c r="D445" s="100" t="str">
        <f t="shared" si="49"/>
        <v/>
      </c>
      <c r="E445" s="100" t="str">
        <f t="shared" si="50"/>
        <v/>
      </c>
      <c r="F445" s="100" t="str">
        <f t="shared" si="51"/>
        <v/>
      </c>
      <c r="G445" s="100" t="str">
        <f t="shared" si="52"/>
        <v/>
      </c>
      <c r="H445" s="100" t="str">
        <f t="shared" si="53"/>
        <v/>
      </c>
      <c r="I445" s="100" t="str">
        <f t="shared" si="54"/>
        <v/>
      </c>
      <c r="L445" s="100"/>
    </row>
    <row r="446" spans="2:12" x14ac:dyDescent="0.3">
      <c r="B446" s="116" t="str">
        <f t="shared" si="55"/>
        <v/>
      </c>
      <c r="C446" s="100" t="str">
        <f t="shared" si="48"/>
        <v/>
      </c>
      <c r="D446" s="100" t="str">
        <f t="shared" si="49"/>
        <v/>
      </c>
      <c r="E446" s="100" t="str">
        <f t="shared" si="50"/>
        <v/>
      </c>
      <c r="F446" s="100" t="str">
        <f t="shared" si="51"/>
        <v/>
      </c>
      <c r="G446" s="100" t="str">
        <f t="shared" si="52"/>
        <v/>
      </c>
      <c r="H446" s="100" t="str">
        <f t="shared" si="53"/>
        <v/>
      </c>
      <c r="I446" s="100" t="str">
        <f t="shared" si="54"/>
        <v/>
      </c>
      <c r="L446" s="100"/>
    </row>
    <row r="447" spans="2:12" x14ac:dyDescent="0.3">
      <c r="B447" s="116" t="str">
        <f t="shared" si="55"/>
        <v/>
      </c>
      <c r="C447" s="100" t="str">
        <f t="shared" si="48"/>
        <v/>
      </c>
      <c r="D447" s="100" t="str">
        <f t="shared" si="49"/>
        <v/>
      </c>
      <c r="E447" s="100" t="str">
        <f t="shared" si="50"/>
        <v/>
      </c>
      <c r="F447" s="100" t="str">
        <f t="shared" si="51"/>
        <v/>
      </c>
      <c r="G447" s="100" t="str">
        <f t="shared" si="52"/>
        <v/>
      </c>
      <c r="H447" s="100" t="str">
        <f t="shared" si="53"/>
        <v/>
      </c>
      <c r="I447" s="100" t="str">
        <f t="shared" si="54"/>
        <v/>
      </c>
      <c r="L447" s="100"/>
    </row>
    <row r="448" spans="2:12" x14ac:dyDescent="0.3">
      <c r="B448" s="116" t="str">
        <f t="shared" si="55"/>
        <v/>
      </c>
      <c r="C448" s="100" t="str">
        <f t="shared" si="48"/>
        <v/>
      </c>
      <c r="D448" s="100" t="str">
        <f t="shared" si="49"/>
        <v/>
      </c>
      <c r="E448" s="100" t="str">
        <f t="shared" si="50"/>
        <v/>
      </c>
      <c r="F448" s="100" t="str">
        <f t="shared" si="51"/>
        <v/>
      </c>
      <c r="G448" s="100" t="str">
        <f t="shared" si="52"/>
        <v/>
      </c>
      <c r="H448" s="100" t="str">
        <f t="shared" si="53"/>
        <v/>
      </c>
      <c r="I448" s="100" t="str">
        <f t="shared" si="54"/>
        <v/>
      </c>
      <c r="L448" s="100"/>
    </row>
    <row r="449" spans="2:12" x14ac:dyDescent="0.3">
      <c r="B449" s="116" t="str">
        <f t="shared" si="55"/>
        <v/>
      </c>
      <c r="C449" s="100" t="str">
        <f t="shared" si="48"/>
        <v/>
      </c>
      <c r="D449" s="100" t="str">
        <f t="shared" si="49"/>
        <v/>
      </c>
      <c r="E449" s="100" t="str">
        <f t="shared" si="50"/>
        <v/>
      </c>
      <c r="F449" s="100" t="str">
        <f t="shared" si="51"/>
        <v/>
      </c>
      <c r="G449" s="100" t="str">
        <f t="shared" si="52"/>
        <v/>
      </c>
      <c r="H449" s="100" t="str">
        <f t="shared" si="53"/>
        <v/>
      </c>
      <c r="I449" s="100" t="str">
        <f t="shared" si="54"/>
        <v/>
      </c>
      <c r="L449" s="100"/>
    </row>
    <row r="450" spans="2:12" x14ac:dyDescent="0.3">
      <c r="B450" s="116" t="str">
        <f t="shared" si="55"/>
        <v/>
      </c>
      <c r="C450" s="100" t="str">
        <f t="shared" si="48"/>
        <v/>
      </c>
      <c r="D450" s="100" t="str">
        <f t="shared" si="49"/>
        <v/>
      </c>
      <c r="E450" s="100" t="str">
        <f t="shared" si="50"/>
        <v/>
      </c>
      <c r="F450" s="100" t="str">
        <f t="shared" si="51"/>
        <v/>
      </c>
      <c r="G450" s="100" t="str">
        <f t="shared" si="52"/>
        <v/>
      </c>
      <c r="H450" s="100" t="str">
        <f t="shared" si="53"/>
        <v/>
      </c>
      <c r="I450" s="100" t="str">
        <f t="shared" si="54"/>
        <v/>
      </c>
      <c r="L450" s="100"/>
    </row>
    <row r="451" spans="2:12" x14ac:dyDescent="0.3">
      <c r="B451" s="116" t="str">
        <f t="shared" si="55"/>
        <v/>
      </c>
      <c r="C451" s="100" t="str">
        <f t="shared" si="48"/>
        <v/>
      </c>
      <c r="D451" s="100" t="str">
        <f t="shared" si="49"/>
        <v/>
      </c>
      <c r="E451" s="100" t="str">
        <f t="shared" si="50"/>
        <v/>
      </c>
      <c r="F451" s="100" t="str">
        <f t="shared" si="51"/>
        <v/>
      </c>
      <c r="G451" s="100" t="str">
        <f t="shared" si="52"/>
        <v/>
      </c>
      <c r="H451" s="100" t="str">
        <f t="shared" si="53"/>
        <v/>
      </c>
      <c r="I451" s="100" t="str">
        <f t="shared" si="54"/>
        <v/>
      </c>
      <c r="L451" s="100"/>
    </row>
    <row r="452" spans="2:12" x14ac:dyDescent="0.3">
      <c r="B452" s="116" t="str">
        <f t="shared" si="55"/>
        <v/>
      </c>
      <c r="C452" s="100" t="str">
        <f t="shared" si="48"/>
        <v/>
      </c>
      <c r="D452" s="100" t="str">
        <f t="shared" si="49"/>
        <v/>
      </c>
      <c r="E452" s="100" t="str">
        <f t="shared" si="50"/>
        <v/>
      </c>
      <c r="F452" s="100" t="str">
        <f t="shared" si="51"/>
        <v/>
      </c>
      <c r="G452" s="100" t="str">
        <f t="shared" si="52"/>
        <v/>
      </c>
      <c r="H452" s="100" t="str">
        <f t="shared" si="53"/>
        <v/>
      </c>
      <c r="I452" s="100" t="str">
        <f t="shared" si="54"/>
        <v/>
      </c>
      <c r="L452" s="100"/>
    </row>
    <row r="453" spans="2:12" x14ac:dyDescent="0.3">
      <c r="B453" s="116" t="str">
        <f t="shared" si="55"/>
        <v/>
      </c>
      <c r="C453" s="100" t="str">
        <f t="shared" si="48"/>
        <v/>
      </c>
      <c r="D453" s="100" t="str">
        <f t="shared" si="49"/>
        <v/>
      </c>
      <c r="E453" s="100" t="str">
        <f t="shared" si="50"/>
        <v/>
      </c>
      <c r="F453" s="100" t="str">
        <f t="shared" si="51"/>
        <v/>
      </c>
      <c r="G453" s="100" t="str">
        <f t="shared" si="52"/>
        <v/>
      </c>
      <c r="H453" s="100" t="str">
        <f t="shared" si="53"/>
        <v/>
      </c>
      <c r="I453" s="100" t="str">
        <f t="shared" si="54"/>
        <v/>
      </c>
      <c r="L453" s="100"/>
    </row>
    <row r="454" spans="2:12" x14ac:dyDescent="0.3">
      <c r="B454" s="116" t="str">
        <f t="shared" si="55"/>
        <v/>
      </c>
      <c r="C454" s="100" t="str">
        <f t="shared" si="48"/>
        <v/>
      </c>
      <c r="D454" s="100" t="str">
        <f t="shared" si="49"/>
        <v/>
      </c>
      <c r="E454" s="100" t="str">
        <f t="shared" si="50"/>
        <v/>
      </c>
      <c r="F454" s="100" t="str">
        <f t="shared" si="51"/>
        <v/>
      </c>
      <c r="G454" s="100" t="str">
        <f t="shared" si="52"/>
        <v/>
      </c>
      <c r="H454" s="100" t="str">
        <f t="shared" si="53"/>
        <v/>
      </c>
      <c r="I454" s="100" t="str">
        <f t="shared" si="54"/>
        <v/>
      </c>
      <c r="L454" s="100"/>
    </row>
    <row r="455" spans="2:12" x14ac:dyDescent="0.3">
      <c r="B455" s="116" t="str">
        <f t="shared" si="55"/>
        <v/>
      </c>
      <c r="C455" s="100" t="str">
        <f t="shared" si="48"/>
        <v/>
      </c>
      <c r="D455" s="100" t="str">
        <f t="shared" si="49"/>
        <v/>
      </c>
      <c r="E455" s="100" t="str">
        <f t="shared" si="50"/>
        <v/>
      </c>
      <c r="F455" s="100" t="str">
        <f t="shared" si="51"/>
        <v/>
      </c>
      <c r="G455" s="100" t="str">
        <f t="shared" si="52"/>
        <v/>
      </c>
      <c r="H455" s="100" t="str">
        <f t="shared" si="53"/>
        <v/>
      </c>
      <c r="I455" s="100" t="str">
        <f t="shared" si="54"/>
        <v/>
      </c>
      <c r="L455" s="100"/>
    </row>
    <row r="456" spans="2:12" x14ac:dyDescent="0.3">
      <c r="B456" s="116" t="str">
        <f t="shared" si="55"/>
        <v/>
      </c>
      <c r="C456" s="100" t="str">
        <f t="shared" si="48"/>
        <v/>
      </c>
      <c r="D456" s="100" t="str">
        <f t="shared" si="49"/>
        <v/>
      </c>
      <c r="E456" s="100" t="str">
        <f t="shared" si="50"/>
        <v/>
      </c>
      <c r="F456" s="100" t="str">
        <f t="shared" si="51"/>
        <v/>
      </c>
      <c r="G456" s="100" t="str">
        <f t="shared" si="52"/>
        <v/>
      </c>
      <c r="H456" s="100" t="str">
        <f t="shared" si="53"/>
        <v/>
      </c>
      <c r="I456" s="100" t="str">
        <f t="shared" si="54"/>
        <v/>
      </c>
      <c r="L456" s="100"/>
    </row>
    <row r="457" spans="2:12" x14ac:dyDescent="0.3">
      <c r="B457" s="116" t="str">
        <f t="shared" si="55"/>
        <v/>
      </c>
      <c r="C457" s="100" t="str">
        <f t="shared" si="48"/>
        <v/>
      </c>
      <c r="D457" s="100" t="str">
        <f t="shared" si="49"/>
        <v/>
      </c>
      <c r="E457" s="100" t="str">
        <f t="shared" si="50"/>
        <v/>
      </c>
      <c r="F457" s="100" t="str">
        <f t="shared" si="51"/>
        <v/>
      </c>
      <c r="G457" s="100" t="str">
        <f t="shared" si="52"/>
        <v/>
      </c>
      <c r="H457" s="100" t="str">
        <f t="shared" si="53"/>
        <v/>
      </c>
      <c r="I457" s="100" t="str">
        <f t="shared" si="54"/>
        <v/>
      </c>
      <c r="L457" s="100"/>
    </row>
    <row r="458" spans="2:12" x14ac:dyDescent="0.3">
      <c r="B458" s="116" t="str">
        <f t="shared" si="55"/>
        <v/>
      </c>
      <c r="C458" s="100" t="str">
        <f t="shared" si="48"/>
        <v/>
      </c>
      <c r="D458" s="100" t="str">
        <f t="shared" si="49"/>
        <v/>
      </c>
      <c r="E458" s="100" t="str">
        <f t="shared" si="50"/>
        <v/>
      </c>
      <c r="F458" s="100" t="str">
        <f t="shared" si="51"/>
        <v/>
      </c>
      <c r="G458" s="100" t="str">
        <f t="shared" si="52"/>
        <v/>
      </c>
      <c r="H458" s="100" t="str">
        <f t="shared" si="53"/>
        <v/>
      </c>
      <c r="I458" s="100" t="str">
        <f t="shared" si="54"/>
        <v/>
      </c>
      <c r="L458" s="100"/>
    </row>
    <row r="459" spans="2:12" x14ac:dyDescent="0.3">
      <c r="B459" s="116" t="str">
        <f t="shared" si="55"/>
        <v/>
      </c>
      <c r="C459" s="100" t="str">
        <f t="shared" si="48"/>
        <v/>
      </c>
      <c r="D459" s="100" t="str">
        <f t="shared" si="49"/>
        <v/>
      </c>
      <c r="E459" s="100" t="str">
        <f t="shared" si="50"/>
        <v/>
      </c>
      <c r="F459" s="100" t="str">
        <f t="shared" si="51"/>
        <v/>
      </c>
      <c r="G459" s="100" t="str">
        <f t="shared" si="52"/>
        <v/>
      </c>
      <c r="H459" s="100" t="str">
        <f t="shared" si="53"/>
        <v/>
      </c>
      <c r="I459" s="100" t="str">
        <f t="shared" si="54"/>
        <v/>
      </c>
      <c r="L459" s="100"/>
    </row>
    <row r="460" spans="2:12" x14ac:dyDescent="0.3">
      <c r="B460" s="116" t="str">
        <f t="shared" si="55"/>
        <v/>
      </c>
      <c r="C460" s="100" t="str">
        <f t="shared" si="48"/>
        <v/>
      </c>
      <c r="D460" s="100" t="str">
        <f t="shared" si="49"/>
        <v/>
      </c>
      <c r="E460" s="100" t="str">
        <f t="shared" si="50"/>
        <v/>
      </c>
      <c r="F460" s="100" t="str">
        <f t="shared" si="51"/>
        <v/>
      </c>
      <c r="G460" s="100" t="str">
        <f t="shared" si="52"/>
        <v/>
      </c>
      <c r="H460" s="100" t="str">
        <f t="shared" si="53"/>
        <v/>
      </c>
      <c r="I460" s="100" t="str">
        <f t="shared" si="54"/>
        <v/>
      </c>
      <c r="L460" s="100"/>
    </row>
    <row r="461" spans="2:12" x14ac:dyDescent="0.3">
      <c r="B461" s="116" t="str">
        <f t="shared" si="55"/>
        <v/>
      </c>
      <c r="C461" s="100" t="str">
        <f t="shared" si="48"/>
        <v/>
      </c>
      <c r="D461" s="100" t="str">
        <f t="shared" si="49"/>
        <v/>
      </c>
      <c r="E461" s="100" t="str">
        <f t="shared" si="50"/>
        <v/>
      </c>
      <c r="F461" s="100" t="str">
        <f t="shared" si="51"/>
        <v/>
      </c>
      <c r="G461" s="100" t="str">
        <f t="shared" si="52"/>
        <v/>
      </c>
      <c r="H461" s="100" t="str">
        <f t="shared" si="53"/>
        <v/>
      </c>
      <c r="I461" s="100" t="str">
        <f t="shared" si="54"/>
        <v/>
      </c>
      <c r="L461" s="100"/>
    </row>
    <row r="462" spans="2:12" x14ac:dyDescent="0.3">
      <c r="B462" s="116" t="str">
        <f t="shared" si="55"/>
        <v/>
      </c>
      <c r="C462" s="100" t="str">
        <f t="shared" si="48"/>
        <v/>
      </c>
      <c r="D462" s="100" t="str">
        <f t="shared" si="49"/>
        <v/>
      </c>
      <c r="E462" s="100" t="str">
        <f t="shared" si="50"/>
        <v/>
      </c>
      <c r="F462" s="100" t="str">
        <f t="shared" si="51"/>
        <v/>
      </c>
      <c r="G462" s="100" t="str">
        <f t="shared" si="52"/>
        <v/>
      </c>
      <c r="H462" s="100" t="str">
        <f t="shared" si="53"/>
        <v/>
      </c>
      <c r="I462" s="100" t="str">
        <f t="shared" si="54"/>
        <v/>
      </c>
      <c r="L462" s="100"/>
    </row>
    <row r="463" spans="2:12" x14ac:dyDescent="0.3">
      <c r="B463" s="116" t="str">
        <f t="shared" si="55"/>
        <v/>
      </c>
      <c r="C463" s="100" t="str">
        <f t="shared" si="48"/>
        <v/>
      </c>
      <c r="D463" s="100" t="str">
        <f t="shared" si="49"/>
        <v/>
      </c>
      <c r="E463" s="100" t="str">
        <f t="shared" si="50"/>
        <v/>
      </c>
      <c r="F463" s="100" t="str">
        <f t="shared" si="51"/>
        <v/>
      </c>
      <c r="G463" s="100" t="str">
        <f t="shared" si="52"/>
        <v/>
      </c>
      <c r="H463" s="100" t="str">
        <f t="shared" si="53"/>
        <v/>
      </c>
      <c r="I463" s="100" t="str">
        <f t="shared" si="54"/>
        <v/>
      </c>
      <c r="L463" s="100"/>
    </row>
    <row r="464" spans="2:12" x14ac:dyDescent="0.3">
      <c r="B464" s="116" t="str">
        <f t="shared" si="55"/>
        <v/>
      </c>
      <c r="C464" s="100" t="str">
        <f t="shared" si="48"/>
        <v/>
      </c>
      <c r="D464" s="100" t="str">
        <f t="shared" si="49"/>
        <v/>
      </c>
      <c r="E464" s="100" t="str">
        <f t="shared" si="50"/>
        <v/>
      </c>
      <c r="F464" s="100" t="str">
        <f t="shared" si="51"/>
        <v/>
      </c>
      <c r="G464" s="100" t="str">
        <f t="shared" si="52"/>
        <v/>
      </c>
      <c r="H464" s="100" t="str">
        <f t="shared" si="53"/>
        <v/>
      </c>
      <c r="I464" s="100" t="str">
        <f t="shared" si="54"/>
        <v/>
      </c>
      <c r="L464" s="100"/>
    </row>
    <row r="465" spans="2:12" x14ac:dyDescent="0.3">
      <c r="B465" s="116" t="str">
        <f t="shared" si="55"/>
        <v/>
      </c>
      <c r="C465" s="100" t="str">
        <f t="shared" si="48"/>
        <v/>
      </c>
      <c r="D465" s="100" t="str">
        <f t="shared" si="49"/>
        <v/>
      </c>
      <c r="E465" s="100" t="str">
        <f t="shared" si="50"/>
        <v/>
      </c>
      <c r="F465" s="100" t="str">
        <f t="shared" si="51"/>
        <v/>
      </c>
      <c r="G465" s="100" t="str">
        <f t="shared" si="52"/>
        <v/>
      </c>
      <c r="H465" s="100" t="str">
        <f t="shared" si="53"/>
        <v/>
      </c>
      <c r="I465" s="100" t="str">
        <f t="shared" si="54"/>
        <v/>
      </c>
      <c r="L465" s="100"/>
    </row>
    <row r="466" spans="2:12" x14ac:dyDescent="0.3">
      <c r="B466" s="116" t="str">
        <f t="shared" si="55"/>
        <v/>
      </c>
      <c r="C466" s="100" t="str">
        <f t="shared" si="48"/>
        <v/>
      </c>
      <c r="D466" s="100" t="str">
        <f t="shared" si="49"/>
        <v/>
      </c>
      <c r="E466" s="100" t="str">
        <f t="shared" si="50"/>
        <v/>
      </c>
      <c r="F466" s="100" t="str">
        <f t="shared" si="51"/>
        <v/>
      </c>
      <c r="G466" s="100" t="str">
        <f t="shared" si="52"/>
        <v/>
      </c>
      <c r="H466" s="100" t="str">
        <f t="shared" si="53"/>
        <v/>
      </c>
      <c r="I466" s="100" t="str">
        <f t="shared" si="54"/>
        <v/>
      </c>
      <c r="L466" s="100"/>
    </row>
    <row r="467" spans="2:12" x14ac:dyDescent="0.3">
      <c r="B467" s="116" t="str">
        <f t="shared" si="55"/>
        <v/>
      </c>
      <c r="C467" s="100" t="str">
        <f t="shared" si="48"/>
        <v/>
      </c>
      <c r="D467" s="100" t="str">
        <f t="shared" si="49"/>
        <v/>
      </c>
      <c r="E467" s="100" t="str">
        <f t="shared" si="50"/>
        <v/>
      </c>
      <c r="F467" s="100" t="str">
        <f t="shared" si="51"/>
        <v/>
      </c>
      <c r="G467" s="100" t="str">
        <f t="shared" si="52"/>
        <v/>
      </c>
      <c r="H467" s="100" t="str">
        <f t="shared" si="53"/>
        <v/>
      </c>
      <c r="I467" s="100" t="str">
        <f t="shared" si="54"/>
        <v/>
      </c>
      <c r="L467" s="100"/>
    </row>
    <row r="468" spans="2:12" x14ac:dyDescent="0.3">
      <c r="B468" s="116" t="str">
        <f t="shared" si="55"/>
        <v/>
      </c>
      <c r="C468" s="100" t="str">
        <f t="shared" si="48"/>
        <v/>
      </c>
      <c r="D468" s="100" t="str">
        <f t="shared" si="49"/>
        <v/>
      </c>
      <c r="E468" s="100" t="str">
        <f t="shared" si="50"/>
        <v/>
      </c>
      <c r="F468" s="100" t="str">
        <f t="shared" si="51"/>
        <v/>
      </c>
      <c r="G468" s="100" t="str">
        <f t="shared" si="52"/>
        <v/>
      </c>
      <c r="H468" s="100" t="str">
        <f t="shared" si="53"/>
        <v/>
      </c>
      <c r="I468" s="100" t="str">
        <f t="shared" si="54"/>
        <v/>
      </c>
      <c r="L468" s="100"/>
    </row>
    <row r="469" spans="2:12" x14ac:dyDescent="0.3">
      <c r="B469" s="116" t="str">
        <f t="shared" si="55"/>
        <v/>
      </c>
      <c r="C469" s="100" t="str">
        <f t="shared" si="48"/>
        <v/>
      </c>
      <c r="D469" s="100" t="str">
        <f t="shared" si="49"/>
        <v/>
      </c>
      <c r="E469" s="100" t="str">
        <f t="shared" si="50"/>
        <v/>
      </c>
      <c r="F469" s="100" t="str">
        <f t="shared" si="51"/>
        <v/>
      </c>
      <c r="G469" s="100" t="str">
        <f t="shared" si="52"/>
        <v/>
      </c>
      <c r="H469" s="100" t="str">
        <f t="shared" si="53"/>
        <v/>
      </c>
      <c r="I469" s="100" t="str">
        <f t="shared" si="54"/>
        <v/>
      </c>
      <c r="L469" s="100"/>
    </row>
    <row r="470" spans="2:12" x14ac:dyDescent="0.3">
      <c r="B470" s="116" t="str">
        <f t="shared" si="55"/>
        <v/>
      </c>
      <c r="C470" s="100" t="str">
        <f t="shared" si="48"/>
        <v/>
      </c>
      <c r="D470" s="100" t="str">
        <f t="shared" si="49"/>
        <v/>
      </c>
      <c r="E470" s="100" t="str">
        <f t="shared" si="50"/>
        <v/>
      </c>
      <c r="F470" s="100" t="str">
        <f t="shared" si="51"/>
        <v/>
      </c>
      <c r="G470" s="100" t="str">
        <f t="shared" si="52"/>
        <v/>
      </c>
      <c r="H470" s="100" t="str">
        <f t="shared" si="53"/>
        <v/>
      </c>
      <c r="I470" s="100" t="str">
        <f t="shared" si="54"/>
        <v/>
      </c>
      <c r="L470" s="100"/>
    </row>
    <row r="471" spans="2:12" x14ac:dyDescent="0.3">
      <c r="B471" s="116" t="str">
        <f t="shared" si="55"/>
        <v/>
      </c>
      <c r="C471" s="100" t="str">
        <f t="shared" si="48"/>
        <v/>
      </c>
      <c r="D471" s="100" t="str">
        <f t="shared" si="49"/>
        <v/>
      </c>
      <c r="E471" s="100" t="str">
        <f t="shared" si="50"/>
        <v/>
      </c>
      <c r="F471" s="100" t="str">
        <f t="shared" si="51"/>
        <v/>
      </c>
      <c r="G471" s="100" t="str">
        <f t="shared" si="52"/>
        <v/>
      </c>
      <c r="H471" s="100" t="str">
        <f t="shared" si="53"/>
        <v/>
      </c>
      <c r="I471" s="100" t="str">
        <f t="shared" si="54"/>
        <v/>
      </c>
      <c r="L471" s="100"/>
    </row>
    <row r="472" spans="2:12" x14ac:dyDescent="0.3">
      <c r="B472" s="116" t="str">
        <f t="shared" si="55"/>
        <v/>
      </c>
      <c r="C472" s="100" t="str">
        <f t="shared" si="48"/>
        <v/>
      </c>
      <c r="D472" s="100" t="str">
        <f t="shared" si="49"/>
        <v/>
      </c>
      <c r="E472" s="100" t="str">
        <f t="shared" si="50"/>
        <v/>
      </c>
      <c r="F472" s="100" t="str">
        <f t="shared" si="51"/>
        <v/>
      </c>
      <c r="G472" s="100" t="str">
        <f t="shared" si="52"/>
        <v/>
      </c>
      <c r="H472" s="100" t="str">
        <f t="shared" si="53"/>
        <v/>
      </c>
      <c r="I472" s="100" t="str">
        <f t="shared" si="54"/>
        <v/>
      </c>
      <c r="L472" s="100"/>
    </row>
    <row r="473" spans="2:12" x14ac:dyDescent="0.3">
      <c r="B473" s="116" t="str">
        <f t="shared" si="55"/>
        <v/>
      </c>
      <c r="C473" s="100" t="str">
        <f t="shared" si="48"/>
        <v/>
      </c>
      <c r="D473" s="100" t="str">
        <f t="shared" si="49"/>
        <v/>
      </c>
      <c r="E473" s="100" t="str">
        <f t="shared" si="50"/>
        <v/>
      </c>
      <c r="F473" s="100" t="str">
        <f t="shared" si="51"/>
        <v/>
      </c>
      <c r="G473" s="100" t="str">
        <f t="shared" si="52"/>
        <v/>
      </c>
      <c r="H473" s="100" t="str">
        <f t="shared" si="53"/>
        <v/>
      </c>
      <c r="I473" s="100" t="str">
        <f t="shared" si="54"/>
        <v/>
      </c>
      <c r="L473" s="100"/>
    </row>
    <row r="474" spans="2:12" x14ac:dyDescent="0.3">
      <c r="B474" s="116" t="str">
        <f t="shared" si="55"/>
        <v/>
      </c>
      <c r="C474" s="100" t="str">
        <f t="shared" ref="C474:C537" si="56">_xlfn.LET(
_xlpm.StartingPrincipalBalance,$F473,
_xlpm.IsPrincipalRemainingZeroCondition,ROUND($F473,2)=0,
_xlpm.IsPrincipalRemainingBlankCondition,$F473="",
_xlpm.IsPeriodBlankCondition,ISBLANK($A474),
_xlpm.Calculation,IF(_xlpm.IsPeriodBlankCondition,"",IF(_xlpm.IsPrincipalRemainingBlankCondition,"",IF(_xlpm.IsPrincipalRemainingZeroCondition,"",_xlpm.StartingPrincipalBalance))),
_xlpm.Calculation
)</f>
        <v/>
      </c>
      <c r="D474" s="100" t="str">
        <f t="shared" ref="D474:D537" si="57">_xlfn.LET(
_xlpm.InterestCalculation,$F473*$B$9,
_xlpm.IsPrincipalRemainingZeroCondition,ROUND($F473,2)=0,
_xlpm.IsPrincipalRemainingBlankCondition,$F473="",
_xlpm.IsPeriodBlankCondition,ISBLANK($A474),
_xlpm.Calculation,IF(_xlpm.IsPeriodBlankCondition,"",IF(_xlpm.IsPrincipalRemainingBlankCondition,"",IF(_xlpm.IsPrincipalRemainingZeroCondition,"",_xlpm.InterestCalculation))),
_xlpm.Calculation
)</f>
        <v/>
      </c>
      <c r="E474" s="100" t="str">
        <f t="shared" ref="E474:E537" si="58">_xlfn.LET(
_xlpm.PrincipalOwedCalculation,$B$10-$D474,
_xlpm.IsPrincipalLessThenOrEqualToMonthlyPaymentCondition,$F473&lt;=$B$10,
_xlpm.IsPrincipalZeroCondition,ROUND($F473,2) = 0,
_xlpm.IsPrincipalRemainingBlankCondition,$F473="",
_xlpm.IsPeriodBlankCondition,ISBLANK($A474),
_xlpm.Calculation,IF(_xlpm.IsPeriodBlankCondition,"",IF(_xlpm.IsPrincipalRemainingBlankCondition,"",IF(_xlpm.IsPrincipalZeroCondition,"",IF(_xlpm.IsPrincipalLessThenOrEqualToMonthlyPaymentCondition,$F473,_xlpm.PrincipalOwedCalculation)))),
_xlpm.Calculation
)</f>
        <v/>
      </c>
      <c r="F474" s="100" t="str">
        <f t="shared" ref="F474:F537" si="59">_xlfn.LET(
_xlpm.StartingBalanceGreaterThanPrincipalOwedPlusPrepaymentCondition,$C474&gt;=$E474,
_xlpm.IsPrincpalOwedPlusPrepaymentLessThanOrEqualToPrincipalRemainingCondition,ROUND($E474,2)&lt;=ROUND($F473,2),
_xlpm.IsCurrentPrincapalOwedAmtGreaterThanPrevPrincipalOwedCondition,$E473&gt;$F473,
_xlpm.IsPrincipalZeroCondition,ROUND($F473,2) = 0,
_xlpm.IsPrincipalRemainingBlankCondition,$F473="",
_xlpm.IsPeriodBlankCondition,ISBLANK($A474),
_xlpm.Calculation,IF(_xlpm.IsPeriodBlankCondition,"",IF(_xlpm.IsPrincipalRemainingBlankCondition,"",IF(_xlpm.IsPrincipalZeroCondition,"",IF(_xlpm.StartingBalanceGreaterThanPrincipalOwedPlusPrepaymentCondition,$C474-$E474,0)))),
_xlpm.Calculation
)</f>
        <v/>
      </c>
      <c r="G474" s="100" t="str">
        <f t="shared" ref="G474:G537" si="60">_xlfn.LET(
_xlpm.PrincpalRemainingCalculation,$B$13,
_xlpm.IsPrincipalZeroCondition,ROUND($F473,2) = 0,
_xlpm.IsPrincipalRemainingBlankCondition,$F473="",
_xlpm.IsPeriodBlankCondition,ISBLANK($A474),
_xlpm.Calculation,IF(_xlpm.IsPeriodBlankCondition,"",IF(_xlpm.IsPrincipalRemainingBlankCondition,"",IF(_xlpm.IsPrincipalZeroCondition,"",_xlpm.PrincpalRemainingCalculation))),
_xlpm.Calculation
)</f>
        <v/>
      </c>
      <c r="H474" s="100" t="str">
        <f t="shared" ref="H474:H537" si="61">_xlfn.LET(
_xlpm.IsPrincipalRemainingLessThanOrEqualToPMICutoffAmtCondition,$F473&lt;=$B$2*(1-$B$15),
_xlpm.PMIMonthlyPayment,$B$19,
_xlpm.IsPrincipalZeroCondition,ROUND($F473,2) = 0,
_xlpm.IsPrincipalRemainingBlankCondition,$F473="",
_xlpm.IsPeriodBlankCondition,ISBLANK($A474),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474" s="100" t="str">
        <f t="shared" ref="I474:I537" si="62">_xlfn.LET(
_xlpm.IfPMIOwedIsBlank,IF($H474 = "",0,$H474),
_xlpm.TotalMonthlyPaymentCalculation,$D474+$E474+$G474+_xlpm.IfPMIOwedIsBlank,
_xlpm.IsPrincipalZeroCondition,ROUND($F473,2) = 0,
_xlpm.IsPrincipalRemainingBlankCondition,$F473="",
_xlpm.IsPeriodBlankCondition,ISBLANK($A474),
_xlpm.Calculation,IF(_xlpm.IsPeriodBlankCondition,"",IF(_xlpm.IsPrincipalRemainingBlankCondition,"",IF(_xlpm.IsPrincipalZeroCondition,"",_xlpm.TotalMonthlyPaymentCalculation))),
_xlpm.Calculation
)</f>
        <v/>
      </c>
      <c r="L474" s="100"/>
    </row>
    <row r="475" spans="2:12" x14ac:dyDescent="0.3">
      <c r="B475" s="116" t="str">
        <f t="shared" ref="B475:B538" si="63">IF(ISBLANK($A475),"",EDATE($B474,1))</f>
        <v/>
      </c>
      <c r="C475" s="100" t="str">
        <f t="shared" si="56"/>
        <v/>
      </c>
      <c r="D475" s="100" t="str">
        <f t="shared" si="57"/>
        <v/>
      </c>
      <c r="E475" s="100" t="str">
        <f t="shared" si="58"/>
        <v/>
      </c>
      <c r="F475" s="100" t="str">
        <f t="shared" si="59"/>
        <v/>
      </c>
      <c r="G475" s="100" t="str">
        <f t="shared" si="60"/>
        <v/>
      </c>
      <c r="H475" s="100" t="str">
        <f t="shared" si="61"/>
        <v/>
      </c>
      <c r="I475" s="100" t="str">
        <f t="shared" si="62"/>
        <v/>
      </c>
      <c r="L475" s="100"/>
    </row>
    <row r="476" spans="2:12" x14ac:dyDescent="0.3">
      <c r="B476" s="116" t="str">
        <f t="shared" si="63"/>
        <v/>
      </c>
      <c r="C476" s="100" t="str">
        <f t="shared" si="56"/>
        <v/>
      </c>
      <c r="D476" s="100" t="str">
        <f t="shared" si="57"/>
        <v/>
      </c>
      <c r="E476" s="100" t="str">
        <f t="shared" si="58"/>
        <v/>
      </c>
      <c r="F476" s="100" t="str">
        <f t="shared" si="59"/>
        <v/>
      </c>
      <c r="G476" s="100" t="str">
        <f t="shared" si="60"/>
        <v/>
      </c>
      <c r="H476" s="100" t="str">
        <f t="shared" si="61"/>
        <v/>
      </c>
      <c r="I476" s="100" t="str">
        <f t="shared" si="62"/>
        <v/>
      </c>
      <c r="L476" s="100"/>
    </row>
    <row r="477" spans="2:12" x14ac:dyDescent="0.3">
      <c r="B477" s="116" t="str">
        <f t="shared" si="63"/>
        <v/>
      </c>
      <c r="C477" s="100" t="str">
        <f t="shared" si="56"/>
        <v/>
      </c>
      <c r="D477" s="100" t="str">
        <f t="shared" si="57"/>
        <v/>
      </c>
      <c r="E477" s="100" t="str">
        <f t="shared" si="58"/>
        <v/>
      </c>
      <c r="F477" s="100" t="str">
        <f t="shared" si="59"/>
        <v/>
      </c>
      <c r="G477" s="100" t="str">
        <f t="shared" si="60"/>
        <v/>
      </c>
      <c r="H477" s="100" t="str">
        <f t="shared" si="61"/>
        <v/>
      </c>
      <c r="I477" s="100" t="str">
        <f t="shared" si="62"/>
        <v/>
      </c>
      <c r="L477" s="100"/>
    </row>
    <row r="478" spans="2:12" x14ac:dyDescent="0.3">
      <c r="B478" s="116" t="str">
        <f t="shared" si="63"/>
        <v/>
      </c>
      <c r="C478" s="100" t="str">
        <f t="shared" si="56"/>
        <v/>
      </c>
      <c r="D478" s="100" t="str">
        <f t="shared" si="57"/>
        <v/>
      </c>
      <c r="E478" s="100" t="str">
        <f t="shared" si="58"/>
        <v/>
      </c>
      <c r="F478" s="100" t="str">
        <f t="shared" si="59"/>
        <v/>
      </c>
      <c r="G478" s="100" t="str">
        <f t="shared" si="60"/>
        <v/>
      </c>
      <c r="H478" s="100" t="str">
        <f t="shared" si="61"/>
        <v/>
      </c>
      <c r="I478" s="100" t="str">
        <f t="shared" si="62"/>
        <v/>
      </c>
      <c r="L478" s="100"/>
    </row>
    <row r="479" spans="2:12" x14ac:dyDescent="0.3">
      <c r="B479" s="116" t="str">
        <f t="shared" si="63"/>
        <v/>
      </c>
      <c r="C479" s="100" t="str">
        <f t="shared" si="56"/>
        <v/>
      </c>
      <c r="D479" s="100" t="str">
        <f t="shared" si="57"/>
        <v/>
      </c>
      <c r="E479" s="100" t="str">
        <f t="shared" si="58"/>
        <v/>
      </c>
      <c r="F479" s="100" t="str">
        <f t="shared" si="59"/>
        <v/>
      </c>
      <c r="G479" s="100" t="str">
        <f t="shared" si="60"/>
        <v/>
      </c>
      <c r="H479" s="100" t="str">
        <f t="shared" si="61"/>
        <v/>
      </c>
      <c r="I479" s="100" t="str">
        <f t="shared" si="62"/>
        <v/>
      </c>
      <c r="L479" s="100"/>
    </row>
    <row r="480" spans="2:12" x14ac:dyDescent="0.3">
      <c r="B480" s="116" t="str">
        <f t="shared" si="63"/>
        <v/>
      </c>
      <c r="C480" s="100" t="str">
        <f t="shared" si="56"/>
        <v/>
      </c>
      <c r="D480" s="100" t="str">
        <f t="shared" si="57"/>
        <v/>
      </c>
      <c r="E480" s="100" t="str">
        <f t="shared" si="58"/>
        <v/>
      </c>
      <c r="F480" s="100" t="str">
        <f t="shared" si="59"/>
        <v/>
      </c>
      <c r="G480" s="100" t="str">
        <f t="shared" si="60"/>
        <v/>
      </c>
      <c r="H480" s="100" t="str">
        <f t="shared" si="61"/>
        <v/>
      </c>
      <c r="I480" s="100" t="str">
        <f t="shared" si="62"/>
        <v/>
      </c>
      <c r="L480" s="100"/>
    </row>
    <row r="481" spans="2:12" x14ac:dyDescent="0.3">
      <c r="B481" s="116" t="str">
        <f t="shared" si="63"/>
        <v/>
      </c>
      <c r="C481" s="100" t="str">
        <f t="shared" si="56"/>
        <v/>
      </c>
      <c r="D481" s="100" t="str">
        <f t="shared" si="57"/>
        <v/>
      </c>
      <c r="E481" s="100" t="str">
        <f t="shared" si="58"/>
        <v/>
      </c>
      <c r="F481" s="100" t="str">
        <f t="shared" si="59"/>
        <v/>
      </c>
      <c r="G481" s="100" t="str">
        <f t="shared" si="60"/>
        <v/>
      </c>
      <c r="H481" s="100" t="str">
        <f t="shared" si="61"/>
        <v/>
      </c>
      <c r="I481" s="100" t="str">
        <f t="shared" si="62"/>
        <v/>
      </c>
      <c r="L481" s="100"/>
    </row>
    <row r="482" spans="2:12" x14ac:dyDescent="0.3">
      <c r="B482" s="116" t="str">
        <f t="shared" si="63"/>
        <v/>
      </c>
      <c r="C482" s="100" t="str">
        <f t="shared" si="56"/>
        <v/>
      </c>
      <c r="D482" s="100" t="str">
        <f t="shared" si="57"/>
        <v/>
      </c>
      <c r="E482" s="100" t="str">
        <f t="shared" si="58"/>
        <v/>
      </c>
      <c r="F482" s="100" t="str">
        <f t="shared" si="59"/>
        <v/>
      </c>
      <c r="G482" s="100" t="str">
        <f t="shared" si="60"/>
        <v/>
      </c>
      <c r="H482" s="100" t="str">
        <f t="shared" si="61"/>
        <v/>
      </c>
      <c r="I482" s="100" t="str">
        <f t="shared" si="62"/>
        <v/>
      </c>
      <c r="L482" s="100"/>
    </row>
    <row r="483" spans="2:12" x14ac:dyDescent="0.3">
      <c r="B483" s="116" t="str">
        <f t="shared" si="63"/>
        <v/>
      </c>
      <c r="C483" s="100" t="str">
        <f t="shared" si="56"/>
        <v/>
      </c>
      <c r="D483" s="100" t="str">
        <f t="shared" si="57"/>
        <v/>
      </c>
      <c r="E483" s="100" t="str">
        <f t="shared" si="58"/>
        <v/>
      </c>
      <c r="F483" s="100" t="str">
        <f t="shared" si="59"/>
        <v/>
      </c>
      <c r="G483" s="100" t="str">
        <f t="shared" si="60"/>
        <v/>
      </c>
      <c r="H483" s="100" t="str">
        <f t="shared" si="61"/>
        <v/>
      </c>
      <c r="I483" s="100" t="str">
        <f t="shared" si="62"/>
        <v/>
      </c>
      <c r="L483" s="100"/>
    </row>
    <row r="484" spans="2:12" x14ac:dyDescent="0.3">
      <c r="B484" s="116" t="str">
        <f t="shared" si="63"/>
        <v/>
      </c>
      <c r="C484" s="100" t="str">
        <f t="shared" si="56"/>
        <v/>
      </c>
      <c r="D484" s="100" t="str">
        <f t="shared" si="57"/>
        <v/>
      </c>
      <c r="E484" s="100" t="str">
        <f t="shared" si="58"/>
        <v/>
      </c>
      <c r="F484" s="100" t="str">
        <f t="shared" si="59"/>
        <v/>
      </c>
      <c r="G484" s="100" t="str">
        <f t="shared" si="60"/>
        <v/>
      </c>
      <c r="H484" s="100" t="str">
        <f t="shared" si="61"/>
        <v/>
      </c>
      <c r="I484" s="100" t="str">
        <f t="shared" si="62"/>
        <v/>
      </c>
      <c r="L484" s="100"/>
    </row>
    <row r="485" spans="2:12" x14ac:dyDescent="0.3">
      <c r="B485" s="116" t="str">
        <f t="shared" si="63"/>
        <v/>
      </c>
      <c r="C485" s="100" t="str">
        <f t="shared" si="56"/>
        <v/>
      </c>
      <c r="D485" s="100" t="str">
        <f t="shared" si="57"/>
        <v/>
      </c>
      <c r="E485" s="100" t="str">
        <f t="shared" si="58"/>
        <v/>
      </c>
      <c r="F485" s="100" t="str">
        <f t="shared" si="59"/>
        <v/>
      </c>
      <c r="G485" s="100" t="str">
        <f t="shared" si="60"/>
        <v/>
      </c>
      <c r="H485" s="100" t="str">
        <f t="shared" si="61"/>
        <v/>
      </c>
      <c r="I485" s="100" t="str">
        <f t="shared" si="62"/>
        <v/>
      </c>
      <c r="L485" s="100"/>
    </row>
    <row r="486" spans="2:12" x14ac:dyDescent="0.3">
      <c r="B486" s="116" t="str">
        <f t="shared" si="63"/>
        <v/>
      </c>
      <c r="C486" s="100" t="str">
        <f t="shared" si="56"/>
        <v/>
      </c>
      <c r="D486" s="100" t="str">
        <f t="shared" si="57"/>
        <v/>
      </c>
      <c r="E486" s="100" t="str">
        <f t="shared" si="58"/>
        <v/>
      </c>
      <c r="F486" s="100" t="str">
        <f t="shared" si="59"/>
        <v/>
      </c>
      <c r="G486" s="100" t="str">
        <f t="shared" si="60"/>
        <v/>
      </c>
      <c r="H486" s="100" t="str">
        <f t="shared" si="61"/>
        <v/>
      </c>
      <c r="I486" s="100" t="str">
        <f t="shared" si="62"/>
        <v/>
      </c>
      <c r="L486" s="100"/>
    </row>
    <row r="487" spans="2:12" x14ac:dyDescent="0.3">
      <c r="B487" s="116" t="str">
        <f t="shared" si="63"/>
        <v/>
      </c>
      <c r="C487" s="100" t="str">
        <f t="shared" si="56"/>
        <v/>
      </c>
      <c r="D487" s="100" t="str">
        <f t="shared" si="57"/>
        <v/>
      </c>
      <c r="E487" s="100" t="str">
        <f t="shared" si="58"/>
        <v/>
      </c>
      <c r="F487" s="100" t="str">
        <f t="shared" si="59"/>
        <v/>
      </c>
      <c r="G487" s="100" t="str">
        <f t="shared" si="60"/>
        <v/>
      </c>
      <c r="H487" s="100" t="str">
        <f t="shared" si="61"/>
        <v/>
      </c>
      <c r="I487" s="100" t="str">
        <f t="shared" si="62"/>
        <v/>
      </c>
      <c r="L487" s="100"/>
    </row>
    <row r="488" spans="2:12" x14ac:dyDescent="0.3">
      <c r="B488" s="116" t="str">
        <f t="shared" si="63"/>
        <v/>
      </c>
      <c r="C488" s="100" t="str">
        <f t="shared" si="56"/>
        <v/>
      </c>
      <c r="D488" s="100" t="str">
        <f t="shared" si="57"/>
        <v/>
      </c>
      <c r="E488" s="100" t="str">
        <f t="shared" si="58"/>
        <v/>
      </c>
      <c r="F488" s="100" t="str">
        <f t="shared" si="59"/>
        <v/>
      </c>
      <c r="G488" s="100" t="str">
        <f t="shared" si="60"/>
        <v/>
      </c>
      <c r="H488" s="100" t="str">
        <f t="shared" si="61"/>
        <v/>
      </c>
      <c r="I488" s="100" t="str">
        <f t="shared" si="62"/>
        <v/>
      </c>
      <c r="L488" s="100"/>
    </row>
    <row r="489" spans="2:12" x14ac:dyDescent="0.3">
      <c r="B489" s="116" t="str">
        <f t="shared" si="63"/>
        <v/>
      </c>
      <c r="C489" s="100" t="str">
        <f t="shared" si="56"/>
        <v/>
      </c>
      <c r="D489" s="100" t="str">
        <f t="shared" si="57"/>
        <v/>
      </c>
      <c r="E489" s="100" t="str">
        <f t="shared" si="58"/>
        <v/>
      </c>
      <c r="F489" s="100" t="str">
        <f t="shared" si="59"/>
        <v/>
      </c>
      <c r="G489" s="100" t="str">
        <f t="shared" si="60"/>
        <v/>
      </c>
      <c r="H489" s="100" t="str">
        <f t="shared" si="61"/>
        <v/>
      </c>
      <c r="I489" s="100" t="str">
        <f t="shared" si="62"/>
        <v/>
      </c>
      <c r="L489" s="100"/>
    </row>
    <row r="490" spans="2:12" x14ac:dyDescent="0.3">
      <c r="B490" s="116" t="str">
        <f t="shared" si="63"/>
        <v/>
      </c>
      <c r="C490" s="100" t="str">
        <f t="shared" si="56"/>
        <v/>
      </c>
      <c r="D490" s="100" t="str">
        <f t="shared" si="57"/>
        <v/>
      </c>
      <c r="E490" s="100" t="str">
        <f t="shared" si="58"/>
        <v/>
      </c>
      <c r="F490" s="100" t="str">
        <f t="shared" si="59"/>
        <v/>
      </c>
      <c r="G490" s="100" t="str">
        <f t="shared" si="60"/>
        <v/>
      </c>
      <c r="H490" s="100" t="str">
        <f t="shared" si="61"/>
        <v/>
      </c>
      <c r="I490" s="100" t="str">
        <f t="shared" si="62"/>
        <v/>
      </c>
      <c r="L490" s="100"/>
    </row>
    <row r="491" spans="2:12" x14ac:dyDescent="0.3">
      <c r="B491" s="116" t="str">
        <f t="shared" si="63"/>
        <v/>
      </c>
      <c r="C491" s="100" t="str">
        <f t="shared" si="56"/>
        <v/>
      </c>
      <c r="D491" s="100" t="str">
        <f t="shared" si="57"/>
        <v/>
      </c>
      <c r="E491" s="100" t="str">
        <f t="shared" si="58"/>
        <v/>
      </c>
      <c r="F491" s="100" t="str">
        <f t="shared" si="59"/>
        <v/>
      </c>
      <c r="G491" s="100" t="str">
        <f t="shared" si="60"/>
        <v/>
      </c>
      <c r="H491" s="100" t="str">
        <f t="shared" si="61"/>
        <v/>
      </c>
      <c r="I491" s="100" t="str">
        <f t="shared" si="62"/>
        <v/>
      </c>
      <c r="L491" s="100"/>
    </row>
    <row r="492" spans="2:12" x14ac:dyDescent="0.3">
      <c r="B492" s="116" t="str">
        <f t="shared" si="63"/>
        <v/>
      </c>
      <c r="C492" s="100" t="str">
        <f t="shared" si="56"/>
        <v/>
      </c>
      <c r="D492" s="100" t="str">
        <f t="shared" si="57"/>
        <v/>
      </c>
      <c r="E492" s="100" t="str">
        <f t="shared" si="58"/>
        <v/>
      </c>
      <c r="F492" s="100" t="str">
        <f t="shared" si="59"/>
        <v/>
      </c>
      <c r="G492" s="100" t="str">
        <f t="shared" si="60"/>
        <v/>
      </c>
      <c r="H492" s="100" t="str">
        <f t="shared" si="61"/>
        <v/>
      </c>
      <c r="I492" s="100" t="str">
        <f t="shared" si="62"/>
        <v/>
      </c>
      <c r="L492" s="100"/>
    </row>
    <row r="493" spans="2:12" x14ac:dyDescent="0.3">
      <c r="B493" s="116" t="str">
        <f t="shared" si="63"/>
        <v/>
      </c>
      <c r="C493" s="100" t="str">
        <f t="shared" si="56"/>
        <v/>
      </c>
      <c r="D493" s="100" t="str">
        <f t="shared" si="57"/>
        <v/>
      </c>
      <c r="E493" s="100" t="str">
        <f t="shared" si="58"/>
        <v/>
      </c>
      <c r="F493" s="100" t="str">
        <f t="shared" si="59"/>
        <v/>
      </c>
      <c r="G493" s="100" t="str">
        <f t="shared" si="60"/>
        <v/>
      </c>
      <c r="H493" s="100" t="str">
        <f t="shared" si="61"/>
        <v/>
      </c>
      <c r="I493" s="100" t="str">
        <f t="shared" si="62"/>
        <v/>
      </c>
      <c r="L493" s="100"/>
    </row>
    <row r="494" spans="2:12" x14ac:dyDescent="0.3">
      <c r="B494" s="116" t="str">
        <f t="shared" si="63"/>
        <v/>
      </c>
      <c r="C494" s="100" t="str">
        <f t="shared" si="56"/>
        <v/>
      </c>
      <c r="D494" s="100" t="str">
        <f t="shared" si="57"/>
        <v/>
      </c>
      <c r="E494" s="100" t="str">
        <f t="shared" si="58"/>
        <v/>
      </c>
      <c r="F494" s="100" t="str">
        <f t="shared" si="59"/>
        <v/>
      </c>
      <c r="G494" s="100" t="str">
        <f t="shared" si="60"/>
        <v/>
      </c>
      <c r="H494" s="100" t="str">
        <f t="shared" si="61"/>
        <v/>
      </c>
      <c r="I494" s="100" t="str">
        <f t="shared" si="62"/>
        <v/>
      </c>
      <c r="L494" s="100"/>
    </row>
    <row r="495" spans="2:12" x14ac:dyDescent="0.3">
      <c r="B495" s="116" t="str">
        <f t="shared" si="63"/>
        <v/>
      </c>
      <c r="C495" s="100" t="str">
        <f t="shared" si="56"/>
        <v/>
      </c>
      <c r="D495" s="100" t="str">
        <f t="shared" si="57"/>
        <v/>
      </c>
      <c r="E495" s="100" t="str">
        <f t="shared" si="58"/>
        <v/>
      </c>
      <c r="F495" s="100" t="str">
        <f t="shared" si="59"/>
        <v/>
      </c>
      <c r="G495" s="100" t="str">
        <f t="shared" si="60"/>
        <v/>
      </c>
      <c r="H495" s="100" t="str">
        <f t="shared" si="61"/>
        <v/>
      </c>
      <c r="I495" s="100" t="str">
        <f t="shared" si="62"/>
        <v/>
      </c>
      <c r="L495" s="100"/>
    </row>
    <row r="496" spans="2:12" x14ac:dyDescent="0.3">
      <c r="B496" s="116" t="str">
        <f t="shared" si="63"/>
        <v/>
      </c>
      <c r="C496" s="100" t="str">
        <f t="shared" si="56"/>
        <v/>
      </c>
      <c r="D496" s="100" t="str">
        <f t="shared" si="57"/>
        <v/>
      </c>
      <c r="E496" s="100" t="str">
        <f t="shared" si="58"/>
        <v/>
      </c>
      <c r="F496" s="100" t="str">
        <f t="shared" si="59"/>
        <v/>
      </c>
      <c r="G496" s="100" t="str">
        <f t="shared" si="60"/>
        <v/>
      </c>
      <c r="H496" s="100" t="str">
        <f t="shared" si="61"/>
        <v/>
      </c>
      <c r="I496" s="100" t="str">
        <f t="shared" si="62"/>
        <v/>
      </c>
      <c r="L496" s="100"/>
    </row>
    <row r="497" spans="2:12" x14ac:dyDescent="0.3">
      <c r="B497" s="116" t="str">
        <f t="shared" si="63"/>
        <v/>
      </c>
      <c r="C497" s="100" t="str">
        <f t="shared" si="56"/>
        <v/>
      </c>
      <c r="D497" s="100" t="str">
        <f t="shared" si="57"/>
        <v/>
      </c>
      <c r="E497" s="100" t="str">
        <f t="shared" si="58"/>
        <v/>
      </c>
      <c r="F497" s="100" t="str">
        <f t="shared" si="59"/>
        <v/>
      </c>
      <c r="G497" s="100" t="str">
        <f t="shared" si="60"/>
        <v/>
      </c>
      <c r="H497" s="100" t="str">
        <f t="shared" si="61"/>
        <v/>
      </c>
      <c r="I497" s="100" t="str">
        <f t="shared" si="62"/>
        <v/>
      </c>
      <c r="L497" s="100"/>
    </row>
    <row r="498" spans="2:12" x14ac:dyDescent="0.3">
      <c r="B498" s="116" t="str">
        <f t="shared" si="63"/>
        <v/>
      </c>
      <c r="C498" s="100" t="str">
        <f t="shared" si="56"/>
        <v/>
      </c>
      <c r="D498" s="100" t="str">
        <f t="shared" si="57"/>
        <v/>
      </c>
      <c r="E498" s="100" t="str">
        <f t="shared" si="58"/>
        <v/>
      </c>
      <c r="F498" s="100" t="str">
        <f t="shared" si="59"/>
        <v/>
      </c>
      <c r="G498" s="100" t="str">
        <f t="shared" si="60"/>
        <v/>
      </c>
      <c r="H498" s="100" t="str">
        <f t="shared" si="61"/>
        <v/>
      </c>
      <c r="I498" s="100" t="str">
        <f t="shared" si="62"/>
        <v/>
      </c>
      <c r="L498" s="100"/>
    </row>
    <row r="499" spans="2:12" x14ac:dyDescent="0.3">
      <c r="B499" s="116" t="str">
        <f t="shared" si="63"/>
        <v/>
      </c>
      <c r="C499" s="100" t="str">
        <f t="shared" si="56"/>
        <v/>
      </c>
      <c r="D499" s="100" t="str">
        <f t="shared" si="57"/>
        <v/>
      </c>
      <c r="E499" s="100" t="str">
        <f t="shared" si="58"/>
        <v/>
      </c>
      <c r="F499" s="100" t="str">
        <f t="shared" si="59"/>
        <v/>
      </c>
      <c r="G499" s="100" t="str">
        <f t="shared" si="60"/>
        <v/>
      </c>
      <c r="H499" s="100" t="str">
        <f t="shared" si="61"/>
        <v/>
      </c>
      <c r="I499" s="100" t="str">
        <f t="shared" si="62"/>
        <v/>
      </c>
      <c r="L499" s="100"/>
    </row>
    <row r="500" spans="2:12" x14ac:dyDescent="0.3">
      <c r="B500" s="116" t="str">
        <f t="shared" si="63"/>
        <v/>
      </c>
      <c r="C500" s="100" t="str">
        <f t="shared" si="56"/>
        <v/>
      </c>
      <c r="D500" s="100" t="str">
        <f t="shared" si="57"/>
        <v/>
      </c>
      <c r="E500" s="100" t="str">
        <f t="shared" si="58"/>
        <v/>
      </c>
      <c r="F500" s="100" t="str">
        <f t="shared" si="59"/>
        <v/>
      </c>
      <c r="G500" s="100" t="str">
        <f t="shared" si="60"/>
        <v/>
      </c>
      <c r="H500" s="100" t="str">
        <f t="shared" si="61"/>
        <v/>
      </c>
      <c r="I500" s="100" t="str">
        <f t="shared" si="62"/>
        <v/>
      </c>
      <c r="L500" s="100"/>
    </row>
    <row r="501" spans="2:12" x14ac:dyDescent="0.3">
      <c r="B501" s="116" t="str">
        <f t="shared" si="63"/>
        <v/>
      </c>
      <c r="C501" s="100" t="str">
        <f t="shared" si="56"/>
        <v/>
      </c>
      <c r="D501" s="100" t="str">
        <f t="shared" si="57"/>
        <v/>
      </c>
      <c r="E501" s="100" t="str">
        <f t="shared" si="58"/>
        <v/>
      </c>
      <c r="F501" s="100" t="str">
        <f t="shared" si="59"/>
        <v/>
      </c>
      <c r="G501" s="100" t="str">
        <f t="shared" si="60"/>
        <v/>
      </c>
      <c r="H501" s="100" t="str">
        <f t="shared" si="61"/>
        <v/>
      </c>
      <c r="I501" s="100" t="str">
        <f t="shared" si="62"/>
        <v/>
      </c>
      <c r="L501" s="100"/>
    </row>
    <row r="502" spans="2:12" x14ac:dyDescent="0.3">
      <c r="B502" s="116" t="str">
        <f t="shared" si="63"/>
        <v/>
      </c>
      <c r="C502" s="100" t="str">
        <f t="shared" si="56"/>
        <v/>
      </c>
      <c r="D502" s="100" t="str">
        <f t="shared" si="57"/>
        <v/>
      </c>
      <c r="E502" s="100" t="str">
        <f t="shared" si="58"/>
        <v/>
      </c>
      <c r="F502" s="100" t="str">
        <f t="shared" si="59"/>
        <v/>
      </c>
      <c r="G502" s="100" t="str">
        <f t="shared" si="60"/>
        <v/>
      </c>
      <c r="H502" s="100" t="str">
        <f t="shared" si="61"/>
        <v/>
      </c>
      <c r="I502" s="100" t="str">
        <f t="shared" si="62"/>
        <v/>
      </c>
      <c r="L502" s="100"/>
    </row>
    <row r="503" spans="2:12" x14ac:dyDescent="0.3">
      <c r="B503" s="116" t="str">
        <f t="shared" si="63"/>
        <v/>
      </c>
      <c r="C503" s="100" t="str">
        <f t="shared" si="56"/>
        <v/>
      </c>
      <c r="D503" s="100" t="str">
        <f t="shared" si="57"/>
        <v/>
      </c>
      <c r="E503" s="100" t="str">
        <f t="shared" si="58"/>
        <v/>
      </c>
      <c r="F503" s="100" t="str">
        <f t="shared" si="59"/>
        <v/>
      </c>
      <c r="G503" s="100" t="str">
        <f t="shared" si="60"/>
        <v/>
      </c>
      <c r="H503" s="100" t="str">
        <f t="shared" si="61"/>
        <v/>
      </c>
      <c r="I503" s="100" t="str">
        <f t="shared" si="62"/>
        <v/>
      </c>
      <c r="L503" s="100"/>
    </row>
    <row r="504" spans="2:12" x14ac:dyDescent="0.3">
      <c r="B504" s="116" t="str">
        <f t="shared" si="63"/>
        <v/>
      </c>
      <c r="C504" s="100" t="str">
        <f t="shared" si="56"/>
        <v/>
      </c>
      <c r="D504" s="100" t="str">
        <f t="shared" si="57"/>
        <v/>
      </c>
      <c r="E504" s="100" t="str">
        <f t="shared" si="58"/>
        <v/>
      </c>
      <c r="F504" s="100" t="str">
        <f t="shared" si="59"/>
        <v/>
      </c>
      <c r="G504" s="100" t="str">
        <f t="shared" si="60"/>
        <v/>
      </c>
      <c r="H504" s="100" t="str">
        <f t="shared" si="61"/>
        <v/>
      </c>
      <c r="I504" s="100" t="str">
        <f t="shared" si="62"/>
        <v/>
      </c>
      <c r="L504" s="100"/>
    </row>
    <row r="505" spans="2:12" x14ac:dyDescent="0.3">
      <c r="B505" s="116" t="str">
        <f t="shared" si="63"/>
        <v/>
      </c>
      <c r="C505" s="100" t="str">
        <f t="shared" si="56"/>
        <v/>
      </c>
      <c r="D505" s="100" t="str">
        <f t="shared" si="57"/>
        <v/>
      </c>
      <c r="E505" s="100" t="str">
        <f t="shared" si="58"/>
        <v/>
      </c>
      <c r="F505" s="100" t="str">
        <f t="shared" si="59"/>
        <v/>
      </c>
      <c r="G505" s="100" t="str">
        <f t="shared" si="60"/>
        <v/>
      </c>
      <c r="H505" s="100" t="str">
        <f t="shared" si="61"/>
        <v/>
      </c>
      <c r="I505" s="100" t="str">
        <f t="shared" si="62"/>
        <v/>
      </c>
      <c r="L505" s="100"/>
    </row>
    <row r="506" spans="2:12" x14ac:dyDescent="0.3">
      <c r="B506" s="116" t="str">
        <f t="shared" si="63"/>
        <v/>
      </c>
      <c r="C506" s="100" t="str">
        <f t="shared" si="56"/>
        <v/>
      </c>
      <c r="D506" s="100" t="str">
        <f t="shared" si="57"/>
        <v/>
      </c>
      <c r="E506" s="100" t="str">
        <f t="shared" si="58"/>
        <v/>
      </c>
      <c r="F506" s="100" t="str">
        <f t="shared" si="59"/>
        <v/>
      </c>
      <c r="G506" s="100" t="str">
        <f t="shared" si="60"/>
        <v/>
      </c>
      <c r="H506" s="100" t="str">
        <f t="shared" si="61"/>
        <v/>
      </c>
      <c r="I506" s="100" t="str">
        <f t="shared" si="62"/>
        <v/>
      </c>
      <c r="L506" s="100"/>
    </row>
    <row r="507" spans="2:12" x14ac:dyDescent="0.3">
      <c r="B507" s="116" t="str">
        <f t="shared" si="63"/>
        <v/>
      </c>
      <c r="C507" s="100" t="str">
        <f t="shared" si="56"/>
        <v/>
      </c>
      <c r="D507" s="100" t="str">
        <f t="shared" si="57"/>
        <v/>
      </c>
      <c r="E507" s="100" t="str">
        <f t="shared" si="58"/>
        <v/>
      </c>
      <c r="F507" s="100" t="str">
        <f t="shared" si="59"/>
        <v/>
      </c>
      <c r="G507" s="100" t="str">
        <f t="shared" si="60"/>
        <v/>
      </c>
      <c r="H507" s="100" t="str">
        <f t="shared" si="61"/>
        <v/>
      </c>
      <c r="I507" s="100" t="str">
        <f t="shared" si="62"/>
        <v/>
      </c>
      <c r="L507" s="100"/>
    </row>
    <row r="508" spans="2:12" x14ac:dyDescent="0.3">
      <c r="B508" s="116" t="str">
        <f t="shared" si="63"/>
        <v/>
      </c>
      <c r="C508" s="100" t="str">
        <f t="shared" si="56"/>
        <v/>
      </c>
      <c r="D508" s="100" t="str">
        <f t="shared" si="57"/>
        <v/>
      </c>
      <c r="E508" s="100" t="str">
        <f t="shared" si="58"/>
        <v/>
      </c>
      <c r="F508" s="100" t="str">
        <f t="shared" si="59"/>
        <v/>
      </c>
      <c r="G508" s="100" t="str">
        <f t="shared" si="60"/>
        <v/>
      </c>
      <c r="H508" s="100" t="str">
        <f t="shared" si="61"/>
        <v/>
      </c>
      <c r="I508" s="100" t="str">
        <f t="shared" si="62"/>
        <v/>
      </c>
      <c r="L508" s="100"/>
    </row>
    <row r="509" spans="2:12" x14ac:dyDescent="0.3">
      <c r="B509" s="116" t="str">
        <f t="shared" si="63"/>
        <v/>
      </c>
      <c r="C509" s="100" t="str">
        <f t="shared" si="56"/>
        <v/>
      </c>
      <c r="D509" s="100" t="str">
        <f t="shared" si="57"/>
        <v/>
      </c>
      <c r="E509" s="100" t="str">
        <f t="shared" si="58"/>
        <v/>
      </c>
      <c r="F509" s="100" t="str">
        <f t="shared" si="59"/>
        <v/>
      </c>
      <c r="G509" s="100" t="str">
        <f t="shared" si="60"/>
        <v/>
      </c>
      <c r="H509" s="100" t="str">
        <f t="shared" si="61"/>
        <v/>
      </c>
      <c r="I509" s="100" t="str">
        <f t="shared" si="62"/>
        <v/>
      </c>
      <c r="L509" s="100"/>
    </row>
    <row r="510" spans="2:12" x14ac:dyDescent="0.3">
      <c r="B510" s="116" t="str">
        <f t="shared" si="63"/>
        <v/>
      </c>
      <c r="C510" s="100" t="str">
        <f t="shared" si="56"/>
        <v/>
      </c>
      <c r="D510" s="100" t="str">
        <f t="shared" si="57"/>
        <v/>
      </c>
      <c r="E510" s="100" t="str">
        <f t="shared" si="58"/>
        <v/>
      </c>
      <c r="F510" s="100" t="str">
        <f t="shared" si="59"/>
        <v/>
      </c>
      <c r="G510" s="100" t="str">
        <f t="shared" si="60"/>
        <v/>
      </c>
      <c r="H510" s="100" t="str">
        <f t="shared" si="61"/>
        <v/>
      </c>
      <c r="I510" s="100" t="str">
        <f t="shared" si="62"/>
        <v/>
      </c>
      <c r="L510" s="100"/>
    </row>
    <row r="511" spans="2:12" x14ac:dyDescent="0.3">
      <c r="B511" s="116" t="str">
        <f t="shared" si="63"/>
        <v/>
      </c>
      <c r="C511" s="100" t="str">
        <f t="shared" si="56"/>
        <v/>
      </c>
      <c r="D511" s="100" t="str">
        <f t="shared" si="57"/>
        <v/>
      </c>
      <c r="E511" s="100" t="str">
        <f t="shared" si="58"/>
        <v/>
      </c>
      <c r="F511" s="100" t="str">
        <f t="shared" si="59"/>
        <v/>
      </c>
      <c r="G511" s="100" t="str">
        <f t="shared" si="60"/>
        <v/>
      </c>
      <c r="H511" s="100" t="str">
        <f t="shared" si="61"/>
        <v/>
      </c>
      <c r="I511" s="100" t="str">
        <f t="shared" si="62"/>
        <v/>
      </c>
      <c r="L511" s="100"/>
    </row>
    <row r="512" spans="2:12" x14ac:dyDescent="0.3">
      <c r="B512" s="116" t="str">
        <f t="shared" si="63"/>
        <v/>
      </c>
      <c r="C512" s="100" t="str">
        <f t="shared" si="56"/>
        <v/>
      </c>
      <c r="D512" s="100" t="str">
        <f t="shared" si="57"/>
        <v/>
      </c>
      <c r="E512" s="100" t="str">
        <f t="shared" si="58"/>
        <v/>
      </c>
      <c r="F512" s="100" t="str">
        <f t="shared" si="59"/>
        <v/>
      </c>
      <c r="G512" s="100" t="str">
        <f t="shared" si="60"/>
        <v/>
      </c>
      <c r="H512" s="100" t="str">
        <f t="shared" si="61"/>
        <v/>
      </c>
      <c r="I512" s="100" t="str">
        <f t="shared" si="62"/>
        <v/>
      </c>
      <c r="L512" s="100"/>
    </row>
    <row r="513" spans="2:12" x14ac:dyDescent="0.3">
      <c r="B513" s="116" t="str">
        <f t="shared" si="63"/>
        <v/>
      </c>
      <c r="C513" s="100" t="str">
        <f t="shared" si="56"/>
        <v/>
      </c>
      <c r="D513" s="100" t="str">
        <f t="shared" si="57"/>
        <v/>
      </c>
      <c r="E513" s="100" t="str">
        <f t="shared" si="58"/>
        <v/>
      </c>
      <c r="F513" s="100" t="str">
        <f t="shared" si="59"/>
        <v/>
      </c>
      <c r="G513" s="100" t="str">
        <f t="shared" si="60"/>
        <v/>
      </c>
      <c r="H513" s="100" t="str">
        <f t="shared" si="61"/>
        <v/>
      </c>
      <c r="I513" s="100" t="str">
        <f t="shared" si="62"/>
        <v/>
      </c>
      <c r="L513" s="100"/>
    </row>
    <row r="514" spans="2:12" x14ac:dyDescent="0.3">
      <c r="B514" s="116" t="str">
        <f t="shared" si="63"/>
        <v/>
      </c>
      <c r="C514" s="100" t="str">
        <f t="shared" si="56"/>
        <v/>
      </c>
      <c r="D514" s="100" t="str">
        <f t="shared" si="57"/>
        <v/>
      </c>
      <c r="E514" s="100" t="str">
        <f t="shared" si="58"/>
        <v/>
      </c>
      <c r="F514" s="100" t="str">
        <f t="shared" si="59"/>
        <v/>
      </c>
      <c r="G514" s="100" t="str">
        <f t="shared" si="60"/>
        <v/>
      </c>
      <c r="H514" s="100" t="str">
        <f t="shared" si="61"/>
        <v/>
      </c>
      <c r="I514" s="100" t="str">
        <f t="shared" si="62"/>
        <v/>
      </c>
      <c r="L514" s="100"/>
    </row>
    <row r="515" spans="2:12" x14ac:dyDescent="0.3">
      <c r="B515" s="116" t="str">
        <f t="shared" si="63"/>
        <v/>
      </c>
      <c r="C515" s="100" t="str">
        <f t="shared" si="56"/>
        <v/>
      </c>
      <c r="D515" s="100" t="str">
        <f t="shared" si="57"/>
        <v/>
      </c>
      <c r="E515" s="100" t="str">
        <f t="shared" si="58"/>
        <v/>
      </c>
      <c r="F515" s="100" t="str">
        <f t="shared" si="59"/>
        <v/>
      </c>
      <c r="G515" s="100" t="str">
        <f t="shared" si="60"/>
        <v/>
      </c>
      <c r="H515" s="100" t="str">
        <f t="shared" si="61"/>
        <v/>
      </c>
      <c r="I515" s="100" t="str">
        <f t="shared" si="62"/>
        <v/>
      </c>
      <c r="L515" s="100"/>
    </row>
    <row r="516" spans="2:12" x14ac:dyDescent="0.3">
      <c r="B516" s="116" t="str">
        <f t="shared" si="63"/>
        <v/>
      </c>
      <c r="C516" s="100" t="str">
        <f t="shared" si="56"/>
        <v/>
      </c>
      <c r="D516" s="100" t="str">
        <f t="shared" si="57"/>
        <v/>
      </c>
      <c r="E516" s="100" t="str">
        <f t="shared" si="58"/>
        <v/>
      </c>
      <c r="F516" s="100" t="str">
        <f t="shared" si="59"/>
        <v/>
      </c>
      <c r="G516" s="100" t="str">
        <f t="shared" si="60"/>
        <v/>
      </c>
      <c r="H516" s="100" t="str">
        <f t="shared" si="61"/>
        <v/>
      </c>
      <c r="I516" s="100" t="str">
        <f t="shared" si="62"/>
        <v/>
      </c>
      <c r="L516" s="100"/>
    </row>
    <row r="517" spans="2:12" x14ac:dyDescent="0.3">
      <c r="B517" s="116" t="str">
        <f t="shared" si="63"/>
        <v/>
      </c>
      <c r="C517" s="100" t="str">
        <f t="shared" si="56"/>
        <v/>
      </c>
      <c r="D517" s="100" t="str">
        <f t="shared" si="57"/>
        <v/>
      </c>
      <c r="E517" s="100" t="str">
        <f t="shared" si="58"/>
        <v/>
      </c>
      <c r="F517" s="100" t="str">
        <f t="shared" si="59"/>
        <v/>
      </c>
      <c r="G517" s="100" t="str">
        <f t="shared" si="60"/>
        <v/>
      </c>
      <c r="H517" s="100" t="str">
        <f t="shared" si="61"/>
        <v/>
      </c>
      <c r="I517" s="100" t="str">
        <f t="shared" si="62"/>
        <v/>
      </c>
      <c r="L517" s="100"/>
    </row>
    <row r="518" spans="2:12" x14ac:dyDescent="0.3">
      <c r="B518" s="116" t="str">
        <f t="shared" si="63"/>
        <v/>
      </c>
      <c r="C518" s="100" t="str">
        <f t="shared" si="56"/>
        <v/>
      </c>
      <c r="D518" s="100" t="str">
        <f t="shared" si="57"/>
        <v/>
      </c>
      <c r="E518" s="100" t="str">
        <f t="shared" si="58"/>
        <v/>
      </c>
      <c r="F518" s="100" t="str">
        <f t="shared" si="59"/>
        <v/>
      </c>
      <c r="G518" s="100" t="str">
        <f t="shared" si="60"/>
        <v/>
      </c>
      <c r="H518" s="100" t="str">
        <f t="shared" si="61"/>
        <v/>
      </c>
      <c r="I518" s="100" t="str">
        <f t="shared" si="62"/>
        <v/>
      </c>
      <c r="L518" s="100"/>
    </row>
    <row r="519" spans="2:12" x14ac:dyDescent="0.3">
      <c r="B519" s="116" t="str">
        <f t="shared" si="63"/>
        <v/>
      </c>
      <c r="C519" s="100" t="str">
        <f t="shared" si="56"/>
        <v/>
      </c>
      <c r="D519" s="100" t="str">
        <f t="shared" si="57"/>
        <v/>
      </c>
      <c r="E519" s="100" t="str">
        <f t="shared" si="58"/>
        <v/>
      </c>
      <c r="F519" s="100" t="str">
        <f t="shared" si="59"/>
        <v/>
      </c>
      <c r="G519" s="100" t="str">
        <f t="shared" si="60"/>
        <v/>
      </c>
      <c r="H519" s="100" t="str">
        <f t="shared" si="61"/>
        <v/>
      </c>
      <c r="I519" s="100" t="str">
        <f t="shared" si="62"/>
        <v/>
      </c>
      <c r="L519" s="100"/>
    </row>
    <row r="520" spans="2:12" x14ac:dyDescent="0.3">
      <c r="B520" s="116" t="str">
        <f t="shared" si="63"/>
        <v/>
      </c>
      <c r="C520" s="100" t="str">
        <f t="shared" si="56"/>
        <v/>
      </c>
      <c r="D520" s="100" t="str">
        <f t="shared" si="57"/>
        <v/>
      </c>
      <c r="E520" s="100" t="str">
        <f t="shared" si="58"/>
        <v/>
      </c>
      <c r="F520" s="100" t="str">
        <f t="shared" si="59"/>
        <v/>
      </c>
      <c r="G520" s="100" t="str">
        <f t="shared" si="60"/>
        <v/>
      </c>
      <c r="H520" s="100" t="str">
        <f t="shared" si="61"/>
        <v/>
      </c>
      <c r="I520" s="100" t="str">
        <f t="shared" si="62"/>
        <v/>
      </c>
      <c r="L520" s="100"/>
    </row>
    <row r="521" spans="2:12" x14ac:dyDescent="0.3">
      <c r="B521" s="116" t="str">
        <f t="shared" si="63"/>
        <v/>
      </c>
      <c r="C521" s="100" t="str">
        <f t="shared" si="56"/>
        <v/>
      </c>
      <c r="D521" s="100" t="str">
        <f t="shared" si="57"/>
        <v/>
      </c>
      <c r="E521" s="100" t="str">
        <f t="shared" si="58"/>
        <v/>
      </c>
      <c r="F521" s="100" t="str">
        <f t="shared" si="59"/>
        <v/>
      </c>
      <c r="G521" s="100" t="str">
        <f t="shared" si="60"/>
        <v/>
      </c>
      <c r="H521" s="100" t="str">
        <f t="shared" si="61"/>
        <v/>
      </c>
      <c r="I521" s="100" t="str">
        <f t="shared" si="62"/>
        <v/>
      </c>
      <c r="L521" s="100"/>
    </row>
    <row r="522" spans="2:12" x14ac:dyDescent="0.3">
      <c r="B522" s="116" t="str">
        <f t="shared" si="63"/>
        <v/>
      </c>
      <c r="C522" s="100" t="str">
        <f t="shared" si="56"/>
        <v/>
      </c>
      <c r="D522" s="100" t="str">
        <f t="shared" si="57"/>
        <v/>
      </c>
      <c r="E522" s="100" t="str">
        <f t="shared" si="58"/>
        <v/>
      </c>
      <c r="F522" s="100" t="str">
        <f t="shared" si="59"/>
        <v/>
      </c>
      <c r="G522" s="100" t="str">
        <f t="shared" si="60"/>
        <v/>
      </c>
      <c r="H522" s="100" t="str">
        <f t="shared" si="61"/>
        <v/>
      </c>
      <c r="I522" s="100" t="str">
        <f t="shared" si="62"/>
        <v/>
      </c>
      <c r="L522" s="100"/>
    </row>
    <row r="523" spans="2:12" x14ac:dyDescent="0.3">
      <c r="B523" s="116" t="str">
        <f t="shared" si="63"/>
        <v/>
      </c>
      <c r="C523" s="100" t="str">
        <f t="shared" si="56"/>
        <v/>
      </c>
      <c r="D523" s="100" t="str">
        <f t="shared" si="57"/>
        <v/>
      </c>
      <c r="E523" s="100" t="str">
        <f t="shared" si="58"/>
        <v/>
      </c>
      <c r="F523" s="100" t="str">
        <f t="shared" si="59"/>
        <v/>
      </c>
      <c r="G523" s="100" t="str">
        <f t="shared" si="60"/>
        <v/>
      </c>
      <c r="H523" s="100" t="str">
        <f t="shared" si="61"/>
        <v/>
      </c>
      <c r="I523" s="100" t="str">
        <f t="shared" si="62"/>
        <v/>
      </c>
      <c r="L523" s="100"/>
    </row>
    <row r="524" spans="2:12" x14ac:dyDescent="0.3">
      <c r="B524" s="116" t="str">
        <f t="shared" si="63"/>
        <v/>
      </c>
      <c r="C524" s="100" t="str">
        <f t="shared" si="56"/>
        <v/>
      </c>
      <c r="D524" s="100" t="str">
        <f t="shared" si="57"/>
        <v/>
      </c>
      <c r="E524" s="100" t="str">
        <f t="shared" si="58"/>
        <v/>
      </c>
      <c r="F524" s="100" t="str">
        <f t="shared" si="59"/>
        <v/>
      </c>
      <c r="G524" s="100" t="str">
        <f t="shared" si="60"/>
        <v/>
      </c>
      <c r="H524" s="100" t="str">
        <f t="shared" si="61"/>
        <v/>
      </c>
      <c r="I524" s="100" t="str">
        <f t="shared" si="62"/>
        <v/>
      </c>
      <c r="L524" s="100"/>
    </row>
    <row r="525" spans="2:12" x14ac:dyDescent="0.3">
      <c r="B525" s="116" t="str">
        <f t="shared" si="63"/>
        <v/>
      </c>
      <c r="C525" s="100" t="str">
        <f t="shared" si="56"/>
        <v/>
      </c>
      <c r="D525" s="100" t="str">
        <f t="shared" si="57"/>
        <v/>
      </c>
      <c r="E525" s="100" t="str">
        <f t="shared" si="58"/>
        <v/>
      </c>
      <c r="F525" s="100" t="str">
        <f t="shared" si="59"/>
        <v/>
      </c>
      <c r="G525" s="100" t="str">
        <f t="shared" si="60"/>
        <v/>
      </c>
      <c r="H525" s="100" t="str">
        <f t="shared" si="61"/>
        <v/>
      </c>
      <c r="I525" s="100" t="str">
        <f t="shared" si="62"/>
        <v/>
      </c>
      <c r="L525" s="100"/>
    </row>
    <row r="526" spans="2:12" x14ac:dyDescent="0.3">
      <c r="B526" s="116" t="str">
        <f t="shared" si="63"/>
        <v/>
      </c>
      <c r="C526" s="100" t="str">
        <f t="shared" si="56"/>
        <v/>
      </c>
      <c r="D526" s="100" t="str">
        <f t="shared" si="57"/>
        <v/>
      </c>
      <c r="E526" s="100" t="str">
        <f t="shared" si="58"/>
        <v/>
      </c>
      <c r="F526" s="100" t="str">
        <f t="shared" si="59"/>
        <v/>
      </c>
      <c r="G526" s="100" t="str">
        <f t="shared" si="60"/>
        <v/>
      </c>
      <c r="H526" s="100" t="str">
        <f t="shared" si="61"/>
        <v/>
      </c>
      <c r="I526" s="100" t="str">
        <f t="shared" si="62"/>
        <v/>
      </c>
      <c r="L526" s="100"/>
    </row>
    <row r="527" spans="2:12" x14ac:dyDescent="0.3">
      <c r="B527" s="116" t="str">
        <f t="shared" si="63"/>
        <v/>
      </c>
      <c r="C527" s="100" t="str">
        <f t="shared" si="56"/>
        <v/>
      </c>
      <c r="D527" s="100" t="str">
        <f t="shared" si="57"/>
        <v/>
      </c>
      <c r="E527" s="100" t="str">
        <f t="shared" si="58"/>
        <v/>
      </c>
      <c r="F527" s="100" t="str">
        <f t="shared" si="59"/>
        <v/>
      </c>
      <c r="G527" s="100" t="str">
        <f t="shared" si="60"/>
        <v/>
      </c>
      <c r="H527" s="100" t="str">
        <f t="shared" si="61"/>
        <v/>
      </c>
      <c r="I527" s="100" t="str">
        <f t="shared" si="62"/>
        <v/>
      </c>
      <c r="L527" s="100"/>
    </row>
    <row r="528" spans="2:12" x14ac:dyDescent="0.3">
      <c r="B528" s="116" t="str">
        <f t="shared" si="63"/>
        <v/>
      </c>
      <c r="C528" s="100" t="str">
        <f t="shared" si="56"/>
        <v/>
      </c>
      <c r="D528" s="100" t="str">
        <f t="shared" si="57"/>
        <v/>
      </c>
      <c r="E528" s="100" t="str">
        <f t="shared" si="58"/>
        <v/>
      </c>
      <c r="F528" s="100" t="str">
        <f t="shared" si="59"/>
        <v/>
      </c>
      <c r="G528" s="100" t="str">
        <f t="shared" si="60"/>
        <v/>
      </c>
      <c r="H528" s="100" t="str">
        <f t="shared" si="61"/>
        <v/>
      </c>
      <c r="I528" s="100" t="str">
        <f t="shared" si="62"/>
        <v/>
      </c>
      <c r="L528" s="100"/>
    </row>
    <row r="529" spans="2:12" x14ac:dyDescent="0.3">
      <c r="B529" s="116" t="str">
        <f t="shared" si="63"/>
        <v/>
      </c>
      <c r="C529" s="100" t="str">
        <f t="shared" si="56"/>
        <v/>
      </c>
      <c r="D529" s="100" t="str">
        <f t="shared" si="57"/>
        <v/>
      </c>
      <c r="E529" s="100" t="str">
        <f t="shared" si="58"/>
        <v/>
      </c>
      <c r="F529" s="100" t="str">
        <f t="shared" si="59"/>
        <v/>
      </c>
      <c r="G529" s="100" t="str">
        <f t="shared" si="60"/>
        <v/>
      </c>
      <c r="H529" s="100" t="str">
        <f t="shared" si="61"/>
        <v/>
      </c>
      <c r="I529" s="100" t="str">
        <f t="shared" si="62"/>
        <v/>
      </c>
      <c r="L529" s="100"/>
    </row>
    <row r="530" spans="2:12" x14ac:dyDescent="0.3">
      <c r="B530" s="116" t="str">
        <f t="shared" si="63"/>
        <v/>
      </c>
      <c r="C530" s="100" t="str">
        <f t="shared" si="56"/>
        <v/>
      </c>
      <c r="D530" s="100" t="str">
        <f t="shared" si="57"/>
        <v/>
      </c>
      <c r="E530" s="100" t="str">
        <f t="shared" si="58"/>
        <v/>
      </c>
      <c r="F530" s="100" t="str">
        <f t="shared" si="59"/>
        <v/>
      </c>
      <c r="G530" s="100" t="str">
        <f t="shared" si="60"/>
        <v/>
      </c>
      <c r="H530" s="100" t="str">
        <f t="shared" si="61"/>
        <v/>
      </c>
      <c r="I530" s="100" t="str">
        <f t="shared" si="62"/>
        <v/>
      </c>
      <c r="L530" s="100"/>
    </row>
    <row r="531" spans="2:12" x14ac:dyDescent="0.3">
      <c r="B531" s="116" t="str">
        <f t="shared" si="63"/>
        <v/>
      </c>
      <c r="C531" s="100" t="str">
        <f t="shared" si="56"/>
        <v/>
      </c>
      <c r="D531" s="100" t="str">
        <f t="shared" si="57"/>
        <v/>
      </c>
      <c r="E531" s="100" t="str">
        <f t="shared" si="58"/>
        <v/>
      </c>
      <c r="F531" s="100" t="str">
        <f t="shared" si="59"/>
        <v/>
      </c>
      <c r="G531" s="100" t="str">
        <f t="shared" si="60"/>
        <v/>
      </c>
      <c r="H531" s="100" t="str">
        <f t="shared" si="61"/>
        <v/>
      </c>
      <c r="I531" s="100" t="str">
        <f t="shared" si="62"/>
        <v/>
      </c>
      <c r="L531" s="100"/>
    </row>
    <row r="532" spans="2:12" x14ac:dyDescent="0.3">
      <c r="B532" s="116" t="str">
        <f t="shared" si="63"/>
        <v/>
      </c>
      <c r="C532" s="100" t="str">
        <f t="shared" si="56"/>
        <v/>
      </c>
      <c r="D532" s="100" t="str">
        <f t="shared" si="57"/>
        <v/>
      </c>
      <c r="E532" s="100" t="str">
        <f t="shared" si="58"/>
        <v/>
      </c>
      <c r="F532" s="100" t="str">
        <f t="shared" si="59"/>
        <v/>
      </c>
      <c r="G532" s="100" t="str">
        <f t="shared" si="60"/>
        <v/>
      </c>
      <c r="H532" s="100" t="str">
        <f t="shared" si="61"/>
        <v/>
      </c>
      <c r="I532" s="100" t="str">
        <f t="shared" si="62"/>
        <v/>
      </c>
      <c r="L532" s="100"/>
    </row>
    <row r="533" spans="2:12" x14ac:dyDescent="0.3">
      <c r="B533" s="116" t="str">
        <f t="shared" si="63"/>
        <v/>
      </c>
      <c r="C533" s="100" t="str">
        <f t="shared" si="56"/>
        <v/>
      </c>
      <c r="D533" s="100" t="str">
        <f t="shared" si="57"/>
        <v/>
      </c>
      <c r="E533" s="100" t="str">
        <f t="shared" si="58"/>
        <v/>
      </c>
      <c r="F533" s="100" t="str">
        <f t="shared" si="59"/>
        <v/>
      </c>
      <c r="G533" s="100" t="str">
        <f t="shared" si="60"/>
        <v/>
      </c>
      <c r="H533" s="100" t="str">
        <f t="shared" si="61"/>
        <v/>
      </c>
      <c r="I533" s="100" t="str">
        <f t="shared" si="62"/>
        <v/>
      </c>
      <c r="L533" s="100"/>
    </row>
    <row r="534" spans="2:12" x14ac:dyDescent="0.3">
      <c r="B534" s="116" t="str">
        <f t="shared" si="63"/>
        <v/>
      </c>
      <c r="C534" s="100" t="str">
        <f t="shared" si="56"/>
        <v/>
      </c>
      <c r="D534" s="100" t="str">
        <f t="shared" si="57"/>
        <v/>
      </c>
      <c r="E534" s="100" t="str">
        <f t="shared" si="58"/>
        <v/>
      </c>
      <c r="F534" s="100" t="str">
        <f t="shared" si="59"/>
        <v/>
      </c>
      <c r="G534" s="100" t="str">
        <f t="shared" si="60"/>
        <v/>
      </c>
      <c r="H534" s="100" t="str">
        <f t="shared" si="61"/>
        <v/>
      </c>
      <c r="I534" s="100" t="str">
        <f t="shared" si="62"/>
        <v/>
      </c>
      <c r="L534" s="100"/>
    </row>
    <row r="535" spans="2:12" x14ac:dyDescent="0.3">
      <c r="B535" s="116" t="str">
        <f t="shared" si="63"/>
        <v/>
      </c>
      <c r="C535" s="100" t="str">
        <f t="shared" si="56"/>
        <v/>
      </c>
      <c r="D535" s="100" t="str">
        <f t="shared" si="57"/>
        <v/>
      </c>
      <c r="E535" s="100" t="str">
        <f t="shared" si="58"/>
        <v/>
      </c>
      <c r="F535" s="100" t="str">
        <f t="shared" si="59"/>
        <v/>
      </c>
      <c r="G535" s="100" t="str">
        <f t="shared" si="60"/>
        <v/>
      </c>
      <c r="H535" s="100" t="str">
        <f t="shared" si="61"/>
        <v/>
      </c>
      <c r="I535" s="100" t="str">
        <f t="shared" si="62"/>
        <v/>
      </c>
      <c r="L535" s="100"/>
    </row>
    <row r="536" spans="2:12" x14ac:dyDescent="0.3">
      <c r="B536" s="116" t="str">
        <f t="shared" si="63"/>
        <v/>
      </c>
      <c r="C536" s="100" t="str">
        <f t="shared" si="56"/>
        <v/>
      </c>
      <c r="D536" s="100" t="str">
        <f t="shared" si="57"/>
        <v/>
      </c>
      <c r="E536" s="100" t="str">
        <f t="shared" si="58"/>
        <v/>
      </c>
      <c r="F536" s="100" t="str">
        <f t="shared" si="59"/>
        <v/>
      </c>
      <c r="G536" s="100" t="str">
        <f t="shared" si="60"/>
        <v/>
      </c>
      <c r="H536" s="100" t="str">
        <f t="shared" si="61"/>
        <v/>
      </c>
      <c r="I536" s="100" t="str">
        <f t="shared" si="62"/>
        <v/>
      </c>
      <c r="L536" s="100"/>
    </row>
    <row r="537" spans="2:12" x14ac:dyDescent="0.3">
      <c r="B537" s="116" t="str">
        <f t="shared" si="63"/>
        <v/>
      </c>
      <c r="C537" s="100" t="str">
        <f t="shared" si="56"/>
        <v/>
      </c>
      <c r="D537" s="100" t="str">
        <f t="shared" si="57"/>
        <v/>
      </c>
      <c r="E537" s="100" t="str">
        <f t="shared" si="58"/>
        <v/>
      </c>
      <c r="F537" s="100" t="str">
        <f t="shared" si="59"/>
        <v/>
      </c>
      <c r="G537" s="100" t="str">
        <f t="shared" si="60"/>
        <v/>
      </c>
      <c r="H537" s="100" t="str">
        <f t="shared" si="61"/>
        <v/>
      </c>
      <c r="I537" s="100" t="str">
        <f t="shared" si="62"/>
        <v/>
      </c>
      <c r="L537" s="100"/>
    </row>
    <row r="538" spans="2:12" x14ac:dyDescent="0.3">
      <c r="B538" s="116" t="str">
        <f t="shared" si="63"/>
        <v/>
      </c>
      <c r="C538" s="100" t="str">
        <f t="shared" ref="C538:C601" si="64">_xlfn.LET(
_xlpm.StartingPrincipalBalance,$F537,
_xlpm.IsPrincipalRemainingZeroCondition,ROUND($F537,2)=0,
_xlpm.IsPrincipalRemainingBlankCondition,$F537="",
_xlpm.IsPeriodBlankCondition,ISBLANK($A538),
_xlpm.Calculation,IF(_xlpm.IsPeriodBlankCondition,"",IF(_xlpm.IsPrincipalRemainingBlankCondition,"",IF(_xlpm.IsPrincipalRemainingZeroCondition,"",_xlpm.StartingPrincipalBalance))),
_xlpm.Calculation
)</f>
        <v/>
      </c>
      <c r="D538" s="100" t="str">
        <f t="shared" ref="D538:D601" si="65">_xlfn.LET(
_xlpm.InterestCalculation,$F537*$B$9,
_xlpm.IsPrincipalRemainingZeroCondition,ROUND($F537,2)=0,
_xlpm.IsPrincipalRemainingBlankCondition,$F537="",
_xlpm.IsPeriodBlankCondition,ISBLANK($A538),
_xlpm.Calculation,IF(_xlpm.IsPeriodBlankCondition,"",IF(_xlpm.IsPrincipalRemainingBlankCondition,"",IF(_xlpm.IsPrincipalRemainingZeroCondition,"",_xlpm.InterestCalculation))),
_xlpm.Calculation
)</f>
        <v/>
      </c>
      <c r="E538" s="100" t="str">
        <f t="shared" ref="E538:E601" si="66">_xlfn.LET(
_xlpm.PrincipalOwedCalculation,$B$10-$D538,
_xlpm.IsPrincipalLessThenOrEqualToMonthlyPaymentCondition,$F537&lt;=$B$10,
_xlpm.IsPrincipalZeroCondition,ROUND($F537,2) = 0,
_xlpm.IsPrincipalRemainingBlankCondition,$F537="",
_xlpm.IsPeriodBlankCondition,ISBLANK($A538),
_xlpm.Calculation,IF(_xlpm.IsPeriodBlankCondition,"",IF(_xlpm.IsPrincipalRemainingBlankCondition,"",IF(_xlpm.IsPrincipalZeroCondition,"",IF(_xlpm.IsPrincipalLessThenOrEqualToMonthlyPaymentCondition,$F537,_xlpm.PrincipalOwedCalculation)))),
_xlpm.Calculation
)</f>
        <v/>
      </c>
      <c r="F538" s="100" t="str">
        <f t="shared" ref="F538:F601" si="67">_xlfn.LET(
_xlpm.StartingBalanceGreaterThanPrincipalOwedPlusPrepaymentCondition,$C538&gt;=$E538,
_xlpm.IsPrincpalOwedPlusPrepaymentLessThanOrEqualToPrincipalRemainingCondition,ROUND($E538,2)&lt;=ROUND($F537,2),
_xlpm.IsCurrentPrincapalOwedAmtGreaterThanPrevPrincipalOwedCondition,$E537&gt;$F537,
_xlpm.IsPrincipalZeroCondition,ROUND($F537,2) = 0,
_xlpm.IsPrincipalRemainingBlankCondition,$F537="",
_xlpm.IsPeriodBlankCondition,ISBLANK($A538),
_xlpm.Calculation,IF(_xlpm.IsPeriodBlankCondition,"",IF(_xlpm.IsPrincipalRemainingBlankCondition,"",IF(_xlpm.IsPrincipalZeroCondition,"",IF(_xlpm.StartingBalanceGreaterThanPrincipalOwedPlusPrepaymentCondition,$C538-$E538,0)))),
_xlpm.Calculation
)</f>
        <v/>
      </c>
      <c r="G538" s="100" t="str">
        <f t="shared" ref="G538:G601" si="68">_xlfn.LET(
_xlpm.PrincpalRemainingCalculation,$B$13,
_xlpm.IsPrincipalZeroCondition,ROUND($F537,2) = 0,
_xlpm.IsPrincipalRemainingBlankCondition,$F537="",
_xlpm.IsPeriodBlankCondition,ISBLANK($A538),
_xlpm.Calculation,IF(_xlpm.IsPeriodBlankCondition,"",IF(_xlpm.IsPrincipalRemainingBlankCondition,"",IF(_xlpm.IsPrincipalZeroCondition,"",_xlpm.PrincpalRemainingCalculation))),
_xlpm.Calculation
)</f>
        <v/>
      </c>
      <c r="H538" s="100" t="str">
        <f t="shared" ref="H538:H601" si="69">_xlfn.LET(
_xlpm.IsPrincipalRemainingLessThanOrEqualToPMICutoffAmtCondition,$F537&lt;=$B$2*(1-$B$15),
_xlpm.PMIMonthlyPayment,$B$19,
_xlpm.IsPrincipalZeroCondition,ROUND($F537,2) = 0,
_xlpm.IsPrincipalRemainingBlankCondition,$F537="",
_xlpm.IsPeriodBlankCondition,ISBLANK($A538),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538" s="100" t="str">
        <f t="shared" ref="I538:I601" si="70">_xlfn.LET(
_xlpm.IfPMIOwedIsBlank,IF($H538 = "",0,$H538),
_xlpm.TotalMonthlyPaymentCalculation,$D538+$E538+$G538+_xlpm.IfPMIOwedIsBlank,
_xlpm.IsPrincipalZeroCondition,ROUND($F537,2) = 0,
_xlpm.IsPrincipalRemainingBlankCondition,$F537="",
_xlpm.IsPeriodBlankCondition,ISBLANK($A538),
_xlpm.Calculation,IF(_xlpm.IsPeriodBlankCondition,"",IF(_xlpm.IsPrincipalRemainingBlankCondition,"",IF(_xlpm.IsPrincipalZeroCondition,"",_xlpm.TotalMonthlyPaymentCalculation))),
_xlpm.Calculation
)</f>
        <v/>
      </c>
      <c r="L538" s="100"/>
    </row>
    <row r="539" spans="2:12" x14ac:dyDescent="0.3">
      <c r="B539" s="116" t="str">
        <f t="shared" ref="B539:B602" si="71">IF(ISBLANK($A539),"",EDATE($B538,1))</f>
        <v/>
      </c>
      <c r="C539" s="100" t="str">
        <f t="shared" si="64"/>
        <v/>
      </c>
      <c r="D539" s="100" t="str">
        <f t="shared" si="65"/>
        <v/>
      </c>
      <c r="E539" s="100" t="str">
        <f t="shared" si="66"/>
        <v/>
      </c>
      <c r="F539" s="100" t="str">
        <f t="shared" si="67"/>
        <v/>
      </c>
      <c r="G539" s="100" t="str">
        <f t="shared" si="68"/>
        <v/>
      </c>
      <c r="H539" s="100" t="str">
        <f t="shared" si="69"/>
        <v/>
      </c>
      <c r="I539" s="100" t="str">
        <f t="shared" si="70"/>
        <v/>
      </c>
      <c r="L539" s="100"/>
    </row>
    <row r="540" spans="2:12" x14ac:dyDescent="0.3">
      <c r="B540" s="116" t="str">
        <f t="shared" si="71"/>
        <v/>
      </c>
      <c r="C540" s="100" t="str">
        <f t="shared" si="64"/>
        <v/>
      </c>
      <c r="D540" s="100" t="str">
        <f t="shared" si="65"/>
        <v/>
      </c>
      <c r="E540" s="100" t="str">
        <f t="shared" si="66"/>
        <v/>
      </c>
      <c r="F540" s="100" t="str">
        <f t="shared" si="67"/>
        <v/>
      </c>
      <c r="G540" s="100" t="str">
        <f t="shared" si="68"/>
        <v/>
      </c>
      <c r="H540" s="100" t="str">
        <f t="shared" si="69"/>
        <v/>
      </c>
      <c r="I540" s="100" t="str">
        <f t="shared" si="70"/>
        <v/>
      </c>
      <c r="L540" s="100"/>
    </row>
    <row r="541" spans="2:12" x14ac:dyDescent="0.3">
      <c r="B541" s="116" t="str">
        <f t="shared" si="71"/>
        <v/>
      </c>
      <c r="C541" s="100" t="str">
        <f t="shared" si="64"/>
        <v/>
      </c>
      <c r="D541" s="100" t="str">
        <f t="shared" si="65"/>
        <v/>
      </c>
      <c r="E541" s="100" t="str">
        <f t="shared" si="66"/>
        <v/>
      </c>
      <c r="F541" s="100" t="str">
        <f t="shared" si="67"/>
        <v/>
      </c>
      <c r="G541" s="100" t="str">
        <f t="shared" si="68"/>
        <v/>
      </c>
      <c r="H541" s="100" t="str">
        <f t="shared" si="69"/>
        <v/>
      </c>
      <c r="I541" s="100" t="str">
        <f t="shared" si="70"/>
        <v/>
      </c>
      <c r="L541" s="100"/>
    </row>
    <row r="542" spans="2:12" x14ac:dyDescent="0.3">
      <c r="B542" s="116" t="str">
        <f t="shared" si="71"/>
        <v/>
      </c>
      <c r="C542" s="100" t="str">
        <f t="shared" si="64"/>
        <v/>
      </c>
      <c r="D542" s="100" t="str">
        <f t="shared" si="65"/>
        <v/>
      </c>
      <c r="E542" s="100" t="str">
        <f t="shared" si="66"/>
        <v/>
      </c>
      <c r="F542" s="100" t="str">
        <f t="shared" si="67"/>
        <v/>
      </c>
      <c r="G542" s="100" t="str">
        <f t="shared" si="68"/>
        <v/>
      </c>
      <c r="H542" s="100" t="str">
        <f t="shared" si="69"/>
        <v/>
      </c>
      <c r="I542" s="100" t="str">
        <f t="shared" si="70"/>
        <v/>
      </c>
      <c r="L542" s="100"/>
    </row>
    <row r="543" spans="2:12" x14ac:dyDescent="0.3">
      <c r="B543" s="116" t="str">
        <f t="shared" si="71"/>
        <v/>
      </c>
      <c r="C543" s="100" t="str">
        <f t="shared" si="64"/>
        <v/>
      </c>
      <c r="D543" s="100" t="str">
        <f t="shared" si="65"/>
        <v/>
      </c>
      <c r="E543" s="100" t="str">
        <f t="shared" si="66"/>
        <v/>
      </c>
      <c r="F543" s="100" t="str">
        <f t="shared" si="67"/>
        <v/>
      </c>
      <c r="G543" s="100" t="str">
        <f t="shared" si="68"/>
        <v/>
      </c>
      <c r="H543" s="100" t="str">
        <f t="shared" si="69"/>
        <v/>
      </c>
      <c r="I543" s="100" t="str">
        <f t="shared" si="70"/>
        <v/>
      </c>
      <c r="L543" s="100"/>
    </row>
    <row r="544" spans="2:12" x14ac:dyDescent="0.3">
      <c r="B544" s="116" t="str">
        <f t="shared" si="71"/>
        <v/>
      </c>
      <c r="C544" s="100" t="str">
        <f t="shared" si="64"/>
        <v/>
      </c>
      <c r="D544" s="100" t="str">
        <f t="shared" si="65"/>
        <v/>
      </c>
      <c r="E544" s="100" t="str">
        <f t="shared" si="66"/>
        <v/>
      </c>
      <c r="F544" s="100" t="str">
        <f t="shared" si="67"/>
        <v/>
      </c>
      <c r="G544" s="100" t="str">
        <f t="shared" si="68"/>
        <v/>
      </c>
      <c r="H544" s="100" t="str">
        <f t="shared" si="69"/>
        <v/>
      </c>
      <c r="I544" s="100" t="str">
        <f t="shared" si="70"/>
        <v/>
      </c>
      <c r="L544" s="100"/>
    </row>
    <row r="545" spans="2:12" x14ac:dyDescent="0.3">
      <c r="B545" s="116" t="str">
        <f t="shared" si="71"/>
        <v/>
      </c>
      <c r="C545" s="100" t="str">
        <f t="shared" si="64"/>
        <v/>
      </c>
      <c r="D545" s="100" t="str">
        <f t="shared" si="65"/>
        <v/>
      </c>
      <c r="E545" s="100" t="str">
        <f t="shared" si="66"/>
        <v/>
      </c>
      <c r="F545" s="100" t="str">
        <f t="shared" si="67"/>
        <v/>
      </c>
      <c r="G545" s="100" t="str">
        <f t="shared" si="68"/>
        <v/>
      </c>
      <c r="H545" s="100" t="str">
        <f t="shared" si="69"/>
        <v/>
      </c>
      <c r="I545" s="100" t="str">
        <f t="shared" si="70"/>
        <v/>
      </c>
      <c r="L545" s="100"/>
    </row>
    <row r="546" spans="2:12" x14ac:dyDescent="0.3">
      <c r="B546" s="116" t="str">
        <f t="shared" si="71"/>
        <v/>
      </c>
      <c r="C546" s="100" t="str">
        <f t="shared" si="64"/>
        <v/>
      </c>
      <c r="D546" s="100" t="str">
        <f t="shared" si="65"/>
        <v/>
      </c>
      <c r="E546" s="100" t="str">
        <f t="shared" si="66"/>
        <v/>
      </c>
      <c r="F546" s="100" t="str">
        <f t="shared" si="67"/>
        <v/>
      </c>
      <c r="G546" s="100" t="str">
        <f t="shared" si="68"/>
        <v/>
      </c>
      <c r="H546" s="100" t="str">
        <f t="shared" si="69"/>
        <v/>
      </c>
      <c r="I546" s="100" t="str">
        <f t="shared" si="70"/>
        <v/>
      </c>
      <c r="L546" s="100"/>
    </row>
    <row r="547" spans="2:12" x14ac:dyDescent="0.3">
      <c r="B547" s="116" t="str">
        <f t="shared" si="71"/>
        <v/>
      </c>
      <c r="C547" s="100" t="str">
        <f t="shared" si="64"/>
        <v/>
      </c>
      <c r="D547" s="100" t="str">
        <f t="shared" si="65"/>
        <v/>
      </c>
      <c r="E547" s="100" t="str">
        <f t="shared" si="66"/>
        <v/>
      </c>
      <c r="F547" s="100" t="str">
        <f t="shared" si="67"/>
        <v/>
      </c>
      <c r="G547" s="100" t="str">
        <f t="shared" si="68"/>
        <v/>
      </c>
      <c r="H547" s="100" t="str">
        <f t="shared" si="69"/>
        <v/>
      </c>
      <c r="I547" s="100" t="str">
        <f t="shared" si="70"/>
        <v/>
      </c>
      <c r="L547" s="100"/>
    </row>
    <row r="548" spans="2:12" x14ac:dyDescent="0.3">
      <c r="B548" s="116" t="str">
        <f t="shared" si="71"/>
        <v/>
      </c>
      <c r="C548" s="100" t="str">
        <f t="shared" si="64"/>
        <v/>
      </c>
      <c r="D548" s="100" t="str">
        <f t="shared" si="65"/>
        <v/>
      </c>
      <c r="E548" s="100" t="str">
        <f t="shared" si="66"/>
        <v/>
      </c>
      <c r="F548" s="100" t="str">
        <f t="shared" si="67"/>
        <v/>
      </c>
      <c r="G548" s="100" t="str">
        <f t="shared" si="68"/>
        <v/>
      </c>
      <c r="H548" s="100" t="str">
        <f t="shared" si="69"/>
        <v/>
      </c>
      <c r="I548" s="100" t="str">
        <f t="shared" si="70"/>
        <v/>
      </c>
      <c r="L548" s="100"/>
    </row>
    <row r="549" spans="2:12" x14ac:dyDescent="0.3">
      <c r="B549" s="116" t="str">
        <f t="shared" si="71"/>
        <v/>
      </c>
      <c r="C549" s="100" t="str">
        <f t="shared" si="64"/>
        <v/>
      </c>
      <c r="D549" s="100" t="str">
        <f t="shared" si="65"/>
        <v/>
      </c>
      <c r="E549" s="100" t="str">
        <f t="shared" si="66"/>
        <v/>
      </c>
      <c r="F549" s="100" t="str">
        <f t="shared" si="67"/>
        <v/>
      </c>
      <c r="G549" s="100" t="str">
        <f t="shared" si="68"/>
        <v/>
      </c>
      <c r="H549" s="100" t="str">
        <f t="shared" si="69"/>
        <v/>
      </c>
      <c r="I549" s="100" t="str">
        <f t="shared" si="70"/>
        <v/>
      </c>
      <c r="L549" s="100"/>
    </row>
    <row r="550" spans="2:12" x14ac:dyDescent="0.3">
      <c r="B550" s="116" t="str">
        <f t="shared" si="71"/>
        <v/>
      </c>
      <c r="C550" s="100" t="str">
        <f t="shared" si="64"/>
        <v/>
      </c>
      <c r="D550" s="100" t="str">
        <f t="shared" si="65"/>
        <v/>
      </c>
      <c r="E550" s="100" t="str">
        <f t="shared" si="66"/>
        <v/>
      </c>
      <c r="F550" s="100" t="str">
        <f t="shared" si="67"/>
        <v/>
      </c>
      <c r="G550" s="100" t="str">
        <f t="shared" si="68"/>
        <v/>
      </c>
      <c r="H550" s="100" t="str">
        <f t="shared" si="69"/>
        <v/>
      </c>
      <c r="I550" s="100" t="str">
        <f t="shared" si="70"/>
        <v/>
      </c>
      <c r="L550" s="100"/>
    </row>
    <row r="551" spans="2:12" x14ac:dyDescent="0.3">
      <c r="B551" s="116" t="str">
        <f t="shared" si="71"/>
        <v/>
      </c>
      <c r="C551" s="100" t="str">
        <f t="shared" si="64"/>
        <v/>
      </c>
      <c r="D551" s="100" t="str">
        <f t="shared" si="65"/>
        <v/>
      </c>
      <c r="E551" s="100" t="str">
        <f t="shared" si="66"/>
        <v/>
      </c>
      <c r="F551" s="100" t="str">
        <f t="shared" si="67"/>
        <v/>
      </c>
      <c r="G551" s="100" t="str">
        <f t="shared" si="68"/>
        <v/>
      </c>
      <c r="H551" s="100" t="str">
        <f t="shared" si="69"/>
        <v/>
      </c>
      <c r="I551" s="100" t="str">
        <f t="shared" si="70"/>
        <v/>
      </c>
      <c r="L551" s="100"/>
    </row>
    <row r="552" spans="2:12" x14ac:dyDescent="0.3">
      <c r="B552" s="116" t="str">
        <f t="shared" si="71"/>
        <v/>
      </c>
      <c r="C552" s="100" t="str">
        <f t="shared" si="64"/>
        <v/>
      </c>
      <c r="D552" s="100" t="str">
        <f t="shared" si="65"/>
        <v/>
      </c>
      <c r="E552" s="100" t="str">
        <f t="shared" si="66"/>
        <v/>
      </c>
      <c r="F552" s="100" t="str">
        <f t="shared" si="67"/>
        <v/>
      </c>
      <c r="G552" s="100" t="str">
        <f t="shared" si="68"/>
        <v/>
      </c>
      <c r="H552" s="100" t="str">
        <f t="shared" si="69"/>
        <v/>
      </c>
      <c r="I552" s="100" t="str">
        <f t="shared" si="70"/>
        <v/>
      </c>
      <c r="L552" s="100"/>
    </row>
    <row r="553" spans="2:12" x14ac:dyDescent="0.3">
      <c r="B553" s="116" t="str">
        <f t="shared" si="71"/>
        <v/>
      </c>
      <c r="C553" s="100" t="str">
        <f t="shared" si="64"/>
        <v/>
      </c>
      <c r="D553" s="100" t="str">
        <f t="shared" si="65"/>
        <v/>
      </c>
      <c r="E553" s="100" t="str">
        <f t="shared" si="66"/>
        <v/>
      </c>
      <c r="F553" s="100" t="str">
        <f t="shared" si="67"/>
        <v/>
      </c>
      <c r="G553" s="100" t="str">
        <f t="shared" si="68"/>
        <v/>
      </c>
      <c r="H553" s="100" t="str">
        <f t="shared" si="69"/>
        <v/>
      </c>
      <c r="I553" s="100" t="str">
        <f t="shared" si="70"/>
        <v/>
      </c>
      <c r="L553" s="100"/>
    </row>
    <row r="554" spans="2:12" x14ac:dyDescent="0.3">
      <c r="B554" s="116" t="str">
        <f t="shared" si="71"/>
        <v/>
      </c>
      <c r="C554" s="100" t="str">
        <f t="shared" si="64"/>
        <v/>
      </c>
      <c r="D554" s="100" t="str">
        <f t="shared" si="65"/>
        <v/>
      </c>
      <c r="E554" s="100" t="str">
        <f t="shared" si="66"/>
        <v/>
      </c>
      <c r="F554" s="100" t="str">
        <f t="shared" si="67"/>
        <v/>
      </c>
      <c r="G554" s="100" t="str">
        <f t="shared" si="68"/>
        <v/>
      </c>
      <c r="H554" s="100" t="str">
        <f t="shared" si="69"/>
        <v/>
      </c>
      <c r="I554" s="100" t="str">
        <f t="shared" si="70"/>
        <v/>
      </c>
      <c r="L554" s="100"/>
    </row>
    <row r="555" spans="2:12" x14ac:dyDescent="0.3">
      <c r="B555" s="116" t="str">
        <f t="shared" si="71"/>
        <v/>
      </c>
      <c r="C555" s="100" t="str">
        <f t="shared" si="64"/>
        <v/>
      </c>
      <c r="D555" s="100" t="str">
        <f t="shared" si="65"/>
        <v/>
      </c>
      <c r="E555" s="100" t="str">
        <f t="shared" si="66"/>
        <v/>
      </c>
      <c r="F555" s="100" t="str">
        <f t="shared" si="67"/>
        <v/>
      </c>
      <c r="G555" s="100" t="str">
        <f t="shared" si="68"/>
        <v/>
      </c>
      <c r="H555" s="100" t="str">
        <f t="shared" si="69"/>
        <v/>
      </c>
      <c r="I555" s="100" t="str">
        <f t="shared" si="70"/>
        <v/>
      </c>
      <c r="L555" s="100"/>
    </row>
    <row r="556" spans="2:12" x14ac:dyDescent="0.3">
      <c r="B556" s="116" t="str">
        <f t="shared" si="71"/>
        <v/>
      </c>
      <c r="C556" s="100" t="str">
        <f t="shared" si="64"/>
        <v/>
      </c>
      <c r="D556" s="100" t="str">
        <f t="shared" si="65"/>
        <v/>
      </c>
      <c r="E556" s="100" t="str">
        <f t="shared" si="66"/>
        <v/>
      </c>
      <c r="F556" s="100" t="str">
        <f t="shared" si="67"/>
        <v/>
      </c>
      <c r="G556" s="100" t="str">
        <f t="shared" si="68"/>
        <v/>
      </c>
      <c r="H556" s="100" t="str">
        <f t="shared" si="69"/>
        <v/>
      </c>
      <c r="I556" s="100" t="str">
        <f t="shared" si="70"/>
        <v/>
      </c>
      <c r="L556" s="100"/>
    </row>
    <row r="557" spans="2:12" x14ac:dyDescent="0.3">
      <c r="B557" s="116" t="str">
        <f t="shared" si="71"/>
        <v/>
      </c>
      <c r="C557" s="100" t="str">
        <f t="shared" si="64"/>
        <v/>
      </c>
      <c r="D557" s="100" t="str">
        <f t="shared" si="65"/>
        <v/>
      </c>
      <c r="E557" s="100" t="str">
        <f t="shared" si="66"/>
        <v/>
      </c>
      <c r="F557" s="100" t="str">
        <f t="shared" si="67"/>
        <v/>
      </c>
      <c r="G557" s="100" t="str">
        <f t="shared" si="68"/>
        <v/>
      </c>
      <c r="H557" s="100" t="str">
        <f t="shared" si="69"/>
        <v/>
      </c>
      <c r="I557" s="100" t="str">
        <f t="shared" si="70"/>
        <v/>
      </c>
      <c r="L557" s="100"/>
    </row>
    <row r="558" spans="2:12" x14ac:dyDescent="0.3">
      <c r="B558" s="116" t="str">
        <f t="shared" si="71"/>
        <v/>
      </c>
      <c r="C558" s="100" t="str">
        <f t="shared" si="64"/>
        <v/>
      </c>
      <c r="D558" s="100" t="str">
        <f t="shared" si="65"/>
        <v/>
      </c>
      <c r="E558" s="100" t="str">
        <f t="shared" si="66"/>
        <v/>
      </c>
      <c r="F558" s="100" t="str">
        <f t="shared" si="67"/>
        <v/>
      </c>
      <c r="G558" s="100" t="str">
        <f t="shared" si="68"/>
        <v/>
      </c>
      <c r="H558" s="100" t="str">
        <f t="shared" si="69"/>
        <v/>
      </c>
      <c r="I558" s="100" t="str">
        <f t="shared" si="70"/>
        <v/>
      </c>
      <c r="L558" s="100"/>
    </row>
    <row r="559" spans="2:12" x14ac:dyDescent="0.3">
      <c r="B559" s="116" t="str">
        <f t="shared" si="71"/>
        <v/>
      </c>
      <c r="C559" s="100" t="str">
        <f t="shared" si="64"/>
        <v/>
      </c>
      <c r="D559" s="100" t="str">
        <f t="shared" si="65"/>
        <v/>
      </c>
      <c r="E559" s="100" t="str">
        <f t="shared" si="66"/>
        <v/>
      </c>
      <c r="F559" s="100" t="str">
        <f t="shared" si="67"/>
        <v/>
      </c>
      <c r="G559" s="100" t="str">
        <f t="shared" si="68"/>
        <v/>
      </c>
      <c r="H559" s="100" t="str">
        <f t="shared" si="69"/>
        <v/>
      </c>
      <c r="I559" s="100" t="str">
        <f t="shared" si="70"/>
        <v/>
      </c>
      <c r="L559" s="100"/>
    </row>
    <row r="560" spans="2:12" x14ac:dyDescent="0.3">
      <c r="B560" s="116" t="str">
        <f t="shared" si="71"/>
        <v/>
      </c>
      <c r="C560" s="100" t="str">
        <f t="shared" si="64"/>
        <v/>
      </c>
      <c r="D560" s="100" t="str">
        <f t="shared" si="65"/>
        <v/>
      </c>
      <c r="E560" s="100" t="str">
        <f t="shared" si="66"/>
        <v/>
      </c>
      <c r="F560" s="100" t="str">
        <f t="shared" si="67"/>
        <v/>
      </c>
      <c r="G560" s="100" t="str">
        <f t="shared" si="68"/>
        <v/>
      </c>
      <c r="H560" s="100" t="str">
        <f t="shared" si="69"/>
        <v/>
      </c>
      <c r="I560" s="100" t="str">
        <f t="shared" si="70"/>
        <v/>
      </c>
      <c r="L560" s="100"/>
    </row>
    <row r="561" spans="2:12" x14ac:dyDescent="0.3">
      <c r="B561" s="116" t="str">
        <f t="shared" si="71"/>
        <v/>
      </c>
      <c r="C561" s="100" t="str">
        <f t="shared" si="64"/>
        <v/>
      </c>
      <c r="D561" s="100" t="str">
        <f t="shared" si="65"/>
        <v/>
      </c>
      <c r="E561" s="100" t="str">
        <f t="shared" si="66"/>
        <v/>
      </c>
      <c r="F561" s="100" t="str">
        <f t="shared" si="67"/>
        <v/>
      </c>
      <c r="G561" s="100" t="str">
        <f t="shared" si="68"/>
        <v/>
      </c>
      <c r="H561" s="100" t="str">
        <f t="shared" si="69"/>
        <v/>
      </c>
      <c r="I561" s="100" t="str">
        <f t="shared" si="70"/>
        <v/>
      </c>
      <c r="L561" s="100"/>
    </row>
    <row r="562" spans="2:12" x14ac:dyDescent="0.3">
      <c r="B562" s="116" t="str">
        <f t="shared" si="71"/>
        <v/>
      </c>
      <c r="C562" s="100" t="str">
        <f t="shared" si="64"/>
        <v/>
      </c>
      <c r="D562" s="100" t="str">
        <f t="shared" si="65"/>
        <v/>
      </c>
      <c r="E562" s="100" t="str">
        <f t="shared" si="66"/>
        <v/>
      </c>
      <c r="F562" s="100" t="str">
        <f t="shared" si="67"/>
        <v/>
      </c>
      <c r="G562" s="100" t="str">
        <f t="shared" si="68"/>
        <v/>
      </c>
      <c r="H562" s="100" t="str">
        <f t="shared" si="69"/>
        <v/>
      </c>
      <c r="I562" s="100" t="str">
        <f t="shared" si="70"/>
        <v/>
      </c>
      <c r="L562" s="100"/>
    </row>
    <row r="563" spans="2:12" x14ac:dyDescent="0.3">
      <c r="B563" s="116" t="str">
        <f t="shared" si="71"/>
        <v/>
      </c>
      <c r="C563" s="100" t="str">
        <f t="shared" si="64"/>
        <v/>
      </c>
      <c r="D563" s="100" t="str">
        <f t="shared" si="65"/>
        <v/>
      </c>
      <c r="E563" s="100" t="str">
        <f t="shared" si="66"/>
        <v/>
      </c>
      <c r="F563" s="100" t="str">
        <f t="shared" si="67"/>
        <v/>
      </c>
      <c r="G563" s="100" t="str">
        <f t="shared" si="68"/>
        <v/>
      </c>
      <c r="H563" s="100" t="str">
        <f t="shared" si="69"/>
        <v/>
      </c>
      <c r="I563" s="100" t="str">
        <f t="shared" si="70"/>
        <v/>
      </c>
      <c r="L563" s="100"/>
    </row>
    <row r="564" spans="2:12" x14ac:dyDescent="0.3">
      <c r="B564" s="116" t="str">
        <f t="shared" si="71"/>
        <v/>
      </c>
      <c r="C564" s="100" t="str">
        <f t="shared" si="64"/>
        <v/>
      </c>
      <c r="D564" s="100" t="str">
        <f t="shared" si="65"/>
        <v/>
      </c>
      <c r="E564" s="100" t="str">
        <f t="shared" si="66"/>
        <v/>
      </c>
      <c r="F564" s="100" t="str">
        <f t="shared" si="67"/>
        <v/>
      </c>
      <c r="G564" s="100" t="str">
        <f t="shared" si="68"/>
        <v/>
      </c>
      <c r="H564" s="100" t="str">
        <f t="shared" si="69"/>
        <v/>
      </c>
      <c r="I564" s="100" t="str">
        <f t="shared" si="70"/>
        <v/>
      </c>
      <c r="L564" s="100"/>
    </row>
    <row r="565" spans="2:12" x14ac:dyDescent="0.3">
      <c r="B565" s="116" t="str">
        <f t="shared" si="71"/>
        <v/>
      </c>
      <c r="C565" s="100" t="str">
        <f t="shared" si="64"/>
        <v/>
      </c>
      <c r="D565" s="100" t="str">
        <f t="shared" si="65"/>
        <v/>
      </c>
      <c r="E565" s="100" t="str">
        <f t="shared" si="66"/>
        <v/>
      </c>
      <c r="F565" s="100" t="str">
        <f t="shared" si="67"/>
        <v/>
      </c>
      <c r="G565" s="100" t="str">
        <f t="shared" si="68"/>
        <v/>
      </c>
      <c r="H565" s="100" t="str">
        <f t="shared" si="69"/>
        <v/>
      </c>
      <c r="I565" s="100" t="str">
        <f t="shared" si="70"/>
        <v/>
      </c>
      <c r="L565" s="100"/>
    </row>
    <row r="566" spans="2:12" x14ac:dyDescent="0.3">
      <c r="B566" s="116" t="str">
        <f t="shared" si="71"/>
        <v/>
      </c>
      <c r="C566" s="100" t="str">
        <f t="shared" si="64"/>
        <v/>
      </c>
      <c r="D566" s="100" t="str">
        <f t="shared" si="65"/>
        <v/>
      </c>
      <c r="E566" s="100" t="str">
        <f t="shared" si="66"/>
        <v/>
      </c>
      <c r="F566" s="100" t="str">
        <f t="shared" si="67"/>
        <v/>
      </c>
      <c r="G566" s="100" t="str">
        <f t="shared" si="68"/>
        <v/>
      </c>
      <c r="H566" s="100" t="str">
        <f t="shared" si="69"/>
        <v/>
      </c>
      <c r="I566" s="100" t="str">
        <f t="shared" si="70"/>
        <v/>
      </c>
      <c r="L566" s="100"/>
    </row>
    <row r="567" spans="2:12" x14ac:dyDescent="0.3">
      <c r="B567" s="116" t="str">
        <f t="shared" si="71"/>
        <v/>
      </c>
      <c r="C567" s="100" t="str">
        <f t="shared" si="64"/>
        <v/>
      </c>
      <c r="D567" s="100" t="str">
        <f t="shared" si="65"/>
        <v/>
      </c>
      <c r="E567" s="100" t="str">
        <f t="shared" si="66"/>
        <v/>
      </c>
      <c r="F567" s="100" t="str">
        <f t="shared" si="67"/>
        <v/>
      </c>
      <c r="G567" s="100" t="str">
        <f t="shared" si="68"/>
        <v/>
      </c>
      <c r="H567" s="100" t="str">
        <f t="shared" si="69"/>
        <v/>
      </c>
      <c r="I567" s="100" t="str">
        <f t="shared" si="70"/>
        <v/>
      </c>
      <c r="L567" s="100"/>
    </row>
    <row r="568" spans="2:12" x14ac:dyDescent="0.3">
      <c r="B568" s="116" t="str">
        <f t="shared" si="71"/>
        <v/>
      </c>
      <c r="C568" s="100" t="str">
        <f t="shared" si="64"/>
        <v/>
      </c>
      <c r="D568" s="100" t="str">
        <f t="shared" si="65"/>
        <v/>
      </c>
      <c r="E568" s="100" t="str">
        <f t="shared" si="66"/>
        <v/>
      </c>
      <c r="F568" s="100" t="str">
        <f t="shared" si="67"/>
        <v/>
      </c>
      <c r="G568" s="100" t="str">
        <f t="shared" si="68"/>
        <v/>
      </c>
      <c r="H568" s="100" t="str">
        <f t="shared" si="69"/>
        <v/>
      </c>
      <c r="I568" s="100" t="str">
        <f t="shared" si="70"/>
        <v/>
      </c>
      <c r="L568" s="100"/>
    </row>
    <row r="569" spans="2:12" x14ac:dyDescent="0.3">
      <c r="B569" s="116" t="str">
        <f t="shared" si="71"/>
        <v/>
      </c>
      <c r="C569" s="100" t="str">
        <f t="shared" si="64"/>
        <v/>
      </c>
      <c r="D569" s="100" t="str">
        <f t="shared" si="65"/>
        <v/>
      </c>
      <c r="E569" s="100" t="str">
        <f t="shared" si="66"/>
        <v/>
      </c>
      <c r="F569" s="100" t="str">
        <f t="shared" si="67"/>
        <v/>
      </c>
      <c r="G569" s="100" t="str">
        <f t="shared" si="68"/>
        <v/>
      </c>
      <c r="H569" s="100" t="str">
        <f t="shared" si="69"/>
        <v/>
      </c>
      <c r="I569" s="100" t="str">
        <f t="shared" si="70"/>
        <v/>
      </c>
      <c r="L569" s="100"/>
    </row>
    <row r="570" spans="2:12" x14ac:dyDescent="0.3">
      <c r="B570" s="116" t="str">
        <f t="shared" si="71"/>
        <v/>
      </c>
      <c r="C570" s="100" t="str">
        <f t="shared" si="64"/>
        <v/>
      </c>
      <c r="D570" s="100" t="str">
        <f t="shared" si="65"/>
        <v/>
      </c>
      <c r="E570" s="100" t="str">
        <f t="shared" si="66"/>
        <v/>
      </c>
      <c r="F570" s="100" t="str">
        <f t="shared" si="67"/>
        <v/>
      </c>
      <c r="G570" s="100" t="str">
        <f t="shared" si="68"/>
        <v/>
      </c>
      <c r="H570" s="100" t="str">
        <f t="shared" si="69"/>
        <v/>
      </c>
      <c r="I570" s="100" t="str">
        <f t="shared" si="70"/>
        <v/>
      </c>
      <c r="L570" s="100"/>
    </row>
    <row r="571" spans="2:12" x14ac:dyDescent="0.3">
      <c r="B571" s="116" t="str">
        <f t="shared" si="71"/>
        <v/>
      </c>
      <c r="C571" s="100" t="str">
        <f t="shared" si="64"/>
        <v/>
      </c>
      <c r="D571" s="100" t="str">
        <f t="shared" si="65"/>
        <v/>
      </c>
      <c r="E571" s="100" t="str">
        <f t="shared" si="66"/>
        <v/>
      </c>
      <c r="F571" s="100" t="str">
        <f t="shared" si="67"/>
        <v/>
      </c>
      <c r="G571" s="100" t="str">
        <f t="shared" si="68"/>
        <v/>
      </c>
      <c r="H571" s="100" t="str">
        <f t="shared" si="69"/>
        <v/>
      </c>
      <c r="I571" s="100" t="str">
        <f t="shared" si="70"/>
        <v/>
      </c>
      <c r="L571" s="100"/>
    </row>
    <row r="572" spans="2:12" x14ac:dyDescent="0.3">
      <c r="B572" s="116" t="str">
        <f t="shared" si="71"/>
        <v/>
      </c>
      <c r="C572" s="100" t="str">
        <f t="shared" si="64"/>
        <v/>
      </c>
      <c r="D572" s="100" t="str">
        <f t="shared" si="65"/>
        <v/>
      </c>
      <c r="E572" s="100" t="str">
        <f t="shared" si="66"/>
        <v/>
      </c>
      <c r="F572" s="100" t="str">
        <f t="shared" si="67"/>
        <v/>
      </c>
      <c r="G572" s="100" t="str">
        <f t="shared" si="68"/>
        <v/>
      </c>
      <c r="H572" s="100" t="str">
        <f t="shared" si="69"/>
        <v/>
      </c>
      <c r="I572" s="100" t="str">
        <f t="shared" si="70"/>
        <v/>
      </c>
      <c r="L572" s="100"/>
    </row>
    <row r="573" spans="2:12" x14ac:dyDescent="0.3">
      <c r="B573" s="116" t="str">
        <f t="shared" si="71"/>
        <v/>
      </c>
      <c r="C573" s="100" t="str">
        <f t="shared" si="64"/>
        <v/>
      </c>
      <c r="D573" s="100" t="str">
        <f t="shared" si="65"/>
        <v/>
      </c>
      <c r="E573" s="100" t="str">
        <f t="shared" si="66"/>
        <v/>
      </c>
      <c r="F573" s="100" t="str">
        <f t="shared" si="67"/>
        <v/>
      </c>
      <c r="G573" s="100" t="str">
        <f t="shared" si="68"/>
        <v/>
      </c>
      <c r="H573" s="100" t="str">
        <f t="shared" si="69"/>
        <v/>
      </c>
      <c r="I573" s="100" t="str">
        <f t="shared" si="70"/>
        <v/>
      </c>
      <c r="L573" s="100"/>
    </row>
    <row r="574" spans="2:12" x14ac:dyDescent="0.3">
      <c r="B574" s="116" t="str">
        <f t="shared" si="71"/>
        <v/>
      </c>
      <c r="C574" s="100" t="str">
        <f t="shared" si="64"/>
        <v/>
      </c>
      <c r="D574" s="100" t="str">
        <f t="shared" si="65"/>
        <v/>
      </c>
      <c r="E574" s="100" t="str">
        <f t="shared" si="66"/>
        <v/>
      </c>
      <c r="F574" s="100" t="str">
        <f t="shared" si="67"/>
        <v/>
      </c>
      <c r="G574" s="100" t="str">
        <f t="shared" si="68"/>
        <v/>
      </c>
      <c r="H574" s="100" t="str">
        <f t="shared" si="69"/>
        <v/>
      </c>
      <c r="I574" s="100" t="str">
        <f t="shared" si="70"/>
        <v/>
      </c>
      <c r="L574" s="100"/>
    </row>
    <row r="575" spans="2:12" x14ac:dyDescent="0.3">
      <c r="B575" s="116" t="str">
        <f t="shared" si="71"/>
        <v/>
      </c>
      <c r="C575" s="100" t="str">
        <f t="shared" si="64"/>
        <v/>
      </c>
      <c r="D575" s="100" t="str">
        <f t="shared" si="65"/>
        <v/>
      </c>
      <c r="E575" s="100" t="str">
        <f t="shared" si="66"/>
        <v/>
      </c>
      <c r="F575" s="100" t="str">
        <f t="shared" si="67"/>
        <v/>
      </c>
      <c r="G575" s="100" t="str">
        <f t="shared" si="68"/>
        <v/>
      </c>
      <c r="H575" s="100" t="str">
        <f t="shared" si="69"/>
        <v/>
      </c>
      <c r="I575" s="100" t="str">
        <f t="shared" si="70"/>
        <v/>
      </c>
      <c r="L575" s="100"/>
    </row>
    <row r="576" spans="2:12" x14ac:dyDescent="0.3">
      <c r="B576" s="116" t="str">
        <f t="shared" si="71"/>
        <v/>
      </c>
      <c r="C576" s="100" t="str">
        <f t="shared" si="64"/>
        <v/>
      </c>
      <c r="D576" s="100" t="str">
        <f t="shared" si="65"/>
        <v/>
      </c>
      <c r="E576" s="100" t="str">
        <f t="shared" si="66"/>
        <v/>
      </c>
      <c r="F576" s="100" t="str">
        <f t="shared" si="67"/>
        <v/>
      </c>
      <c r="G576" s="100" t="str">
        <f t="shared" si="68"/>
        <v/>
      </c>
      <c r="H576" s="100" t="str">
        <f t="shared" si="69"/>
        <v/>
      </c>
      <c r="I576" s="100" t="str">
        <f t="shared" si="70"/>
        <v/>
      </c>
      <c r="L576" s="100"/>
    </row>
    <row r="577" spans="2:12" x14ac:dyDescent="0.3">
      <c r="B577" s="116" t="str">
        <f t="shared" si="71"/>
        <v/>
      </c>
      <c r="C577" s="100" t="str">
        <f t="shared" si="64"/>
        <v/>
      </c>
      <c r="D577" s="100" t="str">
        <f t="shared" si="65"/>
        <v/>
      </c>
      <c r="E577" s="100" t="str">
        <f t="shared" si="66"/>
        <v/>
      </c>
      <c r="F577" s="100" t="str">
        <f t="shared" si="67"/>
        <v/>
      </c>
      <c r="G577" s="100" t="str">
        <f t="shared" si="68"/>
        <v/>
      </c>
      <c r="H577" s="100" t="str">
        <f t="shared" si="69"/>
        <v/>
      </c>
      <c r="I577" s="100" t="str">
        <f t="shared" si="70"/>
        <v/>
      </c>
      <c r="L577" s="100"/>
    </row>
    <row r="578" spans="2:12" x14ac:dyDescent="0.3">
      <c r="B578" s="116" t="str">
        <f t="shared" si="71"/>
        <v/>
      </c>
      <c r="C578" s="100" t="str">
        <f t="shared" si="64"/>
        <v/>
      </c>
      <c r="D578" s="100" t="str">
        <f t="shared" si="65"/>
        <v/>
      </c>
      <c r="E578" s="100" t="str">
        <f t="shared" si="66"/>
        <v/>
      </c>
      <c r="F578" s="100" t="str">
        <f t="shared" si="67"/>
        <v/>
      </c>
      <c r="G578" s="100" t="str">
        <f t="shared" si="68"/>
        <v/>
      </c>
      <c r="H578" s="100" t="str">
        <f t="shared" si="69"/>
        <v/>
      </c>
      <c r="I578" s="100" t="str">
        <f t="shared" si="70"/>
        <v/>
      </c>
      <c r="L578" s="100"/>
    </row>
    <row r="579" spans="2:12" x14ac:dyDescent="0.3">
      <c r="B579" s="116" t="str">
        <f t="shared" si="71"/>
        <v/>
      </c>
      <c r="C579" s="100" t="str">
        <f t="shared" si="64"/>
        <v/>
      </c>
      <c r="D579" s="100" t="str">
        <f t="shared" si="65"/>
        <v/>
      </c>
      <c r="E579" s="100" t="str">
        <f t="shared" si="66"/>
        <v/>
      </c>
      <c r="F579" s="100" t="str">
        <f t="shared" si="67"/>
        <v/>
      </c>
      <c r="G579" s="100" t="str">
        <f t="shared" si="68"/>
        <v/>
      </c>
      <c r="H579" s="100" t="str">
        <f t="shared" si="69"/>
        <v/>
      </c>
      <c r="I579" s="100" t="str">
        <f t="shared" si="70"/>
        <v/>
      </c>
      <c r="L579" s="100"/>
    </row>
    <row r="580" spans="2:12" x14ac:dyDescent="0.3">
      <c r="B580" s="116" t="str">
        <f t="shared" si="71"/>
        <v/>
      </c>
      <c r="C580" s="100" t="str">
        <f t="shared" si="64"/>
        <v/>
      </c>
      <c r="D580" s="100" t="str">
        <f t="shared" si="65"/>
        <v/>
      </c>
      <c r="E580" s="100" t="str">
        <f t="shared" si="66"/>
        <v/>
      </c>
      <c r="F580" s="100" t="str">
        <f t="shared" si="67"/>
        <v/>
      </c>
      <c r="G580" s="100" t="str">
        <f t="shared" si="68"/>
        <v/>
      </c>
      <c r="H580" s="100" t="str">
        <f t="shared" si="69"/>
        <v/>
      </c>
      <c r="I580" s="100" t="str">
        <f t="shared" si="70"/>
        <v/>
      </c>
      <c r="L580" s="100"/>
    </row>
    <row r="581" spans="2:12" x14ac:dyDescent="0.3">
      <c r="B581" s="116" t="str">
        <f t="shared" si="71"/>
        <v/>
      </c>
      <c r="C581" s="100" t="str">
        <f t="shared" si="64"/>
        <v/>
      </c>
      <c r="D581" s="100" t="str">
        <f t="shared" si="65"/>
        <v/>
      </c>
      <c r="E581" s="100" t="str">
        <f t="shared" si="66"/>
        <v/>
      </c>
      <c r="F581" s="100" t="str">
        <f t="shared" si="67"/>
        <v/>
      </c>
      <c r="G581" s="100" t="str">
        <f t="shared" si="68"/>
        <v/>
      </c>
      <c r="H581" s="100" t="str">
        <f t="shared" si="69"/>
        <v/>
      </c>
      <c r="I581" s="100" t="str">
        <f t="shared" si="70"/>
        <v/>
      </c>
      <c r="L581" s="100"/>
    </row>
    <row r="582" spans="2:12" x14ac:dyDescent="0.3">
      <c r="B582" s="116" t="str">
        <f t="shared" si="71"/>
        <v/>
      </c>
      <c r="C582" s="100" t="str">
        <f t="shared" si="64"/>
        <v/>
      </c>
      <c r="D582" s="100" t="str">
        <f t="shared" si="65"/>
        <v/>
      </c>
      <c r="E582" s="100" t="str">
        <f t="shared" si="66"/>
        <v/>
      </c>
      <c r="F582" s="100" t="str">
        <f t="shared" si="67"/>
        <v/>
      </c>
      <c r="G582" s="100" t="str">
        <f t="shared" si="68"/>
        <v/>
      </c>
      <c r="H582" s="100" t="str">
        <f t="shared" si="69"/>
        <v/>
      </c>
      <c r="I582" s="100" t="str">
        <f t="shared" si="70"/>
        <v/>
      </c>
      <c r="L582" s="100"/>
    </row>
    <row r="583" spans="2:12" x14ac:dyDescent="0.3">
      <c r="B583" s="116" t="str">
        <f t="shared" si="71"/>
        <v/>
      </c>
      <c r="C583" s="100" t="str">
        <f t="shared" si="64"/>
        <v/>
      </c>
      <c r="D583" s="100" t="str">
        <f t="shared" si="65"/>
        <v/>
      </c>
      <c r="E583" s="100" t="str">
        <f t="shared" si="66"/>
        <v/>
      </c>
      <c r="F583" s="100" t="str">
        <f t="shared" si="67"/>
        <v/>
      </c>
      <c r="G583" s="100" t="str">
        <f t="shared" si="68"/>
        <v/>
      </c>
      <c r="H583" s="100" t="str">
        <f t="shared" si="69"/>
        <v/>
      </c>
      <c r="I583" s="100" t="str">
        <f t="shared" si="70"/>
        <v/>
      </c>
      <c r="L583" s="100"/>
    </row>
    <row r="584" spans="2:12" x14ac:dyDescent="0.3">
      <c r="B584" s="116" t="str">
        <f t="shared" si="71"/>
        <v/>
      </c>
      <c r="C584" s="100" t="str">
        <f t="shared" si="64"/>
        <v/>
      </c>
      <c r="D584" s="100" t="str">
        <f t="shared" si="65"/>
        <v/>
      </c>
      <c r="E584" s="100" t="str">
        <f t="shared" si="66"/>
        <v/>
      </c>
      <c r="F584" s="100" t="str">
        <f t="shared" si="67"/>
        <v/>
      </c>
      <c r="G584" s="100" t="str">
        <f t="shared" si="68"/>
        <v/>
      </c>
      <c r="H584" s="100" t="str">
        <f t="shared" si="69"/>
        <v/>
      </c>
      <c r="I584" s="100" t="str">
        <f t="shared" si="70"/>
        <v/>
      </c>
      <c r="L584" s="100"/>
    </row>
    <row r="585" spans="2:12" x14ac:dyDescent="0.3">
      <c r="B585" s="116" t="str">
        <f t="shared" si="71"/>
        <v/>
      </c>
      <c r="C585" s="100" t="str">
        <f t="shared" si="64"/>
        <v/>
      </c>
      <c r="D585" s="100" t="str">
        <f t="shared" si="65"/>
        <v/>
      </c>
      <c r="E585" s="100" t="str">
        <f t="shared" si="66"/>
        <v/>
      </c>
      <c r="F585" s="100" t="str">
        <f t="shared" si="67"/>
        <v/>
      </c>
      <c r="G585" s="100" t="str">
        <f t="shared" si="68"/>
        <v/>
      </c>
      <c r="H585" s="100" t="str">
        <f t="shared" si="69"/>
        <v/>
      </c>
      <c r="I585" s="100" t="str">
        <f t="shared" si="70"/>
        <v/>
      </c>
      <c r="L585" s="100"/>
    </row>
    <row r="586" spans="2:12" x14ac:dyDescent="0.3">
      <c r="B586" s="116" t="str">
        <f t="shared" si="71"/>
        <v/>
      </c>
      <c r="C586" s="100" t="str">
        <f t="shared" si="64"/>
        <v/>
      </c>
      <c r="D586" s="100" t="str">
        <f t="shared" si="65"/>
        <v/>
      </c>
      <c r="E586" s="100" t="str">
        <f t="shared" si="66"/>
        <v/>
      </c>
      <c r="F586" s="100" t="str">
        <f t="shared" si="67"/>
        <v/>
      </c>
      <c r="G586" s="100" t="str">
        <f t="shared" si="68"/>
        <v/>
      </c>
      <c r="H586" s="100" t="str">
        <f t="shared" si="69"/>
        <v/>
      </c>
      <c r="I586" s="100" t="str">
        <f t="shared" si="70"/>
        <v/>
      </c>
      <c r="L586" s="100"/>
    </row>
    <row r="587" spans="2:12" x14ac:dyDescent="0.3">
      <c r="B587" s="116" t="str">
        <f t="shared" si="71"/>
        <v/>
      </c>
      <c r="C587" s="100" t="str">
        <f t="shared" si="64"/>
        <v/>
      </c>
      <c r="D587" s="100" t="str">
        <f t="shared" si="65"/>
        <v/>
      </c>
      <c r="E587" s="100" t="str">
        <f t="shared" si="66"/>
        <v/>
      </c>
      <c r="F587" s="100" t="str">
        <f t="shared" si="67"/>
        <v/>
      </c>
      <c r="G587" s="100" t="str">
        <f t="shared" si="68"/>
        <v/>
      </c>
      <c r="H587" s="100" t="str">
        <f t="shared" si="69"/>
        <v/>
      </c>
      <c r="I587" s="100" t="str">
        <f t="shared" si="70"/>
        <v/>
      </c>
      <c r="L587" s="100"/>
    </row>
    <row r="588" spans="2:12" x14ac:dyDescent="0.3">
      <c r="B588" s="116" t="str">
        <f t="shared" si="71"/>
        <v/>
      </c>
      <c r="C588" s="100" t="str">
        <f t="shared" si="64"/>
        <v/>
      </c>
      <c r="D588" s="100" t="str">
        <f t="shared" si="65"/>
        <v/>
      </c>
      <c r="E588" s="100" t="str">
        <f t="shared" si="66"/>
        <v/>
      </c>
      <c r="F588" s="100" t="str">
        <f t="shared" si="67"/>
        <v/>
      </c>
      <c r="G588" s="100" t="str">
        <f t="shared" si="68"/>
        <v/>
      </c>
      <c r="H588" s="100" t="str">
        <f t="shared" si="69"/>
        <v/>
      </c>
      <c r="I588" s="100" t="str">
        <f t="shared" si="70"/>
        <v/>
      </c>
      <c r="L588" s="100"/>
    </row>
    <row r="589" spans="2:12" x14ac:dyDescent="0.3">
      <c r="B589" s="116" t="str">
        <f t="shared" si="71"/>
        <v/>
      </c>
      <c r="C589" s="100" t="str">
        <f t="shared" si="64"/>
        <v/>
      </c>
      <c r="D589" s="100" t="str">
        <f t="shared" si="65"/>
        <v/>
      </c>
      <c r="E589" s="100" t="str">
        <f t="shared" si="66"/>
        <v/>
      </c>
      <c r="F589" s="100" t="str">
        <f t="shared" si="67"/>
        <v/>
      </c>
      <c r="G589" s="100" t="str">
        <f t="shared" si="68"/>
        <v/>
      </c>
      <c r="H589" s="100" t="str">
        <f t="shared" si="69"/>
        <v/>
      </c>
      <c r="I589" s="100" t="str">
        <f t="shared" si="70"/>
        <v/>
      </c>
      <c r="L589" s="100"/>
    </row>
    <row r="590" spans="2:12" x14ac:dyDescent="0.3">
      <c r="B590" s="116" t="str">
        <f t="shared" si="71"/>
        <v/>
      </c>
      <c r="C590" s="100" t="str">
        <f t="shared" si="64"/>
        <v/>
      </c>
      <c r="D590" s="100" t="str">
        <f t="shared" si="65"/>
        <v/>
      </c>
      <c r="E590" s="100" t="str">
        <f t="shared" si="66"/>
        <v/>
      </c>
      <c r="F590" s="100" t="str">
        <f t="shared" si="67"/>
        <v/>
      </c>
      <c r="G590" s="100" t="str">
        <f t="shared" si="68"/>
        <v/>
      </c>
      <c r="H590" s="100" t="str">
        <f t="shared" si="69"/>
        <v/>
      </c>
      <c r="I590" s="100" t="str">
        <f t="shared" si="70"/>
        <v/>
      </c>
      <c r="L590" s="100"/>
    </row>
    <row r="591" spans="2:12" x14ac:dyDescent="0.3">
      <c r="B591" s="116" t="str">
        <f t="shared" si="71"/>
        <v/>
      </c>
      <c r="C591" s="100" t="str">
        <f t="shared" si="64"/>
        <v/>
      </c>
      <c r="D591" s="100" t="str">
        <f t="shared" si="65"/>
        <v/>
      </c>
      <c r="E591" s="100" t="str">
        <f t="shared" si="66"/>
        <v/>
      </c>
      <c r="F591" s="100" t="str">
        <f t="shared" si="67"/>
        <v/>
      </c>
      <c r="G591" s="100" t="str">
        <f t="shared" si="68"/>
        <v/>
      </c>
      <c r="H591" s="100" t="str">
        <f t="shared" si="69"/>
        <v/>
      </c>
      <c r="I591" s="100" t="str">
        <f t="shared" si="70"/>
        <v/>
      </c>
      <c r="L591" s="100"/>
    </row>
    <row r="592" spans="2:12" x14ac:dyDescent="0.3">
      <c r="B592" s="116" t="str">
        <f t="shared" si="71"/>
        <v/>
      </c>
      <c r="C592" s="100" t="str">
        <f t="shared" si="64"/>
        <v/>
      </c>
      <c r="D592" s="100" t="str">
        <f t="shared" si="65"/>
        <v/>
      </c>
      <c r="E592" s="100" t="str">
        <f t="shared" si="66"/>
        <v/>
      </c>
      <c r="F592" s="100" t="str">
        <f t="shared" si="67"/>
        <v/>
      </c>
      <c r="G592" s="100" t="str">
        <f t="shared" si="68"/>
        <v/>
      </c>
      <c r="H592" s="100" t="str">
        <f t="shared" si="69"/>
        <v/>
      </c>
      <c r="I592" s="100" t="str">
        <f t="shared" si="70"/>
        <v/>
      </c>
      <c r="L592" s="100"/>
    </row>
    <row r="593" spans="2:12" x14ac:dyDescent="0.3">
      <c r="B593" s="116" t="str">
        <f t="shared" si="71"/>
        <v/>
      </c>
      <c r="C593" s="100" t="str">
        <f t="shared" si="64"/>
        <v/>
      </c>
      <c r="D593" s="100" t="str">
        <f t="shared" si="65"/>
        <v/>
      </c>
      <c r="E593" s="100" t="str">
        <f t="shared" si="66"/>
        <v/>
      </c>
      <c r="F593" s="100" t="str">
        <f t="shared" si="67"/>
        <v/>
      </c>
      <c r="G593" s="100" t="str">
        <f t="shared" si="68"/>
        <v/>
      </c>
      <c r="H593" s="100" t="str">
        <f t="shared" si="69"/>
        <v/>
      </c>
      <c r="I593" s="100" t="str">
        <f t="shared" si="70"/>
        <v/>
      </c>
      <c r="L593" s="100"/>
    </row>
    <row r="594" spans="2:12" x14ac:dyDescent="0.3">
      <c r="B594" s="116" t="str">
        <f t="shared" si="71"/>
        <v/>
      </c>
      <c r="C594" s="100" t="str">
        <f t="shared" si="64"/>
        <v/>
      </c>
      <c r="D594" s="100" t="str">
        <f t="shared" si="65"/>
        <v/>
      </c>
      <c r="E594" s="100" t="str">
        <f t="shared" si="66"/>
        <v/>
      </c>
      <c r="F594" s="100" t="str">
        <f t="shared" si="67"/>
        <v/>
      </c>
      <c r="G594" s="100" t="str">
        <f t="shared" si="68"/>
        <v/>
      </c>
      <c r="H594" s="100" t="str">
        <f t="shared" si="69"/>
        <v/>
      </c>
      <c r="I594" s="100" t="str">
        <f t="shared" si="70"/>
        <v/>
      </c>
      <c r="L594" s="100"/>
    </row>
    <row r="595" spans="2:12" x14ac:dyDescent="0.3">
      <c r="B595" s="116" t="str">
        <f t="shared" si="71"/>
        <v/>
      </c>
      <c r="C595" s="100" t="str">
        <f t="shared" si="64"/>
        <v/>
      </c>
      <c r="D595" s="100" t="str">
        <f t="shared" si="65"/>
        <v/>
      </c>
      <c r="E595" s="100" t="str">
        <f t="shared" si="66"/>
        <v/>
      </c>
      <c r="F595" s="100" t="str">
        <f t="shared" si="67"/>
        <v/>
      </c>
      <c r="G595" s="100" t="str">
        <f t="shared" si="68"/>
        <v/>
      </c>
      <c r="H595" s="100" t="str">
        <f t="shared" si="69"/>
        <v/>
      </c>
      <c r="I595" s="100" t="str">
        <f t="shared" si="70"/>
        <v/>
      </c>
      <c r="L595" s="100"/>
    </row>
    <row r="596" spans="2:12" x14ac:dyDescent="0.3">
      <c r="B596" s="116" t="str">
        <f t="shared" si="71"/>
        <v/>
      </c>
      <c r="C596" s="100" t="str">
        <f t="shared" si="64"/>
        <v/>
      </c>
      <c r="D596" s="100" t="str">
        <f t="shared" si="65"/>
        <v/>
      </c>
      <c r="E596" s="100" t="str">
        <f t="shared" si="66"/>
        <v/>
      </c>
      <c r="F596" s="100" t="str">
        <f t="shared" si="67"/>
        <v/>
      </c>
      <c r="G596" s="100" t="str">
        <f t="shared" si="68"/>
        <v/>
      </c>
      <c r="H596" s="100" t="str">
        <f t="shared" si="69"/>
        <v/>
      </c>
      <c r="I596" s="100" t="str">
        <f t="shared" si="70"/>
        <v/>
      </c>
      <c r="L596" s="100"/>
    </row>
    <row r="597" spans="2:12" x14ac:dyDescent="0.3">
      <c r="B597" s="116" t="str">
        <f t="shared" si="71"/>
        <v/>
      </c>
      <c r="C597" s="100" t="str">
        <f t="shared" si="64"/>
        <v/>
      </c>
      <c r="D597" s="100" t="str">
        <f t="shared" si="65"/>
        <v/>
      </c>
      <c r="E597" s="100" t="str">
        <f t="shared" si="66"/>
        <v/>
      </c>
      <c r="F597" s="100" t="str">
        <f t="shared" si="67"/>
        <v/>
      </c>
      <c r="G597" s="100" t="str">
        <f t="shared" si="68"/>
        <v/>
      </c>
      <c r="H597" s="100" t="str">
        <f t="shared" si="69"/>
        <v/>
      </c>
      <c r="I597" s="100" t="str">
        <f t="shared" si="70"/>
        <v/>
      </c>
      <c r="L597" s="100"/>
    </row>
    <row r="598" spans="2:12" x14ac:dyDescent="0.3">
      <c r="B598" s="116" t="str">
        <f t="shared" si="71"/>
        <v/>
      </c>
      <c r="C598" s="100" t="str">
        <f t="shared" si="64"/>
        <v/>
      </c>
      <c r="D598" s="100" t="str">
        <f t="shared" si="65"/>
        <v/>
      </c>
      <c r="E598" s="100" t="str">
        <f t="shared" si="66"/>
        <v/>
      </c>
      <c r="F598" s="100" t="str">
        <f t="shared" si="67"/>
        <v/>
      </c>
      <c r="G598" s="100" t="str">
        <f t="shared" si="68"/>
        <v/>
      </c>
      <c r="H598" s="100" t="str">
        <f t="shared" si="69"/>
        <v/>
      </c>
      <c r="I598" s="100" t="str">
        <f t="shared" si="70"/>
        <v/>
      </c>
      <c r="L598" s="100"/>
    </row>
    <row r="599" spans="2:12" x14ac:dyDescent="0.3">
      <c r="B599" s="116" t="str">
        <f t="shared" si="71"/>
        <v/>
      </c>
      <c r="C599" s="100" t="str">
        <f t="shared" si="64"/>
        <v/>
      </c>
      <c r="D599" s="100" t="str">
        <f t="shared" si="65"/>
        <v/>
      </c>
      <c r="E599" s="100" t="str">
        <f t="shared" si="66"/>
        <v/>
      </c>
      <c r="F599" s="100" t="str">
        <f t="shared" si="67"/>
        <v/>
      </c>
      <c r="G599" s="100" t="str">
        <f t="shared" si="68"/>
        <v/>
      </c>
      <c r="H599" s="100" t="str">
        <f t="shared" si="69"/>
        <v/>
      </c>
      <c r="I599" s="100" t="str">
        <f t="shared" si="70"/>
        <v/>
      </c>
      <c r="L599" s="100"/>
    </row>
    <row r="600" spans="2:12" x14ac:dyDescent="0.3">
      <c r="B600" s="116" t="str">
        <f t="shared" si="71"/>
        <v/>
      </c>
      <c r="C600" s="100" t="str">
        <f t="shared" si="64"/>
        <v/>
      </c>
      <c r="D600" s="100" t="str">
        <f t="shared" si="65"/>
        <v/>
      </c>
      <c r="E600" s="100" t="str">
        <f t="shared" si="66"/>
        <v/>
      </c>
      <c r="F600" s="100" t="str">
        <f t="shared" si="67"/>
        <v/>
      </c>
      <c r="G600" s="100" t="str">
        <f t="shared" si="68"/>
        <v/>
      </c>
      <c r="H600" s="100" t="str">
        <f t="shared" si="69"/>
        <v/>
      </c>
      <c r="I600" s="100" t="str">
        <f t="shared" si="70"/>
        <v/>
      </c>
      <c r="L600" s="100"/>
    </row>
    <row r="601" spans="2:12" x14ac:dyDescent="0.3">
      <c r="B601" s="116" t="str">
        <f t="shared" si="71"/>
        <v/>
      </c>
      <c r="C601" s="100" t="str">
        <f t="shared" si="64"/>
        <v/>
      </c>
      <c r="D601" s="100" t="str">
        <f t="shared" si="65"/>
        <v/>
      </c>
      <c r="E601" s="100" t="str">
        <f t="shared" si="66"/>
        <v/>
      </c>
      <c r="F601" s="100" t="str">
        <f t="shared" si="67"/>
        <v/>
      </c>
      <c r="G601" s="100" t="str">
        <f t="shared" si="68"/>
        <v/>
      </c>
      <c r="H601" s="100" t="str">
        <f t="shared" si="69"/>
        <v/>
      </c>
      <c r="I601" s="100" t="str">
        <f t="shared" si="70"/>
        <v/>
      </c>
      <c r="L601" s="100"/>
    </row>
    <row r="602" spans="2:12" x14ac:dyDescent="0.3">
      <c r="B602" s="116" t="str">
        <f t="shared" si="71"/>
        <v/>
      </c>
      <c r="C602" s="100" t="str">
        <f t="shared" ref="C602:C625" si="72">_xlfn.LET(
_xlpm.StartingPrincipalBalance,$F601,
_xlpm.IsPrincipalRemainingZeroCondition,ROUND($F601,2)=0,
_xlpm.IsPrincipalRemainingBlankCondition,$F601="",
_xlpm.IsPeriodBlankCondition,ISBLANK($A602),
_xlpm.Calculation,IF(_xlpm.IsPeriodBlankCondition,"",IF(_xlpm.IsPrincipalRemainingBlankCondition,"",IF(_xlpm.IsPrincipalRemainingZeroCondition,"",_xlpm.StartingPrincipalBalance))),
_xlpm.Calculation
)</f>
        <v/>
      </c>
      <c r="D602" s="100" t="str">
        <f t="shared" ref="D602:D625" si="73">_xlfn.LET(
_xlpm.InterestCalculation,$F601*$B$9,
_xlpm.IsPrincipalRemainingZeroCondition,ROUND($F601,2)=0,
_xlpm.IsPrincipalRemainingBlankCondition,$F601="",
_xlpm.IsPeriodBlankCondition,ISBLANK($A602),
_xlpm.Calculation,IF(_xlpm.IsPeriodBlankCondition,"",IF(_xlpm.IsPrincipalRemainingBlankCondition,"",IF(_xlpm.IsPrincipalRemainingZeroCondition,"",_xlpm.InterestCalculation))),
_xlpm.Calculation
)</f>
        <v/>
      </c>
      <c r="E602" s="100" t="str">
        <f t="shared" ref="E602:E625" si="74">_xlfn.LET(
_xlpm.PrincipalOwedCalculation,$B$10-$D602,
_xlpm.IsPrincipalLessThenOrEqualToMonthlyPaymentCondition,$F601&lt;=$B$10,
_xlpm.IsPrincipalZeroCondition,ROUND($F601,2) = 0,
_xlpm.IsPrincipalRemainingBlankCondition,$F601="",
_xlpm.IsPeriodBlankCondition,ISBLANK($A602),
_xlpm.Calculation,IF(_xlpm.IsPeriodBlankCondition,"",IF(_xlpm.IsPrincipalRemainingBlankCondition,"",IF(_xlpm.IsPrincipalZeroCondition,"",IF(_xlpm.IsPrincipalLessThenOrEqualToMonthlyPaymentCondition,$F601,_xlpm.PrincipalOwedCalculation)))),
_xlpm.Calculation
)</f>
        <v/>
      </c>
      <c r="F602" s="100" t="str">
        <f t="shared" ref="F602:F625" si="75">_xlfn.LET(
_xlpm.StartingBalanceGreaterThanPrincipalOwedPlusPrepaymentCondition,$C602&gt;=$E602,
_xlpm.IsPrincpalOwedPlusPrepaymentLessThanOrEqualToPrincipalRemainingCondition,ROUND($E602,2)&lt;=ROUND($F601,2),
_xlpm.IsCurrentPrincapalOwedAmtGreaterThanPrevPrincipalOwedCondition,$E601&gt;$F601,
_xlpm.IsPrincipalZeroCondition,ROUND($F601,2) = 0,
_xlpm.IsPrincipalRemainingBlankCondition,$F601="",
_xlpm.IsPeriodBlankCondition,ISBLANK($A602),
_xlpm.Calculation,IF(_xlpm.IsPeriodBlankCondition,"",IF(_xlpm.IsPrincipalRemainingBlankCondition,"",IF(_xlpm.IsPrincipalZeroCondition,"",IF(_xlpm.StartingBalanceGreaterThanPrincipalOwedPlusPrepaymentCondition,$C602-$E602,0)))),
_xlpm.Calculation
)</f>
        <v/>
      </c>
      <c r="G602" s="100" t="str">
        <f t="shared" ref="G602:G625" si="76">_xlfn.LET(
_xlpm.PrincpalRemainingCalculation,$B$13,
_xlpm.IsPrincipalZeroCondition,ROUND($F601,2) = 0,
_xlpm.IsPrincipalRemainingBlankCondition,$F601="",
_xlpm.IsPeriodBlankCondition,ISBLANK($A602),
_xlpm.Calculation,IF(_xlpm.IsPeriodBlankCondition,"",IF(_xlpm.IsPrincipalRemainingBlankCondition,"",IF(_xlpm.IsPrincipalZeroCondition,"",_xlpm.PrincpalRemainingCalculation))),
_xlpm.Calculation
)</f>
        <v/>
      </c>
      <c r="H602" s="100" t="str">
        <f t="shared" ref="H602:H625" si="77">_xlfn.LET(
_xlpm.IsPrincipalRemainingLessThanOrEqualToPMICutoffAmtCondition,$F601&lt;=$B$2*(1-$B$15),
_xlpm.PMIMonthlyPayment,$B$19,
_xlpm.IsPrincipalZeroCondition,ROUND($F601,2) = 0,
_xlpm.IsPrincipalRemainingBlankCondition,$F601="",
_xlpm.IsPeriodBlankCondition,ISBLANK($A602),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I602" s="100" t="str">
        <f t="shared" ref="I602:I625" si="78">_xlfn.LET(
_xlpm.IfPMIOwedIsBlank,IF($H602 = "",0,$H602),
_xlpm.TotalMonthlyPaymentCalculation,$D602+$E602+$G602+_xlpm.IfPMIOwedIsBlank,
_xlpm.IsPrincipalZeroCondition,ROUND($F601,2) = 0,
_xlpm.IsPrincipalRemainingBlankCondition,$F601="",
_xlpm.IsPeriodBlankCondition,ISBLANK($A602),
_xlpm.Calculation,IF(_xlpm.IsPeriodBlankCondition,"",IF(_xlpm.IsPrincipalRemainingBlankCondition,"",IF(_xlpm.IsPrincipalZeroCondition,"",_xlpm.TotalMonthlyPaymentCalculation))),
_xlpm.Calculation
)</f>
        <v/>
      </c>
      <c r="L602" s="100"/>
    </row>
    <row r="603" spans="2:12" x14ac:dyDescent="0.3">
      <c r="B603" s="116" t="str">
        <f t="shared" ref="B603:B625" si="79">IF(ISBLANK($A603),"",EDATE($B602,1))</f>
        <v/>
      </c>
      <c r="C603" s="100" t="str">
        <f t="shared" si="72"/>
        <v/>
      </c>
      <c r="D603" s="100" t="str">
        <f t="shared" si="73"/>
        <v/>
      </c>
      <c r="E603" s="100" t="str">
        <f t="shared" si="74"/>
        <v/>
      </c>
      <c r="F603" s="100" t="str">
        <f t="shared" si="75"/>
        <v/>
      </c>
      <c r="G603" s="100" t="str">
        <f t="shared" si="76"/>
        <v/>
      </c>
      <c r="H603" s="100" t="str">
        <f t="shared" si="77"/>
        <v/>
      </c>
      <c r="I603" s="100" t="str">
        <f t="shared" si="78"/>
        <v/>
      </c>
      <c r="L603" s="100"/>
    </row>
    <row r="604" spans="2:12" x14ac:dyDescent="0.3">
      <c r="B604" s="116" t="str">
        <f t="shared" si="79"/>
        <v/>
      </c>
      <c r="C604" s="100" t="str">
        <f t="shared" si="72"/>
        <v/>
      </c>
      <c r="D604" s="100" t="str">
        <f t="shared" si="73"/>
        <v/>
      </c>
      <c r="E604" s="100" t="str">
        <f t="shared" si="74"/>
        <v/>
      </c>
      <c r="F604" s="100" t="str">
        <f t="shared" si="75"/>
        <v/>
      </c>
      <c r="G604" s="100" t="str">
        <f t="shared" si="76"/>
        <v/>
      </c>
      <c r="H604" s="100" t="str">
        <f t="shared" si="77"/>
        <v/>
      </c>
      <c r="I604" s="100" t="str">
        <f t="shared" si="78"/>
        <v/>
      </c>
      <c r="L604" s="100"/>
    </row>
    <row r="605" spans="2:12" x14ac:dyDescent="0.3">
      <c r="B605" s="116" t="str">
        <f t="shared" si="79"/>
        <v/>
      </c>
      <c r="C605" s="100" t="str">
        <f t="shared" si="72"/>
        <v/>
      </c>
      <c r="D605" s="100" t="str">
        <f t="shared" si="73"/>
        <v/>
      </c>
      <c r="E605" s="100" t="str">
        <f t="shared" si="74"/>
        <v/>
      </c>
      <c r="F605" s="100" t="str">
        <f t="shared" si="75"/>
        <v/>
      </c>
      <c r="G605" s="100" t="str">
        <f t="shared" si="76"/>
        <v/>
      </c>
      <c r="H605" s="100" t="str">
        <f t="shared" si="77"/>
        <v/>
      </c>
      <c r="I605" s="100" t="str">
        <f t="shared" si="78"/>
        <v/>
      </c>
      <c r="L605" s="100"/>
    </row>
    <row r="606" spans="2:12" x14ac:dyDescent="0.3">
      <c r="B606" s="116" t="str">
        <f t="shared" si="79"/>
        <v/>
      </c>
      <c r="C606" s="100" t="str">
        <f t="shared" si="72"/>
        <v/>
      </c>
      <c r="D606" s="100" t="str">
        <f t="shared" si="73"/>
        <v/>
      </c>
      <c r="E606" s="100" t="str">
        <f t="shared" si="74"/>
        <v/>
      </c>
      <c r="F606" s="100" t="str">
        <f t="shared" si="75"/>
        <v/>
      </c>
      <c r="G606" s="100" t="str">
        <f t="shared" si="76"/>
        <v/>
      </c>
      <c r="H606" s="100" t="str">
        <f t="shared" si="77"/>
        <v/>
      </c>
      <c r="I606" s="100" t="str">
        <f t="shared" si="78"/>
        <v/>
      </c>
      <c r="L606" s="100"/>
    </row>
    <row r="607" spans="2:12" x14ac:dyDescent="0.3">
      <c r="B607" s="116" t="str">
        <f t="shared" si="79"/>
        <v/>
      </c>
      <c r="C607" s="100" t="str">
        <f t="shared" si="72"/>
        <v/>
      </c>
      <c r="D607" s="100" t="str">
        <f t="shared" si="73"/>
        <v/>
      </c>
      <c r="E607" s="100" t="str">
        <f t="shared" si="74"/>
        <v/>
      </c>
      <c r="F607" s="100" t="str">
        <f t="shared" si="75"/>
        <v/>
      </c>
      <c r="G607" s="100" t="str">
        <f t="shared" si="76"/>
        <v/>
      </c>
      <c r="H607" s="100" t="str">
        <f t="shared" si="77"/>
        <v/>
      </c>
      <c r="I607" s="100" t="str">
        <f t="shared" si="78"/>
        <v/>
      </c>
      <c r="L607" s="100"/>
    </row>
    <row r="608" spans="2:12" x14ac:dyDescent="0.3">
      <c r="B608" s="116" t="str">
        <f t="shared" si="79"/>
        <v/>
      </c>
      <c r="C608" s="100" t="str">
        <f t="shared" si="72"/>
        <v/>
      </c>
      <c r="D608" s="100" t="str">
        <f t="shared" si="73"/>
        <v/>
      </c>
      <c r="E608" s="100" t="str">
        <f t="shared" si="74"/>
        <v/>
      </c>
      <c r="F608" s="100" t="str">
        <f t="shared" si="75"/>
        <v/>
      </c>
      <c r="G608" s="100" t="str">
        <f t="shared" si="76"/>
        <v/>
      </c>
      <c r="H608" s="100" t="str">
        <f t="shared" si="77"/>
        <v/>
      </c>
      <c r="I608" s="100" t="str">
        <f t="shared" si="78"/>
        <v/>
      </c>
      <c r="L608" s="100"/>
    </row>
    <row r="609" spans="2:12" x14ac:dyDescent="0.3">
      <c r="B609" s="116" t="str">
        <f t="shared" si="79"/>
        <v/>
      </c>
      <c r="C609" s="100" t="str">
        <f t="shared" si="72"/>
        <v/>
      </c>
      <c r="D609" s="100" t="str">
        <f t="shared" si="73"/>
        <v/>
      </c>
      <c r="E609" s="100" t="str">
        <f t="shared" si="74"/>
        <v/>
      </c>
      <c r="F609" s="100" t="str">
        <f t="shared" si="75"/>
        <v/>
      </c>
      <c r="G609" s="100" t="str">
        <f t="shared" si="76"/>
        <v/>
      </c>
      <c r="H609" s="100" t="str">
        <f t="shared" si="77"/>
        <v/>
      </c>
      <c r="I609" s="100" t="str">
        <f t="shared" si="78"/>
        <v/>
      </c>
      <c r="L609" s="100"/>
    </row>
    <row r="610" spans="2:12" x14ac:dyDescent="0.3">
      <c r="B610" s="116" t="str">
        <f t="shared" si="79"/>
        <v/>
      </c>
      <c r="C610" s="100" t="str">
        <f t="shared" si="72"/>
        <v/>
      </c>
      <c r="D610" s="100" t="str">
        <f t="shared" si="73"/>
        <v/>
      </c>
      <c r="E610" s="100" t="str">
        <f t="shared" si="74"/>
        <v/>
      </c>
      <c r="F610" s="100" t="str">
        <f t="shared" si="75"/>
        <v/>
      </c>
      <c r="G610" s="100" t="str">
        <f t="shared" si="76"/>
        <v/>
      </c>
      <c r="H610" s="100" t="str">
        <f t="shared" si="77"/>
        <v/>
      </c>
      <c r="I610" s="100" t="str">
        <f t="shared" si="78"/>
        <v/>
      </c>
      <c r="L610" s="100"/>
    </row>
    <row r="611" spans="2:12" x14ac:dyDescent="0.3">
      <c r="B611" s="116" t="str">
        <f t="shared" si="79"/>
        <v/>
      </c>
      <c r="C611" s="100" t="str">
        <f t="shared" si="72"/>
        <v/>
      </c>
      <c r="D611" s="100" t="str">
        <f t="shared" si="73"/>
        <v/>
      </c>
      <c r="E611" s="100" t="str">
        <f t="shared" si="74"/>
        <v/>
      </c>
      <c r="F611" s="100" t="str">
        <f t="shared" si="75"/>
        <v/>
      </c>
      <c r="G611" s="100" t="str">
        <f t="shared" si="76"/>
        <v/>
      </c>
      <c r="H611" s="100" t="str">
        <f t="shared" si="77"/>
        <v/>
      </c>
      <c r="I611" s="100" t="str">
        <f t="shared" si="78"/>
        <v/>
      </c>
      <c r="L611" s="100"/>
    </row>
    <row r="612" spans="2:12" x14ac:dyDescent="0.3">
      <c r="B612" s="116" t="str">
        <f t="shared" si="79"/>
        <v/>
      </c>
      <c r="C612" s="100" t="str">
        <f t="shared" si="72"/>
        <v/>
      </c>
      <c r="D612" s="100" t="str">
        <f t="shared" si="73"/>
        <v/>
      </c>
      <c r="E612" s="100" t="str">
        <f t="shared" si="74"/>
        <v/>
      </c>
      <c r="F612" s="100" t="str">
        <f t="shared" si="75"/>
        <v/>
      </c>
      <c r="G612" s="100" t="str">
        <f t="shared" si="76"/>
        <v/>
      </c>
      <c r="H612" s="100" t="str">
        <f t="shared" si="77"/>
        <v/>
      </c>
      <c r="I612" s="100" t="str">
        <f t="shared" si="78"/>
        <v/>
      </c>
      <c r="L612" s="100"/>
    </row>
    <row r="613" spans="2:12" x14ac:dyDescent="0.3">
      <c r="B613" s="116" t="str">
        <f t="shared" si="79"/>
        <v/>
      </c>
      <c r="C613" s="100" t="str">
        <f t="shared" si="72"/>
        <v/>
      </c>
      <c r="D613" s="100" t="str">
        <f t="shared" si="73"/>
        <v/>
      </c>
      <c r="E613" s="100" t="str">
        <f t="shared" si="74"/>
        <v/>
      </c>
      <c r="F613" s="100" t="str">
        <f t="shared" si="75"/>
        <v/>
      </c>
      <c r="G613" s="100" t="str">
        <f t="shared" si="76"/>
        <v/>
      </c>
      <c r="H613" s="100" t="str">
        <f t="shared" si="77"/>
        <v/>
      </c>
      <c r="I613" s="100" t="str">
        <f t="shared" si="78"/>
        <v/>
      </c>
      <c r="L613" s="100"/>
    </row>
    <row r="614" spans="2:12" x14ac:dyDescent="0.3">
      <c r="B614" s="116" t="str">
        <f t="shared" si="79"/>
        <v/>
      </c>
      <c r="C614" s="100" t="str">
        <f t="shared" si="72"/>
        <v/>
      </c>
      <c r="D614" s="100" t="str">
        <f t="shared" si="73"/>
        <v/>
      </c>
      <c r="E614" s="100" t="str">
        <f t="shared" si="74"/>
        <v/>
      </c>
      <c r="F614" s="100" t="str">
        <f t="shared" si="75"/>
        <v/>
      </c>
      <c r="G614" s="100" t="str">
        <f t="shared" si="76"/>
        <v/>
      </c>
      <c r="H614" s="100" t="str">
        <f t="shared" si="77"/>
        <v/>
      </c>
      <c r="I614" s="100" t="str">
        <f t="shared" si="78"/>
        <v/>
      </c>
      <c r="L614" s="100"/>
    </row>
    <row r="615" spans="2:12" x14ac:dyDescent="0.3">
      <c r="B615" s="116" t="str">
        <f t="shared" si="79"/>
        <v/>
      </c>
      <c r="C615" s="100" t="str">
        <f t="shared" si="72"/>
        <v/>
      </c>
      <c r="D615" s="100" t="str">
        <f t="shared" si="73"/>
        <v/>
      </c>
      <c r="E615" s="100" t="str">
        <f t="shared" si="74"/>
        <v/>
      </c>
      <c r="F615" s="100" t="str">
        <f t="shared" si="75"/>
        <v/>
      </c>
      <c r="G615" s="100" t="str">
        <f t="shared" si="76"/>
        <v/>
      </c>
      <c r="H615" s="100" t="str">
        <f t="shared" si="77"/>
        <v/>
      </c>
      <c r="I615" s="100" t="str">
        <f t="shared" si="78"/>
        <v/>
      </c>
      <c r="L615" s="100"/>
    </row>
    <row r="616" spans="2:12" x14ac:dyDescent="0.3">
      <c r="B616" s="116" t="str">
        <f t="shared" si="79"/>
        <v/>
      </c>
      <c r="C616" s="100" t="str">
        <f t="shared" si="72"/>
        <v/>
      </c>
      <c r="D616" s="100" t="str">
        <f t="shared" si="73"/>
        <v/>
      </c>
      <c r="E616" s="100" t="str">
        <f t="shared" si="74"/>
        <v/>
      </c>
      <c r="F616" s="100" t="str">
        <f t="shared" si="75"/>
        <v/>
      </c>
      <c r="G616" s="100" t="str">
        <f t="shared" si="76"/>
        <v/>
      </c>
      <c r="H616" s="100" t="str">
        <f t="shared" si="77"/>
        <v/>
      </c>
      <c r="I616" s="100" t="str">
        <f t="shared" si="78"/>
        <v/>
      </c>
      <c r="L616" s="100"/>
    </row>
    <row r="617" spans="2:12" x14ac:dyDescent="0.3">
      <c r="B617" s="116" t="str">
        <f t="shared" si="79"/>
        <v/>
      </c>
      <c r="C617" s="100" t="str">
        <f t="shared" si="72"/>
        <v/>
      </c>
      <c r="D617" s="100" t="str">
        <f t="shared" si="73"/>
        <v/>
      </c>
      <c r="E617" s="100" t="str">
        <f t="shared" si="74"/>
        <v/>
      </c>
      <c r="F617" s="100" t="str">
        <f t="shared" si="75"/>
        <v/>
      </c>
      <c r="G617" s="100" t="str">
        <f t="shared" si="76"/>
        <v/>
      </c>
      <c r="H617" s="100" t="str">
        <f t="shared" si="77"/>
        <v/>
      </c>
      <c r="I617" s="100" t="str">
        <f t="shared" si="78"/>
        <v/>
      </c>
      <c r="L617" s="100"/>
    </row>
    <row r="618" spans="2:12" x14ac:dyDescent="0.3">
      <c r="B618" s="116" t="str">
        <f t="shared" si="79"/>
        <v/>
      </c>
      <c r="C618" s="100" t="str">
        <f t="shared" si="72"/>
        <v/>
      </c>
      <c r="D618" s="100" t="str">
        <f t="shared" si="73"/>
        <v/>
      </c>
      <c r="E618" s="100" t="str">
        <f t="shared" si="74"/>
        <v/>
      </c>
      <c r="F618" s="100" t="str">
        <f t="shared" si="75"/>
        <v/>
      </c>
      <c r="G618" s="100" t="str">
        <f t="shared" si="76"/>
        <v/>
      </c>
      <c r="H618" s="100" t="str">
        <f t="shared" si="77"/>
        <v/>
      </c>
      <c r="I618" s="100" t="str">
        <f t="shared" si="78"/>
        <v/>
      </c>
      <c r="L618" s="100"/>
    </row>
    <row r="619" spans="2:12" x14ac:dyDescent="0.3">
      <c r="B619" s="116" t="str">
        <f t="shared" si="79"/>
        <v/>
      </c>
      <c r="C619" s="100" t="str">
        <f t="shared" si="72"/>
        <v/>
      </c>
      <c r="D619" s="100" t="str">
        <f t="shared" si="73"/>
        <v/>
      </c>
      <c r="E619" s="100" t="str">
        <f t="shared" si="74"/>
        <v/>
      </c>
      <c r="F619" s="100" t="str">
        <f t="shared" si="75"/>
        <v/>
      </c>
      <c r="G619" s="100" t="str">
        <f t="shared" si="76"/>
        <v/>
      </c>
      <c r="H619" s="100" t="str">
        <f t="shared" si="77"/>
        <v/>
      </c>
      <c r="I619" s="100" t="str">
        <f t="shared" si="78"/>
        <v/>
      </c>
      <c r="L619" s="100"/>
    </row>
    <row r="620" spans="2:12" x14ac:dyDescent="0.3">
      <c r="B620" s="116" t="str">
        <f t="shared" si="79"/>
        <v/>
      </c>
      <c r="C620" s="100" t="str">
        <f t="shared" si="72"/>
        <v/>
      </c>
      <c r="D620" s="100" t="str">
        <f t="shared" si="73"/>
        <v/>
      </c>
      <c r="E620" s="100" t="str">
        <f t="shared" si="74"/>
        <v/>
      </c>
      <c r="F620" s="100" t="str">
        <f t="shared" si="75"/>
        <v/>
      </c>
      <c r="G620" s="100" t="str">
        <f t="shared" si="76"/>
        <v/>
      </c>
      <c r="H620" s="100" t="str">
        <f t="shared" si="77"/>
        <v/>
      </c>
      <c r="I620" s="100" t="str">
        <f t="shared" si="78"/>
        <v/>
      </c>
      <c r="L620" s="100"/>
    </row>
    <row r="621" spans="2:12" x14ac:dyDescent="0.3">
      <c r="B621" s="116" t="str">
        <f t="shared" si="79"/>
        <v/>
      </c>
      <c r="C621" s="100" t="str">
        <f t="shared" si="72"/>
        <v/>
      </c>
      <c r="D621" s="100" t="str">
        <f t="shared" si="73"/>
        <v/>
      </c>
      <c r="E621" s="100" t="str">
        <f t="shared" si="74"/>
        <v/>
      </c>
      <c r="F621" s="100" t="str">
        <f t="shared" si="75"/>
        <v/>
      </c>
      <c r="G621" s="100" t="str">
        <f t="shared" si="76"/>
        <v/>
      </c>
      <c r="H621" s="100" t="str">
        <f t="shared" si="77"/>
        <v/>
      </c>
      <c r="I621" s="100" t="str">
        <f t="shared" si="78"/>
        <v/>
      </c>
      <c r="L621" s="100"/>
    </row>
    <row r="622" spans="2:12" x14ac:dyDescent="0.3">
      <c r="B622" s="116" t="str">
        <f t="shared" si="79"/>
        <v/>
      </c>
      <c r="C622" s="100" t="str">
        <f t="shared" si="72"/>
        <v/>
      </c>
      <c r="D622" s="100" t="str">
        <f t="shared" si="73"/>
        <v/>
      </c>
      <c r="E622" s="100" t="str">
        <f t="shared" si="74"/>
        <v/>
      </c>
      <c r="F622" s="100" t="str">
        <f t="shared" si="75"/>
        <v/>
      </c>
      <c r="G622" s="100" t="str">
        <f t="shared" si="76"/>
        <v/>
      </c>
      <c r="H622" s="100" t="str">
        <f t="shared" si="77"/>
        <v/>
      </c>
      <c r="I622" s="100" t="str">
        <f t="shared" si="78"/>
        <v/>
      </c>
      <c r="L622" s="100"/>
    </row>
    <row r="623" spans="2:12" x14ac:dyDescent="0.3">
      <c r="B623" s="116" t="str">
        <f t="shared" si="79"/>
        <v/>
      </c>
      <c r="C623" s="100" t="str">
        <f t="shared" si="72"/>
        <v/>
      </c>
      <c r="D623" s="100" t="str">
        <f t="shared" si="73"/>
        <v/>
      </c>
      <c r="E623" s="100" t="str">
        <f t="shared" si="74"/>
        <v/>
      </c>
      <c r="F623" s="100" t="str">
        <f t="shared" si="75"/>
        <v/>
      </c>
      <c r="G623" s="100" t="str">
        <f t="shared" si="76"/>
        <v/>
      </c>
      <c r="H623" s="100" t="str">
        <f t="shared" si="77"/>
        <v/>
      </c>
      <c r="I623" s="100" t="str">
        <f t="shared" si="78"/>
        <v/>
      </c>
      <c r="L623" s="100"/>
    </row>
    <row r="624" spans="2:12" x14ac:dyDescent="0.3">
      <c r="B624" s="116" t="str">
        <f t="shared" si="79"/>
        <v/>
      </c>
      <c r="C624" s="100" t="str">
        <f t="shared" si="72"/>
        <v/>
      </c>
      <c r="D624" s="100" t="str">
        <f t="shared" si="73"/>
        <v/>
      </c>
      <c r="E624" s="100" t="str">
        <f t="shared" si="74"/>
        <v/>
      </c>
      <c r="F624" s="100" t="str">
        <f t="shared" si="75"/>
        <v/>
      </c>
      <c r="G624" s="100" t="str">
        <f t="shared" si="76"/>
        <v/>
      </c>
      <c r="H624" s="100" t="str">
        <f t="shared" si="77"/>
        <v/>
      </c>
      <c r="I624" s="100" t="str">
        <f t="shared" si="78"/>
        <v/>
      </c>
      <c r="L624" s="100"/>
    </row>
    <row r="625" spans="2:12" x14ac:dyDescent="0.3">
      <c r="B625" s="116" t="str">
        <f t="shared" si="79"/>
        <v/>
      </c>
      <c r="C625" s="100" t="str">
        <f t="shared" si="72"/>
        <v/>
      </c>
      <c r="D625" s="100" t="str">
        <f t="shared" si="73"/>
        <v/>
      </c>
      <c r="E625" s="100" t="str">
        <f t="shared" si="74"/>
        <v/>
      </c>
      <c r="F625" s="100" t="str">
        <f t="shared" si="75"/>
        <v/>
      </c>
      <c r="G625" s="100" t="str">
        <f t="shared" si="76"/>
        <v/>
      </c>
      <c r="H625" s="100" t="str">
        <f t="shared" si="77"/>
        <v/>
      </c>
      <c r="I625" s="100" t="str">
        <f t="shared" si="78"/>
        <v/>
      </c>
      <c r="L625" s="100"/>
    </row>
  </sheetData>
  <sheetProtection algorithmName="SHA-512" hashValue="BYpGXg2dY5Rs9q20OeSXGWGSbvXcJ7lzIB1mkZnkjK7Y7Sc3TJiHVp3YBxfs/R1MP09+HNUiplYBRoC61vwRFw==" saltValue="9kJRaSm6fahZVhU6sgt2qQ==" spinCount="100000" sheet="1" objects="1" scenarios="1"/>
  <mergeCells count="1">
    <mergeCell ref="A1:B1"/>
  </mergeCells>
  <conditionalFormatting sqref="A26:C625">
    <cfRule type="expression" dxfId="9" priority="5">
      <formula>NOT(ISBLANK($A26))</formula>
    </cfRule>
  </conditionalFormatting>
  <conditionalFormatting sqref="C26:C62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6:I625">
    <cfRule type="expression" dxfId="8" priority="1">
      <formula>NOT(ISBLANK($A26))</formula>
    </cfRule>
  </conditionalFormatting>
  <dataValidations count="2">
    <dataValidation type="decimal" operator="greaterThan" allowBlank="1" showInputMessage="1" showErrorMessage="1" error="You didn't Input a positive number." prompt="Input any positive number." sqref="B2:B20" xr:uid="{4CB01FC2-F29B-483F-970C-F5BDD88B3887}">
      <formula1>0</formula1>
    </dataValidation>
    <dataValidation type="date" operator="greaterThanOrEqual" allowBlank="1" showInputMessage="1" showErrorMessage="1" errorTitle="Invalid Entry" error="You did not enter a date that is equal to or after 1/1/1900." promptTitle="Date of First Monthly Payment" prompt="Enter a date that is equal to or after 1/1/1900." sqref="B26" xr:uid="{8C69845D-68BB-403D-802A-484BE257BA1B}">
      <formula1>1</formula1>
    </dataValidation>
  </dataValidation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C112-1B4F-402A-9E11-90E1522A2B66}">
  <dimension ref="A1:O629"/>
  <sheetViews>
    <sheetView zoomScale="80" zoomScaleNormal="80" workbookViewId="0">
      <selection activeCell="C5" sqref="C5"/>
    </sheetView>
  </sheetViews>
  <sheetFormatPr defaultRowHeight="14.4" x14ac:dyDescent="0.3"/>
  <cols>
    <col min="1" max="1" width="39.44140625" style="92" bestFit="1" customWidth="1"/>
    <col min="2" max="2" width="33.77734375" style="92" customWidth="1"/>
    <col min="3" max="3" width="124.44140625" style="92" customWidth="1"/>
    <col min="4" max="4" width="120.5546875" style="92" bestFit="1" customWidth="1"/>
    <col min="5" max="5" width="172.44140625" style="92" bestFit="1" customWidth="1"/>
    <col min="6" max="6" width="30.21875" style="92" bestFit="1" customWidth="1"/>
    <col min="7" max="7" width="170.109375" style="92" customWidth="1"/>
    <col min="8" max="8" width="118.5546875" style="92" customWidth="1"/>
    <col min="9" max="9" width="168.77734375" style="92" customWidth="1"/>
    <col min="10" max="10" width="122.44140625" style="92" customWidth="1"/>
    <col min="11" max="11" width="131.77734375" style="92" customWidth="1"/>
    <col min="12" max="12" width="147.109375" style="92" customWidth="1"/>
    <col min="13" max="13" width="109.33203125" style="92" customWidth="1"/>
    <col min="14" max="14" width="107.21875" style="92" customWidth="1"/>
    <col min="15" max="15" width="97.88671875" style="92" customWidth="1"/>
    <col min="16" max="16384" width="8.88671875" style="92"/>
  </cols>
  <sheetData>
    <row r="1" spans="1:8" ht="16.2" thickBot="1" x14ac:dyDescent="0.35">
      <c r="A1" s="90" t="s">
        <v>0</v>
      </c>
      <c r="B1" s="91"/>
      <c r="D1" s="118" t="s">
        <v>1</v>
      </c>
      <c r="E1" s="119"/>
      <c r="G1" s="120" t="s">
        <v>40</v>
      </c>
      <c r="H1" s="121"/>
    </row>
    <row r="2" spans="1:8" ht="15" thickBot="1" x14ac:dyDescent="0.35">
      <c r="A2" s="93" t="s">
        <v>2</v>
      </c>
      <c r="B2" s="94">
        <f>'Fixed Rate Mortgage Schedule'!$B2</f>
        <v>200000</v>
      </c>
      <c r="D2" s="122" t="s">
        <v>53</v>
      </c>
      <c r="E2" s="123" t="str">
        <f ca="1">_xlfn.FORMULATEXT('Fixed Rate Mortgage Schedule'!$E2)</f>
        <v>=SUM(IF($C$29:$C$628="",0,IF($C$29:$C$628&gt;=$E$29:$E$628+$F$29:$F$628,$F$29:$F$628,"")))</v>
      </c>
      <c r="F2" s="100"/>
      <c r="G2" s="124" t="s">
        <v>30</v>
      </c>
      <c r="H2" s="94">
        <f>'Fixed Rate Mortgage Schedule'!$H$2</f>
        <v>60000</v>
      </c>
    </row>
    <row r="3" spans="1:8" ht="15" thickBot="1" x14ac:dyDescent="0.35">
      <c r="A3" s="95" t="s">
        <v>4</v>
      </c>
      <c r="B3" s="39">
        <f>'Fixed Rate Mortgage Schedule'!$B3</f>
        <v>0.1</v>
      </c>
      <c r="D3" s="125" t="s">
        <v>55</v>
      </c>
      <c r="E3" s="123" t="str">
        <f ca="1">_xlfn.FORMULATEXT('Fixed Rate Mortgage Schedule'!$E3)</f>
        <v>=$B$12</v>
      </c>
      <c r="G3" s="126" t="s">
        <v>31</v>
      </c>
      <c r="H3" s="127" t="str">
        <f ca="1">_xlfn.FORMULATEXT('Fixed Rate Mortgage Schedule'!$H3)</f>
        <v>=$H$2/12</v>
      </c>
    </row>
    <row r="4" spans="1:8" ht="15" thickBot="1" x14ac:dyDescent="0.35">
      <c r="A4" s="95" t="s">
        <v>5</v>
      </c>
      <c r="B4" s="96" t="str">
        <f ca="1">_xlfn.FORMULATEXT('Fixed Rate Mortgage Schedule'!$B4)</f>
        <v>=B2*B3</v>
      </c>
      <c r="D4" s="128" t="s">
        <v>54</v>
      </c>
      <c r="E4" s="123" t="str">
        <f ca="1">_xlfn.FORMULATEXT('Fixed Rate Mortgage Schedule'!$E4)</f>
        <v>=SUMIF(C29:C628, "&lt;&gt;0",D29:D628)</v>
      </c>
      <c r="G4" s="129" t="s">
        <v>32</v>
      </c>
      <c r="H4" s="127" t="str">
        <f ca="1">_xlfn.FORMULATEXT('Fixed Rate Mortgage Schedule'!$H4)</f>
        <v>=$B$10</v>
      </c>
    </row>
    <row r="5" spans="1:8" ht="15" thickBot="1" x14ac:dyDescent="0.35">
      <c r="A5" s="97" t="s">
        <v>6</v>
      </c>
      <c r="B5" s="98" t="str">
        <f ca="1">_xlfn.FORMULATEXT('Fixed Rate Mortgage Schedule'!$B5)</f>
        <v>=B2*(1-B3)</v>
      </c>
      <c r="D5" s="130" t="s">
        <v>47</v>
      </c>
      <c r="E5" s="123" t="str">
        <f ca="1">_xlfn.FORMULATEXT('Fixed Rate Mortgage Schedule'!$E5)</f>
        <v>=$E$3-$E$4</v>
      </c>
      <c r="G5" s="131" t="s">
        <v>33</v>
      </c>
      <c r="H5" s="127" t="str">
        <f ca="1">_xlfn.FORMULATEXT('Fixed Rate Mortgage Schedule'!$H5)</f>
        <v>=$H$4/$H$3</v>
      </c>
    </row>
    <row r="6" spans="1:8" ht="15" thickBot="1" x14ac:dyDescent="0.35">
      <c r="A6" s="93" t="s">
        <v>43</v>
      </c>
      <c r="B6" s="99">
        <v>1</v>
      </c>
      <c r="C6" s="100"/>
      <c r="D6" s="122" t="s">
        <v>7</v>
      </c>
      <c r="E6" s="123" t="str">
        <f ca="1">_xlfn.FORMULATEXT('Fixed Rate Mortgage Schedule'!$E6)</f>
        <v>=$B$5</v>
      </c>
      <c r="G6" s="129" t="s">
        <v>34</v>
      </c>
      <c r="H6" s="94">
        <v>100</v>
      </c>
    </row>
    <row r="7" spans="1:8" ht="15" thickBot="1" x14ac:dyDescent="0.35">
      <c r="A7" s="95" t="s">
        <v>8</v>
      </c>
      <c r="B7" s="101" t="str">
        <f ca="1">_xlfn.FORMULATEXT('Fixed Rate Mortgage Schedule'!$B7)</f>
        <v>=B6*12</v>
      </c>
      <c r="D7" s="132" t="s">
        <v>56</v>
      </c>
      <c r="E7" s="123" t="str">
        <f ca="1">_xlfn.FORMULATEXT('Fixed Rate Mortgage Schedule'!$E7)</f>
        <v>=$B$11</v>
      </c>
      <c r="G7" s="133" t="s">
        <v>41</v>
      </c>
      <c r="H7" s="127" t="str">
        <f ca="1">_xlfn.FORMULATEXT('Fixed Rate Mortgage Schedule'!$H7)</f>
        <v>=$H$6+$H$4</v>
      </c>
    </row>
    <row r="8" spans="1:8" ht="15" thickBot="1" x14ac:dyDescent="0.35">
      <c r="A8" s="95" t="s">
        <v>44</v>
      </c>
      <c r="B8" s="39">
        <f>'Fixed Rate Mortgage Schedule'!$B8</f>
        <v>0.08</v>
      </c>
      <c r="D8" s="134" t="s">
        <v>48</v>
      </c>
      <c r="E8" s="123" t="str">
        <f ca="1">_xlfn.FORMULATEXT('Fixed Rate Mortgage Schedule'!$E8)</f>
        <v>=$E$4+$E$6</v>
      </c>
      <c r="G8" s="131" t="s">
        <v>35</v>
      </c>
      <c r="H8" s="127" t="str">
        <f ca="1">_xlfn.FORMULATEXT('Fixed Rate Mortgage Schedule'!$H8)</f>
        <v>=($H$6+$H$4)/$H$3</v>
      </c>
    </row>
    <row r="9" spans="1:8" ht="15" thickBot="1" x14ac:dyDescent="0.35">
      <c r="A9" s="102" t="s">
        <v>9</v>
      </c>
      <c r="B9" s="43" t="str">
        <f ca="1">_xlfn.FORMULATEXT('Fixed Rate Mortgage Schedule'!$B9)</f>
        <v>=$B$8/12</v>
      </c>
      <c r="D9" s="130" t="s">
        <v>86</v>
      </c>
      <c r="E9" s="123" t="str">
        <f ca="1">_xlfn.FORMULATEXT('Fixed Rate Mortgage Schedule'!$E9)</f>
        <v>=$E$7-$E$8</v>
      </c>
      <c r="G9" s="129" t="s">
        <v>37</v>
      </c>
      <c r="H9" s="127" t="str">
        <f ca="1">_xlfn.FORMULATEXT('Fixed Rate Mortgage Schedule'!$H9)</f>
        <v>=$B$13</v>
      </c>
    </row>
    <row r="10" spans="1:8" ht="15" thickBot="1" x14ac:dyDescent="0.35">
      <c r="A10" s="103" t="s">
        <v>10</v>
      </c>
      <c r="B10" s="45" t="str">
        <f ca="1">_xlfn.FORMULATEXT('Fixed Rate Mortgage Schedule'!$B10)</f>
        <v>=-PMT($B$9,$B$7,$B$5,0,0)</v>
      </c>
      <c r="D10" s="132" t="s">
        <v>57</v>
      </c>
      <c r="E10" s="123" t="str">
        <f ca="1">_xlfn.FORMULATEXT('Fixed Rate Mortgage Schedule'!$E10)</f>
        <v>=$B$6*12</v>
      </c>
      <c r="G10" s="131" t="s">
        <v>36</v>
      </c>
      <c r="H10" s="127" t="str">
        <f ca="1">_xlfn.FORMULATEXT('Fixed Rate Mortgage Schedule'!$H10)</f>
        <v>=($H$9+$H$6+$H$4)/$H$3</v>
      </c>
    </row>
    <row r="11" spans="1:8" ht="15" thickBot="1" x14ac:dyDescent="0.35">
      <c r="A11" s="93" t="s">
        <v>11</v>
      </c>
      <c r="B11" s="54" t="str">
        <f ca="1">_xlfn.FORMULATEXT('Fixed Rate Mortgage Schedule'!$B11)</f>
        <v>=$B$10*$B$7</v>
      </c>
      <c r="D11" s="128" t="s">
        <v>58</v>
      </c>
      <c r="E11" s="123" t="str">
        <f ca="1">_xlfn.FORMULATEXT('Fixed Rate Mortgage Schedule'!$E11)</f>
        <v>=COUNT(IF($E$29:$E$628&lt;&gt;"",1,""))</v>
      </c>
      <c r="G11" s="135" t="s">
        <v>39</v>
      </c>
      <c r="H11" s="127" t="str">
        <f ca="1">_xlfn.FORMULATEXT('Fixed Rate Mortgage Schedule'!$H11)</f>
        <v>=$B$20-$B$14</v>
      </c>
    </row>
    <row r="12" spans="1:8" ht="15" thickBot="1" x14ac:dyDescent="0.35">
      <c r="A12" s="102" t="s">
        <v>3</v>
      </c>
      <c r="B12" s="56" t="str">
        <f ca="1">_xlfn.FORMULATEXT('Fixed Rate Mortgage Schedule'!$B12)</f>
        <v>=$B$11-$B$5</v>
      </c>
      <c r="D12" s="130" t="s">
        <v>49</v>
      </c>
      <c r="E12" s="123" t="str">
        <f ca="1">_xlfn.FORMULATEXT('Fixed Rate Mortgage Schedule'!$E12)</f>
        <v>=$E$10-$E$11</v>
      </c>
      <c r="G12" s="136" t="s">
        <v>81</v>
      </c>
      <c r="H12" s="127" t="str">
        <f ca="1">_xlfn.FORMULATEXT('Fixed Rate Mortgage Schedule'!$H12)</f>
        <v>=($H$11+$H$6+$H$4)/$H$3</v>
      </c>
    </row>
    <row r="13" spans="1:8" ht="15" thickBot="1" x14ac:dyDescent="0.35">
      <c r="A13" s="104" t="s">
        <v>12</v>
      </c>
      <c r="B13" s="47">
        <f>'Fixed Rate Mortgage Schedule'!$B13</f>
        <v>500</v>
      </c>
      <c r="D13" s="132" t="s">
        <v>59</v>
      </c>
      <c r="E13" s="123" t="str">
        <f ca="1">_xlfn.FORMULATEXT('Fixed Rate Mortgage Schedule'!$E13)</f>
        <v>=$E$10*$B$13</v>
      </c>
      <c r="G13" s="137" t="s">
        <v>38</v>
      </c>
      <c r="H13" s="127" t="str">
        <f ca="1">_xlfn.FORMULATEXT('Fixed Rate Mortgage Schedule'!$H13)</f>
        <v>=($H$11+$H$9+$H$6+$H$4)/$H$3</v>
      </c>
    </row>
    <row r="14" spans="1:8" ht="15" thickBot="1" x14ac:dyDescent="0.35">
      <c r="A14" s="102" t="s">
        <v>13</v>
      </c>
      <c r="B14" s="105" t="str">
        <f ca="1">_xlfn.FORMULATEXT('Fixed Rate Mortgage Schedule'!$B14)</f>
        <v>=$B$10+$B$13</v>
      </c>
      <c r="D14" s="132" t="s">
        <v>60</v>
      </c>
      <c r="E14" s="123" t="str">
        <f ca="1">_xlfn.FORMULATEXT('Fixed Rate Mortgage Schedule'!$E14)</f>
        <v>=SUM($H$29:$H$628)</v>
      </c>
    </row>
    <row r="15" spans="1:8" ht="15" thickBot="1" x14ac:dyDescent="0.35">
      <c r="A15" s="93" t="s">
        <v>45</v>
      </c>
      <c r="B15" s="49">
        <v>0.2</v>
      </c>
      <c r="C15" s="106"/>
      <c r="D15" s="130" t="s">
        <v>50</v>
      </c>
      <c r="E15" s="123" t="str">
        <f ca="1">_xlfn.FORMULATEXT('Fixed Rate Mortgage Schedule'!$E15)</f>
        <v>=$E$13-$E$14</v>
      </c>
    </row>
    <row r="16" spans="1:8" ht="15" thickBot="1" x14ac:dyDescent="0.35">
      <c r="A16" s="95" t="s">
        <v>14</v>
      </c>
      <c r="B16" s="50" t="str">
        <f ca="1">_xlfn.FORMULATEXT('Fixed Rate Mortgage Schedule'!$B16)</f>
        <v>=$B$2*$B$15</v>
      </c>
      <c r="D16" s="132" t="s">
        <v>61</v>
      </c>
      <c r="E16" s="123" t="str">
        <f ca="1">_xlfn.FORMULATEXT('Fixed Rate Mortgage Schedule'!$E16)</f>
        <v>=SUM('Fixed Mortgage Hidden'!$H$26:$H$625)</v>
      </c>
      <c r="G16" s="138" t="s">
        <v>84</v>
      </c>
      <c r="H16" s="138"/>
    </row>
    <row r="17" spans="1:15" ht="15" thickBot="1" x14ac:dyDescent="0.35">
      <c r="A17" s="95" t="s">
        <v>46</v>
      </c>
      <c r="B17" s="39">
        <f>'Fixed Rate Mortgage Schedule'!$B17</f>
        <v>0.02</v>
      </c>
      <c r="D17" s="132" t="s">
        <v>62</v>
      </c>
      <c r="E17" s="123" t="str">
        <f ca="1">_xlfn.FORMULATEXT('Fixed Rate Mortgage Schedule'!$E17)</f>
        <v>=SUM($I$29:$I$628)</v>
      </c>
      <c r="G17" s="139" t="s">
        <v>83</v>
      </c>
      <c r="H17" s="127" t="str">
        <f ca="1">_xlfn.FORMULATEXT('Fixed Rate Mortgage Schedule'!$H17)</f>
        <v>=MAX($B$29:$B$628)</v>
      </c>
    </row>
    <row r="18" spans="1:15" ht="15" thickBot="1" x14ac:dyDescent="0.35">
      <c r="A18" s="95" t="s">
        <v>16</v>
      </c>
      <c r="B18" s="51" t="str">
        <f ca="1">_xlfn.FORMULATEXT('Fixed Rate Mortgage Schedule'!$B18)</f>
        <v>=B17/12</v>
      </c>
      <c r="D18" s="130" t="s">
        <v>51</v>
      </c>
      <c r="E18" s="123" t="str">
        <f ca="1">_xlfn.FORMULATEXT('Fixed Rate Mortgage Schedule'!$E18)</f>
        <v>=$E$16-$E$17</v>
      </c>
      <c r="G18" s="139" t="s">
        <v>82</v>
      </c>
      <c r="H18" s="127" t="str">
        <f ca="1">_xlfn.FORMULATEXT('Fixed Rate Mortgage Schedule'!$H18)</f>
        <v>=MAXIFS($B$29:$B$628,$J$29:$J$628,"&gt;0")</v>
      </c>
      <c r="I18" s="100"/>
    </row>
    <row r="19" spans="1:15" ht="15" thickBot="1" x14ac:dyDescent="0.35">
      <c r="A19" s="95" t="s">
        <v>17</v>
      </c>
      <c r="B19" s="50" t="str">
        <f ca="1">_xlfn.FORMULATEXT('Fixed Rate Mortgage Schedule'!$B19)</f>
        <v>=$B$5*$B$18</v>
      </c>
      <c r="D19" s="132" t="s">
        <v>63</v>
      </c>
      <c r="E19" s="123" t="str">
        <f ca="1">_xlfn.FORMULATEXT('Fixed Rate Mortgage Schedule'!$E19)</f>
        <v>=$E$7+$E$16</v>
      </c>
      <c r="F19" s="100"/>
      <c r="G19" s="139" t="s">
        <v>85</v>
      </c>
      <c r="H19" s="127" t="str">
        <f ca="1">_xlfn.FORMULATEXT('Fixed Rate Mortgage Schedule'!$H19)</f>
        <v>=CONCAT(YEAR($H$17)-YEAR($H$18), " Years &amp; ",MONTH($H$17)-MONTH($H$18)," Months")</v>
      </c>
    </row>
    <row r="20" spans="1:15" ht="15" thickBot="1" x14ac:dyDescent="0.35">
      <c r="A20" s="102" t="s">
        <v>18</v>
      </c>
      <c r="B20" s="105" t="str">
        <f ca="1">_xlfn.FORMULATEXT('Fixed Rate Mortgage Schedule'!$B20)</f>
        <v>=$B$14+$B$19</v>
      </c>
      <c r="C20" s="100"/>
      <c r="D20" s="134" t="s">
        <v>64</v>
      </c>
      <c r="E20" s="123" t="str">
        <f ca="1">_xlfn.FORMULATEXT('Fixed Rate Mortgage Schedule'!$E20)</f>
        <v>=$E$8+$E$17</v>
      </c>
      <c r="F20" s="100"/>
    </row>
    <row r="21" spans="1:15" ht="15" thickBot="1" x14ac:dyDescent="0.35">
      <c r="B21" s="107"/>
      <c r="D21" s="140" t="s">
        <v>52</v>
      </c>
      <c r="E21" s="123" t="str">
        <f ca="1">_xlfn.FORMULATEXT('Fixed Rate Mortgage Schedule'!$E21)</f>
        <v>=$E$19-$E$20</v>
      </c>
    </row>
    <row r="22" spans="1:15" ht="15" thickBot="1" x14ac:dyDescent="0.35">
      <c r="B22" s="107"/>
      <c r="D22" s="132" t="s">
        <v>78</v>
      </c>
      <c r="E22" s="123" t="str">
        <f ca="1">_xlfn.FORMULATEXT('Fixed Rate Mortgage Schedule'!$E22)</f>
        <v>=$E$3+$E$6+$E$13+$E$16</v>
      </c>
    </row>
    <row r="23" spans="1:15" ht="15" thickBot="1" x14ac:dyDescent="0.35">
      <c r="B23" s="107"/>
      <c r="D23" s="134" t="s">
        <v>79</v>
      </c>
      <c r="E23" s="123" t="str">
        <f ca="1">_xlfn.FORMULATEXT('Fixed Rate Mortgage Schedule'!$E23)</f>
        <v>=SUM($J$29:$J$628)</v>
      </c>
    </row>
    <row r="24" spans="1:15" ht="15" thickBot="1" x14ac:dyDescent="0.35">
      <c r="B24" s="107"/>
      <c r="D24" s="130" t="s">
        <v>77</v>
      </c>
      <c r="E24" s="123" t="str">
        <f ca="1">_xlfn.FORMULATEXT('Fixed Rate Mortgage Schedule'!$E24)</f>
        <v>=$E$22-$E$23</v>
      </c>
    </row>
    <row r="25" spans="1:15" ht="15" thickBot="1" x14ac:dyDescent="0.35">
      <c r="E25" s="100"/>
    </row>
    <row r="26" spans="1:15" ht="16.2" thickBot="1" x14ac:dyDescent="0.35">
      <c r="A26" s="108" t="s">
        <v>19</v>
      </c>
      <c r="B26" s="109"/>
      <c r="C26" s="109"/>
      <c r="D26" s="109"/>
      <c r="E26" s="109"/>
      <c r="F26" s="109"/>
      <c r="G26" s="109"/>
      <c r="H26" s="109"/>
      <c r="I26" s="109"/>
      <c r="J26" s="110"/>
      <c r="K26" s="141" t="s">
        <v>76</v>
      </c>
      <c r="L26" s="141"/>
      <c r="M26" s="141"/>
      <c r="N26" s="141"/>
      <c r="O26" s="141"/>
    </row>
    <row r="27" spans="1:15" x14ac:dyDescent="0.3">
      <c r="A27" s="111" t="s">
        <v>20</v>
      </c>
      <c r="B27" s="112" t="s">
        <v>21</v>
      </c>
      <c r="C27" s="111" t="s">
        <v>22</v>
      </c>
      <c r="D27" s="111" t="s">
        <v>23</v>
      </c>
      <c r="E27" s="111" t="s">
        <v>24</v>
      </c>
      <c r="F27" s="142" t="s">
        <v>42</v>
      </c>
      <c r="G27" s="111" t="s">
        <v>25</v>
      </c>
      <c r="H27" s="111" t="s">
        <v>26</v>
      </c>
      <c r="I27" s="111" t="s">
        <v>27</v>
      </c>
      <c r="J27" s="111" t="s">
        <v>28</v>
      </c>
      <c r="K27" s="143" t="s">
        <v>72</v>
      </c>
      <c r="L27" s="144" t="s">
        <v>73</v>
      </c>
      <c r="M27" s="144" t="s">
        <v>74</v>
      </c>
      <c r="N27" s="144" t="s">
        <v>75</v>
      </c>
      <c r="O27" s="144" t="s">
        <v>80</v>
      </c>
    </row>
    <row r="28" spans="1:15" x14ac:dyDescent="0.3">
      <c r="A28" s="113">
        <v>0</v>
      </c>
      <c r="B28" s="114"/>
      <c r="C28" s="115"/>
      <c r="D28" s="115"/>
      <c r="E28" s="115"/>
      <c r="F28" s="115"/>
      <c r="G28" s="115" t="str">
        <f ca="1">$B$5</f>
        <v>=B2*(1-B3)</v>
      </c>
      <c r="H28" s="115"/>
      <c r="I28" s="115"/>
      <c r="J28" s="115"/>
      <c r="K28" s="145"/>
      <c r="L28" s="145"/>
      <c r="M28" s="145"/>
      <c r="N28" s="96"/>
      <c r="O28" s="145"/>
    </row>
    <row r="29" spans="1:15" s="146" customFormat="1" ht="187.8" customHeight="1" x14ac:dyDescent="0.3">
      <c r="A29" s="157" t="str">
        <f ca="1">_xlfn.FORMULATEXT('Fixed Rate Mortgage Schedule'!A29)</f>
        <v>=SEQUENCE($B$7)</v>
      </c>
      <c r="B29" s="158">
        <f>'Fixed Rate Mortgage Schedule'!$B$29</f>
        <v>43831</v>
      </c>
      <c r="C29" s="157" t="str">
        <f ca="1">_xlfn.FORMULATEXT('Fixed Rate Mortgage Schedule'!C29)</f>
        <v>=LET(
StartingPrincipalBalance,$G28,
IsPrincipalRemainingZeroCondition,ROUND($G28,2)=0,
IsPrincipalRemainingBlankCondition,$G28="",
IsPeriodBlankCondition,ISBLANK($A29),
Calculation,IF(IsPeriodBlankCondition,"",IF(IsPrincipalRemainingBlankCondition,"",IF(IsPrincipalRemainingZeroCondition,"",StartingPrincipalBalance))),
Calculation
)</v>
      </c>
      <c r="D29" s="157" t="str">
        <f ca="1">_xlfn.FORMULATEXT('Fixed Rate Mortgage Schedule'!D29)</f>
        <v>=LET(
InterestCalculation,$G28*$B$9,
IsPrincipalRemainingZeroCondition,ROUND($G28,2)=0,
IsPrincipalRemainingBlankCondition,$G28="",
IsPeriodBlankCondition,ISBLANK($A29),
Calculation,IF(IsPeriodBlankCondition,"",IF(IsPrincipalRemainingBlankCondition,"",IF(IsPrincipalRemainingZeroCondition,"",InterestCalculation))),
Calculation
)</v>
      </c>
      <c r="E29" s="157" t="str">
        <f ca="1">_xlfn.FORMULATEXT('Fixed Rate Mortgage Schedule'!E29)</f>
        <v>=LET(
PrincipalOwedCalculation,$B$10-$D29,
IsPrincipalLessThenOrEqualToMonthlyPaymentCondition,$G28&lt;=$B$10,
IsPrincipalZeroCondition,ROUND($G28,2) = 0,
IsPrincipalRemainingBlankCondition,$G28="",
IsPeriodBlankCondition,ISBLANK($A29),
Calculation,IF(IsPeriodBlankCondition,"",IF(IsPrincipalRemainingBlankCondition,"",IF(IsPrincipalZeroCondition,"",IF(IsPrincipalLessThenOrEqualToMonthlyPaymentCondition,$G28,PrincipalOwedCalculation)))),
Calculation
)</v>
      </c>
      <c r="F29" s="159">
        <f>'Fixed Rate Mortgage Schedule'!$F29</f>
        <v>100</v>
      </c>
      <c r="G29" s="157" t="str">
        <f ca="1">_xlfn.FORMULATEXT('Fixed Rate Mortgage Schedule'!G29)</f>
        <v>=LET(
StartingBalanceGreaterThanPrincipalOwedPlusPrepaymentCondition,$C29&gt;=$E29+$F29,
IsPrincpalOwedPlusPrepaymentLessThanOrEqualToPrincipalRemainingCondition,ROUND($E29+$F29,2)&lt;=ROUND($G28,2),
IsCurrentPrincapalOwedAmtGreaterThanPrevPrincipalOwedCondition,$E28&gt;$G28,
IsPrincipalZeroCondition,ROUND($G28,2) = 0,
IsPrincipalRemainingBlankCondition,$G28="",
IsPeriodBlankCondition,ISBLANK($A29),
Calculation,IF(IsPeriodBlankCondition,"",IF(IsPrincipalRemainingBlankCondition,"",IF(IsPrincipalZeroCondition,"",IF(StartingBalanceGreaterThanPrincipalOwedPlusPrepaymentCondition,$C29-$E29-$F29,0)))),
Calculation
)</v>
      </c>
      <c r="H29" s="157" t="str">
        <f ca="1">_xlfn.FORMULATEXT('Fixed Rate Mortgage Schedule'!H29)</f>
        <v>=LET(
PrincpalRemainingCalculation,$B$13,
IsPrincipalZeroCondition,ROUND($G28,2) = 0,
IsPrincipalRemainingBlankCondition,$G28="",
IsPeriodBlankCondition,ISBLANK($A29),
Calculation,IF(IsPeriodBlankCondition,"",IF(IsPrincipalRemainingBlankCondition,"",IF(IsPrincipalZeroCondition,"",PrincpalRemainingCalculation))),
Calculation
)</v>
      </c>
      <c r="I29" s="157" t="str">
        <f ca="1">_xlfn.FORMULATEXT('Fixed Rate Mortgage Schedule'!I29)</f>
        <v>=LET(
IsPrincipalRemainingLessThanOrEqualToPMICutoffAmtCondition,$G28&lt;=$B$2*(1-$B$15),
PMIMonthlyPayment,$B$19,
IsPrincipalZeroCondition,ROUND($G28,2) = 0,
IsPrincipalRemainingBlankCondition,$G28="",
IsPeriodBlankCondition,ISBLANK($A29),
Calculation,IF(IsPeriodBlankCondition,"",IF(IsPrincipalRemainingBlankCondition,"",IF(IsPrincipalZeroCondition,"",IF(IsPrincipalRemainingLessThanOrEqualToPMICutoffAmtCondition,"",PMIMonthlyPayment)))),
Calculation
)</v>
      </c>
      <c r="J29" s="146" t="str">
        <f ca="1">_xlfn.FORMULATEXT('Fixed Rate Mortgage Schedule'!J29)</f>
        <v>=LET(
PrePaymentActuallyPaid,IF($C29&gt;=$E29+$F29,$F29,$C29-$E29),
IfPMIOwedIsBlank,IF($I29 = "",0,$I29),
TotalMonthlyPaymentCalculation,$D29+$E29+$H29+IfPMIOwedIsBlank+PrePaymentActuallyPaid,
IsPrincipalZeroCondition,ROUND($G28,2) = 0,
IsPrincipalRemainingBlankCondition,$G28="",
IsPeriodBlankCondition,ISBLANK($A29),
Calculation,IF(IsPeriodBlankCondition,"",IF(IsPrincipalRemainingBlankCondition,"",IF(IsPrincipalZeroCondition,"",TotalMonthlyPaymentCalculation))),
Calculation
)</v>
      </c>
      <c r="K29" s="157" t="str">
        <f ca="1">_xlfn.FORMULATEXT('Fixed Rate Mortgage Schedule'!K29)</f>
        <v>=LET(
CumulativeInterestCalculation,SUM($D$29:$D29),
IsPrincipalZeroCondition,ROUND($G28,2) = 0,
IsPrincipalRemainingBlankCondition,$G28="",
IsPeriodBlankCondition,ISBLANK($A29),
Calculation,IF(IsPeriodBlankCondition,"",IF(IsPrincipalRemainingBlankCondition,"",IF(IsPrincipalZeroCondition,"",CumulativeInterestCalculation))),
Calculation
)</v>
      </c>
      <c r="L29" s="157" t="str">
        <f ca="1">_xlfn.FORMULATEXT('Fixed Rate Mortgage Schedule'!L29)</f>
        <v>=LET(
CumulativePrincipalCalculation,SUM($E$29:$F29),
CumulativePrincipalCalculationIfPrincipalLessThenOrEqualToMonthlyPaymentCondition,$L28+$E29,
PrincipalOwedCalculation,$B$10-$D29,
IsPrincipalLessThenOrEqualToMonthlyPaymentCondition,$G28&lt;=$B$10,
IsPrincipalZeroCondition,ROUND($G28,2) = 0,
IsPrincipalRemainingBlankCondition,$G28="",
IsPeriodBlankCondition,ISBLANK($A29),
Calculation,IF(IsPeriodBlankCondition,"",IF(IsPrincipalRemainingBlankCondition,"",IF(IsPrincipalZeroCondition,"",IF(IsPrincipalLessThenOrEqualToMonthlyPaymentCondition,CumulativePrincipalCalculationIfPrincipalLessThenOrEqualToMonthlyPaymentCondition,CumulativePrincipalCalculation)))),
Calculation
)</v>
      </c>
      <c r="M29" s="157" t="str">
        <f ca="1">_xlfn.FORMULATEXT('Fixed Rate Mortgage Schedule'!M29)</f>
        <v>=LET(
CumulativePMICalculation,SUM($I$29:$I29),
IsPrincipalZeroCondition,ROUND($G28,2) = 0,
IsPrincipalRemainingBlankCondition,$G28="",
IsPeriodBlankCondition,ISBLANK($A29),
Calculation,IF(IsPeriodBlankCondition,"",IF(IsPrincipalRemainingBlankCondition,"",IF(IsPrincipalZeroCondition,"",CumulativePMICalculation))),
Calculation
)</v>
      </c>
      <c r="N29" s="157" t="str">
        <f ca="1">_xlfn.FORMULATEXT('Fixed Rate Mortgage Schedule'!N29)</f>
        <v>=LET(
CumulativeHousingPayments,$K29+$L29+$M29,
PrincipalOwedCalculation,$B$10-$D29,
IsPrincipalLessThenOrEqualToMonthlyPaymentCondition,$G28&lt;=$B$10,
IsPrincipalZeroCondition,ROUND($G28,2) = 0,
IsPrincipalRemainingBlankCondition,$G28="",
IsPeriodBlankCondition,ISBLANK($A29),
Calculation,IF(IsPeriodBlankCondition,"",IF(IsPrincipalRemainingBlankCondition,"",IF(IsPrincipalZeroCondition,"",CumulativeHousingPayments))),
Calculation
)</v>
      </c>
      <c r="O29" s="157" t="str">
        <f ca="1">_xlfn.FORMULATEXT('Fixed Rate Mortgage Schedule'!O29)</f>
        <v>=LET(
CumulativeHousingPaymentsIncludingAdditionalCosts,SUM($J$29:$J29),
PrincipalOwedCalculation,$B$10-$D29,
IsPrincipalLessThenOrEqualToMonthlyPaymentCondition,$G28&lt;=$B$10,
IsPrincipalZeroCondition,ROUND($G28,2) = 0,
IsPrincipalRemainingBlankCondition,$G28="",
IsPeriodBlankCondition,ISBLANK($A29),
Calculation,IF(IsPeriodBlankCondition,"",IF(IsPrincipalRemainingBlankCondition,"",IF(IsPrincipalZeroCondition,"",CumulativeHousingPaymentsIncludingAdditionalCosts))),
Calculation
)</v>
      </c>
    </row>
    <row r="30" spans="1:15" x14ac:dyDescent="0.3">
      <c r="A30" s="145" t="e">
        <f ca="1">_xlfn.FORMULATEXT('Fixed Rate Mortgage Schedule'!$A30)</f>
        <v>#N/A</v>
      </c>
      <c r="B30" s="145" t="str">
        <f ca="1">_xlfn.FORMULATEXT('Fixed Rate Mortgage Schedule'!$B30)</f>
        <v>=IF(ISBLANK($A30),"",EDATE($B29,1))</v>
      </c>
      <c r="C30" s="96"/>
      <c r="D30" s="96"/>
      <c r="E30" s="96"/>
      <c r="F30" s="156">
        <f>'Fixed Rate Mortgage Schedule'!$F30</f>
        <v>100</v>
      </c>
      <c r="G30" s="96"/>
      <c r="H30" s="96"/>
      <c r="I30" s="96"/>
      <c r="J30" s="96"/>
      <c r="K30" s="96"/>
      <c r="L30" s="96"/>
      <c r="M30" s="96"/>
      <c r="N30" s="96"/>
      <c r="O30" s="145"/>
    </row>
    <row r="31" spans="1:15" x14ac:dyDescent="0.3">
      <c r="B31" s="116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</row>
    <row r="32" spans="1:15" x14ac:dyDescent="0.3">
      <c r="B32" s="116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</row>
    <row r="33" spans="2:14" x14ac:dyDescent="0.3">
      <c r="B33" s="116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</row>
    <row r="34" spans="2:14" x14ac:dyDescent="0.3">
      <c r="B34" s="116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</row>
    <row r="35" spans="2:14" x14ac:dyDescent="0.3">
      <c r="B35" s="116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</row>
    <row r="36" spans="2:14" x14ac:dyDescent="0.3">
      <c r="B36" s="116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</row>
    <row r="37" spans="2:14" x14ac:dyDescent="0.3">
      <c r="B37" s="116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</row>
    <row r="38" spans="2:14" x14ac:dyDescent="0.3">
      <c r="B38" s="116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17"/>
    </row>
    <row r="39" spans="2:14" x14ac:dyDescent="0.3">
      <c r="B39" s="116"/>
      <c r="C39" s="100" t="str">
        <f t="shared" ref="C39:C93" si="0">_xlfn.LET(
_xlpm.StartingPrincipalBalance,$G38,
_xlpm.IsPrincipalRemainingZeroCondition,ROUND($G38,2)=0,
_xlpm.IsPrincipalRemainingBlankCondition,$G38="",
_xlpm.IsPeriodBlankCondition,ISBLANK($A39),
_xlpm.Calculation,IF(_xlpm.IsPeriodBlankCondition,"",IF(_xlpm.IsPrincipalRemainingBlankCondition,"",IF(_xlpm.IsPrincipalRemainingZeroCondition,"",_xlpm.StartingPrincipalBalance))),
_xlpm.Calculation
)</f>
        <v/>
      </c>
      <c r="D39" s="100" t="str">
        <f t="shared" ref="D39:D93" ca="1" si="1">_xlfn.LET(
_xlpm.InterestCalculation,$G38*$B$9,
_xlpm.IsPrincipalRemainingZeroCondition,ROUND($G38,2)=0,
_xlpm.IsPrincipalRemainingBlankCondition,$G38="",
_xlpm.IsPeriodBlankCondition,ISBLANK($A39),
_xlpm.Calculation,IF(_xlpm.IsPeriodBlankCondition,"",IF(_xlpm.IsPrincipalRemainingBlankCondition,"",IF(_xlpm.IsPrincipalRemainingZeroCondition,"",_xlpm.InterestCalculation))),
_xlpm.Calculation
)</f>
        <v/>
      </c>
      <c r="E39" s="100" t="str">
        <f ca="1">_xlfn.LET(
_xlpm.PrincipalOwedCalculation,$B$10-$D39,
_xlpm.IsPrincipalLessThenOrEqualToMonthlyPaymentCondition,$G38&lt;=$B$10,
_xlpm.IsPrincipalZeroCondition,ROUND($G38,2) = 0,
_xlpm.IsPrincipalRemainingBlankCondition,$G38="",
_xlpm.IsPeriodBlankCondition,ISBLANK($A39),
_xlpm.Calculation,IF(_xlpm.IsPeriodBlankCondition,"",IF(_xlpm.IsPrincipalRemainingBlankCondition,"",IF(_xlpm.IsPrincipalZeroCondition,"",IF(_xlpm.IsPrincipalLessThenOrEqualToMonthlyPaymentCondition,$G38,_xlpm.PrincipalOwedCalculation)))),
_xlpm.Calculation
)</f>
        <v/>
      </c>
      <c r="F39" s="100"/>
      <c r="G39" s="100" t="str">
        <f t="shared" ref="G39:G93" ca="1" si="2">_xlfn.LET(
_xlpm.StartingBalanceGreaterThanPrincipalOwedPlusPrepaymentCondition,$C39&gt;=$E39+$F39,
_xlpm.IsPrincpalOwedPlusPrepaymentLessThanOrEqualToPrincipalRemainingCondition,ROUND($E39+$F39,2)&lt;=ROUND($G38,2),
_xlpm.IsCurrentPrincapalOwedAmtGreaterThanPrevPrincipalOwedCondition,$E38&gt;$G38,
_xlpm.IsPrincipalZeroCondition,ROUND($G38,2) = 0,
_xlpm.IsPrincipalRemainingBlankCondition,$G38="",
_xlpm.IsPeriodBlankCondition,ISBLANK($A39),
_xlpm.Calculation,IF(_xlpm.IsPeriodBlankCondition,"",IF(_xlpm.IsPrincipalRemainingBlankCondition,"",IF(_xlpm.IsPrincipalZeroCondition,"",IF(_xlpm.StartingBalanceGreaterThanPrincipalOwedPlusPrepaymentCondition,$C39-$E39-$F39,0)))),
_xlpm.Calculation
)</f>
        <v/>
      </c>
      <c r="H39" s="100" t="str">
        <f t="shared" ref="H39:H93" si="3">_xlfn.LET(
_xlpm.PrincpalRemainingCalculation,$B$13,
_xlpm.IsPrincipalZeroCondition,ROUND($G38,2) = 0,
_xlpm.IsPrincipalRemainingBlankCondition,$G38="",
_xlpm.IsPeriodBlankCondition,ISBLANK($A39),
_xlpm.Calculation,IF(_xlpm.IsPeriodBlankCondition,"",IF(_xlpm.IsPrincipalRemainingBlankCondition,"",IF(_xlpm.IsPrincipalZeroCondition,"",_xlpm.PrincpalRemainingCalculation))),
_xlpm.Calculation
)</f>
        <v/>
      </c>
      <c r="I39" s="100" t="str">
        <f t="shared" ref="I39:I93" si="4">_xlfn.LET(
_xlpm.IsPrincipalRemainingLessThanOrEqualToPMICutoffAmtCondition,$G38&lt;=$B$2*(1-$B$15),
_xlpm.PMIMonthlyPayment,$B$19,
_xlpm.IsPrincipalZeroCondition,ROUND($G38,2) = 0,
_xlpm.IsPrincipalRemainingBlankCondition,$G38="",
_xlpm.IsPeriodBlankCondition,ISBLANK($A39),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39" s="100" t="str">
        <f t="shared" ref="J39:J93" ca="1" si="5">_xlfn.LET(
_xlpm.PrePaymentActuallyPaid,IF($C39&gt;=$E39+$F39,$F39,$C39-$E39),
_xlpm.IfPMIOwedIsBlank,IF($I39 = "",0,$I39),
_xlpm.TotalMonthlyPaymentCalculation,$D39+$E39+$H39+_xlpm.IfPMIOwedIsBlank+_xlpm.PrePaymentActuallyPaid,
_xlpm.IsPrincipalZeroCondition,ROUND($G38,2) = 0,
_xlpm.IsPrincipalRemainingBlankCondition,$G38="",
_xlpm.IsPeriodBlankCondition,ISBLANK($A39),
_xlpm.Calculation,IF(_xlpm.IsPeriodBlankCondition,"",IF(_xlpm.IsPrincipalRemainingBlankCondition,"",IF(_xlpm.IsPrincipalZeroCondition,"",_xlpm.TotalMonthlyPaymentCalculation))),
_xlpm.Calculation
)</f>
        <v/>
      </c>
      <c r="K39" s="100"/>
      <c r="L39" s="100"/>
      <c r="M39" s="117"/>
      <c r="N39" s="100"/>
    </row>
    <row r="40" spans="2:14" x14ac:dyDescent="0.3">
      <c r="B40" s="116"/>
      <c r="C40" s="100" t="str">
        <f t="shared" ca="1" si="0"/>
        <v/>
      </c>
      <c r="D40" s="100" t="str">
        <f t="shared" ca="1" si="1"/>
        <v/>
      </c>
      <c r="E40" s="100" t="str">
        <f t="shared" ref="E40:E103" ca="1" si="6">_xlfn.LET(
_xlpm.PrincipalOwedCalculation,$B$10-$D40,
_xlpm.IsPrincipalLessThenOrEqualToMonthlyPaymentCondition,$G39&lt;=$B$10,
_xlpm.IsPrincipalZeroCondition,ROUND($G39,2) = 0,
_xlpm.IsPrincipalRemainingBlankCondition,$G39="",
_xlpm.IsPeriodBlankCondition,ISBLANK($A40),
_xlpm.Calculation,IF(_xlpm.IsPeriodBlankCondition,"",IF(_xlpm.IsPrincipalRemainingBlankCondition,"",IF(_xlpm.IsPrincipalZeroCondition,"",IF(_xlpm.IsPrincipalLessThenOrEqualToMonthlyPaymentCondition,$G39,_xlpm.PrincipalOwedCalculation)))),
_xlpm.Calculation
)</f>
        <v/>
      </c>
      <c r="F40" s="100"/>
      <c r="G40" s="100" t="str">
        <f t="shared" ca="1" si="2"/>
        <v/>
      </c>
      <c r="H40" s="100" t="str">
        <f t="shared" ca="1" si="3"/>
        <v/>
      </c>
      <c r="I40" s="100" t="str">
        <f t="shared" ca="1" si="4"/>
        <v/>
      </c>
      <c r="J40" s="100" t="str">
        <f t="shared" ca="1" si="5"/>
        <v/>
      </c>
      <c r="K40" s="100"/>
      <c r="L40" s="100"/>
      <c r="M40" s="100"/>
      <c r="N40" s="100"/>
    </row>
    <row r="41" spans="2:14" x14ac:dyDescent="0.3">
      <c r="B41" s="116"/>
      <c r="C41" s="100" t="str">
        <f t="shared" ca="1" si="0"/>
        <v/>
      </c>
      <c r="D41" s="100" t="str">
        <f t="shared" ca="1" si="1"/>
        <v/>
      </c>
      <c r="E41" s="100" t="str">
        <f t="shared" ca="1" si="6"/>
        <v/>
      </c>
      <c r="F41" s="100"/>
      <c r="G41" s="100" t="str">
        <f t="shared" ca="1" si="2"/>
        <v/>
      </c>
      <c r="H41" s="100" t="str">
        <f t="shared" ca="1" si="3"/>
        <v/>
      </c>
      <c r="I41" s="100" t="str">
        <f t="shared" ca="1" si="4"/>
        <v/>
      </c>
      <c r="J41" s="100" t="str">
        <f t="shared" ca="1" si="5"/>
        <v/>
      </c>
      <c r="K41" s="100"/>
      <c r="L41" s="100"/>
      <c r="M41" s="100"/>
    </row>
    <row r="42" spans="2:14" x14ac:dyDescent="0.3">
      <c r="B42" s="116"/>
      <c r="C42" s="100" t="str">
        <f t="shared" ca="1" si="0"/>
        <v/>
      </c>
      <c r="D42" s="100" t="str">
        <f t="shared" ca="1" si="1"/>
        <v/>
      </c>
      <c r="E42" s="100" t="str">
        <f t="shared" ca="1" si="6"/>
        <v/>
      </c>
      <c r="F42" s="100"/>
      <c r="G42" s="100" t="str">
        <f t="shared" ca="1" si="2"/>
        <v/>
      </c>
      <c r="H42" s="100" t="str">
        <f t="shared" ca="1" si="3"/>
        <v/>
      </c>
      <c r="I42" s="100" t="str">
        <f t="shared" ca="1" si="4"/>
        <v/>
      </c>
      <c r="J42" s="100" t="str">
        <f t="shared" ca="1" si="5"/>
        <v/>
      </c>
      <c r="K42" s="100"/>
      <c r="M42" s="100"/>
    </row>
    <row r="43" spans="2:14" x14ac:dyDescent="0.3">
      <c r="B43" s="116"/>
      <c r="C43" s="100" t="str">
        <f t="shared" ca="1" si="0"/>
        <v/>
      </c>
      <c r="D43" s="100" t="str">
        <f t="shared" ca="1" si="1"/>
        <v/>
      </c>
      <c r="E43" s="100" t="str">
        <f t="shared" ca="1" si="6"/>
        <v/>
      </c>
      <c r="F43" s="100"/>
      <c r="G43" s="100" t="str">
        <f t="shared" ca="1" si="2"/>
        <v/>
      </c>
      <c r="H43" s="100" t="str">
        <f t="shared" ca="1" si="3"/>
        <v/>
      </c>
      <c r="I43" s="100" t="str">
        <f t="shared" ca="1" si="4"/>
        <v/>
      </c>
      <c r="J43" s="100" t="str">
        <f t="shared" ca="1" si="5"/>
        <v/>
      </c>
      <c r="K43" s="100"/>
      <c r="M43" s="100"/>
    </row>
    <row r="44" spans="2:14" x14ac:dyDescent="0.3">
      <c r="B44" s="116"/>
      <c r="C44" s="100" t="str">
        <f t="shared" ca="1" si="0"/>
        <v/>
      </c>
      <c r="D44" s="100" t="str">
        <f t="shared" ca="1" si="1"/>
        <v/>
      </c>
      <c r="E44" s="100" t="str">
        <f t="shared" ca="1" si="6"/>
        <v/>
      </c>
      <c r="F44" s="100"/>
      <c r="G44" s="100" t="str">
        <f t="shared" ca="1" si="2"/>
        <v/>
      </c>
      <c r="H44" s="100" t="str">
        <f t="shared" ca="1" si="3"/>
        <v/>
      </c>
      <c r="I44" s="100" t="str">
        <f t="shared" ca="1" si="4"/>
        <v/>
      </c>
      <c r="J44" s="100" t="str">
        <f t="shared" ca="1" si="5"/>
        <v/>
      </c>
      <c r="K44" s="100"/>
      <c r="M44" s="100"/>
    </row>
    <row r="45" spans="2:14" x14ac:dyDescent="0.3">
      <c r="B45" s="116"/>
      <c r="C45" s="100" t="str">
        <f t="shared" ca="1" si="0"/>
        <v/>
      </c>
      <c r="D45" s="100" t="str">
        <f t="shared" ca="1" si="1"/>
        <v/>
      </c>
      <c r="E45" s="100" t="str">
        <f t="shared" ca="1" si="6"/>
        <v/>
      </c>
      <c r="F45" s="100"/>
      <c r="G45" s="100" t="str">
        <f t="shared" ca="1" si="2"/>
        <v/>
      </c>
      <c r="H45" s="100" t="str">
        <f t="shared" ca="1" si="3"/>
        <v/>
      </c>
      <c r="I45" s="100" t="str">
        <f t="shared" ca="1" si="4"/>
        <v/>
      </c>
      <c r="J45" s="100" t="str">
        <f t="shared" ca="1" si="5"/>
        <v/>
      </c>
      <c r="K45" s="100"/>
      <c r="M45" s="100"/>
    </row>
    <row r="46" spans="2:14" x14ac:dyDescent="0.3">
      <c r="B46" s="116"/>
      <c r="C46" s="100" t="str">
        <f t="shared" ca="1" si="0"/>
        <v/>
      </c>
      <c r="D46" s="100" t="str">
        <f t="shared" ca="1" si="1"/>
        <v/>
      </c>
      <c r="E46" s="100" t="str">
        <f t="shared" ca="1" si="6"/>
        <v/>
      </c>
      <c r="F46" s="100"/>
      <c r="G46" s="100" t="str">
        <f t="shared" ca="1" si="2"/>
        <v/>
      </c>
      <c r="H46" s="100" t="str">
        <f t="shared" ca="1" si="3"/>
        <v/>
      </c>
      <c r="I46" s="100" t="str">
        <f t="shared" ca="1" si="4"/>
        <v/>
      </c>
      <c r="J46" s="100" t="str">
        <f t="shared" ca="1" si="5"/>
        <v/>
      </c>
      <c r="K46" s="100"/>
      <c r="M46" s="100"/>
    </row>
    <row r="47" spans="2:14" x14ac:dyDescent="0.3">
      <c r="B47" s="116"/>
      <c r="C47" s="100" t="str">
        <f t="shared" ca="1" si="0"/>
        <v/>
      </c>
      <c r="D47" s="100" t="str">
        <f t="shared" ca="1" si="1"/>
        <v/>
      </c>
      <c r="E47" s="100" t="str">
        <f t="shared" ca="1" si="6"/>
        <v/>
      </c>
      <c r="F47" s="100"/>
      <c r="G47" s="100" t="str">
        <f t="shared" ca="1" si="2"/>
        <v/>
      </c>
      <c r="H47" s="100" t="str">
        <f t="shared" ca="1" si="3"/>
        <v/>
      </c>
      <c r="I47" s="100" t="str">
        <f t="shared" ca="1" si="4"/>
        <v/>
      </c>
      <c r="J47" s="100" t="str">
        <f t="shared" ca="1" si="5"/>
        <v/>
      </c>
      <c r="K47" s="100"/>
      <c r="M47" s="100"/>
    </row>
    <row r="48" spans="2:14" x14ac:dyDescent="0.3">
      <c r="B48" s="116"/>
      <c r="C48" s="100" t="str">
        <f t="shared" ca="1" si="0"/>
        <v/>
      </c>
      <c r="D48" s="100" t="str">
        <f t="shared" ca="1" si="1"/>
        <v/>
      </c>
      <c r="E48" s="100" t="str">
        <f t="shared" ca="1" si="6"/>
        <v/>
      </c>
      <c r="F48" s="100"/>
      <c r="G48" s="100" t="str">
        <f t="shared" ca="1" si="2"/>
        <v/>
      </c>
      <c r="H48" s="100" t="str">
        <f t="shared" ca="1" si="3"/>
        <v/>
      </c>
      <c r="I48" s="100" t="str">
        <f t="shared" ca="1" si="4"/>
        <v/>
      </c>
      <c r="J48" s="100" t="str">
        <f t="shared" ca="1" si="5"/>
        <v/>
      </c>
      <c r="K48" s="100"/>
      <c r="M48" s="100"/>
    </row>
    <row r="49" spans="2:13" x14ac:dyDescent="0.3">
      <c r="B49" s="116"/>
      <c r="C49" s="100" t="str">
        <f t="shared" ca="1" si="0"/>
        <v/>
      </c>
      <c r="D49" s="100" t="str">
        <f t="shared" ca="1" si="1"/>
        <v/>
      </c>
      <c r="E49" s="100" t="str">
        <f t="shared" ca="1" si="6"/>
        <v/>
      </c>
      <c r="F49" s="100"/>
      <c r="G49" s="100" t="str">
        <f t="shared" ca="1" si="2"/>
        <v/>
      </c>
      <c r="H49" s="100" t="str">
        <f t="shared" ca="1" si="3"/>
        <v/>
      </c>
      <c r="I49" s="100" t="str">
        <f t="shared" ca="1" si="4"/>
        <v/>
      </c>
      <c r="J49" s="100" t="str">
        <f t="shared" ca="1" si="5"/>
        <v/>
      </c>
      <c r="K49" s="100"/>
      <c r="M49" s="100"/>
    </row>
    <row r="50" spans="2:13" x14ac:dyDescent="0.3">
      <c r="B50" s="116"/>
      <c r="C50" s="100" t="str">
        <f t="shared" ca="1" si="0"/>
        <v/>
      </c>
      <c r="D50" s="100" t="str">
        <f t="shared" ca="1" si="1"/>
        <v/>
      </c>
      <c r="E50" s="100" t="str">
        <f t="shared" ca="1" si="6"/>
        <v/>
      </c>
      <c r="F50" s="100"/>
      <c r="G50" s="100" t="str">
        <f t="shared" ca="1" si="2"/>
        <v/>
      </c>
      <c r="H50" s="100" t="str">
        <f t="shared" ca="1" si="3"/>
        <v/>
      </c>
      <c r="I50" s="100" t="str">
        <f t="shared" ca="1" si="4"/>
        <v/>
      </c>
      <c r="J50" s="100" t="str">
        <f t="shared" ca="1" si="5"/>
        <v/>
      </c>
      <c r="K50" s="100"/>
      <c r="M50" s="100"/>
    </row>
    <row r="51" spans="2:13" x14ac:dyDescent="0.3">
      <c r="B51" s="116"/>
      <c r="C51" s="100" t="str">
        <f t="shared" ca="1" si="0"/>
        <v/>
      </c>
      <c r="D51" s="100" t="str">
        <f t="shared" ca="1" si="1"/>
        <v/>
      </c>
      <c r="E51" s="100" t="str">
        <f t="shared" ca="1" si="6"/>
        <v/>
      </c>
      <c r="F51" s="100"/>
      <c r="G51" s="100" t="str">
        <f t="shared" ca="1" si="2"/>
        <v/>
      </c>
      <c r="H51" s="100" t="str">
        <f t="shared" ca="1" si="3"/>
        <v/>
      </c>
      <c r="I51" s="100" t="str">
        <f t="shared" ca="1" si="4"/>
        <v/>
      </c>
      <c r="J51" s="100" t="str">
        <f t="shared" ca="1" si="5"/>
        <v/>
      </c>
      <c r="K51" s="100"/>
      <c r="M51" s="100"/>
    </row>
    <row r="52" spans="2:13" x14ac:dyDescent="0.3">
      <c r="B52" s="116"/>
      <c r="C52" s="100" t="str">
        <f t="shared" ca="1" si="0"/>
        <v/>
      </c>
      <c r="D52" s="100" t="str">
        <f t="shared" ca="1" si="1"/>
        <v/>
      </c>
      <c r="E52" s="100" t="str">
        <f t="shared" ca="1" si="6"/>
        <v/>
      </c>
      <c r="F52" s="100"/>
      <c r="G52" s="100" t="str">
        <f t="shared" ca="1" si="2"/>
        <v/>
      </c>
      <c r="H52" s="100" t="str">
        <f t="shared" ca="1" si="3"/>
        <v/>
      </c>
      <c r="I52" s="100" t="str">
        <f t="shared" ca="1" si="4"/>
        <v/>
      </c>
      <c r="J52" s="100" t="str">
        <f t="shared" ca="1" si="5"/>
        <v/>
      </c>
      <c r="K52" s="100"/>
      <c r="M52" s="100"/>
    </row>
    <row r="53" spans="2:13" x14ac:dyDescent="0.3">
      <c r="B53" s="116"/>
      <c r="C53" s="100" t="str">
        <f t="shared" ca="1" si="0"/>
        <v/>
      </c>
      <c r="D53" s="100" t="str">
        <f t="shared" ca="1" si="1"/>
        <v/>
      </c>
      <c r="E53" s="100" t="str">
        <f t="shared" ca="1" si="6"/>
        <v/>
      </c>
      <c r="F53" s="100"/>
      <c r="G53" s="100" t="str">
        <f t="shared" ca="1" si="2"/>
        <v/>
      </c>
      <c r="H53" s="100" t="str">
        <f t="shared" ca="1" si="3"/>
        <v/>
      </c>
      <c r="I53" s="100" t="str">
        <f t="shared" ca="1" si="4"/>
        <v/>
      </c>
      <c r="J53" s="100" t="str">
        <f t="shared" ca="1" si="5"/>
        <v/>
      </c>
      <c r="K53" s="100"/>
      <c r="M53" s="100"/>
    </row>
    <row r="54" spans="2:13" x14ac:dyDescent="0.3">
      <c r="B54" s="116"/>
      <c r="C54" s="100" t="str">
        <f t="shared" ca="1" si="0"/>
        <v/>
      </c>
      <c r="D54" s="100" t="str">
        <f t="shared" ca="1" si="1"/>
        <v/>
      </c>
      <c r="E54" s="100" t="str">
        <f t="shared" ca="1" si="6"/>
        <v/>
      </c>
      <c r="F54" s="100"/>
      <c r="G54" s="100" t="str">
        <f t="shared" ca="1" si="2"/>
        <v/>
      </c>
      <c r="H54" s="100" t="str">
        <f t="shared" ca="1" si="3"/>
        <v/>
      </c>
      <c r="I54" s="100" t="str">
        <f t="shared" ca="1" si="4"/>
        <v/>
      </c>
      <c r="J54" s="100" t="str">
        <f t="shared" ca="1" si="5"/>
        <v/>
      </c>
      <c r="K54" s="100"/>
      <c r="M54" s="100"/>
    </row>
    <row r="55" spans="2:13" x14ac:dyDescent="0.3">
      <c r="B55" s="116"/>
      <c r="C55" s="100" t="str">
        <f t="shared" ca="1" si="0"/>
        <v/>
      </c>
      <c r="D55" s="100" t="str">
        <f t="shared" ca="1" si="1"/>
        <v/>
      </c>
      <c r="E55" s="100" t="str">
        <f t="shared" ca="1" si="6"/>
        <v/>
      </c>
      <c r="F55" s="100"/>
      <c r="G55" s="100" t="str">
        <f t="shared" ca="1" si="2"/>
        <v/>
      </c>
      <c r="H55" s="100" t="str">
        <f t="shared" ca="1" si="3"/>
        <v/>
      </c>
      <c r="I55" s="100" t="str">
        <f t="shared" ca="1" si="4"/>
        <v/>
      </c>
      <c r="J55" s="100" t="str">
        <f t="shared" ca="1" si="5"/>
        <v/>
      </c>
      <c r="K55" s="100"/>
      <c r="M55" s="100"/>
    </row>
    <row r="56" spans="2:13" x14ac:dyDescent="0.3">
      <c r="B56" s="116"/>
      <c r="C56" s="100" t="str">
        <f t="shared" ca="1" si="0"/>
        <v/>
      </c>
      <c r="D56" s="100" t="str">
        <f t="shared" ca="1" si="1"/>
        <v/>
      </c>
      <c r="E56" s="100" t="str">
        <f t="shared" ca="1" si="6"/>
        <v/>
      </c>
      <c r="F56" s="100"/>
      <c r="G56" s="100" t="str">
        <f t="shared" ca="1" si="2"/>
        <v/>
      </c>
      <c r="H56" s="100" t="str">
        <f t="shared" ca="1" si="3"/>
        <v/>
      </c>
      <c r="I56" s="100" t="str">
        <f t="shared" ca="1" si="4"/>
        <v/>
      </c>
      <c r="J56" s="100" t="str">
        <f t="shared" ca="1" si="5"/>
        <v/>
      </c>
      <c r="K56" s="100"/>
      <c r="M56" s="100"/>
    </row>
    <row r="57" spans="2:13" x14ac:dyDescent="0.3">
      <c r="B57" s="116"/>
      <c r="C57" s="100" t="str">
        <f t="shared" ca="1" si="0"/>
        <v/>
      </c>
      <c r="D57" s="100" t="str">
        <f t="shared" ca="1" si="1"/>
        <v/>
      </c>
      <c r="E57" s="100" t="str">
        <f t="shared" ca="1" si="6"/>
        <v/>
      </c>
      <c r="F57" s="100"/>
      <c r="G57" s="100" t="str">
        <f t="shared" ca="1" si="2"/>
        <v/>
      </c>
      <c r="H57" s="100" t="str">
        <f t="shared" ca="1" si="3"/>
        <v/>
      </c>
      <c r="I57" s="100" t="str">
        <f t="shared" ca="1" si="4"/>
        <v/>
      </c>
      <c r="J57" s="100" t="str">
        <f t="shared" ca="1" si="5"/>
        <v/>
      </c>
      <c r="K57" s="100"/>
      <c r="M57" s="100"/>
    </row>
    <row r="58" spans="2:13" x14ac:dyDescent="0.3">
      <c r="B58" s="116"/>
      <c r="C58" s="100" t="str">
        <f t="shared" ca="1" si="0"/>
        <v/>
      </c>
      <c r="D58" s="100" t="str">
        <f t="shared" ca="1" si="1"/>
        <v/>
      </c>
      <c r="E58" s="100" t="str">
        <f t="shared" ca="1" si="6"/>
        <v/>
      </c>
      <c r="F58" s="100"/>
      <c r="G58" s="100" t="str">
        <f t="shared" ca="1" si="2"/>
        <v/>
      </c>
      <c r="H58" s="100" t="str">
        <f t="shared" ca="1" si="3"/>
        <v/>
      </c>
      <c r="I58" s="100" t="str">
        <f t="shared" ca="1" si="4"/>
        <v/>
      </c>
      <c r="J58" s="100" t="str">
        <f t="shared" ca="1" si="5"/>
        <v/>
      </c>
      <c r="K58" s="100"/>
      <c r="M58" s="100"/>
    </row>
    <row r="59" spans="2:13" x14ac:dyDescent="0.3">
      <c r="B59" s="116"/>
      <c r="C59" s="100" t="str">
        <f t="shared" ca="1" si="0"/>
        <v/>
      </c>
      <c r="D59" s="100" t="str">
        <f t="shared" ca="1" si="1"/>
        <v/>
      </c>
      <c r="E59" s="100" t="str">
        <f t="shared" ca="1" si="6"/>
        <v/>
      </c>
      <c r="F59" s="100"/>
      <c r="G59" s="100" t="str">
        <f t="shared" ca="1" si="2"/>
        <v/>
      </c>
      <c r="H59" s="100" t="str">
        <f t="shared" ca="1" si="3"/>
        <v/>
      </c>
      <c r="I59" s="100" t="str">
        <f t="shared" ca="1" si="4"/>
        <v/>
      </c>
      <c r="J59" s="100" t="str">
        <f t="shared" ca="1" si="5"/>
        <v/>
      </c>
      <c r="K59" s="100"/>
      <c r="M59" s="100"/>
    </row>
    <row r="60" spans="2:13" x14ac:dyDescent="0.3">
      <c r="B60" s="116"/>
      <c r="C60" s="100" t="str">
        <f t="shared" ca="1" si="0"/>
        <v/>
      </c>
      <c r="D60" s="100" t="str">
        <f t="shared" ca="1" si="1"/>
        <v/>
      </c>
      <c r="E60" s="100" t="str">
        <f t="shared" ca="1" si="6"/>
        <v/>
      </c>
      <c r="F60" s="100"/>
      <c r="G60" s="100" t="str">
        <f t="shared" ca="1" si="2"/>
        <v/>
      </c>
      <c r="H60" s="100" t="str">
        <f t="shared" ca="1" si="3"/>
        <v/>
      </c>
      <c r="I60" s="100" t="str">
        <f t="shared" ca="1" si="4"/>
        <v/>
      </c>
      <c r="J60" s="100" t="str">
        <f t="shared" ca="1" si="5"/>
        <v/>
      </c>
      <c r="K60" s="100"/>
      <c r="M60" s="100"/>
    </row>
    <row r="61" spans="2:13" x14ac:dyDescent="0.3">
      <c r="B61" s="116"/>
      <c r="C61" s="100" t="str">
        <f t="shared" ca="1" si="0"/>
        <v/>
      </c>
      <c r="D61" s="100" t="str">
        <f t="shared" ca="1" si="1"/>
        <v/>
      </c>
      <c r="E61" s="100" t="str">
        <f t="shared" ca="1" si="6"/>
        <v/>
      </c>
      <c r="F61" s="100"/>
      <c r="G61" s="100" t="str">
        <f t="shared" ca="1" si="2"/>
        <v/>
      </c>
      <c r="H61" s="100" t="str">
        <f t="shared" ca="1" si="3"/>
        <v/>
      </c>
      <c r="I61" s="100" t="str">
        <f t="shared" ca="1" si="4"/>
        <v/>
      </c>
      <c r="J61" s="100" t="str">
        <f t="shared" ca="1" si="5"/>
        <v/>
      </c>
      <c r="K61" s="100"/>
      <c r="M61" s="100"/>
    </row>
    <row r="62" spans="2:13" x14ac:dyDescent="0.3">
      <c r="B62" s="116"/>
      <c r="C62" s="100" t="str">
        <f t="shared" ca="1" si="0"/>
        <v/>
      </c>
      <c r="D62" s="100" t="str">
        <f t="shared" ca="1" si="1"/>
        <v/>
      </c>
      <c r="E62" s="100" t="str">
        <f t="shared" ca="1" si="6"/>
        <v/>
      </c>
      <c r="F62" s="100"/>
      <c r="G62" s="100" t="str">
        <f t="shared" ca="1" si="2"/>
        <v/>
      </c>
      <c r="H62" s="100" t="str">
        <f t="shared" ca="1" si="3"/>
        <v/>
      </c>
      <c r="I62" s="100" t="str">
        <f t="shared" ca="1" si="4"/>
        <v/>
      </c>
      <c r="J62" s="100" t="str">
        <f t="shared" ca="1" si="5"/>
        <v/>
      </c>
      <c r="K62" s="100"/>
      <c r="M62" s="100"/>
    </row>
    <row r="63" spans="2:13" x14ac:dyDescent="0.3">
      <c r="B63" s="116"/>
      <c r="C63" s="100" t="str">
        <f t="shared" ca="1" si="0"/>
        <v/>
      </c>
      <c r="D63" s="100" t="str">
        <f t="shared" ca="1" si="1"/>
        <v/>
      </c>
      <c r="E63" s="100" t="str">
        <f t="shared" ca="1" si="6"/>
        <v/>
      </c>
      <c r="F63" s="100"/>
      <c r="G63" s="100" t="str">
        <f t="shared" ca="1" si="2"/>
        <v/>
      </c>
      <c r="H63" s="100" t="str">
        <f t="shared" ca="1" si="3"/>
        <v/>
      </c>
      <c r="I63" s="100" t="str">
        <f t="shared" ca="1" si="4"/>
        <v/>
      </c>
      <c r="J63" s="100" t="str">
        <f t="shared" ca="1" si="5"/>
        <v/>
      </c>
      <c r="K63" s="100"/>
      <c r="M63" s="100"/>
    </row>
    <row r="64" spans="2:13" x14ac:dyDescent="0.3">
      <c r="B64" s="116"/>
      <c r="C64" s="100" t="str">
        <f t="shared" ca="1" si="0"/>
        <v/>
      </c>
      <c r="D64" s="100" t="str">
        <f t="shared" ca="1" si="1"/>
        <v/>
      </c>
      <c r="E64" s="100" t="str">
        <f t="shared" ca="1" si="6"/>
        <v/>
      </c>
      <c r="F64" s="100"/>
      <c r="G64" s="100" t="str">
        <f t="shared" ca="1" si="2"/>
        <v/>
      </c>
      <c r="H64" s="100" t="str">
        <f t="shared" ca="1" si="3"/>
        <v/>
      </c>
      <c r="I64" s="100" t="str">
        <f t="shared" ca="1" si="4"/>
        <v/>
      </c>
      <c r="J64" s="100" t="str">
        <f t="shared" ca="1" si="5"/>
        <v/>
      </c>
      <c r="K64" s="100"/>
      <c r="M64" s="100"/>
    </row>
    <row r="65" spans="2:13" x14ac:dyDescent="0.3">
      <c r="B65" s="116"/>
      <c r="C65" s="100" t="str">
        <f t="shared" ca="1" si="0"/>
        <v/>
      </c>
      <c r="D65" s="100" t="str">
        <f t="shared" ca="1" si="1"/>
        <v/>
      </c>
      <c r="E65" s="100" t="str">
        <f t="shared" ca="1" si="6"/>
        <v/>
      </c>
      <c r="F65" s="100"/>
      <c r="G65" s="100" t="str">
        <f t="shared" ca="1" si="2"/>
        <v/>
      </c>
      <c r="H65" s="100" t="str">
        <f t="shared" ca="1" si="3"/>
        <v/>
      </c>
      <c r="I65" s="100" t="str">
        <f t="shared" ca="1" si="4"/>
        <v/>
      </c>
      <c r="J65" s="100" t="str">
        <f t="shared" ca="1" si="5"/>
        <v/>
      </c>
      <c r="K65" s="100"/>
      <c r="M65" s="100"/>
    </row>
    <row r="66" spans="2:13" x14ac:dyDescent="0.3">
      <c r="B66" s="116"/>
      <c r="C66" s="100" t="str">
        <f t="shared" ca="1" si="0"/>
        <v/>
      </c>
      <c r="D66" s="100" t="str">
        <f t="shared" ca="1" si="1"/>
        <v/>
      </c>
      <c r="E66" s="100" t="str">
        <f t="shared" ca="1" si="6"/>
        <v/>
      </c>
      <c r="F66" s="100"/>
      <c r="G66" s="100" t="str">
        <f t="shared" ca="1" si="2"/>
        <v/>
      </c>
      <c r="H66" s="100" t="str">
        <f t="shared" ca="1" si="3"/>
        <v/>
      </c>
      <c r="I66" s="100" t="str">
        <f t="shared" ca="1" si="4"/>
        <v/>
      </c>
      <c r="J66" s="100" t="str">
        <f t="shared" ca="1" si="5"/>
        <v/>
      </c>
      <c r="K66" s="100"/>
      <c r="M66" s="100"/>
    </row>
    <row r="67" spans="2:13" x14ac:dyDescent="0.3">
      <c r="B67" s="116"/>
      <c r="C67" s="100" t="str">
        <f t="shared" ca="1" si="0"/>
        <v/>
      </c>
      <c r="D67" s="100" t="str">
        <f t="shared" ca="1" si="1"/>
        <v/>
      </c>
      <c r="E67" s="100" t="str">
        <f t="shared" ca="1" si="6"/>
        <v/>
      </c>
      <c r="F67" s="100"/>
      <c r="G67" s="100" t="str">
        <f t="shared" ca="1" si="2"/>
        <v/>
      </c>
      <c r="H67" s="100" t="str">
        <f t="shared" ca="1" si="3"/>
        <v/>
      </c>
      <c r="I67" s="100" t="str">
        <f t="shared" ca="1" si="4"/>
        <v/>
      </c>
      <c r="J67" s="100" t="str">
        <f t="shared" ca="1" si="5"/>
        <v/>
      </c>
      <c r="K67" s="100"/>
      <c r="M67" s="100"/>
    </row>
    <row r="68" spans="2:13" x14ac:dyDescent="0.3">
      <c r="B68" s="116"/>
      <c r="C68" s="100" t="str">
        <f t="shared" ca="1" si="0"/>
        <v/>
      </c>
      <c r="D68" s="100" t="str">
        <f t="shared" ca="1" si="1"/>
        <v/>
      </c>
      <c r="E68" s="100" t="str">
        <f t="shared" ca="1" si="6"/>
        <v/>
      </c>
      <c r="F68" s="100"/>
      <c r="G68" s="100" t="str">
        <f t="shared" ca="1" si="2"/>
        <v/>
      </c>
      <c r="H68" s="100" t="str">
        <f t="shared" ca="1" si="3"/>
        <v/>
      </c>
      <c r="I68" s="100" t="str">
        <f t="shared" ca="1" si="4"/>
        <v/>
      </c>
      <c r="J68" s="100" t="str">
        <f t="shared" ca="1" si="5"/>
        <v/>
      </c>
      <c r="K68" s="100"/>
      <c r="M68" s="100"/>
    </row>
    <row r="69" spans="2:13" x14ac:dyDescent="0.3">
      <c r="B69" s="116"/>
      <c r="C69" s="100" t="str">
        <f t="shared" ca="1" si="0"/>
        <v/>
      </c>
      <c r="D69" s="100" t="str">
        <f t="shared" ca="1" si="1"/>
        <v/>
      </c>
      <c r="E69" s="100" t="str">
        <f t="shared" ca="1" si="6"/>
        <v/>
      </c>
      <c r="F69" s="100"/>
      <c r="G69" s="100" t="str">
        <f t="shared" ca="1" si="2"/>
        <v/>
      </c>
      <c r="H69" s="100" t="str">
        <f t="shared" ca="1" si="3"/>
        <v/>
      </c>
      <c r="I69" s="100" t="str">
        <f t="shared" ca="1" si="4"/>
        <v/>
      </c>
      <c r="J69" s="100" t="str">
        <f t="shared" ca="1" si="5"/>
        <v/>
      </c>
      <c r="K69" s="100"/>
      <c r="M69" s="100"/>
    </row>
    <row r="70" spans="2:13" x14ac:dyDescent="0.3">
      <c r="B70" s="116"/>
      <c r="C70" s="100" t="str">
        <f t="shared" ca="1" si="0"/>
        <v/>
      </c>
      <c r="D70" s="100" t="str">
        <f t="shared" ca="1" si="1"/>
        <v/>
      </c>
      <c r="E70" s="100" t="str">
        <f t="shared" ca="1" si="6"/>
        <v/>
      </c>
      <c r="F70" s="100"/>
      <c r="G70" s="100" t="str">
        <f t="shared" ca="1" si="2"/>
        <v/>
      </c>
      <c r="H70" s="100" t="str">
        <f t="shared" ca="1" si="3"/>
        <v/>
      </c>
      <c r="I70" s="100" t="str">
        <f t="shared" ca="1" si="4"/>
        <v/>
      </c>
      <c r="J70" s="100" t="str">
        <f t="shared" ca="1" si="5"/>
        <v/>
      </c>
      <c r="K70" s="100"/>
      <c r="M70" s="100"/>
    </row>
    <row r="71" spans="2:13" x14ac:dyDescent="0.3">
      <c r="B71" s="116"/>
      <c r="C71" s="100" t="str">
        <f t="shared" ca="1" si="0"/>
        <v/>
      </c>
      <c r="D71" s="100" t="str">
        <f t="shared" ca="1" si="1"/>
        <v/>
      </c>
      <c r="E71" s="100" t="str">
        <f t="shared" ca="1" si="6"/>
        <v/>
      </c>
      <c r="F71" s="100"/>
      <c r="G71" s="100" t="str">
        <f t="shared" ca="1" si="2"/>
        <v/>
      </c>
      <c r="H71" s="100" t="str">
        <f t="shared" ca="1" si="3"/>
        <v/>
      </c>
      <c r="I71" s="100" t="str">
        <f t="shared" ca="1" si="4"/>
        <v/>
      </c>
      <c r="J71" s="100" t="str">
        <f t="shared" ca="1" si="5"/>
        <v/>
      </c>
      <c r="K71" s="100"/>
      <c r="M71" s="100"/>
    </row>
    <row r="72" spans="2:13" x14ac:dyDescent="0.3">
      <c r="B72" s="116"/>
      <c r="C72" s="100" t="str">
        <f t="shared" ca="1" si="0"/>
        <v/>
      </c>
      <c r="D72" s="100" t="str">
        <f t="shared" ca="1" si="1"/>
        <v/>
      </c>
      <c r="E72" s="100" t="str">
        <f t="shared" ca="1" si="6"/>
        <v/>
      </c>
      <c r="F72" s="100"/>
      <c r="G72" s="100" t="str">
        <f t="shared" ca="1" si="2"/>
        <v/>
      </c>
      <c r="H72" s="100" t="str">
        <f t="shared" ca="1" si="3"/>
        <v/>
      </c>
      <c r="I72" s="100" t="str">
        <f t="shared" ca="1" si="4"/>
        <v/>
      </c>
      <c r="J72" s="100" t="str">
        <f t="shared" ca="1" si="5"/>
        <v/>
      </c>
      <c r="K72" s="100"/>
      <c r="M72" s="100"/>
    </row>
    <row r="73" spans="2:13" x14ac:dyDescent="0.3">
      <c r="B73" s="116"/>
      <c r="C73" s="100" t="str">
        <f t="shared" ca="1" si="0"/>
        <v/>
      </c>
      <c r="D73" s="100" t="str">
        <f t="shared" ca="1" si="1"/>
        <v/>
      </c>
      <c r="E73" s="100" t="str">
        <f t="shared" ca="1" si="6"/>
        <v/>
      </c>
      <c r="F73" s="100"/>
      <c r="G73" s="100" t="str">
        <f t="shared" ca="1" si="2"/>
        <v/>
      </c>
      <c r="H73" s="100" t="str">
        <f t="shared" ca="1" si="3"/>
        <v/>
      </c>
      <c r="I73" s="100" t="str">
        <f t="shared" ca="1" si="4"/>
        <v/>
      </c>
      <c r="J73" s="100" t="str">
        <f t="shared" ca="1" si="5"/>
        <v/>
      </c>
      <c r="K73" s="100"/>
      <c r="M73" s="100"/>
    </row>
    <row r="74" spans="2:13" x14ac:dyDescent="0.3">
      <c r="B74" s="116"/>
      <c r="C74" s="100" t="str">
        <f t="shared" ca="1" si="0"/>
        <v/>
      </c>
      <c r="D74" s="100" t="str">
        <f t="shared" ca="1" si="1"/>
        <v/>
      </c>
      <c r="E74" s="100" t="str">
        <f t="shared" ca="1" si="6"/>
        <v/>
      </c>
      <c r="F74" s="100"/>
      <c r="G74" s="100" t="str">
        <f t="shared" ca="1" si="2"/>
        <v/>
      </c>
      <c r="H74" s="100" t="str">
        <f t="shared" ca="1" si="3"/>
        <v/>
      </c>
      <c r="I74" s="100" t="str">
        <f t="shared" ca="1" si="4"/>
        <v/>
      </c>
      <c r="J74" s="100" t="str">
        <f t="shared" ca="1" si="5"/>
        <v/>
      </c>
      <c r="K74" s="100"/>
      <c r="M74" s="100"/>
    </row>
    <row r="75" spans="2:13" x14ac:dyDescent="0.3">
      <c r="B75" s="116"/>
      <c r="C75" s="100" t="str">
        <f t="shared" ca="1" si="0"/>
        <v/>
      </c>
      <c r="D75" s="100" t="str">
        <f t="shared" ca="1" si="1"/>
        <v/>
      </c>
      <c r="E75" s="100" t="str">
        <f t="shared" ca="1" si="6"/>
        <v/>
      </c>
      <c r="F75" s="100"/>
      <c r="G75" s="100" t="str">
        <f t="shared" ca="1" si="2"/>
        <v/>
      </c>
      <c r="H75" s="100" t="str">
        <f t="shared" ca="1" si="3"/>
        <v/>
      </c>
      <c r="I75" s="100" t="str">
        <f t="shared" ca="1" si="4"/>
        <v/>
      </c>
      <c r="J75" s="100" t="str">
        <f t="shared" ca="1" si="5"/>
        <v/>
      </c>
      <c r="K75" s="100"/>
      <c r="M75" s="100"/>
    </row>
    <row r="76" spans="2:13" x14ac:dyDescent="0.3">
      <c r="B76" s="116"/>
      <c r="C76" s="100" t="str">
        <f t="shared" ca="1" si="0"/>
        <v/>
      </c>
      <c r="D76" s="100" t="str">
        <f t="shared" ca="1" si="1"/>
        <v/>
      </c>
      <c r="E76" s="100" t="str">
        <f t="shared" ca="1" si="6"/>
        <v/>
      </c>
      <c r="F76" s="100"/>
      <c r="G76" s="100" t="str">
        <f t="shared" ca="1" si="2"/>
        <v/>
      </c>
      <c r="H76" s="100" t="str">
        <f t="shared" ca="1" si="3"/>
        <v/>
      </c>
      <c r="I76" s="100" t="str">
        <f t="shared" ca="1" si="4"/>
        <v/>
      </c>
      <c r="J76" s="100" t="str">
        <f t="shared" ca="1" si="5"/>
        <v/>
      </c>
      <c r="K76" s="100"/>
      <c r="M76" s="100"/>
    </row>
    <row r="77" spans="2:13" x14ac:dyDescent="0.3">
      <c r="B77" s="116"/>
      <c r="C77" s="100" t="str">
        <f t="shared" ca="1" si="0"/>
        <v/>
      </c>
      <c r="D77" s="100" t="str">
        <f t="shared" ca="1" si="1"/>
        <v/>
      </c>
      <c r="E77" s="100" t="str">
        <f t="shared" ca="1" si="6"/>
        <v/>
      </c>
      <c r="F77" s="100"/>
      <c r="G77" s="100" t="str">
        <f t="shared" ca="1" si="2"/>
        <v/>
      </c>
      <c r="H77" s="100" t="str">
        <f t="shared" ca="1" si="3"/>
        <v/>
      </c>
      <c r="I77" s="100" t="str">
        <f t="shared" ca="1" si="4"/>
        <v/>
      </c>
      <c r="J77" s="100" t="str">
        <f t="shared" ca="1" si="5"/>
        <v/>
      </c>
      <c r="K77" s="100"/>
      <c r="M77" s="100"/>
    </row>
    <row r="78" spans="2:13" x14ac:dyDescent="0.3">
      <c r="B78" s="116"/>
      <c r="C78" s="100" t="str">
        <f t="shared" ca="1" si="0"/>
        <v/>
      </c>
      <c r="D78" s="100" t="str">
        <f t="shared" ca="1" si="1"/>
        <v/>
      </c>
      <c r="E78" s="100" t="str">
        <f t="shared" ca="1" si="6"/>
        <v/>
      </c>
      <c r="F78" s="100"/>
      <c r="G78" s="100" t="str">
        <f t="shared" ca="1" si="2"/>
        <v/>
      </c>
      <c r="H78" s="100" t="str">
        <f t="shared" ca="1" si="3"/>
        <v/>
      </c>
      <c r="I78" s="100" t="str">
        <f t="shared" ca="1" si="4"/>
        <v/>
      </c>
      <c r="J78" s="100" t="str">
        <f t="shared" ca="1" si="5"/>
        <v/>
      </c>
      <c r="K78" s="100"/>
      <c r="M78" s="100"/>
    </row>
    <row r="79" spans="2:13" x14ac:dyDescent="0.3">
      <c r="B79" s="116"/>
      <c r="C79" s="100" t="str">
        <f t="shared" ca="1" si="0"/>
        <v/>
      </c>
      <c r="D79" s="100" t="str">
        <f t="shared" ca="1" si="1"/>
        <v/>
      </c>
      <c r="E79" s="100" t="str">
        <f t="shared" ca="1" si="6"/>
        <v/>
      </c>
      <c r="F79" s="100"/>
      <c r="G79" s="100" t="str">
        <f t="shared" ca="1" si="2"/>
        <v/>
      </c>
      <c r="H79" s="100" t="str">
        <f t="shared" ca="1" si="3"/>
        <v/>
      </c>
      <c r="I79" s="100" t="str">
        <f t="shared" ca="1" si="4"/>
        <v/>
      </c>
      <c r="J79" s="100" t="str">
        <f t="shared" ca="1" si="5"/>
        <v/>
      </c>
      <c r="K79" s="100"/>
      <c r="M79" s="100"/>
    </row>
    <row r="80" spans="2:13" x14ac:dyDescent="0.3">
      <c r="B80" s="116"/>
      <c r="C80" s="100" t="str">
        <f t="shared" ca="1" si="0"/>
        <v/>
      </c>
      <c r="D80" s="100" t="str">
        <f t="shared" ca="1" si="1"/>
        <v/>
      </c>
      <c r="E80" s="100" t="str">
        <f t="shared" ca="1" si="6"/>
        <v/>
      </c>
      <c r="F80" s="100"/>
      <c r="G80" s="100" t="str">
        <f t="shared" ca="1" si="2"/>
        <v/>
      </c>
      <c r="H80" s="100" t="str">
        <f t="shared" ca="1" si="3"/>
        <v/>
      </c>
      <c r="I80" s="100" t="str">
        <f t="shared" ca="1" si="4"/>
        <v/>
      </c>
      <c r="J80" s="100" t="str">
        <f t="shared" ca="1" si="5"/>
        <v/>
      </c>
      <c r="K80" s="100"/>
      <c r="M80" s="100"/>
    </row>
    <row r="81" spans="2:13" x14ac:dyDescent="0.3">
      <c r="B81" s="116"/>
      <c r="C81" s="100" t="str">
        <f t="shared" ca="1" si="0"/>
        <v/>
      </c>
      <c r="D81" s="100" t="str">
        <f t="shared" ca="1" si="1"/>
        <v/>
      </c>
      <c r="E81" s="100" t="str">
        <f t="shared" ca="1" si="6"/>
        <v/>
      </c>
      <c r="F81" s="100"/>
      <c r="G81" s="100" t="str">
        <f t="shared" ca="1" si="2"/>
        <v/>
      </c>
      <c r="H81" s="100" t="str">
        <f t="shared" ca="1" si="3"/>
        <v/>
      </c>
      <c r="I81" s="100" t="str">
        <f t="shared" ca="1" si="4"/>
        <v/>
      </c>
      <c r="J81" s="100" t="str">
        <f t="shared" ca="1" si="5"/>
        <v/>
      </c>
      <c r="K81" s="100"/>
      <c r="M81" s="100"/>
    </row>
    <row r="82" spans="2:13" x14ac:dyDescent="0.3">
      <c r="B82" s="116"/>
      <c r="C82" s="100" t="str">
        <f t="shared" ca="1" si="0"/>
        <v/>
      </c>
      <c r="D82" s="100" t="str">
        <f t="shared" ca="1" si="1"/>
        <v/>
      </c>
      <c r="E82" s="100" t="str">
        <f t="shared" ca="1" si="6"/>
        <v/>
      </c>
      <c r="F82" s="100"/>
      <c r="G82" s="100" t="str">
        <f t="shared" ca="1" si="2"/>
        <v/>
      </c>
      <c r="H82" s="100" t="str">
        <f t="shared" ca="1" si="3"/>
        <v/>
      </c>
      <c r="I82" s="100" t="str">
        <f t="shared" ca="1" si="4"/>
        <v/>
      </c>
      <c r="J82" s="100" t="str">
        <f t="shared" ca="1" si="5"/>
        <v/>
      </c>
      <c r="K82" s="100"/>
      <c r="M82" s="100"/>
    </row>
    <row r="83" spans="2:13" x14ac:dyDescent="0.3">
      <c r="B83" s="116"/>
      <c r="C83" s="100" t="str">
        <f t="shared" ca="1" si="0"/>
        <v/>
      </c>
      <c r="D83" s="100" t="str">
        <f t="shared" ca="1" si="1"/>
        <v/>
      </c>
      <c r="E83" s="100" t="str">
        <f t="shared" ca="1" si="6"/>
        <v/>
      </c>
      <c r="F83" s="100"/>
      <c r="G83" s="100" t="str">
        <f t="shared" ca="1" si="2"/>
        <v/>
      </c>
      <c r="H83" s="100" t="str">
        <f t="shared" ca="1" si="3"/>
        <v/>
      </c>
      <c r="I83" s="100" t="str">
        <f t="shared" ca="1" si="4"/>
        <v/>
      </c>
      <c r="J83" s="100" t="str">
        <f t="shared" ca="1" si="5"/>
        <v/>
      </c>
      <c r="K83" s="100"/>
      <c r="M83" s="100"/>
    </row>
    <row r="84" spans="2:13" x14ac:dyDescent="0.3">
      <c r="B84" s="116"/>
      <c r="C84" s="100" t="str">
        <f t="shared" ca="1" si="0"/>
        <v/>
      </c>
      <c r="D84" s="100" t="str">
        <f t="shared" ca="1" si="1"/>
        <v/>
      </c>
      <c r="E84" s="100" t="str">
        <f t="shared" ca="1" si="6"/>
        <v/>
      </c>
      <c r="F84" s="100"/>
      <c r="G84" s="100" t="str">
        <f t="shared" ca="1" si="2"/>
        <v/>
      </c>
      <c r="H84" s="100" t="str">
        <f t="shared" ca="1" si="3"/>
        <v/>
      </c>
      <c r="I84" s="100" t="str">
        <f t="shared" ca="1" si="4"/>
        <v/>
      </c>
      <c r="J84" s="100" t="str">
        <f t="shared" ca="1" si="5"/>
        <v/>
      </c>
      <c r="K84" s="100"/>
      <c r="M84" s="100"/>
    </row>
    <row r="85" spans="2:13" x14ac:dyDescent="0.3">
      <c r="B85" s="116"/>
      <c r="C85" s="100" t="str">
        <f t="shared" ca="1" si="0"/>
        <v/>
      </c>
      <c r="D85" s="100" t="str">
        <f t="shared" ca="1" si="1"/>
        <v/>
      </c>
      <c r="E85" s="100" t="str">
        <f t="shared" ca="1" si="6"/>
        <v/>
      </c>
      <c r="F85" s="100"/>
      <c r="G85" s="100" t="str">
        <f t="shared" ca="1" si="2"/>
        <v/>
      </c>
      <c r="H85" s="100" t="str">
        <f t="shared" ca="1" si="3"/>
        <v/>
      </c>
      <c r="I85" s="100" t="str">
        <f t="shared" ca="1" si="4"/>
        <v/>
      </c>
      <c r="J85" s="100" t="str">
        <f t="shared" ca="1" si="5"/>
        <v/>
      </c>
      <c r="K85" s="100"/>
      <c r="M85" s="100"/>
    </row>
    <row r="86" spans="2:13" x14ac:dyDescent="0.3">
      <c r="B86" s="116"/>
      <c r="C86" s="100" t="str">
        <f t="shared" ca="1" si="0"/>
        <v/>
      </c>
      <c r="D86" s="100" t="str">
        <f t="shared" ca="1" si="1"/>
        <v/>
      </c>
      <c r="E86" s="100" t="str">
        <f t="shared" ca="1" si="6"/>
        <v/>
      </c>
      <c r="F86" s="100"/>
      <c r="G86" s="100" t="str">
        <f t="shared" ca="1" si="2"/>
        <v/>
      </c>
      <c r="H86" s="100" t="str">
        <f t="shared" ca="1" si="3"/>
        <v/>
      </c>
      <c r="I86" s="100" t="str">
        <f t="shared" ca="1" si="4"/>
        <v/>
      </c>
      <c r="J86" s="100" t="str">
        <f t="shared" ca="1" si="5"/>
        <v/>
      </c>
      <c r="K86" s="100"/>
      <c r="M86" s="100"/>
    </row>
    <row r="87" spans="2:13" x14ac:dyDescent="0.3">
      <c r="B87" s="116"/>
      <c r="C87" s="100" t="str">
        <f t="shared" ca="1" si="0"/>
        <v/>
      </c>
      <c r="D87" s="100" t="str">
        <f t="shared" ca="1" si="1"/>
        <v/>
      </c>
      <c r="E87" s="100" t="str">
        <f t="shared" ca="1" si="6"/>
        <v/>
      </c>
      <c r="F87" s="100"/>
      <c r="G87" s="100" t="str">
        <f t="shared" ca="1" si="2"/>
        <v/>
      </c>
      <c r="H87" s="100" t="str">
        <f t="shared" ca="1" si="3"/>
        <v/>
      </c>
      <c r="I87" s="100" t="str">
        <f t="shared" ca="1" si="4"/>
        <v/>
      </c>
      <c r="J87" s="100" t="str">
        <f t="shared" ca="1" si="5"/>
        <v/>
      </c>
      <c r="K87" s="100"/>
      <c r="M87" s="100"/>
    </row>
    <row r="88" spans="2:13" x14ac:dyDescent="0.3">
      <c r="B88" s="116"/>
      <c r="C88" s="100" t="str">
        <f t="shared" ca="1" si="0"/>
        <v/>
      </c>
      <c r="D88" s="100" t="str">
        <f t="shared" ca="1" si="1"/>
        <v/>
      </c>
      <c r="E88" s="100" t="str">
        <f t="shared" ca="1" si="6"/>
        <v/>
      </c>
      <c r="F88" s="100"/>
      <c r="G88" s="100" t="str">
        <f t="shared" ca="1" si="2"/>
        <v/>
      </c>
      <c r="H88" s="100" t="str">
        <f t="shared" ca="1" si="3"/>
        <v/>
      </c>
      <c r="I88" s="100" t="str">
        <f t="shared" ca="1" si="4"/>
        <v/>
      </c>
      <c r="J88" s="100" t="str">
        <f t="shared" ca="1" si="5"/>
        <v/>
      </c>
      <c r="K88" s="100"/>
      <c r="M88" s="100"/>
    </row>
    <row r="89" spans="2:13" x14ac:dyDescent="0.3">
      <c r="B89" s="116"/>
      <c r="C89" s="100" t="str">
        <f t="shared" ca="1" si="0"/>
        <v/>
      </c>
      <c r="D89" s="100" t="str">
        <f t="shared" ca="1" si="1"/>
        <v/>
      </c>
      <c r="E89" s="100" t="str">
        <f t="shared" ca="1" si="6"/>
        <v/>
      </c>
      <c r="F89" s="100"/>
      <c r="G89" s="100" t="str">
        <f t="shared" ca="1" si="2"/>
        <v/>
      </c>
      <c r="H89" s="100" t="str">
        <f t="shared" ca="1" si="3"/>
        <v/>
      </c>
      <c r="I89" s="100" t="str">
        <f t="shared" ca="1" si="4"/>
        <v/>
      </c>
      <c r="J89" s="100" t="str">
        <f t="shared" ca="1" si="5"/>
        <v/>
      </c>
      <c r="K89" s="100"/>
      <c r="M89" s="100"/>
    </row>
    <row r="90" spans="2:13" x14ac:dyDescent="0.3">
      <c r="B90" s="116"/>
      <c r="C90" s="100" t="str">
        <f t="shared" ca="1" si="0"/>
        <v/>
      </c>
      <c r="D90" s="100" t="str">
        <f t="shared" ca="1" si="1"/>
        <v/>
      </c>
      <c r="E90" s="100" t="str">
        <f t="shared" ca="1" si="6"/>
        <v/>
      </c>
      <c r="F90" s="100"/>
      <c r="G90" s="100" t="str">
        <f t="shared" ca="1" si="2"/>
        <v/>
      </c>
      <c r="H90" s="100" t="str">
        <f t="shared" ca="1" si="3"/>
        <v/>
      </c>
      <c r="I90" s="100" t="str">
        <f t="shared" ca="1" si="4"/>
        <v/>
      </c>
      <c r="J90" s="100" t="str">
        <f t="shared" ca="1" si="5"/>
        <v/>
      </c>
      <c r="K90" s="100"/>
      <c r="M90" s="100"/>
    </row>
    <row r="91" spans="2:13" x14ac:dyDescent="0.3">
      <c r="B91" s="116"/>
      <c r="C91" s="100" t="str">
        <f t="shared" ca="1" si="0"/>
        <v/>
      </c>
      <c r="D91" s="100" t="str">
        <f t="shared" ca="1" si="1"/>
        <v/>
      </c>
      <c r="E91" s="100" t="str">
        <f t="shared" ca="1" si="6"/>
        <v/>
      </c>
      <c r="F91" s="100"/>
      <c r="G91" s="100" t="str">
        <f t="shared" ca="1" si="2"/>
        <v/>
      </c>
      <c r="H91" s="100" t="str">
        <f t="shared" ca="1" si="3"/>
        <v/>
      </c>
      <c r="I91" s="100" t="str">
        <f t="shared" ca="1" si="4"/>
        <v/>
      </c>
      <c r="J91" s="100" t="str">
        <f t="shared" ca="1" si="5"/>
        <v/>
      </c>
      <c r="K91" s="100"/>
      <c r="M91" s="100"/>
    </row>
    <row r="92" spans="2:13" x14ac:dyDescent="0.3">
      <c r="B92" s="116"/>
      <c r="C92" s="100" t="str">
        <f t="shared" ca="1" si="0"/>
        <v/>
      </c>
      <c r="D92" s="100" t="str">
        <f t="shared" ca="1" si="1"/>
        <v/>
      </c>
      <c r="E92" s="100" t="str">
        <f t="shared" ca="1" si="6"/>
        <v/>
      </c>
      <c r="F92" s="100"/>
      <c r="G92" s="100" t="str">
        <f t="shared" ca="1" si="2"/>
        <v/>
      </c>
      <c r="H92" s="100" t="str">
        <f t="shared" ca="1" si="3"/>
        <v/>
      </c>
      <c r="I92" s="100" t="str">
        <f t="shared" ca="1" si="4"/>
        <v/>
      </c>
      <c r="J92" s="100" t="str">
        <f t="shared" ca="1" si="5"/>
        <v/>
      </c>
      <c r="M92" s="100"/>
    </row>
    <row r="93" spans="2:13" x14ac:dyDescent="0.3">
      <c r="B93" s="116"/>
      <c r="C93" s="100" t="str">
        <f t="shared" ca="1" si="0"/>
        <v/>
      </c>
      <c r="D93" s="100" t="str">
        <f t="shared" ca="1" si="1"/>
        <v/>
      </c>
      <c r="E93" s="100" t="str">
        <f t="shared" ca="1" si="6"/>
        <v/>
      </c>
      <c r="F93" s="100"/>
      <c r="G93" s="100" t="str">
        <f t="shared" ca="1" si="2"/>
        <v/>
      </c>
      <c r="H93" s="100" t="str">
        <f t="shared" ca="1" si="3"/>
        <v/>
      </c>
      <c r="I93" s="100" t="str">
        <f t="shared" ca="1" si="4"/>
        <v/>
      </c>
      <c r="J93" s="100" t="str">
        <f t="shared" ca="1" si="5"/>
        <v/>
      </c>
      <c r="M93" s="100"/>
    </row>
    <row r="94" spans="2:13" x14ac:dyDescent="0.3">
      <c r="B94" s="116"/>
      <c r="C94" s="100" t="str">
        <f t="shared" ref="C94:C157" ca="1" si="7">_xlfn.LET(
_xlpm.StartingPrincipalBalance,$G93,
_xlpm.IsPrincipalRemainingZeroCondition,ROUND($G93,2)=0,
_xlpm.IsPrincipalRemainingBlankCondition,$G93="",
_xlpm.IsPeriodBlankCondition,ISBLANK($A94),
_xlpm.Calculation,IF(_xlpm.IsPeriodBlankCondition,"",IF(_xlpm.IsPrincipalRemainingBlankCondition,"",IF(_xlpm.IsPrincipalRemainingZeroCondition,"",_xlpm.StartingPrincipalBalance))),
_xlpm.Calculation
)</f>
        <v/>
      </c>
      <c r="D94" s="100" t="str">
        <f t="shared" ref="D94:D157" ca="1" si="8">_xlfn.LET(
_xlpm.InterestCalculation,$G93*$B$9,
_xlpm.IsPrincipalRemainingZeroCondition,ROUND($G93,2)=0,
_xlpm.IsPrincipalRemainingBlankCondition,$G93="",
_xlpm.IsPeriodBlankCondition,ISBLANK($A94),
_xlpm.Calculation,IF(_xlpm.IsPeriodBlankCondition,"",IF(_xlpm.IsPrincipalRemainingBlankCondition,"",IF(_xlpm.IsPrincipalRemainingZeroCondition,"",_xlpm.InterestCalculation))),
_xlpm.Calculation
)</f>
        <v/>
      </c>
      <c r="E94" s="100" t="str">
        <f t="shared" ca="1" si="6"/>
        <v/>
      </c>
      <c r="F94" s="100"/>
      <c r="G94" s="100" t="str">
        <f t="shared" ref="G94:G157" ca="1" si="9">_xlfn.LET(
_xlpm.StartingBalanceGreaterThanPrincipalOwedPlusPrepaymentCondition,$C94&gt;=$E94+$F94,
_xlpm.IsPrincpalOwedPlusPrepaymentLessThanOrEqualToPrincipalRemainingCondition,ROUND($E94+$F94,2)&lt;=ROUND($G93,2),
_xlpm.IsCurrentPrincapalOwedAmtGreaterThanPrevPrincipalOwedCondition,$E93&gt;$G93,
_xlpm.IsPrincipalZeroCondition,ROUND($G93,2) = 0,
_xlpm.IsPrincipalRemainingBlankCondition,$G93="",
_xlpm.IsPeriodBlankCondition,ISBLANK($A94),
_xlpm.Calculation,IF(_xlpm.IsPeriodBlankCondition,"",IF(_xlpm.IsPrincipalRemainingBlankCondition,"",IF(_xlpm.IsPrincipalZeroCondition,"",IF(_xlpm.StartingBalanceGreaterThanPrincipalOwedPlusPrepaymentCondition,$C94-$E94-$F94,0)))),
_xlpm.Calculation
)</f>
        <v/>
      </c>
      <c r="H94" s="100" t="str">
        <f t="shared" ref="H94:H157" ca="1" si="10">_xlfn.LET(
_xlpm.PrincpalRemainingCalculation,$B$13,
_xlpm.IsPrincipalZeroCondition,ROUND($G93,2) = 0,
_xlpm.IsPrincipalRemainingBlankCondition,$G93="",
_xlpm.IsPeriodBlankCondition,ISBLANK($A94),
_xlpm.Calculation,IF(_xlpm.IsPeriodBlankCondition,"",IF(_xlpm.IsPrincipalRemainingBlankCondition,"",IF(_xlpm.IsPrincipalZeroCondition,"",_xlpm.PrincpalRemainingCalculation))),
_xlpm.Calculation
)</f>
        <v/>
      </c>
      <c r="I94" s="100" t="str">
        <f t="shared" ref="I94:I157" ca="1" si="11">_xlfn.LET(
_xlpm.IsPrincipalRemainingLessThanOrEqualToPMICutoffAmtCondition,$G93&lt;=$B$2*(1-$B$15),
_xlpm.PMIMonthlyPayment,$B$19,
_xlpm.IsPrincipalZeroCondition,ROUND($G93,2) = 0,
_xlpm.IsPrincipalRemainingBlankCondition,$G93="",
_xlpm.IsPeriodBlankCondition,ISBLANK($A94),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94" s="100" t="str">
        <f t="shared" ref="J94:J157" ca="1" si="12">_xlfn.LET(
_xlpm.PrePaymentActuallyPaid,IF($C94&gt;=$E94+$F94,$F94,$C94-$E94),
_xlpm.IfPMIOwedIsBlank,IF($I94 = "",0,$I94),
_xlpm.TotalMonthlyPaymentCalculation,$D94+$E94+$H94+_xlpm.IfPMIOwedIsBlank+_xlpm.PrePaymentActuallyPaid,
_xlpm.IsPrincipalZeroCondition,ROUND($G93,2) = 0,
_xlpm.IsPrincipalRemainingBlankCondition,$G93="",
_xlpm.IsPeriodBlankCondition,ISBLANK($A94),
_xlpm.Calculation,IF(_xlpm.IsPeriodBlankCondition,"",IF(_xlpm.IsPrincipalRemainingBlankCondition,"",IF(_xlpm.IsPrincipalZeroCondition,"",_xlpm.TotalMonthlyPaymentCalculation))),
_xlpm.Calculation
)</f>
        <v/>
      </c>
      <c r="M94" s="100"/>
    </row>
    <row r="95" spans="2:13" x14ac:dyDescent="0.3">
      <c r="B95" s="116"/>
      <c r="C95" s="100" t="str">
        <f t="shared" ca="1" si="7"/>
        <v/>
      </c>
      <c r="D95" s="100" t="str">
        <f t="shared" ca="1" si="8"/>
        <v/>
      </c>
      <c r="E95" s="100" t="str">
        <f t="shared" ca="1" si="6"/>
        <v/>
      </c>
      <c r="F95" s="100"/>
      <c r="G95" s="100" t="str">
        <f t="shared" ca="1" si="9"/>
        <v/>
      </c>
      <c r="H95" s="100" t="str">
        <f t="shared" ca="1" si="10"/>
        <v/>
      </c>
      <c r="I95" s="100" t="str">
        <f t="shared" ca="1" si="11"/>
        <v/>
      </c>
      <c r="J95" s="100" t="str">
        <f t="shared" ca="1" si="12"/>
        <v/>
      </c>
      <c r="M95" s="100"/>
    </row>
    <row r="96" spans="2:13" x14ac:dyDescent="0.3">
      <c r="B96" s="116"/>
      <c r="C96" s="100" t="str">
        <f t="shared" ca="1" si="7"/>
        <v/>
      </c>
      <c r="D96" s="100" t="str">
        <f t="shared" ca="1" si="8"/>
        <v/>
      </c>
      <c r="E96" s="100" t="str">
        <f t="shared" ca="1" si="6"/>
        <v/>
      </c>
      <c r="F96" s="100"/>
      <c r="G96" s="100" t="str">
        <f t="shared" ca="1" si="9"/>
        <v/>
      </c>
      <c r="H96" s="100" t="str">
        <f t="shared" ca="1" si="10"/>
        <v/>
      </c>
      <c r="I96" s="100" t="str">
        <f t="shared" ca="1" si="11"/>
        <v/>
      </c>
      <c r="J96" s="100" t="str">
        <f t="shared" ca="1" si="12"/>
        <v/>
      </c>
      <c r="M96" s="100"/>
    </row>
    <row r="97" spans="2:13" x14ac:dyDescent="0.3">
      <c r="B97" s="116"/>
      <c r="C97" s="100" t="str">
        <f t="shared" ca="1" si="7"/>
        <v/>
      </c>
      <c r="D97" s="100" t="str">
        <f t="shared" ca="1" si="8"/>
        <v/>
      </c>
      <c r="E97" s="100" t="str">
        <f t="shared" ca="1" si="6"/>
        <v/>
      </c>
      <c r="F97" s="100"/>
      <c r="G97" s="100" t="str">
        <f t="shared" ca="1" si="9"/>
        <v/>
      </c>
      <c r="H97" s="100" t="str">
        <f t="shared" ca="1" si="10"/>
        <v/>
      </c>
      <c r="I97" s="100" t="str">
        <f t="shared" ca="1" si="11"/>
        <v/>
      </c>
      <c r="J97" s="100" t="str">
        <f t="shared" ca="1" si="12"/>
        <v/>
      </c>
      <c r="M97" s="100"/>
    </row>
    <row r="98" spans="2:13" x14ac:dyDescent="0.3">
      <c r="B98" s="116"/>
      <c r="C98" s="100" t="str">
        <f t="shared" ca="1" si="7"/>
        <v/>
      </c>
      <c r="D98" s="100" t="str">
        <f t="shared" ca="1" si="8"/>
        <v/>
      </c>
      <c r="E98" s="100" t="str">
        <f t="shared" ca="1" si="6"/>
        <v/>
      </c>
      <c r="F98" s="100"/>
      <c r="G98" s="100" t="str">
        <f t="shared" ca="1" si="9"/>
        <v/>
      </c>
      <c r="H98" s="100" t="str">
        <f t="shared" ca="1" si="10"/>
        <v/>
      </c>
      <c r="I98" s="100" t="str">
        <f t="shared" ca="1" si="11"/>
        <v/>
      </c>
      <c r="J98" s="100" t="str">
        <f t="shared" ca="1" si="12"/>
        <v/>
      </c>
      <c r="M98" s="100"/>
    </row>
    <row r="99" spans="2:13" x14ac:dyDescent="0.3">
      <c r="B99" s="116"/>
      <c r="C99" s="100" t="str">
        <f t="shared" ca="1" si="7"/>
        <v/>
      </c>
      <c r="D99" s="100" t="str">
        <f t="shared" ca="1" si="8"/>
        <v/>
      </c>
      <c r="E99" s="100" t="str">
        <f t="shared" ca="1" si="6"/>
        <v/>
      </c>
      <c r="F99" s="100"/>
      <c r="G99" s="100" t="str">
        <f t="shared" ca="1" si="9"/>
        <v/>
      </c>
      <c r="H99" s="100" t="str">
        <f t="shared" ca="1" si="10"/>
        <v/>
      </c>
      <c r="I99" s="100" t="str">
        <f t="shared" ca="1" si="11"/>
        <v/>
      </c>
      <c r="J99" s="100" t="str">
        <f t="shared" ca="1" si="12"/>
        <v/>
      </c>
      <c r="M99" s="100"/>
    </row>
    <row r="100" spans="2:13" x14ac:dyDescent="0.3">
      <c r="B100" s="116"/>
      <c r="C100" s="100" t="str">
        <f t="shared" ca="1" si="7"/>
        <v/>
      </c>
      <c r="D100" s="100" t="str">
        <f t="shared" ca="1" si="8"/>
        <v/>
      </c>
      <c r="E100" s="100" t="str">
        <f t="shared" ca="1" si="6"/>
        <v/>
      </c>
      <c r="F100" s="100"/>
      <c r="G100" s="100" t="str">
        <f t="shared" ca="1" si="9"/>
        <v/>
      </c>
      <c r="H100" s="100" t="str">
        <f t="shared" ca="1" si="10"/>
        <v/>
      </c>
      <c r="I100" s="100" t="str">
        <f t="shared" ca="1" si="11"/>
        <v/>
      </c>
      <c r="J100" s="100" t="str">
        <f t="shared" ca="1" si="12"/>
        <v/>
      </c>
      <c r="M100" s="100"/>
    </row>
    <row r="101" spans="2:13" x14ac:dyDescent="0.3">
      <c r="B101" s="116"/>
      <c r="C101" s="100" t="str">
        <f t="shared" ca="1" si="7"/>
        <v/>
      </c>
      <c r="D101" s="100" t="str">
        <f t="shared" ca="1" si="8"/>
        <v/>
      </c>
      <c r="E101" s="100" t="str">
        <f t="shared" ca="1" si="6"/>
        <v/>
      </c>
      <c r="F101" s="100"/>
      <c r="G101" s="100" t="str">
        <f t="shared" ca="1" si="9"/>
        <v/>
      </c>
      <c r="H101" s="100" t="str">
        <f t="shared" ca="1" si="10"/>
        <v/>
      </c>
      <c r="I101" s="100" t="str">
        <f t="shared" ca="1" si="11"/>
        <v/>
      </c>
      <c r="J101" s="100" t="str">
        <f t="shared" ca="1" si="12"/>
        <v/>
      </c>
      <c r="M101" s="100"/>
    </row>
    <row r="102" spans="2:13" x14ac:dyDescent="0.3">
      <c r="B102" s="116"/>
      <c r="C102" s="100" t="str">
        <f t="shared" ca="1" si="7"/>
        <v/>
      </c>
      <c r="D102" s="100" t="str">
        <f t="shared" ca="1" si="8"/>
        <v/>
      </c>
      <c r="E102" s="100" t="str">
        <f t="shared" ca="1" si="6"/>
        <v/>
      </c>
      <c r="F102" s="100"/>
      <c r="G102" s="100" t="str">
        <f t="shared" ca="1" si="9"/>
        <v/>
      </c>
      <c r="H102" s="100" t="str">
        <f t="shared" ca="1" si="10"/>
        <v/>
      </c>
      <c r="I102" s="100" t="str">
        <f t="shared" ca="1" si="11"/>
        <v/>
      </c>
      <c r="J102" s="100" t="str">
        <f t="shared" ca="1" si="12"/>
        <v/>
      </c>
      <c r="M102" s="100"/>
    </row>
    <row r="103" spans="2:13" x14ac:dyDescent="0.3">
      <c r="B103" s="116"/>
      <c r="C103" s="100" t="str">
        <f t="shared" ca="1" si="7"/>
        <v/>
      </c>
      <c r="D103" s="100" t="str">
        <f t="shared" ca="1" si="8"/>
        <v/>
      </c>
      <c r="E103" s="100" t="str">
        <f t="shared" ca="1" si="6"/>
        <v/>
      </c>
      <c r="F103" s="100"/>
      <c r="G103" s="100" t="str">
        <f t="shared" ca="1" si="9"/>
        <v/>
      </c>
      <c r="H103" s="100" t="str">
        <f t="shared" ca="1" si="10"/>
        <v/>
      </c>
      <c r="I103" s="100" t="str">
        <f t="shared" ca="1" si="11"/>
        <v/>
      </c>
      <c r="J103" s="100" t="str">
        <f t="shared" ca="1" si="12"/>
        <v/>
      </c>
      <c r="M103" s="100"/>
    </row>
    <row r="104" spans="2:13" x14ac:dyDescent="0.3">
      <c r="B104" s="116"/>
      <c r="C104" s="100" t="str">
        <f t="shared" ca="1" si="7"/>
        <v/>
      </c>
      <c r="D104" s="100" t="str">
        <f t="shared" ca="1" si="8"/>
        <v/>
      </c>
      <c r="E104" s="100" t="str">
        <f t="shared" ref="E104:E167" ca="1" si="13">_xlfn.LET(
_xlpm.PrincipalOwedCalculation,$B$10-$D104,
_xlpm.IsPrincipalLessThenOrEqualToMonthlyPaymentCondition,$G103&lt;=$B$10,
_xlpm.IsPrincipalZeroCondition,ROUND($G103,2) = 0,
_xlpm.IsPrincipalRemainingBlankCondition,$G103="",
_xlpm.IsPeriodBlankCondition,ISBLANK($A104),
_xlpm.Calculation,IF(_xlpm.IsPeriodBlankCondition,"",IF(_xlpm.IsPrincipalRemainingBlankCondition,"",IF(_xlpm.IsPrincipalZeroCondition,"",IF(_xlpm.IsPrincipalLessThenOrEqualToMonthlyPaymentCondition,$G103,_xlpm.PrincipalOwedCalculation)))),
_xlpm.Calculation
)</f>
        <v/>
      </c>
      <c r="F104" s="100"/>
      <c r="G104" s="100" t="str">
        <f t="shared" ca="1" si="9"/>
        <v/>
      </c>
      <c r="H104" s="100" t="str">
        <f t="shared" ca="1" si="10"/>
        <v/>
      </c>
      <c r="I104" s="100" t="str">
        <f t="shared" ca="1" si="11"/>
        <v/>
      </c>
      <c r="J104" s="100" t="str">
        <f t="shared" ca="1" si="12"/>
        <v/>
      </c>
      <c r="M104" s="100"/>
    </row>
    <row r="105" spans="2:13" x14ac:dyDescent="0.3">
      <c r="B105" s="116"/>
      <c r="C105" s="100" t="str">
        <f t="shared" ca="1" si="7"/>
        <v/>
      </c>
      <c r="D105" s="100" t="str">
        <f t="shared" ca="1" si="8"/>
        <v/>
      </c>
      <c r="E105" s="100" t="str">
        <f t="shared" ca="1" si="13"/>
        <v/>
      </c>
      <c r="F105" s="100"/>
      <c r="G105" s="100" t="str">
        <f t="shared" ca="1" si="9"/>
        <v/>
      </c>
      <c r="H105" s="100" t="str">
        <f t="shared" ca="1" si="10"/>
        <v/>
      </c>
      <c r="I105" s="100" t="str">
        <f t="shared" ca="1" si="11"/>
        <v/>
      </c>
      <c r="J105" s="100" t="str">
        <f t="shared" ca="1" si="12"/>
        <v/>
      </c>
      <c r="M105" s="100"/>
    </row>
    <row r="106" spans="2:13" x14ac:dyDescent="0.3">
      <c r="B106" s="116"/>
      <c r="C106" s="100" t="str">
        <f t="shared" ca="1" si="7"/>
        <v/>
      </c>
      <c r="D106" s="100" t="str">
        <f t="shared" ca="1" si="8"/>
        <v/>
      </c>
      <c r="E106" s="100" t="str">
        <f t="shared" ca="1" si="13"/>
        <v/>
      </c>
      <c r="F106" s="100"/>
      <c r="G106" s="100" t="str">
        <f t="shared" ca="1" si="9"/>
        <v/>
      </c>
      <c r="H106" s="100" t="str">
        <f t="shared" ca="1" si="10"/>
        <v/>
      </c>
      <c r="I106" s="100" t="str">
        <f t="shared" ca="1" si="11"/>
        <v/>
      </c>
      <c r="J106" s="100" t="str">
        <f t="shared" ca="1" si="12"/>
        <v/>
      </c>
      <c r="M106" s="100"/>
    </row>
    <row r="107" spans="2:13" x14ac:dyDescent="0.3">
      <c r="B107" s="116"/>
      <c r="C107" s="100" t="str">
        <f t="shared" ca="1" si="7"/>
        <v/>
      </c>
      <c r="D107" s="100" t="str">
        <f t="shared" ca="1" si="8"/>
        <v/>
      </c>
      <c r="E107" s="100" t="str">
        <f t="shared" ca="1" si="13"/>
        <v/>
      </c>
      <c r="F107" s="100"/>
      <c r="G107" s="100" t="str">
        <f t="shared" ca="1" si="9"/>
        <v/>
      </c>
      <c r="H107" s="100" t="str">
        <f t="shared" ca="1" si="10"/>
        <v/>
      </c>
      <c r="I107" s="100" t="str">
        <f t="shared" ca="1" si="11"/>
        <v/>
      </c>
      <c r="J107" s="100" t="str">
        <f t="shared" ca="1" si="12"/>
        <v/>
      </c>
      <c r="M107" s="100"/>
    </row>
    <row r="108" spans="2:13" x14ac:dyDescent="0.3">
      <c r="B108" s="116"/>
      <c r="C108" s="100" t="str">
        <f t="shared" ca="1" si="7"/>
        <v/>
      </c>
      <c r="D108" s="100" t="str">
        <f t="shared" ca="1" si="8"/>
        <v/>
      </c>
      <c r="E108" s="100" t="str">
        <f t="shared" ca="1" si="13"/>
        <v/>
      </c>
      <c r="F108" s="100"/>
      <c r="G108" s="100" t="str">
        <f t="shared" ca="1" si="9"/>
        <v/>
      </c>
      <c r="H108" s="100" t="str">
        <f t="shared" ca="1" si="10"/>
        <v/>
      </c>
      <c r="I108" s="100" t="str">
        <f t="shared" ca="1" si="11"/>
        <v/>
      </c>
      <c r="J108" s="100" t="str">
        <f t="shared" ca="1" si="12"/>
        <v/>
      </c>
      <c r="M108" s="100"/>
    </row>
    <row r="109" spans="2:13" x14ac:dyDescent="0.3">
      <c r="B109" s="116"/>
      <c r="C109" s="100" t="str">
        <f t="shared" ca="1" si="7"/>
        <v/>
      </c>
      <c r="D109" s="100" t="str">
        <f t="shared" ca="1" si="8"/>
        <v/>
      </c>
      <c r="E109" s="100" t="str">
        <f t="shared" ca="1" si="13"/>
        <v/>
      </c>
      <c r="F109" s="100"/>
      <c r="G109" s="100" t="str">
        <f t="shared" ca="1" si="9"/>
        <v/>
      </c>
      <c r="H109" s="100" t="str">
        <f t="shared" ca="1" si="10"/>
        <v/>
      </c>
      <c r="I109" s="100" t="str">
        <f t="shared" ca="1" si="11"/>
        <v/>
      </c>
      <c r="J109" s="100" t="str">
        <f t="shared" ca="1" si="12"/>
        <v/>
      </c>
      <c r="M109" s="100"/>
    </row>
    <row r="110" spans="2:13" x14ac:dyDescent="0.3">
      <c r="B110" s="116"/>
      <c r="C110" s="100" t="str">
        <f t="shared" ca="1" si="7"/>
        <v/>
      </c>
      <c r="D110" s="100" t="str">
        <f t="shared" ca="1" si="8"/>
        <v/>
      </c>
      <c r="E110" s="100" t="str">
        <f t="shared" ca="1" si="13"/>
        <v/>
      </c>
      <c r="F110" s="100"/>
      <c r="G110" s="100" t="str">
        <f t="shared" ca="1" si="9"/>
        <v/>
      </c>
      <c r="H110" s="100" t="str">
        <f t="shared" ca="1" si="10"/>
        <v/>
      </c>
      <c r="I110" s="100" t="str">
        <f t="shared" ca="1" si="11"/>
        <v/>
      </c>
      <c r="J110" s="100" t="str">
        <f t="shared" ca="1" si="12"/>
        <v/>
      </c>
      <c r="M110" s="100"/>
    </row>
    <row r="111" spans="2:13" x14ac:dyDescent="0.3">
      <c r="B111" s="116"/>
      <c r="C111" s="100" t="str">
        <f t="shared" ca="1" si="7"/>
        <v/>
      </c>
      <c r="D111" s="100" t="str">
        <f t="shared" ca="1" si="8"/>
        <v/>
      </c>
      <c r="E111" s="100" t="str">
        <f t="shared" ca="1" si="13"/>
        <v/>
      </c>
      <c r="F111" s="100"/>
      <c r="G111" s="100" t="str">
        <f t="shared" ca="1" si="9"/>
        <v/>
      </c>
      <c r="H111" s="100" t="str">
        <f t="shared" ca="1" si="10"/>
        <v/>
      </c>
      <c r="I111" s="100" t="str">
        <f t="shared" ca="1" si="11"/>
        <v/>
      </c>
      <c r="J111" s="100" t="str">
        <f t="shared" ca="1" si="12"/>
        <v/>
      </c>
      <c r="M111" s="100"/>
    </row>
    <row r="112" spans="2:13" x14ac:dyDescent="0.3">
      <c r="B112" s="116"/>
      <c r="C112" s="100" t="str">
        <f t="shared" ca="1" si="7"/>
        <v/>
      </c>
      <c r="D112" s="100" t="str">
        <f t="shared" ca="1" si="8"/>
        <v/>
      </c>
      <c r="E112" s="100" t="str">
        <f t="shared" ca="1" si="13"/>
        <v/>
      </c>
      <c r="F112" s="100"/>
      <c r="G112" s="100" t="str">
        <f t="shared" ca="1" si="9"/>
        <v/>
      </c>
      <c r="H112" s="100" t="str">
        <f t="shared" ca="1" si="10"/>
        <v/>
      </c>
      <c r="I112" s="100" t="str">
        <f t="shared" ca="1" si="11"/>
        <v/>
      </c>
      <c r="J112" s="100" t="str">
        <f t="shared" ca="1" si="12"/>
        <v/>
      </c>
      <c r="M112" s="100"/>
    </row>
    <row r="113" spans="2:13" x14ac:dyDescent="0.3">
      <c r="B113" s="116"/>
      <c r="C113" s="100" t="str">
        <f t="shared" ca="1" si="7"/>
        <v/>
      </c>
      <c r="D113" s="100" t="str">
        <f t="shared" ca="1" si="8"/>
        <v/>
      </c>
      <c r="E113" s="100" t="str">
        <f t="shared" ca="1" si="13"/>
        <v/>
      </c>
      <c r="F113" s="100"/>
      <c r="G113" s="100" t="str">
        <f t="shared" ca="1" si="9"/>
        <v/>
      </c>
      <c r="H113" s="100" t="str">
        <f t="shared" ca="1" si="10"/>
        <v/>
      </c>
      <c r="I113" s="100" t="str">
        <f t="shared" ca="1" si="11"/>
        <v/>
      </c>
      <c r="J113" s="100" t="str">
        <f t="shared" ca="1" si="12"/>
        <v/>
      </c>
      <c r="M113" s="100"/>
    </row>
    <row r="114" spans="2:13" x14ac:dyDescent="0.3">
      <c r="B114" s="116"/>
      <c r="C114" s="100" t="str">
        <f t="shared" ca="1" si="7"/>
        <v/>
      </c>
      <c r="D114" s="100" t="str">
        <f t="shared" ca="1" si="8"/>
        <v/>
      </c>
      <c r="E114" s="100" t="str">
        <f t="shared" ca="1" si="13"/>
        <v/>
      </c>
      <c r="F114" s="100"/>
      <c r="G114" s="100" t="str">
        <f t="shared" ca="1" si="9"/>
        <v/>
      </c>
      <c r="H114" s="100" t="str">
        <f t="shared" ca="1" si="10"/>
        <v/>
      </c>
      <c r="I114" s="100" t="str">
        <f t="shared" ca="1" si="11"/>
        <v/>
      </c>
      <c r="J114" s="100" t="str">
        <f t="shared" ca="1" si="12"/>
        <v/>
      </c>
      <c r="M114" s="100"/>
    </row>
    <row r="115" spans="2:13" x14ac:dyDescent="0.3">
      <c r="B115" s="116"/>
      <c r="C115" s="100" t="str">
        <f t="shared" ca="1" si="7"/>
        <v/>
      </c>
      <c r="D115" s="100" t="str">
        <f t="shared" ca="1" si="8"/>
        <v/>
      </c>
      <c r="E115" s="100" t="str">
        <f t="shared" ca="1" si="13"/>
        <v/>
      </c>
      <c r="F115" s="100"/>
      <c r="G115" s="100" t="str">
        <f t="shared" ca="1" si="9"/>
        <v/>
      </c>
      <c r="H115" s="100" t="str">
        <f t="shared" ca="1" si="10"/>
        <v/>
      </c>
      <c r="I115" s="100" t="str">
        <f t="shared" ca="1" si="11"/>
        <v/>
      </c>
      <c r="J115" s="100" t="str">
        <f t="shared" ca="1" si="12"/>
        <v/>
      </c>
      <c r="M115" s="100"/>
    </row>
    <row r="116" spans="2:13" x14ac:dyDescent="0.3">
      <c r="B116" s="116"/>
      <c r="C116" s="100" t="str">
        <f t="shared" ca="1" si="7"/>
        <v/>
      </c>
      <c r="D116" s="100" t="str">
        <f t="shared" ca="1" si="8"/>
        <v/>
      </c>
      <c r="E116" s="100" t="str">
        <f t="shared" ca="1" si="13"/>
        <v/>
      </c>
      <c r="F116" s="100"/>
      <c r="G116" s="100" t="str">
        <f t="shared" ca="1" si="9"/>
        <v/>
      </c>
      <c r="H116" s="100" t="str">
        <f t="shared" ca="1" si="10"/>
        <v/>
      </c>
      <c r="I116" s="100" t="str">
        <f t="shared" ca="1" si="11"/>
        <v/>
      </c>
      <c r="J116" s="100" t="str">
        <f t="shared" ca="1" si="12"/>
        <v/>
      </c>
      <c r="M116" s="100"/>
    </row>
    <row r="117" spans="2:13" x14ac:dyDescent="0.3">
      <c r="B117" s="116"/>
      <c r="C117" s="100" t="str">
        <f t="shared" ca="1" si="7"/>
        <v/>
      </c>
      <c r="D117" s="100" t="str">
        <f t="shared" ca="1" si="8"/>
        <v/>
      </c>
      <c r="E117" s="100" t="str">
        <f t="shared" ca="1" si="13"/>
        <v/>
      </c>
      <c r="F117" s="100"/>
      <c r="G117" s="100" t="str">
        <f t="shared" ca="1" si="9"/>
        <v/>
      </c>
      <c r="H117" s="100" t="str">
        <f t="shared" ca="1" si="10"/>
        <v/>
      </c>
      <c r="I117" s="100" t="str">
        <f t="shared" ca="1" si="11"/>
        <v/>
      </c>
      <c r="J117" s="100" t="str">
        <f t="shared" ca="1" si="12"/>
        <v/>
      </c>
      <c r="M117" s="100"/>
    </row>
    <row r="118" spans="2:13" x14ac:dyDescent="0.3">
      <c r="B118" s="116"/>
      <c r="C118" s="100" t="str">
        <f t="shared" ca="1" si="7"/>
        <v/>
      </c>
      <c r="D118" s="100" t="str">
        <f t="shared" ca="1" si="8"/>
        <v/>
      </c>
      <c r="E118" s="100" t="str">
        <f t="shared" ca="1" si="13"/>
        <v/>
      </c>
      <c r="F118" s="100"/>
      <c r="G118" s="100" t="str">
        <f t="shared" ca="1" si="9"/>
        <v/>
      </c>
      <c r="H118" s="100" t="str">
        <f t="shared" ca="1" si="10"/>
        <v/>
      </c>
      <c r="I118" s="100" t="str">
        <f t="shared" ca="1" si="11"/>
        <v/>
      </c>
      <c r="J118" s="100" t="str">
        <f t="shared" ca="1" si="12"/>
        <v/>
      </c>
      <c r="M118" s="100"/>
    </row>
    <row r="119" spans="2:13" x14ac:dyDescent="0.3">
      <c r="B119" s="116"/>
      <c r="C119" s="100" t="str">
        <f t="shared" ca="1" si="7"/>
        <v/>
      </c>
      <c r="D119" s="100" t="str">
        <f t="shared" ca="1" si="8"/>
        <v/>
      </c>
      <c r="E119" s="100" t="str">
        <f t="shared" ca="1" si="13"/>
        <v/>
      </c>
      <c r="F119" s="100"/>
      <c r="G119" s="100" t="str">
        <f t="shared" ca="1" si="9"/>
        <v/>
      </c>
      <c r="H119" s="100" t="str">
        <f t="shared" ca="1" si="10"/>
        <v/>
      </c>
      <c r="I119" s="100" t="str">
        <f t="shared" ca="1" si="11"/>
        <v/>
      </c>
      <c r="J119" s="100" t="str">
        <f t="shared" ca="1" si="12"/>
        <v/>
      </c>
      <c r="M119" s="100"/>
    </row>
    <row r="120" spans="2:13" x14ac:dyDescent="0.3">
      <c r="B120" s="116"/>
      <c r="C120" s="100" t="str">
        <f t="shared" ca="1" si="7"/>
        <v/>
      </c>
      <c r="D120" s="100" t="str">
        <f t="shared" ca="1" si="8"/>
        <v/>
      </c>
      <c r="E120" s="100" t="str">
        <f t="shared" ca="1" si="13"/>
        <v/>
      </c>
      <c r="F120" s="100"/>
      <c r="G120" s="100" t="str">
        <f t="shared" ca="1" si="9"/>
        <v/>
      </c>
      <c r="H120" s="100" t="str">
        <f t="shared" ca="1" si="10"/>
        <v/>
      </c>
      <c r="I120" s="100" t="str">
        <f t="shared" ca="1" si="11"/>
        <v/>
      </c>
      <c r="J120" s="100" t="str">
        <f t="shared" ca="1" si="12"/>
        <v/>
      </c>
      <c r="M120" s="100"/>
    </row>
    <row r="121" spans="2:13" x14ac:dyDescent="0.3">
      <c r="B121" s="116"/>
      <c r="C121" s="100" t="str">
        <f t="shared" ca="1" si="7"/>
        <v/>
      </c>
      <c r="D121" s="100" t="str">
        <f t="shared" ca="1" si="8"/>
        <v/>
      </c>
      <c r="E121" s="100" t="str">
        <f t="shared" ca="1" si="13"/>
        <v/>
      </c>
      <c r="F121" s="100"/>
      <c r="G121" s="100" t="str">
        <f t="shared" ca="1" si="9"/>
        <v/>
      </c>
      <c r="H121" s="100" t="str">
        <f t="shared" ca="1" si="10"/>
        <v/>
      </c>
      <c r="I121" s="100" t="str">
        <f t="shared" ca="1" si="11"/>
        <v/>
      </c>
      <c r="J121" s="100" t="str">
        <f t="shared" ca="1" si="12"/>
        <v/>
      </c>
      <c r="M121" s="100"/>
    </row>
    <row r="122" spans="2:13" x14ac:dyDescent="0.3">
      <c r="B122" s="116"/>
      <c r="C122" s="100" t="str">
        <f t="shared" ca="1" si="7"/>
        <v/>
      </c>
      <c r="D122" s="100" t="str">
        <f t="shared" ca="1" si="8"/>
        <v/>
      </c>
      <c r="E122" s="100" t="str">
        <f t="shared" ca="1" si="13"/>
        <v/>
      </c>
      <c r="F122" s="100"/>
      <c r="G122" s="100" t="str">
        <f t="shared" ca="1" si="9"/>
        <v/>
      </c>
      <c r="H122" s="100" t="str">
        <f t="shared" ca="1" si="10"/>
        <v/>
      </c>
      <c r="I122" s="100" t="str">
        <f t="shared" ca="1" si="11"/>
        <v/>
      </c>
      <c r="J122" s="100" t="str">
        <f t="shared" ca="1" si="12"/>
        <v/>
      </c>
      <c r="M122" s="100"/>
    </row>
    <row r="123" spans="2:13" x14ac:dyDescent="0.3">
      <c r="B123" s="116"/>
      <c r="C123" s="100" t="str">
        <f t="shared" ca="1" si="7"/>
        <v/>
      </c>
      <c r="D123" s="100" t="str">
        <f t="shared" ca="1" si="8"/>
        <v/>
      </c>
      <c r="E123" s="100" t="str">
        <f t="shared" ca="1" si="13"/>
        <v/>
      </c>
      <c r="F123" s="100"/>
      <c r="G123" s="100" t="str">
        <f t="shared" ca="1" si="9"/>
        <v/>
      </c>
      <c r="H123" s="100" t="str">
        <f t="shared" ca="1" si="10"/>
        <v/>
      </c>
      <c r="I123" s="100" t="str">
        <f t="shared" ca="1" si="11"/>
        <v/>
      </c>
      <c r="J123" s="100" t="str">
        <f t="shared" ca="1" si="12"/>
        <v/>
      </c>
      <c r="M123" s="100"/>
    </row>
    <row r="124" spans="2:13" x14ac:dyDescent="0.3">
      <c r="B124" s="116"/>
      <c r="C124" s="100" t="str">
        <f t="shared" ca="1" si="7"/>
        <v/>
      </c>
      <c r="D124" s="100" t="str">
        <f t="shared" ca="1" si="8"/>
        <v/>
      </c>
      <c r="E124" s="100" t="str">
        <f t="shared" ca="1" si="13"/>
        <v/>
      </c>
      <c r="F124" s="100"/>
      <c r="G124" s="100" t="str">
        <f t="shared" ca="1" si="9"/>
        <v/>
      </c>
      <c r="H124" s="100" t="str">
        <f t="shared" ca="1" si="10"/>
        <v/>
      </c>
      <c r="I124" s="100" t="str">
        <f t="shared" ca="1" si="11"/>
        <v/>
      </c>
      <c r="J124" s="100" t="str">
        <f t="shared" ca="1" si="12"/>
        <v/>
      </c>
      <c r="M124" s="100"/>
    </row>
    <row r="125" spans="2:13" x14ac:dyDescent="0.3">
      <c r="B125" s="116"/>
      <c r="C125" s="100" t="str">
        <f t="shared" ca="1" si="7"/>
        <v/>
      </c>
      <c r="D125" s="100" t="str">
        <f t="shared" ca="1" si="8"/>
        <v/>
      </c>
      <c r="E125" s="100" t="str">
        <f t="shared" ca="1" si="13"/>
        <v/>
      </c>
      <c r="F125" s="100"/>
      <c r="G125" s="100" t="str">
        <f t="shared" ca="1" si="9"/>
        <v/>
      </c>
      <c r="H125" s="100" t="str">
        <f t="shared" ca="1" si="10"/>
        <v/>
      </c>
      <c r="I125" s="100" t="str">
        <f t="shared" ca="1" si="11"/>
        <v/>
      </c>
      <c r="J125" s="100" t="str">
        <f t="shared" ca="1" si="12"/>
        <v/>
      </c>
      <c r="M125" s="100"/>
    </row>
    <row r="126" spans="2:13" x14ac:dyDescent="0.3">
      <c r="B126" s="116"/>
      <c r="C126" s="100" t="str">
        <f t="shared" ca="1" si="7"/>
        <v/>
      </c>
      <c r="D126" s="100" t="str">
        <f t="shared" ca="1" si="8"/>
        <v/>
      </c>
      <c r="E126" s="100" t="str">
        <f t="shared" ca="1" si="13"/>
        <v/>
      </c>
      <c r="F126" s="100"/>
      <c r="G126" s="100" t="str">
        <f t="shared" ca="1" si="9"/>
        <v/>
      </c>
      <c r="H126" s="100" t="str">
        <f t="shared" ca="1" si="10"/>
        <v/>
      </c>
      <c r="I126" s="100" t="str">
        <f t="shared" ca="1" si="11"/>
        <v/>
      </c>
      <c r="J126" s="100" t="str">
        <f t="shared" ca="1" si="12"/>
        <v/>
      </c>
      <c r="M126" s="100"/>
    </row>
    <row r="127" spans="2:13" x14ac:dyDescent="0.3">
      <c r="B127" s="116"/>
      <c r="C127" s="100" t="str">
        <f t="shared" ca="1" si="7"/>
        <v/>
      </c>
      <c r="D127" s="100" t="str">
        <f t="shared" ca="1" si="8"/>
        <v/>
      </c>
      <c r="E127" s="100" t="str">
        <f t="shared" ca="1" si="13"/>
        <v/>
      </c>
      <c r="F127" s="100"/>
      <c r="G127" s="100" t="str">
        <f t="shared" ca="1" si="9"/>
        <v/>
      </c>
      <c r="H127" s="100" t="str">
        <f t="shared" ca="1" si="10"/>
        <v/>
      </c>
      <c r="I127" s="100" t="str">
        <f t="shared" ca="1" si="11"/>
        <v/>
      </c>
      <c r="J127" s="100" t="str">
        <f t="shared" ca="1" si="12"/>
        <v/>
      </c>
      <c r="M127" s="100"/>
    </row>
    <row r="128" spans="2:13" x14ac:dyDescent="0.3">
      <c r="B128" s="116"/>
      <c r="C128" s="100" t="str">
        <f t="shared" ca="1" si="7"/>
        <v/>
      </c>
      <c r="D128" s="100" t="str">
        <f t="shared" ca="1" si="8"/>
        <v/>
      </c>
      <c r="E128" s="100" t="str">
        <f t="shared" ca="1" si="13"/>
        <v/>
      </c>
      <c r="F128" s="100"/>
      <c r="G128" s="100" t="str">
        <f t="shared" ca="1" si="9"/>
        <v/>
      </c>
      <c r="H128" s="100" t="str">
        <f t="shared" ca="1" si="10"/>
        <v/>
      </c>
      <c r="I128" s="100" t="str">
        <f t="shared" ca="1" si="11"/>
        <v/>
      </c>
      <c r="J128" s="100" t="str">
        <f t="shared" ca="1" si="12"/>
        <v/>
      </c>
      <c r="M128" s="100"/>
    </row>
    <row r="129" spans="2:13" x14ac:dyDescent="0.3">
      <c r="B129" s="116"/>
      <c r="C129" s="100" t="str">
        <f t="shared" ca="1" si="7"/>
        <v/>
      </c>
      <c r="D129" s="100" t="str">
        <f t="shared" ca="1" si="8"/>
        <v/>
      </c>
      <c r="E129" s="100" t="str">
        <f t="shared" ca="1" si="13"/>
        <v/>
      </c>
      <c r="F129" s="100"/>
      <c r="G129" s="100" t="str">
        <f t="shared" ca="1" si="9"/>
        <v/>
      </c>
      <c r="H129" s="100" t="str">
        <f t="shared" ca="1" si="10"/>
        <v/>
      </c>
      <c r="I129" s="100" t="str">
        <f t="shared" ca="1" si="11"/>
        <v/>
      </c>
      <c r="J129" s="100" t="str">
        <f t="shared" ca="1" si="12"/>
        <v/>
      </c>
      <c r="M129" s="100"/>
    </row>
    <row r="130" spans="2:13" x14ac:dyDescent="0.3">
      <c r="B130" s="116"/>
      <c r="C130" s="100" t="str">
        <f t="shared" ca="1" si="7"/>
        <v/>
      </c>
      <c r="D130" s="100" t="str">
        <f t="shared" ca="1" si="8"/>
        <v/>
      </c>
      <c r="E130" s="100" t="str">
        <f t="shared" ca="1" si="13"/>
        <v/>
      </c>
      <c r="F130" s="100"/>
      <c r="G130" s="100" t="str">
        <f t="shared" ca="1" si="9"/>
        <v/>
      </c>
      <c r="H130" s="100" t="str">
        <f t="shared" ca="1" si="10"/>
        <v/>
      </c>
      <c r="I130" s="100" t="str">
        <f t="shared" ca="1" si="11"/>
        <v/>
      </c>
      <c r="J130" s="100" t="str">
        <f t="shared" ca="1" si="12"/>
        <v/>
      </c>
      <c r="M130" s="100"/>
    </row>
    <row r="131" spans="2:13" x14ac:dyDescent="0.3">
      <c r="B131" s="116"/>
      <c r="C131" s="100" t="str">
        <f t="shared" ca="1" si="7"/>
        <v/>
      </c>
      <c r="D131" s="100" t="str">
        <f t="shared" ca="1" si="8"/>
        <v/>
      </c>
      <c r="E131" s="100" t="str">
        <f t="shared" ca="1" si="13"/>
        <v/>
      </c>
      <c r="F131" s="100"/>
      <c r="G131" s="100" t="str">
        <f t="shared" ca="1" si="9"/>
        <v/>
      </c>
      <c r="H131" s="100" t="str">
        <f t="shared" ca="1" si="10"/>
        <v/>
      </c>
      <c r="I131" s="100" t="str">
        <f t="shared" ca="1" si="11"/>
        <v/>
      </c>
      <c r="J131" s="100" t="str">
        <f t="shared" ca="1" si="12"/>
        <v/>
      </c>
      <c r="M131" s="100"/>
    </row>
    <row r="132" spans="2:13" x14ac:dyDescent="0.3">
      <c r="B132" s="116"/>
      <c r="C132" s="100" t="str">
        <f t="shared" ca="1" si="7"/>
        <v/>
      </c>
      <c r="D132" s="100" t="str">
        <f t="shared" ca="1" si="8"/>
        <v/>
      </c>
      <c r="E132" s="100" t="str">
        <f t="shared" ca="1" si="13"/>
        <v/>
      </c>
      <c r="F132" s="100"/>
      <c r="G132" s="100" t="str">
        <f t="shared" ca="1" si="9"/>
        <v/>
      </c>
      <c r="H132" s="100" t="str">
        <f t="shared" ca="1" si="10"/>
        <v/>
      </c>
      <c r="I132" s="100" t="str">
        <f t="shared" ca="1" si="11"/>
        <v/>
      </c>
      <c r="J132" s="100" t="str">
        <f t="shared" ca="1" si="12"/>
        <v/>
      </c>
      <c r="M132" s="100"/>
    </row>
    <row r="133" spans="2:13" x14ac:dyDescent="0.3">
      <c r="B133" s="116"/>
      <c r="C133" s="100" t="str">
        <f t="shared" ca="1" si="7"/>
        <v/>
      </c>
      <c r="D133" s="100" t="str">
        <f t="shared" ca="1" si="8"/>
        <v/>
      </c>
      <c r="E133" s="100" t="str">
        <f t="shared" ca="1" si="13"/>
        <v/>
      </c>
      <c r="F133" s="100"/>
      <c r="G133" s="100" t="str">
        <f t="shared" ca="1" si="9"/>
        <v/>
      </c>
      <c r="H133" s="100" t="str">
        <f t="shared" ca="1" si="10"/>
        <v/>
      </c>
      <c r="I133" s="100" t="str">
        <f t="shared" ca="1" si="11"/>
        <v/>
      </c>
      <c r="J133" s="100" t="str">
        <f t="shared" ca="1" si="12"/>
        <v/>
      </c>
      <c r="M133" s="100"/>
    </row>
    <row r="134" spans="2:13" x14ac:dyDescent="0.3">
      <c r="B134" s="116"/>
      <c r="C134" s="100" t="str">
        <f t="shared" ca="1" si="7"/>
        <v/>
      </c>
      <c r="D134" s="100" t="str">
        <f t="shared" ca="1" si="8"/>
        <v/>
      </c>
      <c r="E134" s="100" t="str">
        <f t="shared" ca="1" si="13"/>
        <v/>
      </c>
      <c r="F134" s="100"/>
      <c r="G134" s="100" t="str">
        <f t="shared" ca="1" si="9"/>
        <v/>
      </c>
      <c r="H134" s="100" t="str">
        <f t="shared" ca="1" si="10"/>
        <v/>
      </c>
      <c r="I134" s="100" t="str">
        <f t="shared" ca="1" si="11"/>
        <v/>
      </c>
      <c r="J134" s="100" t="str">
        <f t="shared" ca="1" si="12"/>
        <v/>
      </c>
      <c r="M134" s="100"/>
    </row>
    <row r="135" spans="2:13" x14ac:dyDescent="0.3">
      <c r="B135" s="116"/>
      <c r="C135" s="100" t="str">
        <f t="shared" ca="1" si="7"/>
        <v/>
      </c>
      <c r="D135" s="100" t="str">
        <f t="shared" ca="1" si="8"/>
        <v/>
      </c>
      <c r="E135" s="100" t="str">
        <f t="shared" ca="1" si="13"/>
        <v/>
      </c>
      <c r="F135" s="100"/>
      <c r="G135" s="100" t="str">
        <f t="shared" ca="1" si="9"/>
        <v/>
      </c>
      <c r="H135" s="100" t="str">
        <f t="shared" ca="1" si="10"/>
        <v/>
      </c>
      <c r="I135" s="100" t="str">
        <f t="shared" ca="1" si="11"/>
        <v/>
      </c>
      <c r="J135" s="100" t="str">
        <f t="shared" ca="1" si="12"/>
        <v/>
      </c>
      <c r="M135" s="100"/>
    </row>
    <row r="136" spans="2:13" x14ac:dyDescent="0.3">
      <c r="B136" s="116"/>
      <c r="C136" s="100" t="str">
        <f t="shared" ca="1" si="7"/>
        <v/>
      </c>
      <c r="D136" s="100" t="str">
        <f t="shared" ca="1" si="8"/>
        <v/>
      </c>
      <c r="E136" s="100" t="str">
        <f t="shared" ca="1" si="13"/>
        <v/>
      </c>
      <c r="F136" s="100"/>
      <c r="G136" s="100" t="str">
        <f t="shared" ca="1" si="9"/>
        <v/>
      </c>
      <c r="H136" s="100" t="str">
        <f t="shared" ca="1" si="10"/>
        <v/>
      </c>
      <c r="I136" s="100" t="str">
        <f t="shared" ca="1" si="11"/>
        <v/>
      </c>
      <c r="J136" s="100" t="str">
        <f t="shared" ca="1" si="12"/>
        <v/>
      </c>
      <c r="M136" s="100"/>
    </row>
    <row r="137" spans="2:13" x14ac:dyDescent="0.3">
      <c r="B137" s="116"/>
      <c r="C137" s="100" t="str">
        <f t="shared" ca="1" si="7"/>
        <v/>
      </c>
      <c r="D137" s="100" t="str">
        <f t="shared" ca="1" si="8"/>
        <v/>
      </c>
      <c r="E137" s="100" t="str">
        <f t="shared" ca="1" si="13"/>
        <v/>
      </c>
      <c r="F137" s="100"/>
      <c r="G137" s="100" t="str">
        <f t="shared" ca="1" si="9"/>
        <v/>
      </c>
      <c r="H137" s="100" t="str">
        <f t="shared" ca="1" si="10"/>
        <v/>
      </c>
      <c r="I137" s="100" t="str">
        <f t="shared" ca="1" si="11"/>
        <v/>
      </c>
      <c r="J137" s="100" t="str">
        <f t="shared" ca="1" si="12"/>
        <v/>
      </c>
      <c r="M137" s="100"/>
    </row>
    <row r="138" spans="2:13" x14ac:dyDescent="0.3">
      <c r="B138" s="116"/>
      <c r="C138" s="100" t="str">
        <f t="shared" ca="1" si="7"/>
        <v/>
      </c>
      <c r="D138" s="100" t="str">
        <f t="shared" ca="1" si="8"/>
        <v/>
      </c>
      <c r="E138" s="100" t="str">
        <f t="shared" ca="1" si="13"/>
        <v/>
      </c>
      <c r="F138" s="100"/>
      <c r="G138" s="100" t="str">
        <f t="shared" ca="1" si="9"/>
        <v/>
      </c>
      <c r="H138" s="100" t="str">
        <f t="shared" ca="1" si="10"/>
        <v/>
      </c>
      <c r="I138" s="100" t="str">
        <f t="shared" ca="1" si="11"/>
        <v/>
      </c>
      <c r="J138" s="100" t="str">
        <f t="shared" ca="1" si="12"/>
        <v/>
      </c>
      <c r="M138" s="100"/>
    </row>
    <row r="139" spans="2:13" x14ac:dyDescent="0.3">
      <c r="B139" s="116"/>
      <c r="C139" s="100" t="str">
        <f t="shared" ca="1" si="7"/>
        <v/>
      </c>
      <c r="D139" s="100" t="str">
        <f t="shared" ca="1" si="8"/>
        <v/>
      </c>
      <c r="E139" s="100" t="str">
        <f t="shared" ca="1" si="13"/>
        <v/>
      </c>
      <c r="F139" s="100"/>
      <c r="G139" s="100" t="str">
        <f t="shared" ca="1" si="9"/>
        <v/>
      </c>
      <c r="H139" s="100" t="str">
        <f t="shared" ca="1" si="10"/>
        <v/>
      </c>
      <c r="I139" s="100" t="str">
        <f t="shared" ca="1" si="11"/>
        <v/>
      </c>
      <c r="J139" s="100" t="str">
        <f t="shared" ca="1" si="12"/>
        <v/>
      </c>
      <c r="M139" s="100"/>
    </row>
    <row r="140" spans="2:13" x14ac:dyDescent="0.3">
      <c r="B140" s="116"/>
      <c r="C140" s="100" t="str">
        <f t="shared" ca="1" si="7"/>
        <v/>
      </c>
      <c r="D140" s="100" t="str">
        <f t="shared" ca="1" si="8"/>
        <v/>
      </c>
      <c r="E140" s="100" t="str">
        <f t="shared" ca="1" si="13"/>
        <v/>
      </c>
      <c r="F140" s="100"/>
      <c r="G140" s="100" t="str">
        <f t="shared" ca="1" si="9"/>
        <v/>
      </c>
      <c r="H140" s="100" t="str">
        <f t="shared" ca="1" si="10"/>
        <v/>
      </c>
      <c r="I140" s="100" t="str">
        <f t="shared" ca="1" si="11"/>
        <v/>
      </c>
      <c r="J140" s="100" t="str">
        <f t="shared" ca="1" si="12"/>
        <v/>
      </c>
      <c r="M140" s="100"/>
    </row>
    <row r="141" spans="2:13" x14ac:dyDescent="0.3">
      <c r="B141" s="116"/>
      <c r="C141" s="100" t="str">
        <f t="shared" ca="1" si="7"/>
        <v/>
      </c>
      <c r="D141" s="100" t="str">
        <f t="shared" ca="1" si="8"/>
        <v/>
      </c>
      <c r="E141" s="100" t="str">
        <f t="shared" ca="1" si="13"/>
        <v/>
      </c>
      <c r="F141" s="100"/>
      <c r="G141" s="100" t="str">
        <f t="shared" ca="1" si="9"/>
        <v/>
      </c>
      <c r="H141" s="100" t="str">
        <f t="shared" ca="1" si="10"/>
        <v/>
      </c>
      <c r="I141" s="100" t="str">
        <f t="shared" ca="1" si="11"/>
        <v/>
      </c>
      <c r="J141" s="100" t="str">
        <f t="shared" ca="1" si="12"/>
        <v/>
      </c>
      <c r="M141" s="100"/>
    </row>
    <row r="142" spans="2:13" x14ac:dyDescent="0.3">
      <c r="B142" s="116"/>
      <c r="C142" s="100" t="str">
        <f t="shared" ca="1" si="7"/>
        <v/>
      </c>
      <c r="D142" s="100" t="str">
        <f t="shared" ca="1" si="8"/>
        <v/>
      </c>
      <c r="E142" s="100" t="str">
        <f t="shared" ca="1" si="13"/>
        <v/>
      </c>
      <c r="F142" s="100"/>
      <c r="G142" s="100" t="str">
        <f t="shared" ca="1" si="9"/>
        <v/>
      </c>
      <c r="H142" s="100" t="str">
        <f t="shared" ca="1" si="10"/>
        <v/>
      </c>
      <c r="I142" s="100" t="str">
        <f t="shared" ca="1" si="11"/>
        <v/>
      </c>
      <c r="J142" s="100" t="str">
        <f t="shared" ca="1" si="12"/>
        <v/>
      </c>
      <c r="M142" s="100"/>
    </row>
    <row r="143" spans="2:13" x14ac:dyDescent="0.3">
      <c r="B143" s="116"/>
      <c r="C143" s="100" t="str">
        <f t="shared" ca="1" si="7"/>
        <v/>
      </c>
      <c r="D143" s="100" t="str">
        <f t="shared" ca="1" si="8"/>
        <v/>
      </c>
      <c r="E143" s="100" t="str">
        <f t="shared" ca="1" si="13"/>
        <v/>
      </c>
      <c r="F143" s="100"/>
      <c r="G143" s="100" t="str">
        <f t="shared" ca="1" si="9"/>
        <v/>
      </c>
      <c r="H143" s="100" t="str">
        <f t="shared" ca="1" si="10"/>
        <v/>
      </c>
      <c r="I143" s="100" t="str">
        <f t="shared" ca="1" si="11"/>
        <v/>
      </c>
      <c r="J143" s="100" t="str">
        <f t="shared" ca="1" si="12"/>
        <v/>
      </c>
      <c r="M143" s="100"/>
    </row>
    <row r="144" spans="2:13" x14ac:dyDescent="0.3">
      <c r="B144" s="116"/>
      <c r="C144" s="100" t="str">
        <f t="shared" ca="1" si="7"/>
        <v/>
      </c>
      <c r="D144" s="100" t="str">
        <f t="shared" ca="1" si="8"/>
        <v/>
      </c>
      <c r="E144" s="100" t="str">
        <f t="shared" ca="1" si="13"/>
        <v/>
      </c>
      <c r="F144" s="100"/>
      <c r="G144" s="100" t="str">
        <f t="shared" ca="1" si="9"/>
        <v/>
      </c>
      <c r="H144" s="100" t="str">
        <f t="shared" ca="1" si="10"/>
        <v/>
      </c>
      <c r="I144" s="100" t="str">
        <f t="shared" ca="1" si="11"/>
        <v/>
      </c>
      <c r="J144" s="100" t="str">
        <f t="shared" ca="1" si="12"/>
        <v/>
      </c>
      <c r="M144" s="100"/>
    </row>
    <row r="145" spans="2:13" x14ac:dyDescent="0.3">
      <c r="B145" s="116"/>
      <c r="C145" s="100" t="str">
        <f t="shared" ca="1" si="7"/>
        <v/>
      </c>
      <c r="D145" s="100" t="str">
        <f t="shared" ca="1" si="8"/>
        <v/>
      </c>
      <c r="E145" s="100" t="str">
        <f t="shared" ca="1" si="13"/>
        <v/>
      </c>
      <c r="F145" s="100"/>
      <c r="G145" s="100" t="str">
        <f t="shared" ca="1" si="9"/>
        <v/>
      </c>
      <c r="H145" s="100" t="str">
        <f t="shared" ca="1" si="10"/>
        <v/>
      </c>
      <c r="I145" s="100" t="str">
        <f t="shared" ca="1" si="11"/>
        <v/>
      </c>
      <c r="J145" s="100" t="str">
        <f t="shared" ca="1" si="12"/>
        <v/>
      </c>
      <c r="M145" s="100"/>
    </row>
    <row r="146" spans="2:13" x14ac:dyDescent="0.3">
      <c r="B146" s="116"/>
      <c r="C146" s="100" t="str">
        <f t="shared" ca="1" si="7"/>
        <v/>
      </c>
      <c r="D146" s="100" t="str">
        <f t="shared" ca="1" si="8"/>
        <v/>
      </c>
      <c r="E146" s="100" t="str">
        <f t="shared" ca="1" si="13"/>
        <v/>
      </c>
      <c r="F146" s="100"/>
      <c r="G146" s="100" t="str">
        <f t="shared" ca="1" si="9"/>
        <v/>
      </c>
      <c r="H146" s="100" t="str">
        <f t="shared" ca="1" si="10"/>
        <v/>
      </c>
      <c r="I146" s="100" t="str">
        <f t="shared" ca="1" si="11"/>
        <v/>
      </c>
      <c r="J146" s="100" t="str">
        <f t="shared" ca="1" si="12"/>
        <v/>
      </c>
      <c r="M146" s="100"/>
    </row>
    <row r="147" spans="2:13" x14ac:dyDescent="0.3">
      <c r="B147" s="116"/>
      <c r="C147" s="100" t="str">
        <f t="shared" ca="1" si="7"/>
        <v/>
      </c>
      <c r="D147" s="100" t="str">
        <f t="shared" ca="1" si="8"/>
        <v/>
      </c>
      <c r="E147" s="100" t="str">
        <f t="shared" ca="1" si="13"/>
        <v/>
      </c>
      <c r="F147" s="100"/>
      <c r="G147" s="100" t="str">
        <f t="shared" ca="1" si="9"/>
        <v/>
      </c>
      <c r="H147" s="100" t="str">
        <f t="shared" ca="1" si="10"/>
        <v/>
      </c>
      <c r="I147" s="100" t="str">
        <f t="shared" ca="1" si="11"/>
        <v/>
      </c>
      <c r="J147" s="100" t="str">
        <f t="shared" ca="1" si="12"/>
        <v/>
      </c>
      <c r="M147" s="100"/>
    </row>
    <row r="148" spans="2:13" x14ac:dyDescent="0.3">
      <c r="B148" s="116"/>
      <c r="C148" s="100" t="str">
        <f t="shared" ca="1" si="7"/>
        <v/>
      </c>
      <c r="D148" s="100" t="str">
        <f t="shared" ca="1" si="8"/>
        <v/>
      </c>
      <c r="E148" s="100" t="str">
        <f t="shared" ca="1" si="13"/>
        <v/>
      </c>
      <c r="F148" s="100"/>
      <c r="G148" s="100" t="str">
        <f t="shared" ca="1" si="9"/>
        <v/>
      </c>
      <c r="H148" s="100" t="str">
        <f t="shared" ca="1" si="10"/>
        <v/>
      </c>
      <c r="I148" s="100" t="str">
        <f t="shared" ca="1" si="11"/>
        <v/>
      </c>
      <c r="J148" s="100" t="str">
        <f t="shared" ca="1" si="12"/>
        <v/>
      </c>
      <c r="M148" s="100"/>
    </row>
    <row r="149" spans="2:13" x14ac:dyDescent="0.3">
      <c r="B149" s="116"/>
      <c r="C149" s="100" t="str">
        <f t="shared" ca="1" si="7"/>
        <v/>
      </c>
      <c r="D149" s="100" t="str">
        <f t="shared" ca="1" si="8"/>
        <v/>
      </c>
      <c r="E149" s="100" t="str">
        <f t="shared" ca="1" si="13"/>
        <v/>
      </c>
      <c r="F149" s="100"/>
      <c r="G149" s="100" t="str">
        <f t="shared" ca="1" si="9"/>
        <v/>
      </c>
      <c r="H149" s="100" t="str">
        <f t="shared" ca="1" si="10"/>
        <v/>
      </c>
      <c r="I149" s="100" t="str">
        <f t="shared" ca="1" si="11"/>
        <v/>
      </c>
      <c r="J149" s="100" t="str">
        <f t="shared" ca="1" si="12"/>
        <v/>
      </c>
      <c r="M149" s="100"/>
    </row>
    <row r="150" spans="2:13" x14ac:dyDescent="0.3">
      <c r="B150" s="116"/>
      <c r="C150" s="100" t="str">
        <f t="shared" ca="1" si="7"/>
        <v/>
      </c>
      <c r="D150" s="100" t="str">
        <f t="shared" ca="1" si="8"/>
        <v/>
      </c>
      <c r="E150" s="100" t="str">
        <f t="shared" ca="1" si="13"/>
        <v/>
      </c>
      <c r="F150" s="100"/>
      <c r="G150" s="100" t="str">
        <f t="shared" ca="1" si="9"/>
        <v/>
      </c>
      <c r="H150" s="100" t="str">
        <f t="shared" ca="1" si="10"/>
        <v/>
      </c>
      <c r="I150" s="100" t="str">
        <f t="shared" ca="1" si="11"/>
        <v/>
      </c>
      <c r="J150" s="100" t="str">
        <f t="shared" ca="1" si="12"/>
        <v/>
      </c>
      <c r="M150" s="100"/>
    </row>
    <row r="151" spans="2:13" x14ac:dyDescent="0.3">
      <c r="B151" s="116"/>
      <c r="C151" s="100" t="str">
        <f t="shared" ca="1" si="7"/>
        <v/>
      </c>
      <c r="D151" s="100" t="str">
        <f t="shared" ca="1" si="8"/>
        <v/>
      </c>
      <c r="E151" s="100" t="str">
        <f t="shared" ca="1" si="13"/>
        <v/>
      </c>
      <c r="F151" s="100"/>
      <c r="G151" s="100" t="str">
        <f t="shared" ca="1" si="9"/>
        <v/>
      </c>
      <c r="H151" s="100" t="str">
        <f t="shared" ca="1" si="10"/>
        <v/>
      </c>
      <c r="I151" s="100" t="str">
        <f t="shared" ca="1" si="11"/>
        <v/>
      </c>
      <c r="J151" s="100" t="str">
        <f t="shared" ca="1" si="12"/>
        <v/>
      </c>
      <c r="M151" s="100"/>
    </row>
    <row r="152" spans="2:13" x14ac:dyDescent="0.3">
      <c r="B152" s="116"/>
      <c r="C152" s="100" t="str">
        <f t="shared" ca="1" si="7"/>
        <v/>
      </c>
      <c r="D152" s="100" t="str">
        <f t="shared" ca="1" si="8"/>
        <v/>
      </c>
      <c r="E152" s="100" t="str">
        <f t="shared" ca="1" si="13"/>
        <v/>
      </c>
      <c r="F152" s="100"/>
      <c r="G152" s="100" t="str">
        <f t="shared" ca="1" si="9"/>
        <v/>
      </c>
      <c r="H152" s="100" t="str">
        <f t="shared" ca="1" si="10"/>
        <v/>
      </c>
      <c r="I152" s="100" t="str">
        <f t="shared" ca="1" si="11"/>
        <v/>
      </c>
      <c r="J152" s="100" t="str">
        <f t="shared" ca="1" si="12"/>
        <v/>
      </c>
      <c r="M152" s="100"/>
    </row>
    <row r="153" spans="2:13" x14ac:dyDescent="0.3">
      <c r="B153" s="116"/>
      <c r="C153" s="100" t="str">
        <f t="shared" ca="1" si="7"/>
        <v/>
      </c>
      <c r="D153" s="100" t="str">
        <f t="shared" ca="1" si="8"/>
        <v/>
      </c>
      <c r="E153" s="100" t="str">
        <f t="shared" ca="1" si="13"/>
        <v/>
      </c>
      <c r="F153" s="100"/>
      <c r="G153" s="100" t="str">
        <f t="shared" ca="1" si="9"/>
        <v/>
      </c>
      <c r="H153" s="100" t="str">
        <f t="shared" ca="1" si="10"/>
        <v/>
      </c>
      <c r="I153" s="100" t="str">
        <f t="shared" ca="1" si="11"/>
        <v/>
      </c>
      <c r="J153" s="100" t="str">
        <f t="shared" ca="1" si="12"/>
        <v/>
      </c>
      <c r="M153" s="100"/>
    </row>
    <row r="154" spans="2:13" x14ac:dyDescent="0.3">
      <c r="B154" s="116"/>
      <c r="C154" s="100" t="str">
        <f t="shared" ca="1" si="7"/>
        <v/>
      </c>
      <c r="D154" s="100" t="str">
        <f t="shared" ca="1" si="8"/>
        <v/>
      </c>
      <c r="E154" s="100" t="str">
        <f t="shared" ca="1" si="13"/>
        <v/>
      </c>
      <c r="F154" s="100"/>
      <c r="G154" s="100" t="str">
        <f t="shared" ca="1" si="9"/>
        <v/>
      </c>
      <c r="H154" s="100" t="str">
        <f t="shared" ca="1" si="10"/>
        <v/>
      </c>
      <c r="I154" s="100" t="str">
        <f t="shared" ca="1" si="11"/>
        <v/>
      </c>
      <c r="J154" s="100" t="str">
        <f t="shared" ca="1" si="12"/>
        <v/>
      </c>
      <c r="M154" s="100"/>
    </row>
    <row r="155" spans="2:13" x14ac:dyDescent="0.3">
      <c r="B155" s="116"/>
      <c r="C155" s="100" t="str">
        <f t="shared" ca="1" si="7"/>
        <v/>
      </c>
      <c r="D155" s="100" t="str">
        <f t="shared" ca="1" si="8"/>
        <v/>
      </c>
      <c r="E155" s="100" t="str">
        <f t="shared" ca="1" si="13"/>
        <v/>
      </c>
      <c r="F155" s="100"/>
      <c r="G155" s="100" t="str">
        <f t="shared" ca="1" si="9"/>
        <v/>
      </c>
      <c r="H155" s="100" t="str">
        <f t="shared" ca="1" si="10"/>
        <v/>
      </c>
      <c r="I155" s="100" t="str">
        <f t="shared" ca="1" si="11"/>
        <v/>
      </c>
      <c r="J155" s="100" t="str">
        <f t="shared" ca="1" si="12"/>
        <v/>
      </c>
      <c r="M155" s="100"/>
    </row>
    <row r="156" spans="2:13" x14ac:dyDescent="0.3">
      <c r="B156" s="116"/>
      <c r="C156" s="100" t="str">
        <f t="shared" ca="1" si="7"/>
        <v/>
      </c>
      <c r="D156" s="100" t="str">
        <f t="shared" ca="1" si="8"/>
        <v/>
      </c>
      <c r="E156" s="100" t="str">
        <f t="shared" ca="1" si="13"/>
        <v/>
      </c>
      <c r="F156" s="100"/>
      <c r="G156" s="100" t="str">
        <f t="shared" ca="1" si="9"/>
        <v/>
      </c>
      <c r="H156" s="100" t="str">
        <f t="shared" ca="1" si="10"/>
        <v/>
      </c>
      <c r="I156" s="100" t="str">
        <f t="shared" ca="1" si="11"/>
        <v/>
      </c>
      <c r="J156" s="100" t="str">
        <f t="shared" ca="1" si="12"/>
        <v/>
      </c>
      <c r="M156" s="100"/>
    </row>
    <row r="157" spans="2:13" x14ac:dyDescent="0.3">
      <c r="B157" s="116"/>
      <c r="C157" s="100" t="str">
        <f t="shared" ca="1" si="7"/>
        <v/>
      </c>
      <c r="D157" s="100" t="str">
        <f t="shared" ca="1" si="8"/>
        <v/>
      </c>
      <c r="E157" s="100" t="str">
        <f t="shared" ca="1" si="13"/>
        <v/>
      </c>
      <c r="F157" s="100"/>
      <c r="G157" s="100" t="str">
        <f t="shared" ca="1" si="9"/>
        <v/>
      </c>
      <c r="H157" s="100" t="str">
        <f t="shared" ca="1" si="10"/>
        <v/>
      </c>
      <c r="I157" s="100" t="str">
        <f t="shared" ca="1" si="11"/>
        <v/>
      </c>
      <c r="J157" s="100" t="str">
        <f t="shared" ca="1" si="12"/>
        <v/>
      </c>
      <c r="M157" s="100"/>
    </row>
    <row r="158" spans="2:13" x14ac:dyDescent="0.3">
      <c r="B158" s="116"/>
      <c r="C158" s="100" t="str">
        <f t="shared" ref="C158:C221" ca="1" si="14">_xlfn.LET(
_xlpm.StartingPrincipalBalance,$G157,
_xlpm.IsPrincipalRemainingZeroCondition,ROUND($G157,2)=0,
_xlpm.IsPrincipalRemainingBlankCondition,$G157="",
_xlpm.IsPeriodBlankCondition,ISBLANK($A158),
_xlpm.Calculation,IF(_xlpm.IsPeriodBlankCondition,"",IF(_xlpm.IsPrincipalRemainingBlankCondition,"",IF(_xlpm.IsPrincipalRemainingZeroCondition,"",_xlpm.StartingPrincipalBalance))),
_xlpm.Calculation
)</f>
        <v/>
      </c>
      <c r="D158" s="100" t="str">
        <f t="shared" ref="D158:D221" ca="1" si="15">_xlfn.LET(
_xlpm.InterestCalculation,$G157*$B$9,
_xlpm.IsPrincipalRemainingZeroCondition,ROUND($G157,2)=0,
_xlpm.IsPrincipalRemainingBlankCondition,$G157="",
_xlpm.IsPeriodBlankCondition,ISBLANK($A158),
_xlpm.Calculation,IF(_xlpm.IsPeriodBlankCondition,"",IF(_xlpm.IsPrincipalRemainingBlankCondition,"",IF(_xlpm.IsPrincipalRemainingZeroCondition,"",_xlpm.InterestCalculation))),
_xlpm.Calculation
)</f>
        <v/>
      </c>
      <c r="E158" s="100" t="str">
        <f t="shared" ca="1" si="13"/>
        <v/>
      </c>
      <c r="F158" s="100"/>
      <c r="G158" s="100" t="str">
        <f t="shared" ref="G158:G221" ca="1" si="16">_xlfn.LET(
_xlpm.StartingBalanceGreaterThanPrincipalOwedPlusPrepaymentCondition,$C158&gt;=$E158+$F158,
_xlpm.IsPrincpalOwedPlusPrepaymentLessThanOrEqualToPrincipalRemainingCondition,ROUND($E158+$F158,2)&lt;=ROUND($G157,2),
_xlpm.IsCurrentPrincapalOwedAmtGreaterThanPrevPrincipalOwedCondition,$E157&gt;$G157,
_xlpm.IsPrincipalZeroCondition,ROUND($G157,2) = 0,
_xlpm.IsPrincipalRemainingBlankCondition,$G157="",
_xlpm.IsPeriodBlankCondition,ISBLANK($A158),
_xlpm.Calculation,IF(_xlpm.IsPeriodBlankCondition,"",IF(_xlpm.IsPrincipalRemainingBlankCondition,"",IF(_xlpm.IsPrincipalZeroCondition,"",IF(_xlpm.StartingBalanceGreaterThanPrincipalOwedPlusPrepaymentCondition,$C158-$E158-$F158,0)))),
_xlpm.Calculation
)</f>
        <v/>
      </c>
      <c r="H158" s="100" t="str">
        <f t="shared" ref="H158:H221" ca="1" si="17">_xlfn.LET(
_xlpm.PrincpalRemainingCalculation,$B$13,
_xlpm.IsPrincipalZeroCondition,ROUND($G157,2) = 0,
_xlpm.IsPrincipalRemainingBlankCondition,$G157="",
_xlpm.IsPeriodBlankCondition,ISBLANK($A158),
_xlpm.Calculation,IF(_xlpm.IsPeriodBlankCondition,"",IF(_xlpm.IsPrincipalRemainingBlankCondition,"",IF(_xlpm.IsPrincipalZeroCondition,"",_xlpm.PrincpalRemainingCalculation))),
_xlpm.Calculation
)</f>
        <v/>
      </c>
      <c r="I158" s="100" t="str">
        <f t="shared" ref="I158:I221" ca="1" si="18">_xlfn.LET(
_xlpm.IsPrincipalRemainingLessThanOrEqualToPMICutoffAmtCondition,$G157&lt;=$B$2*(1-$B$15),
_xlpm.PMIMonthlyPayment,$B$19,
_xlpm.IsPrincipalZeroCondition,ROUND($G157,2) = 0,
_xlpm.IsPrincipalRemainingBlankCondition,$G157="",
_xlpm.IsPeriodBlankCondition,ISBLANK($A158),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158" s="100" t="str">
        <f t="shared" ref="J158:J221" ca="1" si="19">_xlfn.LET(
_xlpm.PrePaymentActuallyPaid,IF($C158&gt;=$E158+$F158,$F158,$C158-$E158),
_xlpm.IfPMIOwedIsBlank,IF($I158 = "",0,$I158),
_xlpm.TotalMonthlyPaymentCalculation,$D158+$E158+$H158+_xlpm.IfPMIOwedIsBlank+_xlpm.PrePaymentActuallyPaid,
_xlpm.IsPrincipalZeroCondition,ROUND($G157,2) = 0,
_xlpm.IsPrincipalRemainingBlankCondition,$G157="",
_xlpm.IsPeriodBlankCondition,ISBLANK($A158),
_xlpm.Calculation,IF(_xlpm.IsPeriodBlankCondition,"",IF(_xlpm.IsPrincipalRemainingBlankCondition,"",IF(_xlpm.IsPrincipalZeroCondition,"",_xlpm.TotalMonthlyPaymentCalculation))),
_xlpm.Calculation
)</f>
        <v/>
      </c>
      <c r="M158" s="100"/>
    </row>
    <row r="159" spans="2:13" x14ac:dyDescent="0.3">
      <c r="B159" s="116"/>
      <c r="C159" s="100" t="str">
        <f t="shared" ca="1" si="14"/>
        <v/>
      </c>
      <c r="D159" s="100" t="str">
        <f t="shared" ca="1" si="15"/>
        <v/>
      </c>
      <c r="E159" s="100" t="str">
        <f t="shared" ca="1" si="13"/>
        <v/>
      </c>
      <c r="F159" s="100"/>
      <c r="G159" s="100" t="str">
        <f t="shared" ca="1" si="16"/>
        <v/>
      </c>
      <c r="H159" s="100" t="str">
        <f t="shared" ca="1" si="17"/>
        <v/>
      </c>
      <c r="I159" s="100" t="str">
        <f t="shared" ca="1" si="18"/>
        <v/>
      </c>
      <c r="J159" s="100" t="str">
        <f t="shared" ca="1" si="19"/>
        <v/>
      </c>
      <c r="M159" s="100"/>
    </row>
    <row r="160" spans="2:13" x14ac:dyDescent="0.3">
      <c r="B160" s="116"/>
      <c r="C160" s="100" t="str">
        <f t="shared" ca="1" si="14"/>
        <v/>
      </c>
      <c r="D160" s="100" t="str">
        <f t="shared" ca="1" si="15"/>
        <v/>
      </c>
      <c r="E160" s="100" t="str">
        <f t="shared" ca="1" si="13"/>
        <v/>
      </c>
      <c r="F160" s="100"/>
      <c r="G160" s="100" t="str">
        <f t="shared" ca="1" si="16"/>
        <v/>
      </c>
      <c r="H160" s="100" t="str">
        <f t="shared" ca="1" si="17"/>
        <v/>
      </c>
      <c r="I160" s="100" t="str">
        <f t="shared" ca="1" si="18"/>
        <v/>
      </c>
      <c r="J160" s="100" t="str">
        <f t="shared" ca="1" si="19"/>
        <v/>
      </c>
      <c r="M160" s="100"/>
    </row>
    <row r="161" spans="2:13" x14ac:dyDescent="0.3">
      <c r="B161" s="116"/>
      <c r="C161" s="100" t="str">
        <f t="shared" ca="1" si="14"/>
        <v/>
      </c>
      <c r="D161" s="100" t="str">
        <f t="shared" ca="1" si="15"/>
        <v/>
      </c>
      <c r="E161" s="100" t="str">
        <f t="shared" ca="1" si="13"/>
        <v/>
      </c>
      <c r="F161" s="100"/>
      <c r="G161" s="100" t="str">
        <f t="shared" ca="1" si="16"/>
        <v/>
      </c>
      <c r="H161" s="100" t="str">
        <f t="shared" ca="1" si="17"/>
        <v/>
      </c>
      <c r="I161" s="100" t="str">
        <f t="shared" ca="1" si="18"/>
        <v/>
      </c>
      <c r="J161" s="100" t="str">
        <f t="shared" ca="1" si="19"/>
        <v/>
      </c>
      <c r="M161" s="100"/>
    </row>
    <row r="162" spans="2:13" x14ac:dyDescent="0.3">
      <c r="B162" s="116"/>
      <c r="C162" s="100" t="str">
        <f t="shared" ca="1" si="14"/>
        <v/>
      </c>
      <c r="D162" s="100" t="str">
        <f t="shared" ca="1" si="15"/>
        <v/>
      </c>
      <c r="E162" s="100" t="str">
        <f t="shared" ca="1" si="13"/>
        <v/>
      </c>
      <c r="F162" s="100"/>
      <c r="G162" s="100" t="str">
        <f t="shared" ca="1" si="16"/>
        <v/>
      </c>
      <c r="H162" s="100" t="str">
        <f t="shared" ca="1" si="17"/>
        <v/>
      </c>
      <c r="I162" s="100" t="str">
        <f t="shared" ca="1" si="18"/>
        <v/>
      </c>
      <c r="J162" s="100" t="str">
        <f t="shared" ca="1" si="19"/>
        <v/>
      </c>
      <c r="M162" s="100"/>
    </row>
    <row r="163" spans="2:13" x14ac:dyDescent="0.3">
      <c r="B163" s="116"/>
      <c r="C163" s="100" t="str">
        <f t="shared" ca="1" si="14"/>
        <v/>
      </c>
      <c r="D163" s="100" t="str">
        <f t="shared" ca="1" si="15"/>
        <v/>
      </c>
      <c r="E163" s="100" t="str">
        <f t="shared" ca="1" si="13"/>
        <v/>
      </c>
      <c r="F163" s="100"/>
      <c r="G163" s="100" t="str">
        <f t="shared" ca="1" si="16"/>
        <v/>
      </c>
      <c r="H163" s="100" t="str">
        <f t="shared" ca="1" si="17"/>
        <v/>
      </c>
      <c r="I163" s="100" t="str">
        <f t="shared" ca="1" si="18"/>
        <v/>
      </c>
      <c r="J163" s="100" t="str">
        <f t="shared" ca="1" si="19"/>
        <v/>
      </c>
      <c r="M163" s="100"/>
    </row>
    <row r="164" spans="2:13" x14ac:dyDescent="0.3">
      <c r="B164" s="116"/>
      <c r="C164" s="100" t="str">
        <f t="shared" ca="1" si="14"/>
        <v/>
      </c>
      <c r="D164" s="100" t="str">
        <f t="shared" ca="1" si="15"/>
        <v/>
      </c>
      <c r="E164" s="100" t="str">
        <f t="shared" ca="1" si="13"/>
        <v/>
      </c>
      <c r="F164" s="100"/>
      <c r="G164" s="100" t="str">
        <f t="shared" ca="1" si="16"/>
        <v/>
      </c>
      <c r="H164" s="100" t="str">
        <f t="shared" ca="1" si="17"/>
        <v/>
      </c>
      <c r="I164" s="100" t="str">
        <f t="shared" ca="1" si="18"/>
        <v/>
      </c>
      <c r="J164" s="100" t="str">
        <f t="shared" ca="1" si="19"/>
        <v/>
      </c>
      <c r="M164" s="100"/>
    </row>
    <row r="165" spans="2:13" x14ac:dyDescent="0.3">
      <c r="B165" s="116"/>
      <c r="C165" s="100" t="str">
        <f t="shared" ca="1" si="14"/>
        <v/>
      </c>
      <c r="D165" s="100" t="str">
        <f t="shared" ca="1" si="15"/>
        <v/>
      </c>
      <c r="E165" s="100" t="str">
        <f t="shared" ca="1" si="13"/>
        <v/>
      </c>
      <c r="F165" s="100"/>
      <c r="G165" s="100" t="str">
        <f t="shared" ca="1" si="16"/>
        <v/>
      </c>
      <c r="H165" s="100" t="str">
        <f t="shared" ca="1" si="17"/>
        <v/>
      </c>
      <c r="I165" s="100" t="str">
        <f t="shared" ca="1" si="18"/>
        <v/>
      </c>
      <c r="J165" s="100" t="str">
        <f t="shared" ca="1" si="19"/>
        <v/>
      </c>
      <c r="M165" s="100"/>
    </row>
    <row r="166" spans="2:13" x14ac:dyDescent="0.3">
      <c r="B166" s="116"/>
      <c r="C166" s="100" t="str">
        <f t="shared" ca="1" si="14"/>
        <v/>
      </c>
      <c r="D166" s="100" t="str">
        <f t="shared" ca="1" si="15"/>
        <v/>
      </c>
      <c r="E166" s="100" t="str">
        <f t="shared" ca="1" si="13"/>
        <v/>
      </c>
      <c r="F166" s="100"/>
      <c r="G166" s="100" t="str">
        <f t="shared" ca="1" si="16"/>
        <v/>
      </c>
      <c r="H166" s="100" t="str">
        <f t="shared" ca="1" si="17"/>
        <v/>
      </c>
      <c r="I166" s="100" t="str">
        <f t="shared" ca="1" si="18"/>
        <v/>
      </c>
      <c r="J166" s="100" t="str">
        <f t="shared" ca="1" si="19"/>
        <v/>
      </c>
      <c r="M166" s="100"/>
    </row>
    <row r="167" spans="2:13" x14ac:dyDescent="0.3">
      <c r="B167" s="116"/>
      <c r="C167" s="100" t="str">
        <f t="shared" ca="1" si="14"/>
        <v/>
      </c>
      <c r="D167" s="100" t="str">
        <f t="shared" ca="1" si="15"/>
        <v/>
      </c>
      <c r="E167" s="100" t="str">
        <f t="shared" ca="1" si="13"/>
        <v/>
      </c>
      <c r="F167" s="100"/>
      <c r="G167" s="100" t="str">
        <f t="shared" ca="1" si="16"/>
        <v/>
      </c>
      <c r="H167" s="100" t="str">
        <f t="shared" ca="1" si="17"/>
        <v/>
      </c>
      <c r="I167" s="100" t="str">
        <f t="shared" ca="1" si="18"/>
        <v/>
      </c>
      <c r="J167" s="100" t="str">
        <f t="shared" ca="1" si="19"/>
        <v/>
      </c>
      <c r="M167" s="100"/>
    </row>
    <row r="168" spans="2:13" x14ac:dyDescent="0.3">
      <c r="B168" s="116"/>
      <c r="C168" s="100" t="str">
        <f t="shared" ca="1" si="14"/>
        <v/>
      </c>
      <c r="D168" s="100" t="str">
        <f t="shared" ca="1" si="15"/>
        <v/>
      </c>
      <c r="E168" s="100" t="str">
        <f t="shared" ref="E168:E231" ca="1" si="20">_xlfn.LET(
_xlpm.PrincipalOwedCalculation,$B$10-$D168,
_xlpm.IsPrincipalLessThenOrEqualToMonthlyPaymentCondition,$G167&lt;=$B$10,
_xlpm.IsPrincipalZeroCondition,ROUND($G167,2) = 0,
_xlpm.IsPrincipalRemainingBlankCondition,$G167="",
_xlpm.IsPeriodBlankCondition,ISBLANK($A168),
_xlpm.Calculation,IF(_xlpm.IsPeriodBlankCondition,"",IF(_xlpm.IsPrincipalRemainingBlankCondition,"",IF(_xlpm.IsPrincipalZeroCondition,"",IF(_xlpm.IsPrincipalLessThenOrEqualToMonthlyPaymentCondition,$G167,_xlpm.PrincipalOwedCalculation)))),
_xlpm.Calculation
)</f>
        <v/>
      </c>
      <c r="F168" s="100"/>
      <c r="G168" s="100" t="str">
        <f t="shared" ca="1" si="16"/>
        <v/>
      </c>
      <c r="H168" s="100" t="str">
        <f t="shared" ca="1" si="17"/>
        <v/>
      </c>
      <c r="I168" s="100" t="str">
        <f t="shared" ca="1" si="18"/>
        <v/>
      </c>
      <c r="J168" s="100" t="str">
        <f t="shared" ca="1" si="19"/>
        <v/>
      </c>
      <c r="M168" s="100"/>
    </row>
    <row r="169" spans="2:13" x14ac:dyDescent="0.3">
      <c r="B169" s="116"/>
      <c r="C169" s="100" t="str">
        <f t="shared" ca="1" si="14"/>
        <v/>
      </c>
      <c r="D169" s="100" t="str">
        <f t="shared" ca="1" si="15"/>
        <v/>
      </c>
      <c r="E169" s="100" t="str">
        <f t="shared" ca="1" si="20"/>
        <v/>
      </c>
      <c r="F169" s="100"/>
      <c r="G169" s="100" t="str">
        <f t="shared" ca="1" si="16"/>
        <v/>
      </c>
      <c r="H169" s="100" t="str">
        <f t="shared" ca="1" si="17"/>
        <v/>
      </c>
      <c r="I169" s="100" t="str">
        <f t="shared" ca="1" si="18"/>
        <v/>
      </c>
      <c r="J169" s="100" t="str">
        <f t="shared" ca="1" si="19"/>
        <v/>
      </c>
      <c r="M169" s="100"/>
    </row>
    <row r="170" spans="2:13" x14ac:dyDescent="0.3">
      <c r="B170" s="116"/>
      <c r="C170" s="100" t="str">
        <f t="shared" ca="1" si="14"/>
        <v/>
      </c>
      <c r="D170" s="100" t="str">
        <f t="shared" ca="1" si="15"/>
        <v/>
      </c>
      <c r="E170" s="100" t="str">
        <f t="shared" ca="1" si="20"/>
        <v/>
      </c>
      <c r="F170" s="100"/>
      <c r="G170" s="100" t="str">
        <f t="shared" ca="1" si="16"/>
        <v/>
      </c>
      <c r="H170" s="100" t="str">
        <f t="shared" ca="1" si="17"/>
        <v/>
      </c>
      <c r="I170" s="100" t="str">
        <f t="shared" ca="1" si="18"/>
        <v/>
      </c>
      <c r="J170" s="100" t="str">
        <f t="shared" ca="1" si="19"/>
        <v/>
      </c>
      <c r="M170" s="100"/>
    </row>
    <row r="171" spans="2:13" x14ac:dyDescent="0.3">
      <c r="B171" s="116"/>
      <c r="C171" s="100" t="str">
        <f t="shared" ca="1" si="14"/>
        <v/>
      </c>
      <c r="D171" s="100" t="str">
        <f t="shared" ca="1" si="15"/>
        <v/>
      </c>
      <c r="E171" s="100" t="str">
        <f t="shared" ca="1" si="20"/>
        <v/>
      </c>
      <c r="F171" s="100"/>
      <c r="G171" s="100" t="str">
        <f t="shared" ca="1" si="16"/>
        <v/>
      </c>
      <c r="H171" s="100" t="str">
        <f t="shared" ca="1" si="17"/>
        <v/>
      </c>
      <c r="I171" s="100" t="str">
        <f t="shared" ca="1" si="18"/>
        <v/>
      </c>
      <c r="J171" s="100" t="str">
        <f t="shared" ca="1" si="19"/>
        <v/>
      </c>
      <c r="M171" s="100"/>
    </row>
    <row r="172" spans="2:13" x14ac:dyDescent="0.3">
      <c r="B172" s="116"/>
      <c r="C172" s="100" t="str">
        <f t="shared" ca="1" si="14"/>
        <v/>
      </c>
      <c r="D172" s="100" t="str">
        <f t="shared" ca="1" si="15"/>
        <v/>
      </c>
      <c r="E172" s="100" t="str">
        <f t="shared" ca="1" si="20"/>
        <v/>
      </c>
      <c r="F172" s="100"/>
      <c r="G172" s="100" t="str">
        <f t="shared" ca="1" si="16"/>
        <v/>
      </c>
      <c r="H172" s="100" t="str">
        <f t="shared" ca="1" si="17"/>
        <v/>
      </c>
      <c r="I172" s="100" t="str">
        <f t="shared" ca="1" si="18"/>
        <v/>
      </c>
      <c r="J172" s="100" t="str">
        <f t="shared" ca="1" si="19"/>
        <v/>
      </c>
      <c r="M172" s="100"/>
    </row>
    <row r="173" spans="2:13" x14ac:dyDescent="0.3">
      <c r="B173" s="116"/>
      <c r="C173" s="100" t="str">
        <f t="shared" ca="1" si="14"/>
        <v/>
      </c>
      <c r="D173" s="100" t="str">
        <f t="shared" ca="1" si="15"/>
        <v/>
      </c>
      <c r="E173" s="100" t="str">
        <f t="shared" ca="1" si="20"/>
        <v/>
      </c>
      <c r="F173" s="100"/>
      <c r="G173" s="100" t="str">
        <f t="shared" ca="1" si="16"/>
        <v/>
      </c>
      <c r="H173" s="100" t="str">
        <f t="shared" ca="1" si="17"/>
        <v/>
      </c>
      <c r="I173" s="100" t="str">
        <f t="shared" ca="1" si="18"/>
        <v/>
      </c>
      <c r="J173" s="100" t="str">
        <f t="shared" ca="1" si="19"/>
        <v/>
      </c>
      <c r="M173" s="100"/>
    </row>
    <row r="174" spans="2:13" x14ac:dyDescent="0.3">
      <c r="B174" s="116"/>
      <c r="C174" s="100" t="str">
        <f t="shared" ca="1" si="14"/>
        <v/>
      </c>
      <c r="D174" s="100" t="str">
        <f t="shared" ca="1" si="15"/>
        <v/>
      </c>
      <c r="E174" s="100" t="str">
        <f t="shared" ca="1" si="20"/>
        <v/>
      </c>
      <c r="F174" s="100"/>
      <c r="G174" s="100" t="str">
        <f t="shared" ca="1" si="16"/>
        <v/>
      </c>
      <c r="H174" s="100" t="str">
        <f t="shared" ca="1" si="17"/>
        <v/>
      </c>
      <c r="I174" s="100" t="str">
        <f t="shared" ca="1" si="18"/>
        <v/>
      </c>
      <c r="J174" s="100" t="str">
        <f t="shared" ca="1" si="19"/>
        <v/>
      </c>
      <c r="M174" s="100"/>
    </row>
    <row r="175" spans="2:13" x14ac:dyDescent="0.3">
      <c r="B175" s="116"/>
      <c r="C175" s="100" t="str">
        <f t="shared" ca="1" si="14"/>
        <v/>
      </c>
      <c r="D175" s="100" t="str">
        <f t="shared" ca="1" si="15"/>
        <v/>
      </c>
      <c r="E175" s="100" t="str">
        <f t="shared" ca="1" si="20"/>
        <v/>
      </c>
      <c r="F175" s="100"/>
      <c r="G175" s="100" t="str">
        <f t="shared" ca="1" si="16"/>
        <v/>
      </c>
      <c r="H175" s="100" t="str">
        <f t="shared" ca="1" si="17"/>
        <v/>
      </c>
      <c r="I175" s="100" t="str">
        <f t="shared" ca="1" si="18"/>
        <v/>
      </c>
      <c r="J175" s="100" t="str">
        <f t="shared" ca="1" si="19"/>
        <v/>
      </c>
      <c r="M175" s="100"/>
    </row>
    <row r="176" spans="2:13" x14ac:dyDescent="0.3">
      <c r="B176" s="116"/>
      <c r="C176" s="100" t="str">
        <f t="shared" ca="1" si="14"/>
        <v/>
      </c>
      <c r="D176" s="100" t="str">
        <f t="shared" ca="1" si="15"/>
        <v/>
      </c>
      <c r="E176" s="100" t="str">
        <f t="shared" ca="1" si="20"/>
        <v/>
      </c>
      <c r="F176" s="100"/>
      <c r="G176" s="100" t="str">
        <f t="shared" ca="1" si="16"/>
        <v/>
      </c>
      <c r="H176" s="100" t="str">
        <f t="shared" ca="1" si="17"/>
        <v/>
      </c>
      <c r="I176" s="100" t="str">
        <f t="shared" ca="1" si="18"/>
        <v/>
      </c>
      <c r="J176" s="100" t="str">
        <f t="shared" ca="1" si="19"/>
        <v/>
      </c>
      <c r="M176" s="100"/>
    </row>
    <row r="177" spans="2:13" x14ac:dyDescent="0.3">
      <c r="B177" s="116"/>
      <c r="C177" s="100" t="str">
        <f t="shared" ca="1" si="14"/>
        <v/>
      </c>
      <c r="D177" s="100" t="str">
        <f t="shared" ca="1" si="15"/>
        <v/>
      </c>
      <c r="E177" s="100" t="str">
        <f t="shared" ca="1" si="20"/>
        <v/>
      </c>
      <c r="F177" s="100"/>
      <c r="G177" s="100" t="str">
        <f t="shared" ca="1" si="16"/>
        <v/>
      </c>
      <c r="H177" s="100" t="str">
        <f t="shared" ca="1" si="17"/>
        <v/>
      </c>
      <c r="I177" s="100" t="str">
        <f t="shared" ca="1" si="18"/>
        <v/>
      </c>
      <c r="J177" s="100" t="str">
        <f t="shared" ca="1" si="19"/>
        <v/>
      </c>
      <c r="M177" s="100"/>
    </row>
    <row r="178" spans="2:13" x14ac:dyDescent="0.3">
      <c r="B178" s="116"/>
      <c r="C178" s="100" t="str">
        <f t="shared" ca="1" si="14"/>
        <v/>
      </c>
      <c r="D178" s="100" t="str">
        <f t="shared" ca="1" si="15"/>
        <v/>
      </c>
      <c r="E178" s="100" t="str">
        <f t="shared" ca="1" si="20"/>
        <v/>
      </c>
      <c r="F178" s="100"/>
      <c r="G178" s="100" t="str">
        <f t="shared" ca="1" si="16"/>
        <v/>
      </c>
      <c r="H178" s="100" t="str">
        <f t="shared" ca="1" si="17"/>
        <v/>
      </c>
      <c r="I178" s="100" t="str">
        <f t="shared" ca="1" si="18"/>
        <v/>
      </c>
      <c r="J178" s="100" t="str">
        <f t="shared" ca="1" si="19"/>
        <v/>
      </c>
      <c r="M178" s="100"/>
    </row>
    <row r="179" spans="2:13" x14ac:dyDescent="0.3">
      <c r="B179" s="116"/>
      <c r="C179" s="100" t="str">
        <f t="shared" ca="1" si="14"/>
        <v/>
      </c>
      <c r="D179" s="100" t="str">
        <f t="shared" ca="1" si="15"/>
        <v/>
      </c>
      <c r="E179" s="100" t="str">
        <f t="shared" ca="1" si="20"/>
        <v/>
      </c>
      <c r="F179" s="100"/>
      <c r="G179" s="100" t="str">
        <f t="shared" ca="1" si="16"/>
        <v/>
      </c>
      <c r="H179" s="100" t="str">
        <f t="shared" ca="1" si="17"/>
        <v/>
      </c>
      <c r="I179" s="100" t="str">
        <f t="shared" ca="1" si="18"/>
        <v/>
      </c>
      <c r="J179" s="100" t="str">
        <f t="shared" ca="1" si="19"/>
        <v/>
      </c>
      <c r="M179" s="100"/>
    </row>
    <row r="180" spans="2:13" x14ac:dyDescent="0.3">
      <c r="B180" s="116"/>
      <c r="C180" s="100" t="str">
        <f t="shared" ca="1" si="14"/>
        <v/>
      </c>
      <c r="D180" s="100" t="str">
        <f t="shared" ca="1" si="15"/>
        <v/>
      </c>
      <c r="E180" s="100" t="str">
        <f t="shared" ca="1" si="20"/>
        <v/>
      </c>
      <c r="F180" s="100"/>
      <c r="G180" s="100" t="str">
        <f t="shared" ca="1" si="16"/>
        <v/>
      </c>
      <c r="H180" s="100" t="str">
        <f t="shared" ca="1" si="17"/>
        <v/>
      </c>
      <c r="I180" s="100" t="str">
        <f t="shared" ca="1" si="18"/>
        <v/>
      </c>
      <c r="J180" s="100" t="str">
        <f t="shared" ca="1" si="19"/>
        <v/>
      </c>
      <c r="M180" s="100"/>
    </row>
    <row r="181" spans="2:13" x14ac:dyDescent="0.3">
      <c r="B181" s="116"/>
      <c r="C181" s="100" t="str">
        <f t="shared" ca="1" si="14"/>
        <v/>
      </c>
      <c r="D181" s="100" t="str">
        <f t="shared" ca="1" si="15"/>
        <v/>
      </c>
      <c r="E181" s="100" t="str">
        <f t="shared" ca="1" si="20"/>
        <v/>
      </c>
      <c r="F181" s="100"/>
      <c r="G181" s="100" t="str">
        <f t="shared" ca="1" si="16"/>
        <v/>
      </c>
      <c r="H181" s="100" t="str">
        <f t="shared" ca="1" si="17"/>
        <v/>
      </c>
      <c r="I181" s="100" t="str">
        <f t="shared" ca="1" si="18"/>
        <v/>
      </c>
      <c r="J181" s="100" t="str">
        <f t="shared" ca="1" si="19"/>
        <v/>
      </c>
      <c r="M181" s="100"/>
    </row>
    <row r="182" spans="2:13" x14ac:dyDescent="0.3">
      <c r="B182" s="116"/>
      <c r="C182" s="100" t="str">
        <f t="shared" ca="1" si="14"/>
        <v/>
      </c>
      <c r="D182" s="100" t="str">
        <f t="shared" ca="1" si="15"/>
        <v/>
      </c>
      <c r="E182" s="100" t="str">
        <f t="shared" ca="1" si="20"/>
        <v/>
      </c>
      <c r="F182" s="100"/>
      <c r="G182" s="100" t="str">
        <f t="shared" ca="1" si="16"/>
        <v/>
      </c>
      <c r="H182" s="100" t="str">
        <f t="shared" ca="1" si="17"/>
        <v/>
      </c>
      <c r="I182" s="100" t="str">
        <f t="shared" ca="1" si="18"/>
        <v/>
      </c>
      <c r="J182" s="100" t="str">
        <f t="shared" ca="1" si="19"/>
        <v/>
      </c>
      <c r="M182" s="100"/>
    </row>
    <row r="183" spans="2:13" x14ac:dyDescent="0.3">
      <c r="B183" s="116"/>
      <c r="C183" s="100" t="str">
        <f t="shared" ca="1" si="14"/>
        <v/>
      </c>
      <c r="D183" s="100" t="str">
        <f t="shared" ca="1" si="15"/>
        <v/>
      </c>
      <c r="E183" s="100" t="str">
        <f t="shared" ca="1" si="20"/>
        <v/>
      </c>
      <c r="F183" s="100"/>
      <c r="G183" s="100" t="str">
        <f t="shared" ca="1" si="16"/>
        <v/>
      </c>
      <c r="H183" s="100" t="str">
        <f t="shared" ca="1" si="17"/>
        <v/>
      </c>
      <c r="I183" s="100" t="str">
        <f t="shared" ca="1" si="18"/>
        <v/>
      </c>
      <c r="J183" s="100" t="str">
        <f t="shared" ca="1" si="19"/>
        <v/>
      </c>
      <c r="M183" s="100"/>
    </row>
    <row r="184" spans="2:13" x14ac:dyDescent="0.3">
      <c r="B184" s="116"/>
      <c r="C184" s="100" t="str">
        <f t="shared" ca="1" si="14"/>
        <v/>
      </c>
      <c r="D184" s="100" t="str">
        <f t="shared" ca="1" si="15"/>
        <v/>
      </c>
      <c r="E184" s="100" t="str">
        <f t="shared" ca="1" si="20"/>
        <v/>
      </c>
      <c r="F184" s="100"/>
      <c r="G184" s="100" t="str">
        <f t="shared" ca="1" si="16"/>
        <v/>
      </c>
      <c r="H184" s="100" t="str">
        <f t="shared" ca="1" si="17"/>
        <v/>
      </c>
      <c r="I184" s="100" t="str">
        <f t="shared" ca="1" si="18"/>
        <v/>
      </c>
      <c r="J184" s="100" t="str">
        <f t="shared" ca="1" si="19"/>
        <v/>
      </c>
      <c r="M184" s="100"/>
    </row>
    <row r="185" spans="2:13" x14ac:dyDescent="0.3">
      <c r="B185" s="116"/>
      <c r="C185" s="100" t="str">
        <f t="shared" ca="1" si="14"/>
        <v/>
      </c>
      <c r="D185" s="100" t="str">
        <f t="shared" ca="1" si="15"/>
        <v/>
      </c>
      <c r="E185" s="100" t="str">
        <f t="shared" ca="1" si="20"/>
        <v/>
      </c>
      <c r="F185" s="100"/>
      <c r="G185" s="100" t="str">
        <f t="shared" ca="1" si="16"/>
        <v/>
      </c>
      <c r="H185" s="100" t="str">
        <f t="shared" ca="1" si="17"/>
        <v/>
      </c>
      <c r="I185" s="100" t="str">
        <f t="shared" ca="1" si="18"/>
        <v/>
      </c>
      <c r="J185" s="100" t="str">
        <f t="shared" ca="1" si="19"/>
        <v/>
      </c>
      <c r="M185" s="100"/>
    </row>
    <row r="186" spans="2:13" x14ac:dyDescent="0.3">
      <c r="B186" s="116"/>
      <c r="C186" s="100" t="str">
        <f t="shared" ca="1" si="14"/>
        <v/>
      </c>
      <c r="D186" s="100" t="str">
        <f t="shared" ca="1" si="15"/>
        <v/>
      </c>
      <c r="E186" s="100" t="str">
        <f t="shared" ca="1" si="20"/>
        <v/>
      </c>
      <c r="F186" s="100"/>
      <c r="G186" s="100" t="str">
        <f t="shared" ca="1" si="16"/>
        <v/>
      </c>
      <c r="H186" s="100" t="str">
        <f t="shared" ca="1" si="17"/>
        <v/>
      </c>
      <c r="I186" s="100" t="str">
        <f t="shared" ca="1" si="18"/>
        <v/>
      </c>
      <c r="J186" s="100" t="str">
        <f t="shared" ca="1" si="19"/>
        <v/>
      </c>
      <c r="M186" s="100"/>
    </row>
    <row r="187" spans="2:13" x14ac:dyDescent="0.3">
      <c r="B187" s="116"/>
      <c r="C187" s="100" t="str">
        <f t="shared" ca="1" si="14"/>
        <v/>
      </c>
      <c r="D187" s="100" t="str">
        <f t="shared" ca="1" si="15"/>
        <v/>
      </c>
      <c r="E187" s="100" t="str">
        <f t="shared" ca="1" si="20"/>
        <v/>
      </c>
      <c r="F187" s="100"/>
      <c r="G187" s="100" t="str">
        <f t="shared" ca="1" si="16"/>
        <v/>
      </c>
      <c r="H187" s="100" t="str">
        <f t="shared" ca="1" si="17"/>
        <v/>
      </c>
      <c r="I187" s="100" t="str">
        <f t="shared" ca="1" si="18"/>
        <v/>
      </c>
      <c r="J187" s="100" t="str">
        <f t="shared" ca="1" si="19"/>
        <v/>
      </c>
      <c r="M187" s="100"/>
    </row>
    <row r="188" spans="2:13" x14ac:dyDescent="0.3">
      <c r="B188" s="116"/>
      <c r="C188" s="100" t="str">
        <f t="shared" ca="1" si="14"/>
        <v/>
      </c>
      <c r="D188" s="100" t="str">
        <f t="shared" ca="1" si="15"/>
        <v/>
      </c>
      <c r="E188" s="100" t="str">
        <f t="shared" ca="1" si="20"/>
        <v/>
      </c>
      <c r="F188" s="100"/>
      <c r="G188" s="100" t="str">
        <f t="shared" ca="1" si="16"/>
        <v/>
      </c>
      <c r="H188" s="100" t="str">
        <f t="shared" ca="1" si="17"/>
        <v/>
      </c>
      <c r="I188" s="100" t="str">
        <f t="shared" ca="1" si="18"/>
        <v/>
      </c>
      <c r="J188" s="100" t="str">
        <f t="shared" ca="1" si="19"/>
        <v/>
      </c>
      <c r="M188" s="100"/>
    </row>
    <row r="189" spans="2:13" x14ac:dyDescent="0.3">
      <c r="B189" s="116"/>
      <c r="C189" s="100" t="str">
        <f t="shared" ca="1" si="14"/>
        <v/>
      </c>
      <c r="D189" s="100" t="str">
        <f t="shared" ca="1" si="15"/>
        <v/>
      </c>
      <c r="E189" s="100" t="str">
        <f t="shared" ca="1" si="20"/>
        <v/>
      </c>
      <c r="F189" s="100"/>
      <c r="G189" s="100" t="str">
        <f t="shared" ca="1" si="16"/>
        <v/>
      </c>
      <c r="H189" s="100" t="str">
        <f t="shared" ca="1" si="17"/>
        <v/>
      </c>
      <c r="I189" s="100" t="str">
        <f t="shared" ca="1" si="18"/>
        <v/>
      </c>
      <c r="J189" s="100" t="str">
        <f t="shared" ca="1" si="19"/>
        <v/>
      </c>
      <c r="M189" s="100"/>
    </row>
    <row r="190" spans="2:13" x14ac:dyDescent="0.3">
      <c r="B190" s="116"/>
      <c r="C190" s="100" t="str">
        <f t="shared" ca="1" si="14"/>
        <v/>
      </c>
      <c r="D190" s="100" t="str">
        <f t="shared" ca="1" si="15"/>
        <v/>
      </c>
      <c r="E190" s="100" t="str">
        <f t="shared" ca="1" si="20"/>
        <v/>
      </c>
      <c r="F190" s="100"/>
      <c r="G190" s="100" t="str">
        <f t="shared" ca="1" si="16"/>
        <v/>
      </c>
      <c r="H190" s="100" t="str">
        <f t="shared" ca="1" si="17"/>
        <v/>
      </c>
      <c r="I190" s="100" t="str">
        <f t="shared" ca="1" si="18"/>
        <v/>
      </c>
      <c r="J190" s="100" t="str">
        <f t="shared" ca="1" si="19"/>
        <v/>
      </c>
      <c r="M190" s="100"/>
    </row>
    <row r="191" spans="2:13" x14ac:dyDescent="0.3">
      <c r="B191" s="116"/>
      <c r="C191" s="100" t="str">
        <f t="shared" ca="1" si="14"/>
        <v/>
      </c>
      <c r="D191" s="100" t="str">
        <f t="shared" ca="1" si="15"/>
        <v/>
      </c>
      <c r="E191" s="100" t="str">
        <f t="shared" ca="1" si="20"/>
        <v/>
      </c>
      <c r="F191" s="100"/>
      <c r="G191" s="100" t="str">
        <f t="shared" ca="1" si="16"/>
        <v/>
      </c>
      <c r="H191" s="100" t="str">
        <f t="shared" ca="1" si="17"/>
        <v/>
      </c>
      <c r="I191" s="100" t="str">
        <f t="shared" ca="1" si="18"/>
        <v/>
      </c>
      <c r="J191" s="100" t="str">
        <f t="shared" ca="1" si="19"/>
        <v/>
      </c>
      <c r="M191" s="100"/>
    </row>
    <row r="192" spans="2:13" x14ac:dyDescent="0.3">
      <c r="B192" s="116"/>
      <c r="C192" s="100" t="str">
        <f t="shared" ca="1" si="14"/>
        <v/>
      </c>
      <c r="D192" s="100" t="str">
        <f t="shared" ca="1" si="15"/>
        <v/>
      </c>
      <c r="E192" s="100" t="str">
        <f t="shared" ca="1" si="20"/>
        <v/>
      </c>
      <c r="F192" s="100"/>
      <c r="G192" s="100" t="str">
        <f t="shared" ca="1" si="16"/>
        <v/>
      </c>
      <c r="H192" s="100" t="str">
        <f t="shared" ca="1" si="17"/>
        <v/>
      </c>
      <c r="I192" s="100" t="str">
        <f t="shared" ca="1" si="18"/>
        <v/>
      </c>
      <c r="J192" s="100" t="str">
        <f t="shared" ca="1" si="19"/>
        <v/>
      </c>
      <c r="M192" s="100"/>
    </row>
    <row r="193" spans="2:13" x14ac:dyDescent="0.3">
      <c r="B193" s="116"/>
      <c r="C193" s="100" t="str">
        <f t="shared" ca="1" si="14"/>
        <v/>
      </c>
      <c r="D193" s="100" t="str">
        <f t="shared" ca="1" si="15"/>
        <v/>
      </c>
      <c r="E193" s="100" t="str">
        <f t="shared" ca="1" si="20"/>
        <v/>
      </c>
      <c r="F193" s="100"/>
      <c r="G193" s="100" t="str">
        <f t="shared" ca="1" si="16"/>
        <v/>
      </c>
      <c r="H193" s="100" t="str">
        <f t="shared" ca="1" si="17"/>
        <v/>
      </c>
      <c r="I193" s="100" t="str">
        <f t="shared" ca="1" si="18"/>
        <v/>
      </c>
      <c r="J193" s="100" t="str">
        <f t="shared" ca="1" si="19"/>
        <v/>
      </c>
      <c r="M193" s="100"/>
    </row>
    <row r="194" spans="2:13" x14ac:dyDescent="0.3">
      <c r="B194" s="116"/>
      <c r="C194" s="100" t="str">
        <f t="shared" ca="1" si="14"/>
        <v/>
      </c>
      <c r="D194" s="100" t="str">
        <f t="shared" ca="1" si="15"/>
        <v/>
      </c>
      <c r="E194" s="100" t="str">
        <f t="shared" ca="1" si="20"/>
        <v/>
      </c>
      <c r="F194" s="100"/>
      <c r="G194" s="100" t="str">
        <f t="shared" ca="1" si="16"/>
        <v/>
      </c>
      <c r="H194" s="100" t="str">
        <f t="shared" ca="1" si="17"/>
        <v/>
      </c>
      <c r="I194" s="100" t="str">
        <f t="shared" ca="1" si="18"/>
        <v/>
      </c>
      <c r="J194" s="100" t="str">
        <f t="shared" ca="1" si="19"/>
        <v/>
      </c>
      <c r="M194" s="100"/>
    </row>
    <row r="195" spans="2:13" x14ac:dyDescent="0.3">
      <c r="B195" s="116"/>
      <c r="C195" s="100" t="str">
        <f t="shared" ca="1" si="14"/>
        <v/>
      </c>
      <c r="D195" s="100" t="str">
        <f t="shared" ca="1" si="15"/>
        <v/>
      </c>
      <c r="E195" s="100" t="str">
        <f t="shared" ca="1" si="20"/>
        <v/>
      </c>
      <c r="F195" s="100"/>
      <c r="G195" s="100" t="str">
        <f t="shared" ca="1" si="16"/>
        <v/>
      </c>
      <c r="H195" s="100" t="str">
        <f t="shared" ca="1" si="17"/>
        <v/>
      </c>
      <c r="I195" s="100" t="str">
        <f t="shared" ca="1" si="18"/>
        <v/>
      </c>
      <c r="J195" s="100" t="str">
        <f t="shared" ca="1" si="19"/>
        <v/>
      </c>
      <c r="M195" s="100"/>
    </row>
    <row r="196" spans="2:13" x14ac:dyDescent="0.3">
      <c r="B196" s="116"/>
      <c r="C196" s="100" t="str">
        <f t="shared" ca="1" si="14"/>
        <v/>
      </c>
      <c r="D196" s="100" t="str">
        <f t="shared" ca="1" si="15"/>
        <v/>
      </c>
      <c r="E196" s="100" t="str">
        <f t="shared" ca="1" si="20"/>
        <v/>
      </c>
      <c r="F196" s="100"/>
      <c r="G196" s="100" t="str">
        <f t="shared" ca="1" si="16"/>
        <v/>
      </c>
      <c r="H196" s="100" t="str">
        <f t="shared" ca="1" si="17"/>
        <v/>
      </c>
      <c r="I196" s="100" t="str">
        <f t="shared" ca="1" si="18"/>
        <v/>
      </c>
      <c r="J196" s="100" t="str">
        <f t="shared" ca="1" si="19"/>
        <v/>
      </c>
      <c r="M196" s="100"/>
    </row>
    <row r="197" spans="2:13" x14ac:dyDescent="0.3">
      <c r="B197" s="116"/>
      <c r="C197" s="100" t="str">
        <f t="shared" ca="1" si="14"/>
        <v/>
      </c>
      <c r="D197" s="100" t="str">
        <f t="shared" ca="1" si="15"/>
        <v/>
      </c>
      <c r="E197" s="100" t="str">
        <f t="shared" ca="1" si="20"/>
        <v/>
      </c>
      <c r="F197" s="100"/>
      <c r="G197" s="100" t="str">
        <f t="shared" ca="1" si="16"/>
        <v/>
      </c>
      <c r="H197" s="100" t="str">
        <f t="shared" ca="1" si="17"/>
        <v/>
      </c>
      <c r="I197" s="100" t="str">
        <f t="shared" ca="1" si="18"/>
        <v/>
      </c>
      <c r="J197" s="100" t="str">
        <f t="shared" ca="1" si="19"/>
        <v/>
      </c>
      <c r="M197" s="100"/>
    </row>
    <row r="198" spans="2:13" x14ac:dyDescent="0.3">
      <c r="B198" s="116"/>
      <c r="C198" s="100" t="str">
        <f t="shared" ca="1" si="14"/>
        <v/>
      </c>
      <c r="D198" s="100" t="str">
        <f t="shared" ca="1" si="15"/>
        <v/>
      </c>
      <c r="E198" s="100" t="str">
        <f t="shared" ca="1" si="20"/>
        <v/>
      </c>
      <c r="F198" s="100"/>
      <c r="G198" s="100" t="str">
        <f t="shared" ca="1" si="16"/>
        <v/>
      </c>
      <c r="H198" s="100" t="str">
        <f t="shared" ca="1" si="17"/>
        <v/>
      </c>
      <c r="I198" s="100" t="str">
        <f t="shared" ca="1" si="18"/>
        <v/>
      </c>
      <c r="J198" s="100" t="str">
        <f t="shared" ca="1" si="19"/>
        <v/>
      </c>
      <c r="M198" s="100"/>
    </row>
    <row r="199" spans="2:13" x14ac:dyDescent="0.3">
      <c r="B199" s="116"/>
      <c r="C199" s="100" t="str">
        <f t="shared" ca="1" si="14"/>
        <v/>
      </c>
      <c r="D199" s="100" t="str">
        <f t="shared" ca="1" si="15"/>
        <v/>
      </c>
      <c r="E199" s="100" t="str">
        <f t="shared" ca="1" si="20"/>
        <v/>
      </c>
      <c r="F199" s="100"/>
      <c r="G199" s="100" t="str">
        <f t="shared" ca="1" si="16"/>
        <v/>
      </c>
      <c r="H199" s="100" t="str">
        <f t="shared" ca="1" si="17"/>
        <v/>
      </c>
      <c r="I199" s="100" t="str">
        <f t="shared" ca="1" si="18"/>
        <v/>
      </c>
      <c r="J199" s="100" t="str">
        <f t="shared" ca="1" si="19"/>
        <v/>
      </c>
      <c r="M199" s="100"/>
    </row>
    <row r="200" spans="2:13" x14ac:dyDescent="0.3">
      <c r="B200" s="116"/>
      <c r="C200" s="100" t="str">
        <f t="shared" ca="1" si="14"/>
        <v/>
      </c>
      <c r="D200" s="100" t="str">
        <f t="shared" ca="1" si="15"/>
        <v/>
      </c>
      <c r="E200" s="100" t="str">
        <f t="shared" ca="1" si="20"/>
        <v/>
      </c>
      <c r="F200" s="100"/>
      <c r="G200" s="100" t="str">
        <f t="shared" ca="1" si="16"/>
        <v/>
      </c>
      <c r="H200" s="100" t="str">
        <f t="shared" ca="1" si="17"/>
        <v/>
      </c>
      <c r="I200" s="100" t="str">
        <f t="shared" ca="1" si="18"/>
        <v/>
      </c>
      <c r="J200" s="100" t="str">
        <f t="shared" ca="1" si="19"/>
        <v/>
      </c>
      <c r="M200" s="100"/>
    </row>
    <row r="201" spans="2:13" x14ac:dyDescent="0.3">
      <c r="B201" s="116"/>
      <c r="C201" s="100" t="str">
        <f t="shared" ca="1" si="14"/>
        <v/>
      </c>
      <c r="D201" s="100" t="str">
        <f t="shared" ca="1" si="15"/>
        <v/>
      </c>
      <c r="E201" s="100" t="str">
        <f t="shared" ca="1" si="20"/>
        <v/>
      </c>
      <c r="F201" s="100"/>
      <c r="G201" s="100" t="str">
        <f t="shared" ca="1" si="16"/>
        <v/>
      </c>
      <c r="H201" s="100" t="str">
        <f t="shared" ca="1" si="17"/>
        <v/>
      </c>
      <c r="I201" s="100" t="str">
        <f t="shared" ca="1" si="18"/>
        <v/>
      </c>
      <c r="J201" s="100" t="str">
        <f t="shared" ca="1" si="19"/>
        <v/>
      </c>
      <c r="M201" s="100"/>
    </row>
    <row r="202" spans="2:13" x14ac:dyDescent="0.3">
      <c r="B202" s="116"/>
      <c r="C202" s="100" t="str">
        <f t="shared" ca="1" si="14"/>
        <v/>
      </c>
      <c r="D202" s="100" t="str">
        <f t="shared" ca="1" si="15"/>
        <v/>
      </c>
      <c r="E202" s="100" t="str">
        <f t="shared" ca="1" si="20"/>
        <v/>
      </c>
      <c r="F202" s="100"/>
      <c r="G202" s="100" t="str">
        <f t="shared" ca="1" si="16"/>
        <v/>
      </c>
      <c r="H202" s="100" t="str">
        <f t="shared" ca="1" si="17"/>
        <v/>
      </c>
      <c r="I202" s="100" t="str">
        <f t="shared" ca="1" si="18"/>
        <v/>
      </c>
      <c r="J202" s="100" t="str">
        <f t="shared" ca="1" si="19"/>
        <v/>
      </c>
      <c r="M202" s="100"/>
    </row>
    <row r="203" spans="2:13" x14ac:dyDescent="0.3">
      <c r="B203" s="116"/>
      <c r="C203" s="100" t="str">
        <f t="shared" ca="1" si="14"/>
        <v/>
      </c>
      <c r="D203" s="100" t="str">
        <f t="shared" ca="1" si="15"/>
        <v/>
      </c>
      <c r="E203" s="100" t="str">
        <f t="shared" ca="1" si="20"/>
        <v/>
      </c>
      <c r="F203" s="100"/>
      <c r="G203" s="100" t="str">
        <f t="shared" ca="1" si="16"/>
        <v/>
      </c>
      <c r="H203" s="100" t="str">
        <f t="shared" ca="1" si="17"/>
        <v/>
      </c>
      <c r="I203" s="100" t="str">
        <f t="shared" ca="1" si="18"/>
        <v/>
      </c>
      <c r="J203" s="100" t="str">
        <f t="shared" ca="1" si="19"/>
        <v/>
      </c>
      <c r="M203" s="100"/>
    </row>
    <row r="204" spans="2:13" x14ac:dyDescent="0.3">
      <c r="B204" s="116"/>
      <c r="C204" s="100" t="str">
        <f t="shared" ca="1" si="14"/>
        <v/>
      </c>
      <c r="D204" s="100" t="str">
        <f t="shared" ca="1" si="15"/>
        <v/>
      </c>
      <c r="E204" s="100" t="str">
        <f t="shared" ca="1" si="20"/>
        <v/>
      </c>
      <c r="F204" s="100"/>
      <c r="G204" s="100" t="str">
        <f t="shared" ca="1" si="16"/>
        <v/>
      </c>
      <c r="H204" s="100" t="str">
        <f t="shared" ca="1" si="17"/>
        <v/>
      </c>
      <c r="I204" s="100" t="str">
        <f t="shared" ca="1" si="18"/>
        <v/>
      </c>
      <c r="J204" s="100" t="str">
        <f t="shared" ca="1" si="19"/>
        <v/>
      </c>
      <c r="M204" s="100"/>
    </row>
    <row r="205" spans="2:13" x14ac:dyDescent="0.3">
      <c r="B205" s="116"/>
      <c r="C205" s="100" t="str">
        <f t="shared" ca="1" si="14"/>
        <v/>
      </c>
      <c r="D205" s="100" t="str">
        <f t="shared" ca="1" si="15"/>
        <v/>
      </c>
      <c r="E205" s="100" t="str">
        <f t="shared" ca="1" si="20"/>
        <v/>
      </c>
      <c r="F205" s="100"/>
      <c r="G205" s="100" t="str">
        <f t="shared" ca="1" si="16"/>
        <v/>
      </c>
      <c r="H205" s="100" t="str">
        <f t="shared" ca="1" si="17"/>
        <v/>
      </c>
      <c r="I205" s="100" t="str">
        <f t="shared" ca="1" si="18"/>
        <v/>
      </c>
      <c r="J205" s="100" t="str">
        <f t="shared" ca="1" si="19"/>
        <v/>
      </c>
      <c r="M205" s="100"/>
    </row>
    <row r="206" spans="2:13" x14ac:dyDescent="0.3">
      <c r="B206" s="116"/>
      <c r="C206" s="100" t="str">
        <f t="shared" ca="1" si="14"/>
        <v/>
      </c>
      <c r="D206" s="100" t="str">
        <f t="shared" ca="1" si="15"/>
        <v/>
      </c>
      <c r="E206" s="100" t="str">
        <f t="shared" ca="1" si="20"/>
        <v/>
      </c>
      <c r="F206" s="100"/>
      <c r="G206" s="100" t="str">
        <f t="shared" ca="1" si="16"/>
        <v/>
      </c>
      <c r="H206" s="100" t="str">
        <f t="shared" ca="1" si="17"/>
        <v/>
      </c>
      <c r="I206" s="100" t="str">
        <f t="shared" ca="1" si="18"/>
        <v/>
      </c>
      <c r="J206" s="100" t="str">
        <f t="shared" ca="1" si="19"/>
        <v/>
      </c>
      <c r="M206" s="100"/>
    </row>
    <row r="207" spans="2:13" x14ac:dyDescent="0.3">
      <c r="B207" s="116"/>
      <c r="C207" s="100" t="str">
        <f t="shared" ca="1" si="14"/>
        <v/>
      </c>
      <c r="D207" s="100" t="str">
        <f t="shared" ca="1" si="15"/>
        <v/>
      </c>
      <c r="E207" s="100" t="str">
        <f t="shared" ca="1" si="20"/>
        <v/>
      </c>
      <c r="F207" s="100"/>
      <c r="G207" s="100" t="str">
        <f t="shared" ca="1" si="16"/>
        <v/>
      </c>
      <c r="H207" s="100" t="str">
        <f t="shared" ca="1" si="17"/>
        <v/>
      </c>
      <c r="I207" s="100" t="str">
        <f t="shared" ca="1" si="18"/>
        <v/>
      </c>
      <c r="J207" s="100" t="str">
        <f t="shared" ca="1" si="19"/>
        <v/>
      </c>
      <c r="M207" s="100"/>
    </row>
    <row r="208" spans="2:13" x14ac:dyDescent="0.3">
      <c r="B208" s="116"/>
      <c r="C208" s="100" t="str">
        <f t="shared" ca="1" si="14"/>
        <v/>
      </c>
      <c r="D208" s="100" t="str">
        <f t="shared" ca="1" si="15"/>
        <v/>
      </c>
      <c r="E208" s="100" t="str">
        <f t="shared" ca="1" si="20"/>
        <v/>
      </c>
      <c r="F208" s="100"/>
      <c r="G208" s="100" t="str">
        <f t="shared" ca="1" si="16"/>
        <v/>
      </c>
      <c r="H208" s="100" t="str">
        <f t="shared" ca="1" si="17"/>
        <v/>
      </c>
      <c r="I208" s="100" t="str">
        <f t="shared" ca="1" si="18"/>
        <v/>
      </c>
      <c r="J208" s="100" t="str">
        <f t="shared" ca="1" si="19"/>
        <v/>
      </c>
      <c r="M208" s="100"/>
    </row>
    <row r="209" spans="2:13" x14ac:dyDescent="0.3">
      <c r="B209" s="116"/>
      <c r="C209" s="100" t="str">
        <f t="shared" ca="1" si="14"/>
        <v/>
      </c>
      <c r="D209" s="100" t="str">
        <f t="shared" ca="1" si="15"/>
        <v/>
      </c>
      <c r="E209" s="100" t="str">
        <f t="shared" ca="1" si="20"/>
        <v/>
      </c>
      <c r="F209" s="100"/>
      <c r="G209" s="100" t="str">
        <f t="shared" ca="1" si="16"/>
        <v/>
      </c>
      <c r="H209" s="100" t="str">
        <f t="shared" ca="1" si="17"/>
        <v/>
      </c>
      <c r="I209" s="100" t="str">
        <f t="shared" ca="1" si="18"/>
        <v/>
      </c>
      <c r="J209" s="100" t="str">
        <f t="shared" ca="1" si="19"/>
        <v/>
      </c>
      <c r="M209" s="100"/>
    </row>
    <row r="210" spans="2:13" x14ac:dyDescent="0.3">
      <c r="B210" s="116"/>
      <c r="C210" s="100" t="str">
        <f t="shared" ca="1" si="14"/>
        <v/>
      </c>
      <c r="D210" s="100" t="str">
        <f t="shared" ca="1" si="15"/>
        <v/>
      </c>
      <c r="E210" s="100" t="str">
        <f t="shared" ca="1" si="20"/>
        <v/>
      </c>
      <c r="F210" s="100"/>
      <c r="G210" s="100" t="str">
        <f t="shared" ca="1" si="16"/>
        <v/>
      </c>
      <c r="H210" s="100" t="str">
        <f t="shared" ca="1" si="17"/>
        <v/>
      </c>
      <c r="I210" s="100" t="str">
        <f t="shared" ca="1" si="18"/>
        <v/>
      </c>
      <c r="J210" s="100" t="str">
        <f t="shared" ca="1" si="19"/>
        <v/>
      </c>
      <c r="M210" s="100"/>
    </row>
    <row r="211" spans="2:13" x14ac:dyDescent="0.3">
      <c r="B211" s="116"/>
      <c r="C211" s="100" t="str">
        <f t="shared" ca="1" si="14"/>
        <v/>
      </c>
      <c r="D211" s="100" t="str">
        <f t="shared" ca="1" si="15"/>
        <v/>
      </c>
      <c r="E211" s="100" t="str">
        <f t="shared" ca="1" si="20"/>
        <v/>
      </c>
      <c r="F211" s="100"/>
      <c r="G211" s="100" t="str">
        <f t="shared" ca="1" si="16"/>
        <v/>
      </c>
      <c r="H211" s="100" t="str">
        <f t="shared" ca="1" si="17"/>
        <v/>
      </c>
      <c r="I211" s="100" t="str">
        <f t="shared" ca="1" si="18"/>
        <v/>
      </c>
      <c r="J211" s="100" t="str">
        <f t="shared" ca="1" si="19"/>
        <v/>
      </c>
      <c r="M211" s="100"/>
    </row>
    <row r="212" spans="2:13" x14ac:dyDescent="0.3">
      <c r="B212" s="116"/>
      <c r="C212" s="100" t="str">
        <f t="shared" ca="1" si="14"/>
        <v/>
      </c>
      <c r="D212" s="100" t="str">
        <f t="shared" ca="1" si="15"/>
        <v/>
      </c>
      <c r="E212" s="100" t="str">
        <f t="shared" ca="1" si="20"/>
        <v/>
      </c>
      <c r="F212" s="100"/>
      <c r="G212" s="100" t="str">
        <f t="shared" ca="1" si="16"/>
        <v/>
      </c>
      <c r="H212" s="100" t="str">
        <f t="shared" ca="1" si="17"/>
        <v/>
      </c>
      <c r="I212" s="100" t="str">
        <f t="shared" ca="1" si="18"/>
        <v/>
      </c>
      <c r="J212" s="100" t="str">
        <f t="shared" ca="1" si="19"/>
        <v/>
      </c>
      <c r="M212" s="100"/>
    </row>
    <row r="213" spans="2:13" x14ac:dyDescent="0.3">
      <c r="B213" s="116"/>
      <c r="C213" s="100" t="str">
        <f t="shared" ca="1" si="14"/>
        <v/>
      </c>
      <c r="D213" s="100" t="str">
        <f t="shared" ca="1" si="15"/>
        <v/>
      </c>
      <c r="E213" s="100" t="str">
        <f t="shared" ca="1" si="20"/>
        <v/>
      </c>
      <c r="F213" s="100"/>
      <c r="G213" s="100" t="str">
        <f t="shared" ca="1" si="16"/>
        <v/>
      </c>
      <c r="H213" s="100" t="str">
        <f t="shared" ca="1" si="17"/>
        <v/>
      </c>
      <c r="I213" s="100" t="str">
        <f t="shared" ca="1" si="18"/>
        <v/>
      </c>
      <c r="J213" s="100" t="str">
        <f t="shared" ca="1" si="19"/>
        <v/>
      </c>
      <c r="M213" s="100"/>
    </row>
    <row r="214" spans="2:13" x14ac:dyDescent="0.3">
      <c r="B214" s="116"/>
      <c r="C214" s="100" t="str">
        <f t="shared" ca="1" si="14"/>
        <v/>
      </c>
      <c r="D214" s="100" t="str">
        <f t="shared" ca="1" si="15"/>
        <v/>
      </c>
      <c r="E214" s="100" t="str">
        <f t="shared" ca="1" si="20"/>
        <v/>
      </c>
      <c r="F214" s="100"/>
      <c r="G214" s="100" t="str">
        <f t="shared" ca="1" si="16"/>
        <v/>
      </c>
      <c r="H214" s="100" t="str">
        <f t="shared" ca="1" si="17"/>
        <v/>
      </c>
      <c r="I214" s="100" t="str">
        <f t="shared" ca="1" si="18"/>
        <v/>
      </c>
      <c r="J214" s="100" t="str">
        <f t="shared" ca="1" si="19"/>
        <v/>
      </c>
      <c r="M214" s="100"/>
    </row>
    <row r="215" spans="2:13" x14ac:dyDescent="0.3">
      <c r="B215" s="116"/>
      <c r="C215" s="100" t="str">
        <f t="shared" ca="1" si="14"/>
        <v/>
      </c>
      <c r="D215" s="100" t="str">
        <f t="shared" ca="1" si="15"/>
        <v/>
      </c>
      <c r="E215" s="100" t="str">
        <f t="shared" ca="1" si="20"/>
        <v/>
      </c>
      <c r="F215" s="100"/>
      <c r="G215" s="100" t="str">
        <f t="shared" ca="1" si="16"/>
        <v/>
      </c>
      <c r="H215" s="100" t="str">
        <f t="shared" ca="1" si="17"/>
        <v/>
      </c>
      <c r="I215" s="100" t="str">
        <f t="shared" ca="1" si="18"/>
        <v/>
      </c>
      <c r="J215" s="100" t="str">
        <f t="shared" ca="1" si="19"/>
        <v/>
      </c>
      <c r="M215" s="100"/>
    </row>
    <row r="216" spans="2:13" x14ac:dyDescent="0.3">
      <c r="B216" s="116"/>
      <c r="C216" s="100" t="str">
        <f t="shared" ca="1" si="14"/>
        <v/>
      </c>
      <c r="D216" s="100" t="str">
        <f t="shared" ca="1" si="15"/>
        <v/>
      </c>
      <c r="E216" s="100" t="str">
        <f t="shared" ca="1" si="20"/>
        <v/>
      </c>
      <c r="F216" s="100"/>
      <c r="G216" s="100" t="str">
        <f t="shared" ca="1" si="16"/>
        <v/>
      </c>
      <c r="H216" s="100" t="str">
        <f t="shared" ca="1" si="17"/>
        <v/>
      </c>
      <c r="I216" s="100" t="str">
        <f t="shared" ca="1" si="18"/>
        <v/>
      </c>
      <c r="J216" s="100" t="str">
        <f t="shared" ca="1" si="19"/>
        <v/>
      </c>
      <c r="M216" s="100"/>
    </row>
    <row r="217" spans="2:13" x14ac:dyDescent="0.3">
      <c r="B217" s="116"/>
      <c r="C217" s="100" t="str">
        <f t="shared" ca="1" si="14"/>
        <v/>
      </c>
      <c r="D217" s="100" t="str">
        <f t="shared" ca="1" si="15"/>
        <v/>
      </c>
      <c r="E217" s="100" t="str">
        <f t="shared" ca="1" si="20"/>
        <v/>
      </c>
      <c r="F217" s="100"/>
      <c r="G217" s="100" t="str">
        <f t="shared" ca="1" si="16"/>
        <v/>
      </c>
      <c r="H217" s="100" t="str">
        <f t="shared" ca="1" si="17"/>
        <v/>
      </c>
      <c r="I217" s="100" t="str">
        <f t="shared" ca="1" si="18"/>
        <v/>
      </c>
      <c r="J217" s="100" t="str">
        <f t="shared" ca="1" si="19"/>
        <v/>
      </c>
      <c r="M217" s="100"/>
    </row>
    <row r="218" spans="2:13" x14ac:dyDescent="0.3">
      <c r="B218" s="116"/>
      <c r="C218" s="100" t="str">
        <f t="shared" ca="1" si="14"/>
        <v/>
      </c>
      <c r="D218" s="100" t="str">
        <f t="shared" ca="1" si="15"/>
        <v/>
      </c>
      <c r="E218" s="100" t="str">
        <f t="shared" ca="1" si="20"/>
        <v/>
      </c>
      <c r="F218" s="100"/>
      <c r="G218" s="100" t="str">
        <f t="shared" ca="1" si="16"/>
        <v/>
      </c>
      <c r="H218" s="100" t="str">
        <f t="shared" ca="1" si="17"/>
        <v/>
      </c>
      <c r="I218" s="100" t="str">
        <f t="shared" ca="1" si="18"/>
        <v/>
      </c>
      <c r="J218" s="100" t="str">
        <f t="shared" ca="1" si="19"/>
        <v/>
      </c>
      <c r="M218" s="100"/>
    </row>
    <row r="219" spans="2:13" x14ac:dyDescent="0.3">
      <c r="B219" s="116"/>
      <c r="C219" s="100" t="str">
        <f t="shared" ca="1" si="14"/>
        <v/>
      </c>
      <c r="D219" s="100" t="str">
        <f t="shared" ca="1" si="15"/>
        <v/>
      </c>
      <c r="E219" s="100" t="str">
        <f t="shared" ca="1" si="20"/>
        <v/>
      </c>
      <c r="F219" s="100"/>
      <c r="G219" s="100" t="str">
        <f t="shared" ca="1" si="16"/>
        <v/>
      </c>
      <c r="H219" s="100" t="str">
        <f t="shared" ca="1" si="17"/>
        <v/>
      </c>
      <c r="I219" s="100" t="str">
        <f t="shared" ca="1" si="18"/>
        <v/>
      </c>
      <c r="J219" s="100" t="str">
        <f t="shared" ca="1" si="19"/>
        <v/>
      </c>
      <c r="M219" s="100"/>
    </row>
    <row r="220" spans="2:13" x14ac:dyDescent="0.3">
      <c r="B220" s="116"/>
      <c r="C220" s="100" t="str">
        <f t="shared" ca="1" si="14"/>
        <v/>
      </c>
      <c r="D220" s="100" t="str">
        <f t="shared" ca="1" si="15"/>
        <v/>
      </c>
      <c r="E220" s="100" t="str">
        <f t="shared" ca="1" si="20"/>
        <v/>
      </c>
      <c r="F220" s="100"/>
      <c r="G220" s="100" t="str">
        <f t="shared" ca="1" si="16"/>
        <v/>
      </c>
      <c r="H220" s="100" t="str">
        <f t="shared" ca="1" si="17"/>
        <v/>
      </c>
      <c r="I220" s="100" t="str">
        <f t="shared" ca="1" si="18"/>
        <v/>
      </c>
      <c r="J220" s="100" t="str">
        <f t="shared" ca="1" si="19"/>
        <v/>
      </c>
      <c r="M220" s="100"/>
    </row>
    <row r="221" spans="2:13" x14ac:dyDescent="0.3">
      <c r="B221" s="116"/>
      <c r="C221" s="100" t="str">
        <f t="shared" ca="1" si="14"/>
        <v/>
      </c>
      <c r="D221" s="100" t="str">
        <f t="shared" ca="1" si="15"/>
        <v/>
      </c>
      <c r="E221" s="100" t="str">
        <f t="shared" ca="1" si="20"/>
        <v/>
      </c>
      <c r="F221" s="100"/>
      <c r="G221" s="100" t="str">
        <f t="shared" ca="1" si="16"/>
        <v/>
      </c>
      <c r="H221" s="100" t="str">
        <f t="shared" ca="1" si="17"/>
        <v/>
      </c>
      <c r="I221" s="100" t="str">
        <f t="shared" ca="1" si="18"/>
        <v/>
      </c>
      <c r="J221" s="100" t="str">
        <f t="shared" ca="1" si="19"/>
        <v/>
      </c>
      <c r="M221" s="100"/>
    </row>
    <row r="222" spans="2:13" x14ac:dyDescent="0.3">
      <c r="B222" s="116"/>
      <c r="C222" s="100" t="str">
        <f t="shared" ref="C222:C285" ca="1" si="21">_xlfn.LET(
_xlpm.StartingPrincipalBalance,$G221,
_xlpm.IsPrincipalRemainingZeroCondition,ROUND($G221,2)=0,
_xlpm.IsPrincipalRemainingBlankCondition,$G221="",
_xlpm.IsPeriodBlankCondition,ISBLANK($A222),
_xlpm.Calculation,IF(_xlpm.IsPeriodBlankCondition,"",IF(_xlpm.IsPrincipalRemainingBlankCondition,"",IF(_xlpm.IsPrincipalRemainingZeroCondition,"",_xlpm.StartingPrincipalBalance))),
_xlpm.Calculation
)</f>
        <v/>
      </c>
      <c r="D222" s="100" t="str">
        <f t="shared" ref="D222:D285" ca="1" si="22">_xlfn.LET(
_xlpm.InterestCalculation,$G221*$B$9,
_xlpm.IsPrincipalRemainingZeroCondition,ROUND($G221,2)=0,
_xlpm.IsPrincipalRemainingBlankCondition,$G221="",
_xlpm.IsPeriodBlankCondition,ISBLANK($A222),
_xlpm.Calculation,IF(_xlpm.IsPeriodBlankCondition,"",IF(_xlpm.IsPrincipalRemainingBlankCondition,"",IF(_xlpm.IsPrincipalRemainingZeroCondition,"",_xlpm.InterestCalculation))),
_xlpm.Calculation
)</f>
        <v/>
      </c>
      <c r="E222" s="100" t="str">
        <f t="shared" ca="1" si="20"/>
        <v/>
      </c>
      <c r="F222" s="100"/>
      <c r="G222" s="100" t="str">
        <f t="shared" ref="G222:G285" ca="1" si="23">_xlfn.LET(
_xlpm.StartingBalanceGreaterThanPrincipalOwedPlusPrepaymentCondition,$C222&gt;=$E222+$F222,
_xlpm.IsPrincpalOwedPlusPrepaymentLessThanOrEqualToPrincipalRemainingCondition,ROUND($E222+$F222,2)&lt;=ROUND($G221,2),
_xlpm.IsCurrentPrincapalOwedAmtGreaterThanPrevPrincipalOwedCondition,$E221&gt;$G221,
_xlpm.IsPrincipalZeroCondition,ROUND($G221,2) = 0,
_xlpm.IsPrincipalRemainingBlankCondition,$G221="",
_xlpm.IsPeriodBlankCondition,ISBLANK($A222),
_xlpm.Calculation,IF(_xlpm.IsPeriodBlankCondition,"",IF(_xlpm.IsPrincipalRemainingBlankCondition,"",IF(_xlpm.IsPrincipalZeroCondition,"",IF(_xlpm.StartingBalanceGreaterThanPrincipalOwedPlusPrepaymentCondition,$C222-$E222-$F222,0)))),
_xlpm.Calculation
)</f>
        <v/>
      </c>
      <c r="H222" s="100" t="str">
        <f t="shared" ref="H222:H285" ca="1" si="24">_xlfn.LET(
_xlpm.PrincpalRemainingCalculation,$B$13,
_xlpm.IsPrincipalZeroCondition,ROUND($G221,2) = 0,
_xlpm.IsPrincipalRemainingBlankCondition,$G221="",
_xlpm.IsPeriodBlankCondition,ISBLANK($A222),
_xlpm.Calculation,IF(_xlpm.IsPeriodBlankCondition,"",IF(_xlpm.IsPrincipalRemainingBlankCondition,"",IF(_xlpm.IsPrincipalZeroCondition,"",_xlpm.PrincpalRemainingCalculation))),
_xlpm.Calculation
)</f>
        <v/>
      </c>
      <c r="I222" s="100" t="str">
        <f t="shared" ref="I222:I285" ca="1" si="25">_xlfn.LET(
_xlpm.IsPrincipalRemainingLessThanOrEqualToPMICutoffAmtCondition,$G221&lt;=$B$2*(1-$B$15),
_xlpm.PMIMonthlyPayment,$B$19,
_xlpm.IsPrincipalZeroCondition,ROUND($G221,2) = 0,
_xlpm.IsPrincipalRemainingBlankCondition,$G221="",
_xlpm.IsPeriodBlankCondition,ISBLANK($A222),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222" s="100" t="str">
        <f t="shared" ref="J222:J285" ca="1" si="26">_xlfn.LET(
_xlpm.PrePaymentActuallyPaid,IF($C222&gt;=$E222+$F222,$F222,$C222-$E222),
_xlpm.IfPMIOwedIsBlank,IF($I222 = "",0,$I222),
_xlpm.TotalMonthlyPaymentCalculation,$D222+$E222+$H222+_xlpm.IfPMIOwedIsBlank+_xlpm.PrePaymentActuallyPaid,
_xlpm.IsPrincipalZeroCondition,ROUND($G221,2) = 0,
_xlpm.IsPrincipalRemainingBlankCondition,$G221="",
_xlpm.IsPeriodBlankCondition,ISBLANK($A222),
_xlpm.Calculation,IF(_xlpm.IsPeriodBlankCondition,"",IF(_xlpm.IsPrincipalRemainingBlankCondition,"",IF(_xlpm.IsPrincipalZeroCondition,"",_xlpm.TotalMonthlyPaymentCalculation))),
_xlpm.Calculation
)</f>
        <v/>
      </c>
      <c r="M222" s="100"/>
    </row>
    <row r="223" spans="2:13" x14ac:dyDescent="0.3">
      <c r="B223" s="116"/>
      <c r="C223" s="100" t="str">
        <f t="shared" ca="1" si="21"/>
        <v/>
      </c>
      <c r="D223" s="100" t="str">
        <f t="shared" ca="1" si="22"/>
        <v/>
      </c>
      <c r="E223" s="100" t="str">
        <f t="shared" ca="1" si="20"/>
        <v/>
      </c>
      <c r="F223" s="100"/>
      <c r="G223" s="100" t="str">
        <f t="shared" ca="1" si="23"/>
        <v/>
      </c>
      <c r="H223" s="100" t="str">
        <f t="shared" ca="1" si="24"/>
        <v/>
      </c>
      <c r="I223" s="100" t="str">
        <f t="shared" ca="1" si="25"/>
        <v/>
      </c>
      <c r="J223" s="100" t="str">
        <f t="shared" ca="1" si="26"/>
        <v/>
      </c>
      <c r="M223" s="100"/>
    </row>
    <row r="224" spans="2:13" x14ac:dyDescent="0.3">
      <c r="B224" s="116"/>
      <c r="C224" s="100" t="str">
        <f t="shared" ca="1" si="21"/>
        <v/>
      </c>
      <c r="D224" s="100" t="str">
        <f t="shared" ca="1" si="22"/>
        <v/>
      </c>
      <c r="E224" s="100" t="str">
        <f t="shared" ca="1" si="20"/>
        <v/>
      </c>
      <c r="F224" s="100"/>
      <c r="G224" s="100" t="str">
        <f t="shared" ca="1" si="23"/>
        <v/>
      </c>
      <c r="H224" s="100" t="str">
        <f t="shared" ca="1" si="24"/>
        <v/>
      </c>
      <c r="I224" s="100" t="str">
        <f t="shared" ca="1" si="25"/>
        <v/>
      </c>
      <c r="J224" s="100" t="str">
        <f t="shared" ca="1" si="26"/>
        <v/>
      </c>
      <c r="M224" s="100"/>
    </row>
    <row r="225" spans="2:13" x14ac:dyDescent="0.3">
      <c r="B225" s="116"/>
      <c r="C225" s="100" t="str">
        <f t="shared" ca="1" si="21"/>
        <v/>
      </c>
      <c r="D225" s="100" t="str">
        <f t="shared" ca="1" si="22"/>
        <v/>
      </c>
      <c r="E225" s="100" t="str">
        <f t="shared" ca="1" si="20"/>
        <v/>
      </c>
      <c r="F225" s="100"/>
      <c r="G225" s="100" t="str">
        <f t="shared" ca="1" si="23"/>
        <v/>
      </c>
      <c r="H225" s="100" t="str">
        <f t="shared" ca="1" si="24"/>
        <v/>
      </c>
      <c r="I225" s="100" t="str">
        <f t="shared" ca="1" si="25"/>
        <v/>
      </c>
      <c r="J225" s="100" t="str">
        <f t="shared" ca="1" si="26"/>
        <v/>
      </c>
      <c r="M225" s="100"/>
    </row>
    <row r="226" spans="2:13" x14ac:dyDescent="0.3">
      <c r="B226" s="116"/>
      <c r="C226" s="100" t="str">
        <f t="shared" ca="1" si="21"/>
        <v/>
      </c>
      <c r="D226" s="100" t="str">
        <f t="shared" ca="1" si="22"/>
        <v/>
      </c>
      <c r="E226" s="100" t="str">
        <f t="shared" ca="1" si="20"/>
        <v/>
      </c>
      <c r="F226" s="100"/>
      <c r="G226" s="100" t="str">
        <f t="shared" ca="1" si="23"/>
        <v/>
      </c>
      <c r="H226" s="100" t="str">
        <f t="shared" ca="1" si="24"/>
        <v/>
      </c>
      <c r="I226" s="100" t="str">
        <f t="shared" ca="1" si="25"/>
        <v/>
      </c>
      <c r="J226" s="100" t="str">
        <f t="shared" ca="1" si="26"/>
        <v/>
      </c>
      <c r="M226" s="100"/>
    </row>
    <row r="227" spans="2:13" x14ac:dyDescent="0.3">
      <c r="B227" s="116"/>
      <c r="C227" s="100" t="str">
        <f t="shared" ca="1" si="21"/>
        <v/>
      </c>
      <c r="D227" s="100" t="str">
        <f t="shared" ca="1" si="22"/>
        <v/>
      </c>
      <c r="E227" s="100" t="str">
        <f t="shared" ca="1" si="20"/>
        <v/>
      </c>
      <c r="F227" s="100"/>
      <c r="G227" s="100" t="str">
        <f t="shared" ca="1" si="23"/>
        <v/>
      </c>
      <c r="H227" s="100" t="str">
        <f t="shared" ca="1" si="24"/>
        <v/>
      </c>
      <c r="I227" s="100" t="str">
        <f t="shared" ca="1" si="25"/>
        <v/>
      </c>
      <c r="J227" s="100" t="str">
        <f t="shared" ca="1" si="26"/>
        <v/>
      </c>
      <c r="M227" s="100"/>
    </row>
    <row r="228" spans="2:13" x14ac:dyDescent="0.3">
      <c r="B228" s="116"/>
      <c r="C228" s="100" t="str">
        <f t="shared" ca="1" si="21"/>
        <v/>
      </c>
      <c r="D228" s="100" t="str">
        <f t="shared" ca="1" si="22"/>
        <v/>
      </c>
      <c r="E228" s="100" t="str">
        <f t="shared" ca="1" si="20"/>
        <v/>
      </c>
      <c r="F228" s="100"/>
      <c r="G228" s="100" t="str">
        <f t="shared" ca="1" si="23"/>
        <v/>
      </c>
      <c r="H228" s="100" t="str">
        <f t="shared" ca="1" si="24"/>
        <v/>
      </c>
      <c r="I228" s="100" t="str">
        <f t="shared" ca="1" si="25"/>
        <v/>
      </c>
      <c r="J228" s="100" t="str">
        <f t="shared" ca="1" si="26"/>
        <v/>
      </c>
      <c r="M228" s="100"/>
    </row>
    <row r="229" spans="2:13" x14ac:dyDescent="0.3">
      <c r="B229" s="116"/>
      <c r="C229" s="100" t="str">
        <f t="shared" ca="1" si="21"/>
        <v/>
      </c>
      <c r="D229" s="100" t="str">
        <f t="shared" ca="1" si="22"/>
        <v/>
      </c>
      <c r="E229" s="100" t="str">
        <f t="shared" ca="1" si="20"/>
        <v/>
      </c>
      <c r="F229" s="100"/>
      <c r="G229" s="100" t="str">
        <f t="shared" ca="1" si="23"/>
        <v/>
      </c>
      <c r="H229" s="100" t="str">
        <f t="shared" ca="1" si="24"/>
        <v/>
      </c>
      <c r="I229" s="100" t="str">
        <f t="shared" ca="1" si="25"/>
        <v/>
      </c>
      <c r="J229" s="100" t="str">
        <f t="shared" ca="1" si="26"/>
        <v/>
      </c>
      <c r="M229" s="100"/>
    </row>
    <row r="230" spans="2:13" x14ac:dyDescent="0.3">
      <c r="B230" s="116"/>
      <c r="C230" s="100" t="str">
        <f t="shared" ca="1" si="21"/>
        <v/>
      </c>
      <c r="D230" s="100" t="str">
        <f t="shared" ca="1" si="22"/>
        <v/>
      </c>
      <c r="E230" s="100" t="str">
        <f t="shared" ca="1" si="20"/>
        <v/>
      </c>
      <c r="F230" s="100"/>
      <c r="G230" s="100" t="str">
        <f t="shared" ca="1" si="23"/>
        <v/>
      </c>
      <c r="H230" s="100" t="str">
        <f t="shared" ca="1" si="24"/>
        <v/>
      </c>
      <c r="I230" s="100" t="str">
        <f t="shared" ca="1" si="25"/>
        <v/>
      </c>
      <c r="J230" s="100" t="str">
        <f t="shared" ca="1" si="26"/>
        <v/>
      </c>
      <c r="M230" s="100"/>
    </row>
    <row r="231" spans="2:13" x14ac:dyDescent="0.3">
      <c r="B231" s="116"/>
      <c r="C231" s="100" t="str">
        <f t="shared" ca="1" si="21"/>
        <v/>
      </c>
      <c r="D231" s="100" t="str">
        <f t="shared" ca="1" si="22"/>
        <v/>
      </c>
      <c r="E231" s="100" t="str">
        <f t="shared" ca="1" si="20"/>
        <v/>
      </c>
      <c r="F231" s="100"/>
      <c r="G231" s="100" t="str">
        <f t="shared" ca="1" si="23"/>
        <v/>
      </c>
      <c r="H231" s="100" t="str">
        <f t="shared" ca="1" si="24"/>
        <v/>
      </c>
      <c r="I231" s="100" t="str">
        <f t="shared" ca="1" si="25"/>
        <v/>
      </c>
      <c r="J231" s="100" t="str">
        <f t="shared" ca="1" si="26"/>
        <v/>
      </c>
      <c r="M231" s="100"/>
    </row>
    <row r="232" spans="2:13" x14ac:dyDescent="0.3">
      <c r="B232" s="116"/>
      <c r="C232" s="100" t="str">
        <f t="shared" ca="1" si="21"/>
        <v/>
      </c>
      <c r="D232" s="100" t="str">
        <f t="shared" ca="1" si="22"/>
        <v/>
      </c>
      <c r="E232" s="100" t="str">
        <f t="shared" ref="E232:E295" ca="1" si="27">_xlfn.LET(
_xlpm.PrincipalOwedCalculation,$B$10-$D232,
_xlpm.IsPrincipalLessThenOrEqualToMonthlyPaymentCondition,$G231&lt;=$B$10,
_xlpm.IsPrincipalZeroCondition,ROUND($G231,2) = 0,
_xlpm.IsPrincipalRemainingBlankCondition,$G231="",
_xlpm.IsPeriodBlankCondition,ISBLANK($A232),
_xlpm.Calculation,IF(_xlpm.IsPeriodBlankCondition,"",IF(_xlpm.IsPrincipalRemainingBlankCondition,"",IF(_xlpm.IsPrincipalZeroCondition,"",IF(_xlpm.IsPrincipalLessThenOrEqualToMonthlyPaymentCondition,$G231,_xlpm.PrincipalOwedCalculation)))),
_xlpm.Calculation
)</f>
        <v/>
      </c>
      <c r="F232" s="100"/>
      <c r="G232" s="100" t="str">
        <f t="shared" ca="1" si="23"/>
        <v/>
      </c>
      <c r="H232" s="100" t="str">
        <f t="shared" ca="1" si="24"/>
        <v/>
      </c>
      <c r="I232" s="100" t="str">
        <f t="shared" ca="1" si="25"/>
        <v/>
      </c>
      <c r="J232" s="100" t="str">
        <f t="shared" ca="1" si="26"/>
        <v/>
      </c>
      <c r="M232" s="100"/>
    </row>
    <row r="233" spans="2:13" x14ac:dyDescent="0.3">
      <c r="B233" s="116"/>
      <c r="C233" s="100" t="str">
        <f t="shared" ca="1" si="21"/>
        <v/>
      </c>
      <c r="D233" s="100" t="str">
        <f t="shared" ca="1" si="22"/>
        <v/>
      </c>
      <c r="E233" s="100" t="str">
        <f t="shared" ca="1" si="27"/>
        <v/>
      </c>
      <c r="F233" s="100"/>
      <c r="G233" s="100" t="str">
        <f t="shared" ca="1" si="23"/>
        <v/>
      </c>
      <c r="H233" s="100" t="str">
        <f t="shared" ca="1" si="24"/>
        <v/>
      </c>
      <c r="I233" s="100" t="str">
        <f t="shared" ca="1" si="25"/>
        <v/>
      </c>
      <c r="J233" s="100" t="str">
        <f t="shared" ca="1" si="26"/>
        <v/>
      </c>
      <c r="M233" s="100"/>
    </row>
    <row r="234" spans="2:13" x14ac:dyDescent="0.3">
      <c r="B234" s="116"/>
      <c r="C234" s="100" t="str">
        <f t="shared" ca="1" si="21"/>
        <v/>
      </c>
      <c r="D234" s="100" t="str">
        <f t="shared" ca="1" si="22"/>
        <v/>
      </c>
      <c r="E234" s="100" t="str">
        <f t="shared" ca="1" si="27"/>
        <v/>
      </c>
      <c r="F234" s="100"/>
      <c r="G234" s="100" t="str">
        <f t="shared" ca="1" si="23"/>
        <v/>
      </c>
      <c r="H234" s="100" t="str">
        <f t="shared" ca="1" si="24"/>
        <v/>
      </c>
      <c r="I234" s="100" t="str">
        <f t="shared" ca="1" si="25"/>
        <v/>
      </c>
      <c r="J234" s="100" t="str">
        <f t="shared" ca="1" si="26"/>
        <v/>
      </c>
      <c r="M234" s="100"/>
    </row>
    <row r="235" spans="2:13" x14ac:dyDescent="0.3">
      <c r="B235" s="116"/>
      <c r="C235" s="100" t="str">
        <f t="shared" ca="1" si="21"/>
        <v/>
      </c>
      <c r="D235" s="100" t="str">
        <f t="shared" ca="1" si="22"/>
        <v/>
      </c>
      <c r="E235" s="100" t="str">
        <f t="shared" ca="1" si="27"/>
        <v/>
      </c>
      <c r="F235" s="100"/>
      <c r="G235" s="100" t="str">
        <f t="shared" ca="1" si="23"/>
        <v/>
      </c>
      <c r="H235" s="100" t="str">
        <f t="shared" ca="1" si="24"/>
        <v/>
      </c>
      <c r="I235" s="100" t="str">
        <f t="shared" ca="1" si="25"/>
        <v/>
      </c>
      <c r="J235" s="100" t="str">
        <f t="shared" ca="1" si="26"/>
        <v/>
      </c>
      <c r="M235" s="100"/>
    </row>
    <row r="236" spans="2:13" x14ac:dyDescent="0.3">
      <c r="B236" s="116"/>
      <c r="C236" s="100" t="str">
        <f t="shared" ca="1" si="21"/>
        <v/>
      </c>
      <c r="D236" s="100" t="str">
        <f t="shared" ca="1" si="22"/>
        <v/>
      </c>
      <c r="E236" s="100" t="str">
        <f t="shared" ca="1" si="27"/>
        <v/>
      </c>
      <c r="F236" s="100"/>
      <c r="G236" s="100" t="str">
        <f t="shared" ca="1" si="23"/>
        <v/>
      </c>
      <c r="H236" s="100" t="str">
        <f t="shared" ca="1" si="24"/>
        <v/>
      </c>
      <c r="I236" s="100" t="str">
        <f t="shared" ca="1" si="25"/>
        <v/>
      </c>
      <c r="J236" s="100" t="str">
        <f t="shared" ca="1" si="26"/>
        <v/>
      </c>
      <c r="M236" s="100"/>
    </row>
    <row r="237" spans="2:13" x14ac:dyDescent="0.3">
      <c r="B237" s="116"/>
      <c r="C237" s="100" t="str">
        <f t="shared" ca="1" si="21"/>
        <v/>
      </c>
      <c r="D237" s="100" t="str">
        <f t="shared" ca="1" si="22"/>
        <v/>
      </c>
      <c r="E237" s="100" t="str">
        <f t="shared" ca="1" si="27"/>
        <v/>
      </c>
      <c r="F237" s="100"/>
      <c r="G237" s="100" t="str">
        <f t="shared" ca="1" si="23"/>
        <v/>
      </c>
      <c r="H237" s="100" t="str">
        <f t="shared" ca="1" si="24"/>
        <v/>
      </c>
      <c r="I237" s="100" t="str">
        <f t="shared" ca="1" si="25"/>
        <v/>
      </c>
      <c r="J237" s="100" t="str">
        <f t="shared" ca="1" si="26"/>
        <v/>
      </c>
      <c r="M237" s="100"/>
    </row>
    <row r="238" spans="2:13" x14ac:dyDescent="0.3">
      <c r="B238" s="116"/>
      <c r="C238" s="100" t="str">
        <f t="shared" ca="1" si="21"/>
        <v/>
      </c>
      <c r="D238" s="100" t="str">
        <f t="shared" ca="1" si="22"/>
        <v/>
      </c>
      <c r="E238" s="100" t="str">
        <f t="shared" ca="1" si="27"/>
        <v/>
      </c>
      <c r="F238" s="100"/>
      <c r="G238" s="100" t="str">
        <f t="shared" ca="1" si="23"/>
        <v/>
      </c>
      <c r="H238" s="100" t="str">
        <f t="shared" ca="1" si="24"/>
        <v/>
      </c>
      <c r="I238" s="100" t="str">
        <f t="shared" ca="1" si="25"/>
        <v/>
      </c>
      <c r="J238" s="100" t="str">
        <f t="shared" ca="1" si="26"/>
        <v/>
      </c>
      <c r="M238" s="100"/>
    </row>
    <row r="239" spans="2:13" x14ac:dyDescent="0.3">
      <c r="B239" s="116"/>
      <c r="C239" s="100" t="str">
        <f t="shared" ca="1" si="21"/>
        <v/>
      </c>
      <c r="D239" s="100" t="str">
        <f t="shared" ca="1" si="22"/>
        <v/>
      </c>
      <c r="E239" s="100" t="str">
        <f t="shared" ca="1" si="27"/>
        <v/>
      </c>
      <c r="F239" s="100"/>
      <c r="G239" s="100" t="str">
        <f t="shared" ca="1" si="23"/>
        <v/>
      </c>
      <c r="H239" s="100" t="str">
        <f t="shared" ca="1" si="24"/>
        <v/>
      </c>
      <c r="I239" s="100" t="str">
        <f t="shared" ca="1" si="25"/>
        <v/>
      </c>
      <c r="J239" s="100" t="str">
        <f t="shared" ca="1" si="26"/>
        <v/>
      </c>
      <c r="M239" s="100"/>
    </row>
    <row r="240" spans="2:13" x14ac:dyDescent="0.3">
      <c r="B240" s="116"/>
      <c r="C240" s="100" t="str">
        <f t="shared" ca="1" si="21"/>
        <v/>
      </c>
      <c r="D240" s="100" t="str">
        <f t="shared" ca="1" si="22"/>
        <v/>
      </c>
      <c r="E240" s="100" t="str">
        <f t="shared" ca="1" si="27"/>
        <v/>
      </c>
      <c r="F240" s="100"/>
      <c r="G240" s="100" t="str">
        <f t="shared" ca="1" si="23"/>
        <v/>
      </c>
      <c r="H240" s="100" t="str">
        <f t="shared" ca="1" si="24"/>
        <v/>
      </c>
      <c r="I240" s="100" t="str">
        <f t="shared" ca="1" si="25"/>
        <v/>
      </c>
      <c r="J240" s="100" t="str">
        <f t="shared" ca="1" si="26"/>
        <v/>
      </c>
      <c r="M240" s="100"/>
    </row>
    <row r="241" spans="2:13" x14ac:dyDescent="0.3">
      <c r="B241" s="116"/>
      <c r="C241" s="100" t="str">
        <f t="shared" ca="1" si="21"/>
        <v/>
      </c>
      <c r="D241" s="100" t="str">
        <f t="shared" ca="1" si="22"/>
        <v/>
      </c>
      <c r="E241" s="100" t="str">
        <f t="shared" ca="1" si="27"/>
        <v/>
      </c>
      <c r="F241" s="100"/>
      <c r="G241" s="100" t="str">
        <f t="shared" ca="1" si="23"/>
        <v/>
      </c>
      <c r="H241" s="100" t="str">
        <f t="shared" ca="1" si="24"/>
        <v/>
      </c>
      <c r="I241" s="100" t="str">
        <f t="shared" ca="1" si="25"/>
        <v/>
      </c>
      <c r="J241" s="100" t="str">
        <f t="shared" ca="1" si="26"/>
        <v/>
      </c>
      <c r="M241" s="100"/>
    </row>
    <row r="242" spans="2:13" x14ac:dyDescent="0.3">
      <c r="B242" s="116"/>
      <c r="C242" s="100" t="str">
        <f t="shared" ca="1" si="21"/>
        <v/>
      </c>
      <c r="D242" s="100" t="str">
        <f t="shared" ca="1" si="22"/>
        <v/>
      </c>
      <c r="E242" s="100" t="str">
        <f t="shared" ca="1" si="27"/>
        <v/>
      </c>
      <c r="F242" s="100"/>
      <c r="G242" s="100" t="str">
        <f t="shared" ca="1" si="23"/>
        <v/>
      </c>
      <c r="H242" s="100" t="str">
        <f t="shared" ca="1" si="24"/>
        <v/>
      </c>
      <c r="I242" s="100" t="str">
        <f t="shared" ca="1" si="25"/>
        <v/>
      </c>
      <c r="J242" s="100" t="str">
        <f t="shared" ca="1" si="26"/>
        <v/>
      </c>
      <c r="M242" s="100"/>
    </row>
    <row r="243" spans="2:13" x14ac:dyDescent="0.3">
      <c r="B243" s="116"/>
      <c r="C243" s="100" t="str">
        <f t="shared" ca="1" si="21"/>
        <v/>
      </c>
      <c r="D243" s="100" t="str">
        <f t="shared" ca="1" si="22"/>
        <v/>
      </c>
      <c r="E243" s="100" t="str">
        <f t="shared" ca="1" si="27"/>
        <v/>
      </c>
      <c r="F243" s="100"/>
      <c r="G243" s="100" t="str">
        <f t="shared" ca="1" si="23"/>
        <v/>
      </c>
      <c r="H243" s="100" t="str">
        <f t="shared" ca="1" si="24"/>
        <v/>
      </c>
      <c r="I243" s="100" t="str">
        <f t="shared" ca="1" si="25"/>
        <v/>
      </c>
      <c r="J243" s="100" t="str">
        <f t="shared" ca="1" si="26"/>
        <v/>
      </c>
      <c r="M243" s="100"/>
    </row>
    <row r="244" spans="2:13" x14ac:dyDescent="0.3">
      <c r="B244" s="116"/>
      <c r="C244" s="100" t="str">
        <f t="shared" ca="1" si="21"/>
        <v/>
      </c>
      <c r="D244" s="100" t="str">
        <f t="shared" ca="1" si="22"/>
        <v/>
      </c>
      <c r="E244" s="100" t="str">
        <f t="shared" ca="1" si="27"/>
        <v/>
      </c>
      <c r="F244" s="100"/>
      <c r="G244" s="100" t="str">
        <f t="shared" ca="1" si="23"/>
        <v/>
      </c>
      <c r="H244" s="100" t="str">
        <f t="shared" ca="1" si="24"/>
        <v/>
      </c>
      <c r="I244" s="100" t="str">
        <f t="shared" ca="1" si="25"/>
        <v/>
      </c>
      <c r="J244" s="100" t="str">
        <f t="shared" ca="1" si="26"/>
        <v/>
      </c>
      <c r="M244" s="100"/>
    </row>
    <row r="245" spans="2:13" x14ac:dyDescent="0.3">
      <c r="B245" s="116"/>
      <c r="C245" s="100" t="str">
        <f t="shared" ca="1" si="21"/>
        <v/>
      </c>
      <c r="D245" s="100" t="str">
        <f t="shared" ca="1" si="22"/>
        <v/>
      </c>
      <c r="E245" s="100" t="str">
        <f t="shared" ca="1" si="27"/>
        <v/>
      </c>
      <c r="F245" s="100"/>
      <c r="G245" s="100" t="str">
        <f t="shared" ca="1" si="23"/>
        <v/>
      </c>
      <c r="H245" s="100" t="str">
        <f t="shared" ca="1" si="24"/>
        <v/>
      </c>
      <c r="I245" s="100" t="str">
        <f t="shared" ca="1" si="25"/>
        <v/>
      </c>
      <c r="J245" s="100" t="str">
        <f t="shared" ca="1" si="26"/>
        <v/>
      </c>
      <c r="M245" s="100"/>
    </row>
    <row r="246" spans="2:13" x14ac:dyDescent="0.3">
      <c r="B246" s="116"/>
      <c r="C246" s="100" t="str">
        <f t="shared" ca="1" si="21"/>
        <v/>
      </c>
      <c r="D246" s="100" t="str">
        <f t="shared" ca="1" si="22"/>
        <v/>
      </c>
      <c r="E246" s="100" t="str">
        <f t="shared" ca="1" si="27"/>
        <v/>
      </c>
      <c r="F246" s="100"/>
      <c r="G246" s="100" t="str">
        <f t="shared" ca="1" si="23"/>
        <v/>
      </c>
      <c r="H246" s="100" t="str">
        <f t="shared" ca="1" si="24"/>
        <v/>
      </c>
      <c r="I246" s="100" t="str">
        <f t="shared" ca="1" si="25"/>
        <v/>
      </c>
      <c r="J246" s="100" t="str">
        <f t="shared" ca="1" si="26"/>
        <v/>
      </c>
      <c r="M246" s="100"/>
    </row>
    <row r="247" spans="2:13" x14ac:dyDescent="0.3">
      <c r="B247" s="116"/>
      <c r="C247" s="100" t="str">
        <f t="shared" ca="1" si="21"/>
        <v/>
      </c>
      <c r="D247" s="100" t="str">
        <f t="shared" ca="1" si="22"/>
        <v/>
      </c>
      <c r="E247" s="100" t="str">
        <f t="shared" ca="1" si="27"/>
        <v/>
      </c>
      <c r="F247" s="100"/>
      <c r="G247" s="100" t="str">
        <f t="shared" ca="1" si="23"/>
        <v/>
      </c>
      <c r="H247" s="100" t="str">
        <f t="shared" ca="1" si="24"/>
        <v/>
      </c>
      <c r="I247" s="100" t="str">
        <f t="shared" ca="1" si="25"/>
        <v/>
      </c>
      <c r="J247" s="100" t="str">
        <f t="shared" ca="1" si="26"/>
        <v/>
      </c>
      <c r="M247" s="100"/>
    </row>
    <row r="248" spans="2:13" x14ac:dyDescent="0.3">
      <c r="B248" s="116"/>
      <c r="C248" s="100" t="str">
        <f t="shared" ca="1" si="21"/>
        <v/>
      </c>
      <c r="D248" s="100" t="str">
        <f t="shared" ca="1" si="22"/>
        <v/>
      </c>
      <c r="E248" s="100" t="str">
        <f t="shared" ca="1" si="27"/>
        <v/>
      </c>
      <c r="F248" s="100"/>
      <c r="G248" s="100" t="str">
        <f t="shared" ca="1" si="23"/>
        <v/>
      </c>
      <c r="H248" s="100" t="str">
        <f t="shared" ca="1" si="24"/>
        <v/>
      </c>
      <c r="I248" s="100" t="str">
        <f t="shared" ca="1" si="25"/>
        <v/>
      </c>
      <c r="J248" s="100" t="str">
        <f t="shared" ca="1" si="26"/>
        <v/>
      </c>
      <c r="M248" s="100"/>
    </row>
    <row r="249" spans="2:13" x14ac:dyDescent="0.3">
      <c r="B249" s="116"/>
      <c r="C249" s="100" t="str">
        <f t="shared" ca="1" si="21"/>
        <v/>
      </c>
      <c r="D249" s="100" t="str">
        <f t="shared" ca="1" si="22"/>
        <v/>
      </c>
      <c r="E249" s="100" t="str">
        <f t="shared" ca="1" si="27"/>
        <v/>
      </c>
      <c r="F249" s="100"/>
      <c r="G249" s="100" t="str">
        <f t="shared" ca="1" si="23"/>
        <v/>
      </c>
      <c r="H249" s="100" t="str">
        <f t="shared" ca="1" si="24"/>
        <v/>
      </c>
      <c r="I249" s="100" t="str">
        <f t="shared" ca="1" si="25"/>
        <v/>
      </c>
      <c r="J249" s="100" t="str">
        <f t="shared" ca="1" si="26"/>
        <v/>
      </c>
      <c r="M249" s="100"/>
    </row>
    <row r="250" spans="2:13" x14ac:dyDescent="0.3">
      <c r="B250" s="116"/>
      <c r="C250" s="100" t="str">
        <f t="shared" ca="1" si="21"/>
        <v/>
      </c>
      <c r="D250" s="100" t="str">
        <f t="shared" ca="1" si="22"/>
        <v/>
      </c>
      <c r="E250" s="100" t="str">
        <f t="shared" ca="1" si="27"/>
        <v/>
      </c>
      <c r="F250" s="100"/>
      <c r="G250" s="100" t="str">
        <f t="shared" ca="1" si="23"/>
        <v/>
      </c>
      <c r="H250" s="100" t="str">
        <f t="shared" ca="1" si="24"/>
        <v/>
      </c>
      <c r="I250" s="100" t="str">
        <f t="shared" ca="1" si="25"/>
        <v/>
      </c>
      <c r="J250" s="100" t="str">
        <f t="shared" ca="1" si="26"/>
        <v/>
      </c>
      <c r="M250" s="100"/>
    </row>
    <row r="251" spans="2:13" x14ac:dyDescent="0.3">
      <c r="B251" s="116"/>
      <c r="C251" s="100" t="str">
        <f t="shared" ca="1" si="21"/>
        <v/>
      </c>
      <c r="D251" s="100" t="str">
        <f t="shared" ca="1" si="22"/>
        <v/>
      </c>
      <c r="E251" s="100" t="str">
        <f t="shared" ca="1" si="27"/>
        <v/>
      </c>
      <c r="F251" s="100"/>
      <c r="G251" s="100" t="str">
        <f t="shared" ca="1" si="23"/>
        <v/>
      </c>
      <c r="H251" s="100" t="str">
        <f t="shared" ca="1" si="24"/>
        <v/>
      </c>
      <c r="I251" s="100" t="str">
        <f t="shared" ca="1" si="25"/>
        <v/>
      </c>
      <c r="J251" s="100" t="str">
        <f t="shared" ca="1" si="26"/>
        <v/>
      </c>
      <c r="M251" s="100"/>
    </row>
    <row r="252" spans="2:13" x14ac:dyDescent="0.3">
      <c r="B252" s="116"/>
      <c r="C252" s="100" t="str">
        <f t="shared" ca="1" si="21"/>
        <v/>
      </c>
      <c r="D252" s="100" t="str">
        <f t="shared" ca="1" si="22"/>
        <v/>
      </c>
      <c r="E252" s="100" t="str">
        <f t="shared" ca="1" si="27"/>
        <v/>
      </c>
      <c r="F252" s="100"/>
      <c r="G252" s="100" t="str">
        <f t="shared" ca="1" si="23"/>
        <v/>
      </c>
      <c r="H252" s="100" t="str">
        <f t="shared" ca="1" si="24"/>
        <v/>
      </c>
      <c r="I252" s="100" t="str">
        <f t="shared" ca="1" si="25"/>
        <v/>
      </c>
      <c r="J252" s="100" t="str">
        <f t="shared" ca="1" si="26"/>
        <v/>
      </c>
      <c r="K252" s="100"/>
      <c r="M252" s="100"/>
    </row>
    <row r="253" spans="2:13" x14ac:dyDescent="0.3">
      <c r="B253" s="116"/>
      <c r="C253" s="100" t="str">
        <f t="shared" ca="1" si="21"/>
        <v/>
      </c>
      <c r="D253" s="100" t="str">
        <f t="shared" ca="1" si="22"/>
        <v/>
      </c>
      <c r="E253" s="100" t="str">
        <f t="shared" ca="1" si="27"/>
        <v/>
      </c>
      <c r="F253" s="100"/>
      <c r="G253" s="100" t="str">
        <f t="shared" ca="1" si="23"/>
        <v/>
      </c>
      <c r="H253" s="100" t="str">
        <f t="shared" ca="1" si="24"/>
        <v/>
      </c>
      <c r="I253" s="100" t="str">
        <f t="shared" ca="1" si="25"/>
        <v/>
      </c>
      <c r="J253" s="100" t="str">
        <f t="shared" ca="1" si="26"/>
        <v/>
      </c>
      <c r="M253" s="100"/>
    </row>
    <row r="254" spans="2:13" x14ac:dyDescent="0.3">
      <c r="B254" s="116"/>
      <c r="C254" s="100" t="str">
        <f t="shared" ca="1" si="21"/>
        <v/>
      </c>
      <c r="D254" s="100" t="str">
        <f t="shared" ca="1" si="22"/>
        <v/>
      </c>
      <c r="E254" s="100" t="str">
        <f t="shared" ca="1" si="27"/>
        <v/>
      </c>
      <c r="F254" s="100"/>
      <c r="G254" s="100" t="str">
        <f t="shared" ca="1" si="23"/>
        <v/>
      </c>
      <c r="H254" s="100" t="str">
        <f t="shared" ca="1" si="24"/>
        <v/>
      </c>
      <c r="I254" s="100" t="str">
        <f t="shared" ca="1" si="25"/>
        <v/>
      </c>
      <c r="J254" s="100" t="str">
        <f t="shared" ca="1" si="26"/>
        <v/>
      </c>
      <c r="M254" s="100"/>
    </row>
    <row r="255" spans="2:13" x14ac:dyDescent="0.3">
      <c r="B255" s="116"/>
      <c r="C255" s="100" t="str">
        <f t="shared" ca="1" si="21"/>
        <v/>
      </c>
      <c r="D255" s="100" t="str">
        <f t="shared" ca="1" si="22"/>
        <v/>
      </c>
      <c r="E255" s="100" t="str">
        <f t="shared" ca="1" si="27"/>
        <v/>
      </c>
      <c r="F255" s="100"/>
      <c r="G255" s="100" t="str">
        <f t="shared" ca="1" si="23"/>
        <v/>
      </c>
      <c r="H255" s="100" t="str">
        <f t="shared" ca="1" si="24"/>
        <v/>
      </c>
      <c r="I255" s="100" t="str">
        <f t="shared" ca="1" si="25"/>
        <v/>
      </c>
      <c r="J255" s="100" t="str">
        <f t="shared" ca="1" si="26"/>
        <v/>
      </c>
      <c r="M255" s="100"/>
    </row>
    <row r="256" spans="2:13" x14ac:dyDescent="0.3">
      <c r="B256" s="116"/>
      <c r="C256" s="100" t="str">
        <f t="shared" ca="1" si="21"/>
        <v/>
      </c>
      <c r="D256" s="100" t="str">
        <f t="shared" ca="1" si="22"/>
        <v/>
      </c>
      <c r="E256" s="100" t="str">
        <f t="shared" ca="1" si="27"/>
        <v/>
      </c>
      <c r="F256" s="100"/>
      <c r="G256" s="100" t="str">
        <f t="shared" ca="1" si="23"/>
        <v/>
      </c>
      <c r="H256" s="100" t="str">
        <f t="shared" ca="1" si="24"/>
        <v/>
      </c>
      <c r="I256" s="100" t="str">
        <f t="shared" ca="1" si="25"/>
        <v/>
      </c>
      <c r="J256" s="100" t="str">
        <f t="shared" ca="1" si="26"/>
        <v/>
      </c>
      <c r="M256" s="100"/>
    </row>
    <row r="257" spans="2:13" x14ac:dyDescent="0.3">
      <c r="B257" s="116"/>
      <c r="C257" s="100" t="str">
        <f t="shared" ca="1" si="21"/>
        <v/>
      </c>
      <c r="D257" s="100" t="str">
        <f t="shared" ca="1" si="22"/>
        <v/>
      </c>
      <c r="E257" s="100" t="str">
        <f t="shared" ca="1" si="27"/>
        <v/>
      </c>
      <c r="F257" s="100"/>
      <c r="G257" s="100" t="str">
        <f t="shared" ca="1" si="23"/>
        <v/>
      </c>
      <c r="H257" s="100" t="str">
        <f t="shared" ca="1" si="24"/>
        <v/>
      </c>
      <c r="I257" s="100" t="str">
        <f t="shared" ca="1" si="25"/>
        <v/>
      </c>
      <c r="J257" s="100" t="str">
        <f t="shared" ca="1" si="26"/>
        <v/>
      </c>
      <c r="M257" s="100"/>
    </row>
    <row r="258" spans="2:13" x14ac:dyDescent="0.3">
      <c r="B258" s="116"/>
      <c r="C258" s="100" t="str">
        <f t="shared" ca="1" si="21"/>
        <v/>
      </c>
      <c r="D258" s="100" t="str">
        <f t="shared" ca="1" si="22"/>
        <v/>
      </c>
      <c r="E258" s="100" t="str">
        <f t="shared" ca="1" si="27"/>
        <v/>
      </c>
      <c r="F258" s="100"/>
      <c r="G258" s="100" t="str">
        <f t="shared" ca="1" si="23"/>
        <v/>
      </c>
      <c r="H258" s="100" t="str">
        <f t="shared" ca="1" si="24"/>
        <v/>
      </c>
      <c r="I258" s="100" t="str">
        <f t="shared" ca="1" si="25"/>
        <v/>
      </c>
      <c r="J258" s="100" t="str">
        <f t="shared" ca="1" si="26"/>
        <v/>
      </c>
      <c r="M258" s="100"/>
    </row>
    <row r="259" spans="2:13" x14ac:dyDescent="0.3">
      <c r="B259" s="116"/>
      <c r="C259" s="100" t="str">
        <f t="shared" ca="1" si="21"/>
        <v/>
      </c>
      <c r="D259" s="100" t="str">
        <f t="shared" ca="1" si="22"/>
        <v/>
      </c>
      <c r="E259" s="100" t="str">
        <f t="shared" ca="1" si="27"/>
        <v/>
      </c>
      <c r="F259" s="100"/>
      <c r="G259" s="100" t="str">
        <f t="shared" ca="1" si="23"/>
        <v/>
      </c>
      <c r="H259" s="100" t="str">
        <f t="shared" ca="1" si="24"/>
        <v/>
      </c>
      <c r="I259" s="100" t="str">
        <f t="shared" ca="1" si="25"/>
        <v/>
      </c>
      <c r="J259" s="100" t="str">
        <f t="shared" ca="1" si="26"/>
        <v/>
      </c>
      <c r="M259" s="100"/>
    </row>
    <row r="260" spans="2:13" x14ac:dyDescent="0.3">
      <c r="B260" s="116"/>
      <c r="C260" s="100" t="str">
        <f t="shared" ca="1" si="21"/>
        <v/>
      </c>
      <c r="D260" s="100" t="str">
        <f t="shared" ca="1" si="22"/>
        <v/>
      </c>
      <c r="E260" s="100" t="str">
        <f t="shared" ca="1" si="27"/>
        <v/>
      </c>
      <c r="F260" s="100"/>
      <c r="G260" s="100" t="str">
        <f t="shared" ca="1" si="23"/>
        <v/>
      </c>
      <c r="H260" s="100" t="str">
        <f t="shared" ca="1" si="24"/>
        <v/>
      </c>
      <c r="I260" s="100" t="str">
        <f t="shared" ca="1" si="25"/>
        <v/>
      </c>
      <c r="J260" s="100" t="str">
        <f t="shared" ca="1" si="26"/>
        <v/>
      </c>
      <c r="M260" s="100"/>
    </row>
    <row r="261" spans="2:13" x14ac:dyDescent="0.3">
      <c r="B261" s="116"/>
      <c r="C261" s="100" t="str">
        <f t="shared" ca="1" si="21"/>
        <v/>
      </c>
      <c r="D261" s="100" t="str">
        <f t="shared" ca="1" si="22"/>
        <v/>
      </c>
      <c r="E261" s="100" t="str">
        <f t="shared" ca="1" si="27"/>
        <v/>
      </c>
      <c r="F261" s="100"/>
      <c r="G261" s="100" t="str">
        <f t="shared" ca="1" si="23"/>
        <v/>
      </c>
      <c r="H261" s="100" t="str">
        <f t="shared" ca="1" si="24"/>
        <v/>
      </c>
      <c r="I261" s="100" t="str">
        <f t="shared" ca="1" si="25"/>
        <v/>
      </c>
      <c r="J261" s="100" t="str">
        <f t="shared" ca="1" si="26"/>
        <v/>
      </c>
      <c r="M261" s="100"/>
    </row>
    <row r="262" spans="2:13" x14ac:dyDescent="0.3">
      <c r="B262" s="116"/>
      <c r="C262" s="100" t="str">
        <f t="shared" ca="1" si="21"/>
        <v/>
      </c>
      <c r="D262" s="100" t="str">
        <f t="shared" ca="1" si="22"/>
        <v/>
      </c>
      <c r="E262" s="100" t="str">
        <f t="shared" ca="1" si="27"/>
        <v/>
      </c>
      <c r="F262" s="100"/>
      <c r="G262" s="100" t="str">
        <f t="shared" ca="1" si="23"/>
        <v/>
      </c>
      <c r="H262" s="100" t="str">
        <f t="shared" ca="1" si="24"/>
        <v/>
      </c>
      <c r="I262" s="100" t="str">
        <f t="shared" ca="1" si="25"/>
        <v/>
      </c>
      <c r="J262" s="100" t="str">
        <f t="shared" ca="1" si="26"/>
        <v/>
      </c>
      <c r="M262" s="100"/>
    </row>
    <row r="263" spans="2:13" x14ac:dyDescent="0.3">
      <c r="B263" s="116"/>
      <c r="C263" s="100" t="str">
        <f t="shared" ca="1" si="21"/>
        <v/>
      </c>
      <c r="D263" s="100" t="str">
        <f t="shared" ca="1" si="22"/>
        <v/>
      </c>
      <c r="E263" s="100" t="str">
        <f t="shared" ca="1" si="27"/>
        <v/>
      </c>
      <c r="F263" s="100"/>
      <c r="G263" s="100" t="str">
        <f t="shared" ca="1" si="23"/>
        <v/>
      </c>
      <c r="H263" s="100" t="str">
        <f t="shared" ca="1" si="24"/>
        <v/>
      </c>
      <c r="I263" s="100" t="str">
        <f t="shared" ca="1" si="25"/>
        <v/>
      </c>
      <c r="J263" s="100" t="str">
        <f t="shared" ca="1" si="26"/>
        <v/>
      </c>
      <c r="M263" s="100"/>
    </row>
    <row r="264" spans="2:13" x14ac:dyDescent="0.3">
      <c r="B264" s="116"/>
      <c r="C264" s="100" t="str">
        <f t="shared" ca="1" si="21"/>
        <v/>
      </c>
      <c r="D264" s="100" t="str">
        <f t="shared" ca="1" si="22"/>
        <v/>
      </c>
      <c r="E264" s="100" t="str">
        <f t="shared" ca="1" si="27"/>
        <v/>
      </c>
      <c r="F264" s="100"/>
      <c r="G264" s="100" t="str">
        <f t="shared" ca="1" si="23"/>
        <v/>
      </c>
      <c r="H264" s="100" t="str">
        <f t="shared" ca="1" si="24"/>
        <v/>
      </c>
      <c r="I264" s="100" t="str">
        <f t="shared" ca="1" si="25"/>
        <v/>
      </c>
      <c r="J264" s="100" t="str">
        <f t="shared" ca="1" si="26"/>
        <v/>
      </c>
      <c r="M264" s="100"/>
    </row>
    <row r="265" spans="2:13" x14ac:dyDescent="0.3">
      <c r="B265" s="116"/>
      <c r="C265" s="100" t="str">
        <f t="shared" ca="1" si="21"/>
        <v/>
      </c>
      <c r="D265" s="100" t="str">
        <f t="shared" ca="1" si="22"/>
        <v/>
      </c>
      <c r="E265" s="100" t="str">
        <f t="shared" ca="1" si="27"/>
        <v/>
      </c>
      <c r="F265" s="100"/>
      <c r="G265" s="100" t="str">
        <f t="shared" ca="1" si="23"/>
        <v/>
      </c>
      <c r="H265" s="100" t="str">
        <f t="shared" ca="1" si="24"/>
        <v/>
      </c>
      <c r="I265" s="100" t="str">
        <f t="shared" ca="1" si="25"/>
        <v/>
      </c>
      <c r="J265" s="100" t="str">
        <f t="shared" ca="1" si="26"/>
        <v/>
      </c>
      <c r="M265" s="100"/>
    </row>
    <row r="266" spans="2:13" x14ac:dyDescent="0.3">
      <c r="B266" s="116"/>
      <c r="C266" s="100" t="str">
        <f t="shared" ca="1" si="21"/>
        <v/>
      </c>
      <c r="D266" s="100" t="str">
        <f t="shared" ca="1" si="22"/>
        <v/>
      </c>
      <c r="E266" s="100" t="str">
        <f t="shared" ca="1" si="27"/>
        <v/>
      </c>
      <c r="F266" s="100"/>
      <c r="G266" s="100" t="str">
        <f t="shared" ca="1" si="23"/>
        <v/>
      </c>
      <c r="H266" s="100" t="str">
        <f t="shared" ca="1" si="24"/>
        <v/>
      </c>
      <c r="I266" s="100" t="str">
        <f t="shared" ca="1" si="25"/>
        <v/>
      </c>
      <c r="J266" s="100" t="str">
        <f t="shared" ca="1" si="26"/>
        <v/>
      </c>
      <c r="M266" s="100"/>
    </row>
    <row r="267" spans="2:13" x14ac:dyDescent="0.3">
      <c r="B267" s="116"/>
      <c r="C267" s="100" t="str">
        <f t="shared" ca="1" si="21"/>
        <v/>
      </c>
      <c r="D267" s="100" t="str">
        <f t="shared" ca="1" si="22"/>
        <v/>
      </c>
      <c r="E267" s="100" t="str">
        <f t="shared" ca="1" si="27"/>
        <v/>
      </c>
      <c r="F267" s="100"/>
      <c r="G267" s="100" t="str">
        <f t="shared" ca="1" si="23"/>
        <v/>
      </c>
      <c r="H267" s="100" t="str">
        <f t="shared" ca="1" si="24"/>
        <v/>
      </c>
      <c r="I267" s="100" t="str">
        <f t="shared" ca="1" si="25"/>
        <v/>
      </c>
      <c r="J267" s="100" t="str">
        <f t="shared" ca="1" si="26"/>
        <v/>
      </c>
      <c r="M267" s="100"/>
    </row>
    <row r="268" spans="2:13" x14ac:dyDescent="0.3">
      <c r="B268" s="116"/>
      <c r="C268" s="100" t="str">
        <f t="shared" ca="1" si="21"/>
        <v/>
      </c>
      <c r="D268" s="100" t="str">
        <f t="shared" ca="1" si="22"/>
        <v/>
      </c>
      <c r="E268" s="100" t="str">
        <f t="shared" ca="1" si="27"/>
        <v/>
      </c>
      <c r="F268" s="100"/>
      <c r="G268" s="100" t="str">
        <f t="shared" ca="1" si="23"/>
        <v/>
      </c>
      <c r="H268" s="100" t="str">
        <f t="shared" ca="1" si="24"/>
        <v/>
      </c>
      <c r="I268" s="100" t="str">
        <f t="shared" ca="1" si="25"/>
        <v/>
      </c>
      <c r="J268" s="100" t="str">
        <f t="shared" ca="1" si="26"/>
        <v/>
      </c>
      <c r="M268" s="100"/>
    </row>
    <row r="269" spans="2:13" x14ac:dyDescent="0.3">
      <c r="B269" s="116"/>
      <c r="C269" s="100" t="str">
        <f t="shared" ca="1" si="21"/>
        <v/>
      </c>
      <c r="D269" s="100" t="str">
        <f t="shared" ca="1" si="22"/>
        <v/>
      </c>
      <c r="E269" s="100" t="str">
        <f t="shared" ca="1" si="27"/>
        <v/>
      </c>
      <c r="F269" s="100"/>
      <c r="G269" s="100" t="str">
        <f t="shared" ca="1" si="23"/>
        <v/>
      </c>
      <c r="H269" s="100" t="str">
        <f t="shared" ca="1" si="24"/>
        <v/>
      </c>
      <c r="I269" s="100" t="str">
        <f t="shared" ca="1" si="25"/>
        <v/>
      </c>
      <c r="J269" s="100" t="str">
        <f t="shared" ca="1" si="26"/>
        <v/>
      </c>
      <c r="M269" s="100"/>
    </row>
    <row r="270" spans="2:13" x14ac:dyDescent="0.3">
      <c r="B270" s="116"/>
      <c r="C270" s="100" t="str">
        <f t="shared" ca="1" si="21"/>
        <v/>
      </c>
      <c r="D270" s="100" t="str">
        <f t="shared" ca="1" si="22"/>
        <v/>
      </c>
      <c r="E270" s="100" t="str">
        <f t="shared" ca="1" si="27"/>
        <v/>
      </c>
      <c r="F270" s="100"/>
      <c r="G270" s="100" t="str">
        <f t="shared" ca="1" si="23"/>
        <v/>
      </c>
      <c r="H270" s="100" t="str">
        <f t="shared" ca="1" si="24"/>
        <v/>
      </c>
      <c r="I270" s="100" t="str">
        <f t="shared" ca="1" si="25"/>
        <v/>
      </c>
      <c r="J270" s="100" t="str">
        <f t="shared" ca="1" si="26"/>
        <v/>
      </c>
      <c r="M270" s="100"/>
    </row>
    <row r="271" spans="2:13" x14ac:dyDescent="0.3">
      <c r="B271" s="116"/>
      <c r="C271" s="100" t="str">
        <f t="shared" ca="1" si="21"/>
        <v/>
      </c>
      <c r="D271" s="100" t="str">
        <f t="shared" ca="1" si="22"/>
        <v/>
      </c>
      <c r="E271" s="100" t="str">
        <f t="shared" ca="1" si="27"/>
        <v/>
      </c>
      <c r="F271" s="100"/>
      <c r="G271" s="100" t="str">
        <f t="shared" ca="1" si="23"/>
        <v/>
      </c>
      <c r="H271" s="100" t="str">
        <f t="shared" ca="1" si="24"/>
        <v/>
      </c>
      <c r="I271" s="100" t="str">
        <f t="shared" ca="1" si="25"/>
        <v/>
      </c>
      <c r="J271" s="100" t="str">
        <f t="shared" ca="1" si="26"/>
        <v/>
      </c>
      <c r="M271" s="100"/>
    </row>
    <row r="272" spans="2:13" x14ac:dyDescent="0.3">
      <c r="B272" s="116"/>
      <c r="C272" s="100" t="str">
        <f t="shared" ca="1" si="21"/>
        <v/>
      </c>
      <c r="D272" s="100" t="str">
        <f t="shared" ca="1" si="22"/>
        <v/>
      </c>
      <c r="E272" s="100" t="str">
        <f t="shared" ca="1" si="27"/>
        <v/>
      </c>
      <c r="F272" s="100"/>
      <c r="G272" s="100" t="str">
        <f t="shared" ca="1" si="23"/>
        <v/>
      </c>
      <c r="H272" s="100" t="str">
        <f t="shared" ca="1" si="24"/>
        <v/>
      </c>
      <c r="I272" s="100" t="str">
        <f t="shared" ca="1" si="25"/>
        <v/>
      </c>
      <c r="J272" s="100" t="str">
        <f t="shared" ca="1" si="26"/>
        <v/>
      </c>
      <c r="M272" s="100"/>
    </row>
    <row r="273" spans="2:13" x14ac:dyDescent="0.3">
      <c r="B273" s="116"/>
      <c r="C273" s="100" t="str">
        <f t="shared" ca="1" si="21"/>
        <v/>
      </c>
      <c r="D273" s="100" t="str">
        <f t="shared" ca="1" si="22"/>
        <v/>
      </c>
      <c r="E273" s="100" t="str">
        <f t="shared" ca="1" si="27"/>
        <v/>
      </c>
      <c r="F273" s="100"/>
      <c r="G273" s="100" t="str">
        <f t="shared" ca="1" si="23"/>
        <v/>
      </c>
      <c r="H273" s="100" t="str">
        <f t="shared" ca="1" si="24"/>
        <v/>
      </c>
      <c r="I273" s="100" t="str">
        <f t="shared" ca="1" si="25"/>
        <v/>
      </c>
      <c r="J273" s="100" t="str">
        <f t="shared" ca="1" si="26"/>
        <v/>
      </c>
      <c r="M273" s="100"/>
    </row>
    <row r="274" spans="2:13" x14ac:dyDescent="0.3">
      <c r="B274" s="116"/>
      <c r="C274" s="100" t="str">
        <f t="shared" ca="1" si="21"/>
        <v/>
      </c>
      <c r="D274" s="100" t="str">
        <f t="shared" ca="1" si="22"/>
        <v/>
      </c>
      <c r="E274" s="100" t="str">
        <f t="shared" ca="1" si="27"/>
        <v/>
      </c>
      <c r="F274" s="100"/>
      <c r="G274" s="100" t="str">
        <f t="shared" ca="1" si="23"/>
        <v/>
      </c>
      <c r="H274" s="100" t="str">
        <f t="shared" ca="1" si="24"/>
        <v/>
      </c>
      <c r="I274" s="100" t="str">
        <f t="shared" ca="1" si="25"/>
        <v/>
      </c>
      <c r="J274" s="100" t="str">
        <f t="shared" ca="1" si="26"/>
        <v/>
      </c>
      <c r="M274" s="100"/>
    </row>
    <row r="275" spans="2:13" x14ac:dyDescent="0.3">
      <c r="B275" s="116"/>
      <c r="C275" s="100" t="str">
        <f t="shared" ca="1" si="21"/>
        <v/>
      </c>
      <c r="D275" s="100" t="str">
        <f t="shared" ca="1" si="22"/>
        <v/>
      </c>
      <c r="E275" s="100" t="str">
        <f t="shared" ca="1" si="27"/>
        <v/>
      </c>
      <c r="F275" s="100"/>
      <c r="G275" s="100" t="str">
        <f t="shared" ca="1" si="23"/>
        <v/>
      </c>
      <c r="H275" s="100" t="str">
        <f t="shared" ca="1" si="24"/>
        <v/>
      </c>
      <c r="I275" s="100" t="str">
        <f t="shared" ca="1" si="25"/>
        <v/>
      </c>
      <c r="J275" s="100" t="str">
        <f t="shared" ca="1" si="26"/>
        <v/>
      </c>
      <c r="M275" s="100"/>
    </row>
    <row r="276" spans="2:13" x14ac:dyDescent="0.3">
      <c r="B276" s="116"/>
      <c r="C276" s="100" t="str">
        <f t="shared" ca="1" si="21"/>
        <v/>
      </c>
      <c r="D276" s="100" t="str">
        <f t="shared" ca="1" si="22"/>
        <v/>
      </c>
      <c r="E276" s="100" t="str">
        <f t="shared" ca="1" si="27"/>
        <v/>
      </c>
      <c r="F276" s="100"/>
      <c r="G276" s="100" t="str">
        <f t="shared" ca="1" si="23"/>
        <v/>
      </c>
      <c r="H276" s="100" t="str">
        <f t="shared" ca="1" si="24"/>
        <v/>
      </c>
      <c r="I276" s="100" t="str">
        <f t="shared" ca="1" si="25"/>
        <v/>
      </c>
      <c r="J276" s="100" t="str">
        <f t="shared" ca="1" si="26"/>
        <v/>
      </c>
      <c r="M276" s="100"/>
    </row>
    <row r="277" spans="2:13" x14ac:dyDescent="0.3">
      <c r="B277" s="116"/>
      <c r="C277" s="100" t="str">
        <f t="shared" ca="1" si="21"/>
        <v/>
      </c>
      <c r="D277" s="100" t="str">
        <f t="shared" ca="1" si="22"/>
        <v/>
      </c>
      <c r="E277" s="100" t="str">
        <f t="shared" ca="1" si="27"/>
        <v/>
      </c>
      <c r="F277" s="100"/>
      <c r="G277" s="100" t="str">
        <f t="shared" ca="1" si="23"/>
        <v/>
      </c>
      <c r="H277" s="100" t="str">
        <f t="shared" ca="1" si="24"/>
        <v/>
      </c>
      <c r="I277" s="100" t="str">
        <f t="shared" ca="1" si="25"/>
        <v/>
      </c>
      <c r="J277" s="100" t="str">
        <f t="shared" ca="1" si="26"/>
        <v/>
      </c>
      <c r="M277" s="100"/>
    </row>
    <row r="278" spans="2:13" x14ac:dyDescent="0.3">
      <c r="B278" s="116"/>
      <c r="C278" s="100" t="str">
        <f t="shared" ca="1" si="21"/>
        <v/>
      </c>
      <c r="D278" s="100" t="str">
        <f t="shared" ca="1" si="22"/>
        <v/>
      </c>
      <c r="E278" s="100" t="str">
        <f t="shared" ca="1" si="27"/>
        <v/>
      </c>
      <c r="F278" s="100"/>
      <c r="G278" s="100" t="str">
        <f t="shared" ca="1" si="23"/>
        <v/>
      </c>
      <c r="H278" s="100" t="str">
        <f t="shared" ca="1" si="24"/>
        <v/>
      </c>
      <c r="I278" s="100" t="str">
        <f t="shared" ca="1" si="25"/>
        <v/>
      </c>
      <c r="J278" s="100" t="str">
        <f t="shared" ca="1" si="26"/>
        <v/>
      </c>
      <c r="M278" s="100"/>
    </row>
    <row r="279" spans="2:13" x14ac:dyDescent="0.3">
      <c r="B279" s="116"/>
      <c r="C279" s="100" t="str">
        <f t="shared" ca="1" si="21"/>
        <v/>
      </c>
      <c r="D279" s="100" t="str">
        <f t="shared" ca="1" si="22"/>
        <v/>
      </c>
      <c r="E279" s="100" t="str">
        <f t="shared" ca="1" si="27"/>
        <v/>
      </c>
      <c r="F279" s="100"/>
      <c r="G279" s="100" t="str">
        <f t="shared" ca="1" si="23"/>
        <v/>
      </c>
      <c r="H279" s="100" t="str">
        <f t="shared" ca="1" si="24"/>
        <v/>
      </c>
      <c r="I279" s="100" t="str">
        <f t="shared" ca="1" si="25"/>
        <v/>
      </c>
      <c r="J279" s="100" t="str">
        <f t="shared" ca="1" si="26"/>
        <v/>
      </c>
      <c r="M279" s="100"/>
    </row>
    <row r="280" spans="2:13" x14ac:dyDescent="0.3">
      <c r="B280" s="116"/>
      <c r="C280" s="100" t="str">
        <f t="shared" ca="1" si="21"/>
        <v/>
      </c>
      <c r="D280" s="100" t="str">
        <f t="shared" ca="1" si="22"/>
        <v/>
      </c>
      <c r="E280" s="100" t="str">
        <f t="shared" ca="1" si="27"/>
        <v/>
      </c>
      <c r="F280" s="100"/>
      <c r="G280" s="100" t="str">
        <f t="shared" ca="1" si="23"/>
        <v/>
      </c>
      <c r="H280" s="100" t="str">
        <f t="shared" ca="1" si="24"/>
        <v/>
      </c>
      <c r="I280" s="100" t="str">
        <f t="shared" ca="1" si="25"/>
        <v/>
      </c>
      <c r="J280" s="100" t="str">
        <f t="shared" ca="1" si="26"/>
        <v/>
      </c>
      <c r="M280" s="100"/>
    </row>
    <row r="281" spans="2:13" x14ac:dyDescent="0.3">
      <c r="B281" s="116"/>
      <c r="C281" s="100" t="str">
        <f t="shared" ca="1" si="21"/>
        <v/>
      </c>
      <c r="D281" s="100" t="str">
        <f t="shared" ca="1" si="22"/>
        <v/>
      </c>
      <c r="E281" s="100" t="str">
        <f t="shared" ca="1" si="27"/>
        <v/>
      </c>
      <c r="F281" s="100"/>
      <c r="G281" s="100" t="str">
        <f t="shared" ca="1" si="23"/>
        <v/>
      </c>
      <c r="H281" s="100" t="str">
        <f t="shared" ca="1" si="24"/>
        <v/>
      </c>
      <c r="I281" s="100" t="str">
        <f t="shared" ca="1" si="25"/>
        <v/>
      </c>
      <c r="J281" s="100" t="str">
        <f t="shared" ca="1" si="26"/>
        <v/>
      </c>
      <c r="M281" s="100"/>
    </row>
    <row r="282" spans="2:13" x14ac:dyDescent="0.3">
      <c r="B282" s="116"/>
      <c r="C282" s="100" t="str">
        <f t="shared" ca="1" si="21"/>
        <v/>
      </c>
      <c r="D282" s="100" t="str">
        <f t="shared" ca="1" si="22"/>
        <v/>
      </c>
      <c r="E282" s="100" t="str">
        <f t="shared" ca="1" si="27"/>
        <v/>
      </c>
      <c r="F282" s="100"/>
      <c r="G282" s="100" t="str">
        <f t="shared" ca="1" si="23"/>
        <v/>
      </c>
      <c r="H282" s="100" t="str">
        <f t="shared" ca="1" si="24"/>
        <v/>
      </c>
      <c r="I282" s="100" t="str">
        <f t="shared" ca="1" si="25"/>
        <v/>
      </c>
      <c r="J282" s="100" t="str">
        <f t="shared" ca="1" si="26"/>
        <v/>
      </c>
      <c r="M282" s="100"/>
    </row>
    <row r="283" spans="2:13" x14ac:dyDescent="0.3">
      <c r="B283" s="116"/>
      <c r="C283" s="100" t="str">
        <f t="shared" ca="1" si="21"/>
        <v/>
      </c>
      <c r="D283" s="100" t="str">
        <f t="shared" ca="1" si="22"/>
        <v/>
      </c>
      <c r="E283" s="100" t="str">
        <f t="shared" ca="1" si="27"/>
        <v/>
      </c>
      <c r="F283" s="100"/>
      <c r="G283" s="100" t="str">
        <f t="shared" ca="1" si="23"/>
        <v/>
      </c>
      <c r="H283" s="100" t="str">
        <f t="shared" ca="1" si="24"/>
        <v/>
      </c>
      <c r="I283" s="100" t="str">
        <f t="shared" ca="1" si="25"/>
        <v/>
      </c>
      <c r="J283" s="100" t="str">
        <f t="shared" ca="1" si="26"/>
        <v/>
      </c>
      <c r="M283" s="100"/>
    </row>
    <row r="284" spans="2:13" x14ac:dyDescent="0.3">
      <c r="B284" s="116"/>
      <c r="C284" s="100" t="str">
        <f t="shared" ca="1" si="21"/>
        <v/>
      </c>
      <c r="D284" s="100" t="str">
        <f t="shared" ca="1" si="22"/>
        <v/>
      </c>
      <c r="E284" s="100" t="str">
        <f t="shared" ca="1" si="27"/>
        <v/>
      </c>
      <c r="F284" s="100"/>
      <c r="G284" s="100" t="str">
        <f t="shared" ca="1" si="23"/>
        <v/>
      </c>
      <c r="H284" s="100" t="str">
        <f t="shared" ca="1" si="24"/>
        <v/>
      </c>
      <c r="I284" s="100" t="str">
        <f t="shared" ca="1" si="25"/>
        <v/>
      </c>
      <c r="J284" s="100" t="str">
        <f t="shared" ca="1" si="26"/>
        <v/>
      </c>
      <c r="M284" s="100"/>
    </row>
    <row r="285" spans="2:13" x14ac:dyDescent="0.3">
      <c r="B285" s="116"/>
      <c r="C285" s="100" t="str">
        <f t="shared" ca="1" si="21"/>
        <v/>
      </c>
      <c r="D285" s="100" t="str">
        <f t="shared" ca="1" si="22"/>
        <v/>
      </c>
      <c r="E285" s="100" t="str">
        <f t="shared" ca="1" si="27"/>
        <v/>
      </c>
      <c r="F285" s="100"/>
      <c r="G285" s="100" t="str">
        <f t="shared" ca="1" si="23"/>
        <v/>
      </c>
      <c r="H285" s="100" t="str">
        <f t="shared" ca="1" si="24"/>
        <v/>
      </c>
      <c r="I285" s="100" t="str">
        <f t="shared" ca="1" si="25"/>
        <v/>
      </c>
      <c r="J285" s="100" t="str">
        <f t="shared" ca="1" si="26"/>
        <v/>
      </c>
      <c r="M285" s="100"/>
    </row>
    <row r="286" spans="2:13" x14ac:dyDescent="0.3">
      <c r="B286" s="116"/>
      <c r="C286" s="100" t="str">
        <f t="shared" ref="C286:C349" ca="1" si="28">_xlfn.LET(
_xlpm.StartingPrincipalBalance,$G285,
_xlpm.IsPrincipalRemainingZeroCondition,ROUND($G285,2)=0,
_xlpm.IsPrincipalRemainingBlankCondition,$G285="",
_xlpm.IsPeriodBlankCondition,ISBLANK($A286),
_xlpm.Calculation,IF(_xlpm.IsPeriodBlankCondition,"",IF(_xlpm.IsPrincipalRemainingBlankCondition,"",IF(_xlpm.IsPrincipalRemainingZeroCondition,"",_xlpm.StartingPrincipalBalance))),
_xlpm.Calculation
)</f>
        <v/>
      </c>
      <c r="D286" s="100" t="str">
        <f t="shared" ref="D286:D349" ca="1" si="29">_xlfn.LET(
_xlpm.InterestCalculation,$G285*$B$9,
_xlpm.IsPrincipalRemainingZeroCondition,ROUND($G285,2)=0,
_xlpm.IsPrincipalRemainingBlankCondition,$G285="",
_xlpm.IsPeriodBlankCondition,ISBLANK($A286),
_xlpm.Calculation,IF(_xlpm.IsPeriodBlankCondition,"",IF(_xlpm.IsPrincipalRemainingBlankCondition,"",IF(_xlpm.IsPrincipalRemainingZeroCondition,"",_xlpm.InterestCalculation))),
_xlpm.Calculation
)</f>
        <v/>
      </c>
      <c r="E286" s="100" t="str">
        <f t="shared" ca="1" si="27"/>
        <v/>
      </c>
      <c r="F286" s="100"/>
      <c r="G286" s="100" t="str">
        <f t="shared" ref="G286:G349" ca="1" si="30">_xlfn.LET(
_xlpm.StartingBalanceGreaterThanPrincipalOwedPlusPrepaymentCondition,$C286&gt;=$E286+$F286,
_xlpm.IsPrincpalOwedPlusPrepaymentLessThanOrEqualToPrincipalRemainingCondition,ROUND($E286+$F286,2)&lt;=ROUND($G285,2),
_xlpm.IsCurrentPrincapalOwedAmtGreaterThanPrevPrincipalOwedCondition,$E285&gt;$G285,
_xlpm.IsPrincipalZeroCondition,ROUND($G285,2) = 0,
_xlpm.IsPrincipalRemainingBlankCondition,$G285="",
_xlpm.IsPeriodBlankCondition,ISBLANK($A286),
_xlpm.Calculation,IF(_xlpm.IsPeriodBlankCondition,"",IF(_xlpm.IsPrincipalRemainingBlankCondition,"",IF(_xlpm.IsPrincipalZeroCondition,"",IF(_xlpm.StartingBalanceGreaterThanPrincipalOwedPlusPrepaymentCondition,$C286-$E286-$F286,0)))),
_xlpm.Calculation
)</f>
        <v/>
      </c>
      <c r="H286" s="100" t="str">
        <f t="shared" ref="H286:H349" ca="1" si="31">_xlfn.LET(
_xlpm.PrincpalRemainingCalculation,$B$13,
_xlpm.IsPrincipalZeroCondition,ROUND($G285,2) = 0,
_xlpm.IsPrincipalRemainingBlankCondition,$G285="",
_xlpm.IsPeriodBlankCondition,ISBLANK($A286),
_xlpm.Calculation,IF(_xlpm.IsPeriodBlankCondition,"",IF(_xlpm.IsPrincipalRemainingBlankCondition,"",IF(_xlpm.IsPrincipalZeroCondition,"",_xlpm.PrincpalRemainingCalculation))),
_xlpm.Calculation
)</f>
        <v/>
      </c>
      <c r="I286" s="100" t="str">
        <f t="shared" ref="I286:I349" ca="1" si="32">_xlfn.LET(
_xlpm.IsPrincipalRemainingLessThanOrEqualToPMICutoffAmtCondition,$G285&lt;=$B$2*(1-$B$15),
_xlpm.PMIMonthlyPayment,$B$19,
_xlpm.IsPrincipalZeroCondition,ROUND($G285,2) = 0,
_xlpm.IsPrincipalRemainingBlankCondition,$G285="",
_xlpm.IsPeriodBlankCondition,ISBLANK($A286),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286" s="100" t="str">
        <f t="shared" ref="J286:J349" ca="1" si="33">_xlfn.LET(
_xlpm.PrePaymentActuallyPaid,IF($C286&gt;=$E286+$F286,$F286,$C286-$E286),
_xlpm.IfPMIOwedIsBlank,IF($I286 = "",0,$I286),
_xlpm.TotalMonthlyPaymentCalculation,$D286+$E286+$H286+_xlpm.IfPMIOwedIsBlank+_xlpm.PrePaymentActuallyPaid,
_xlpm.IsPrincipalZeroCondition,ROUND($G285,2) = 0,
_xlpm.IsPrincipalRemainingBlankCondition,$G285="",
_xlpm.IsPeriodBlankCondition,ISBLANK($A286),
_xlpm.Calculation,IF(_xlpm.IsPeriodBlankCondition,"",IF(_xlpm.IsPrincipalRemainingBlankCondition,"",IF(_xlpm.IsPrincipalZeroCondition,"",_xlpm.TotalMonthlyPaymentCalculation))),
_xlpm.Calculation
)</f>
        <v/>
      </c>
      <c r="M286" s="100"/>
    </row>
    <row r="287" spans="2:13" x14ac:dyDescent="0.3">
      <c r="B287" s="116"/>
      <c r="C287" s="100" t="str">
        <f t="shared" ca="1" si="28"/>
        <v/>
      </c>
      <c r="D287" s="100" t="str">
        <f t="shared" ca="1" si="29"/>
        <v/>
      </c>
      <c r="E287" s="100" t="str">
        <f t="shared" ca="1" si="27"/>
        <v/>
      </c>
      <c r="F287" s="100"/>
      <c r="G287" s="100" t="str">
        <f t="shared" ca="1" si="30"/>
        <v/>
      </c>
      <c r="H287" s="100" t="str">
        <f t="shared" ca="1" si="31"/>
        <v/>
      </c>
      <c r="I287" s="100" t="str">
        <f t="shared" ca="1" si="32"/>
        <v/>
      </c>
      <c r="J287" s="100" t="str">
        <f t="shared" ca="1" si="33"/>
        <v/>
      </c>
      <c r="M287" s="100"/>
    </row>
    <row r="288" spans="2:13" x14ac:dyDescent="0.3">
      <c r="B288" s="116"/>
      <c r="C288" s="100" t="str">
        <f t="shared" ca="1" si="28"/>
        <v/>
      </c>
      <c r="D288" s="100" t="str">
        <f t="shared" ca="1" si="29"/>
        <v/>
      </c>
      <c r="E288" s="100" t="str">
        <f t="shared" ca="1" si="27"/>
        <v/>
      </c>
      <c r="F288" s="100"/>
      <c r="G288" s="100" t="str">
        <f t="shared" ca="1" si="30"/>
        <v/>
      </c>
      <c r="H288" s="100" t="str">
        <f t="shared" ca="1" si="31"/>
        <v/>
      </c>
      <c r="I288" s="100" t="str">
        <f t="shared" ca="1" si="32"/>
        <v/>
      </c>
      <c r="J288" s="100" t="str">
        <f t="shared" ca="1" si="33"/>
        <v/>
      </c>
      <c r="M288" s="100"/>
    </row>
    <row r="289" spans="2:13" x14ac:dyDescent="0.3">
      <c r="B289" s="116"/>
      <c r="C289" s="100" t="str">
        <f t="shared" ca="1" si="28"/>
        <v/>
      </c>
      <c r="D289" s="100" t="str">
        <f t="shared" ca="1" si="29"/>
        <v/>
      </c>
      <c r="E289" s="100" t="str">
        <f t="shared" ca="1" si="27"/>
        <v/>
      </c>
      <c r="F289" s="100"/>
      <c r="G289" s="100" t="str">
        <f t="shared" ca="1" si="30"/>
        <v/>
      </c>
      <c r="H289" s="100" t="str">
        <f t="shared" ca="1" si="31"/>
        <v/>
      </c>
      <c r="I289" s="100" t="str">
        <f t="shared" ca="1" si="32"/>
        <v/>
      </c>
      <c r="J289" s="100" t="str">
        <f t="shared" ca="1" si="33"/>
        <v/>
      </c>
      <c r="M289" s="100"/>
    </row>
    <row r="290" spans="2:13" x14ac:dyDescent="0.3">
      <c r="B290" s="116"/>
      <c r="C290" s="100" t="str">
        <f t="shared" ca="1" si="28"/>
        <v/>
      </c>
      <c r="D290" s="100" t="str">
        <f t="shared" ca="1" si="29"/>
        <v/>
      </c>
      <c r="E290" s="100" t="str">
        <f t="shared" ca="1" si="27"/>
        <v/>
      </c>
      <c r="F290" s="100"/>
      <c r="G290" s="100" t="str">
        <f t="shared" ca="1" si="30"/>
        <v/>
      </c>
      <c r="H290" s="100" t="str">
        <f t="shared" ca="1" si="31"/>
        <v/>
      </c>
      <c r="I290" s="100" t="str">
        <f t="shared" ca="1" si="32"/>
        <v/>
      </c>
      <c r="J290" s="100" t="str">
        <f t="shared" ca="1" si="33"/>
        <v/>
      </c>
      <c r="M290" s="100"/>
    </row>
    <row r="291" spans="2:13" x14ac:dyDescent="0.3">
      <c r="B291" s="116"/>
      <c r="C291" s="100" t="str">
        <f t="shared" ca="1" si="28"/>
        <v/>
      </c>
      <c r="D291" s="100" t="str">
        <f t="shared" ca="1" si="29"/>
        <v/>
      </c>
      <c r="E291" s="100" t="str">
        <f t="shared" ca="1" si="27"/>
        <v/>
      </c>
      <c r="F291" s="100"/>
      <c r="G291" s="100" t="str">
        <f t="shared" ca="1" si="30"/>
        <v/>
      </c>
      <c r="H291" s="100" t="str">
        <f t="shared" ca="1" si="31"/>
        <v/>
      </c>
      <c r="I291" s="100" t="str">
        <f t="shared" ca="1" si="32"/>
        <v/>
      </c>
      <c r="J291" s="100" t="str">
        <f t="shared" ca="1" si="33"/>
        <v/>
      </c>
      <c r="M291" s="100"/>
    </row>
    <row r="292" spans="2:13" x14ac:dyDescent="0.3">
      <c r="B292" s="116"/>
      <c r="C292" s="100" t="str">
        <f t="shared" ca="1" si="28"/>
        <v/>
      </c>
      <c r="D292" s="100" t="str">
        <f t="shared" ca="1" si="29"/>
        <v/>
      </c>
      <c r="E292" s="100" t="str">
        <f t="shared" ca="1" si="27"/>
        <v/>
      </c>
      <c r="F292" s="100"/>
      <c r="G292" s="100" t="str">
        <f t="shared" ca="1" si="30"/>
        <v/>
      </c>
      <c r="H292" s="100" t="str">
        <f t="shared" ca="1" si="31"/>
        <v/>
      </c>
      <c r="I292" s="100" t="str">
        <f t="shared" ca="1" si="32"/>
        <v/>
      </c>
      <c r="J292" s="100" t="str">
        <f t="shared" ca="1" si="33"/>
        <v/>
      </c>
      <c r="M292" s="100"/>
    </row>
    <row r="293" spans="2:13" x14ac:dyDescent="0.3">
      <c r="B293" s="116"/>
      <c r="C293" s="100" t="str">
        <f t="shared" ca="1" si="28"/>
        <v/>
      </c>
      <c r="D293" s="100" t="str">
        <f t="shared" ca="1" si="29"/>
        <v/>
      </c>
      <c r="E293" s="100" t="str">
        <f t="shared" ca="1" si="27"/>
        <v/>
      </c>
      <c r="F293" s="100"/>
      <c r="G293" s="100" t="str">
        <f t="shared" ca="1" si="30"/>
        <v/>
      </c>
      <c r="H293" s="100" t="str">
        <f t="shared" ca="1" si="31"/>
        <v/>
      </c>
      <c r="I293" s="100" t="str">
        <f t="shared" ca="1" si="32"/>
        <v/>
      </c>
      <c r="J293" s="100" t="str">
        <f t="shared" ca="1" si="33"/>
        <v/>
      </c>
      <c r="M293" s="100"/>
    </row>
    <row r="294" spans="2:13" x14ac:dyDescent="0.3">
      <c r="B294" s="116"/>
      <c r="C294" s="100" t="str">
        <f t="shared" ca="1" si="28"/>
        <v/>
      </c>
      <c r="D294" s="100" t="str">
        <f t="shared" ca="1" si="29"/>
        <v/>
      </c>
      <c r="E294" s="100" t="str">
        <f t="shared" ca="1" si="27"/>
        <v/>
      </c>
      <c r="F294" s="100"/>
      <c r="G294" s="100" t="str">
        <f t="shared" ca="1" si="30"/>
        <v/>
      </c>
      <c r="H294" s="100" t="str">
        <f t="shared" ca="1" si="31"/>
        <v/>
      </c>
      <c r="I294" s="100" t="str">
        <f t="shared" ca="1" si="32"/>
        <v/>
      </c>
      <c r="J294" s="100" t="str">
        <f t="shared" ca="1" si="33"/>
        <v/>
      </c>
      <c r="M294" s="100"/>
    </row>
    <row r="295" spans="2:13" x14ac:dyDescent="0.3">
      <c r="B295" s="116"/>
      <c r="C295" s="100" t="str">
        <f t="shared" ca="1" si="28"/>
        <v/>
      </c>
      <c r="D295" s="100" t="str">
        <f t="shared" ca="1" si="29"/>
        <v/>
      </c>
      <c r="E295" s="100" t="str">
        <f t="shared" ca="1" si="27"/>
        <v/>
      </c>
      <c r="F295" s="100"/>
      <c r="G295" s="100" t="str">
        <f t="shared" ca="1" si="30"/>
        <v/>
      </c>
      <c r="H295" s="100" t="str">
        <f t="shared" ca="1" si="31"/>
        <v/>
      </c>
      <c r="I295" s="100" t="str">
        <f t="shared" ca="1" si="32"/>
        <v/>
      </c>
      <c r="J295" s="100" t="str">
        <f t="shared" ca="1" si="33"/>
        <v/>
      </c>
      <c r="M295" s="100"/>
    </row>
    <row r="296" spans="2:13" x14ac:dyDescent="0.3">
      <c r="B296" s="116"/>
      <c r="C296" s="100" t="str">
        <f t="shared" ca="1" si="28"/>
        <v/>
      </c>
      <c r="D296" s="100" t="str">
        <f t="shared" ca="1" si="29"/>
        <v/>
      </c>
      <c r="E296" s="100" t="str">
        <f t="shared" ref="E296:E359" ca="1" si="34">_xlfn.LET(
_xlpm.PrincipalOwedCalculation,$B$10-$D296,
_xlpm.IsPrincipalLessThenOrEqualToMonthlyPaymentCondition,$G295&lt;=$B$10,
_xlpm.IsPrincipalZeroCondition,ROUND($G295,2) = 0,
_xlpm.IsPrincipalRemainingBlankCondition,$G295="",
_xlpm.IsPeriodBlankCondition,ISBLANK($A296),
_xlpm.Calculation,IF(_xlpm.IsPeriodBlankCondition,"",IF(_xlpm.IsPrincipalRemainingBlankCondition,"",IF(_xlpm.IsPrincipalZeroCondition,"",IF(_xlpm.IsPrincipalLessThenOrEqualToMonthlyPaymentCondition,$G295,_xlpm.PrincipalOwedCalculation)))),
_xlpm.Calculation
)</f>
        <v/>
      </c>
      <c r="F296" s="100"/>
      <c r="G296" s="100" t="str">
        <f t="shared" ca="1" si="30"/>
        <v/>
      </c>
      <c r="H296" s="100" t="str">
        <f t="shared" ca="1" si="31"/>
        <v/>
      </c>
      <c r="I296" s="100" t="str">
        <f t="shared" ca="1" si="32"/>
        <v/>
      </c>
      <c r="J296" s="100" t="str">
        <f t="shared" ca="1" si="33"/>
        <v/>
      </c>
      <c r="M296" s="100"/>
    </row>
    <row r="297" spans="2:13" x14ac:dyDescent="0.3">
      <c r="B297" s="116"/>
      <c r="C297" s="100" t="str">
        <f t="shared" ca="1" si="28"/>
        <v/>
      </c>
      <c r="D297" s="100" t="str">
        <f t="shared" ca="1" si="29"/>
        <v/>
      </c>
      <c r="E297" s="100" t="str">
        <f t="shared" ca="1" si="34"/>
        <v/>
      </c>
      <c r="F297" s="100"/>
      <c r="G297" s="100" t="str">
        <f t="shared" ca="1" si="30"/>
        <v/>
      </c>
      <c r="H297" s="100" t="str">
        <f t="shared" ca="1" si="31"/>
        <v/>
      </c>
      <c r="I297" s="100" t="str">
        <f t="shared" ca="1" si="32"/>
        <v/>
      </c>
      <c r="J297" s="100" t="str">
        <f t="shared" ca="1" si="33"/>
        <v/>
      </c>
      <c r="M297" s="100"/>
    </row>
    <row r="298" spans="2:13" x14ac:dyDescent="0.3">
      <c r="B298" s="116"/>
      <c r="C298" s="100" t="str">
        <f t="shared" ca="1" si="28"/>
        <v/>
      </c>
      <c r="D298" s="100" t="str">
        <f t="shared" ca="1" si="29"/>
        <v/>
      </c>
      <c r="E298" s="100" t="str">
        <f t="shared" ca="1" si="34"/>
        <v/>
      </c>
      <c r="F298" s="100"/>
      <c r="G298" s="100" t="str">
        <f t="shared" ca="1" si="30"/>
        <v/>
      </c>
      <c r="H298" s="100" t="str">
        <f t="shared" ca="1" si="31"/>
        <v/>
      </c>
      <c r="I298" s="100" t="str">
        <f t="shared" ca="1" si="32"/>
        <v/>
      </c>
      <c r="J298" s="100" t="str">
        <f t="shared" ca="1" si="33"/>
        <v/>
      </c>
      <c r="M298" s="100"/>
    </row>
    <row r="299" spans="2:13" x14ac:dyDescent="0.3">
      <c r="B299" s="116"/>
      <c r="C299" s="100" t="str">
        <f t="shared" ca="1" si="28"/>
        <v/>
      </c>
      <c r="D299" s="100" t="str">
        <f t="shared" ca="1" si="29"/>
        <v/>
      </c>
      <c r="E299" s="100" t="str">
        <f t="shared" ca="1" si="34"/>
        <v/>
      </c>
      <c r="F299" s="100"/>
      <c r="G299" s="100" t="str">
        <f t="shared" ca="1" si="30"/>
        <v/>
      </c>
      <c r="H299" s="100" t="str">
        <f t="shared" ca="1" si="31"/>
        <v/>
      </c>
      <c r="I299" s="100" t="str">
        <f t="shared" ca="1" si="32"/>
        <v/>
      </c>
      <c r="J299" s="100" t="str">
        <f t="shared" ca="1" si="33"/>
        <v/>
      </c>
      <c r="M299" s="100"/>
    </row>
    <row r="300" spans="2:13" x14ac:dyDescent="0.3">
      <c r="B300" s="116"/>
      <c r="C300" s="100" t="str">
        <f t="shared" ca="1" si="28"/>
        <v/>
      </c>
      <c r="D300" s="100" t="str">
        <f t="shared" ca="1" si="29"/>
        <v/>
      </c>
      <c r="E300" s="100" t="str">
        <f t="shared" ca="1" si="34"/>
        <v/>
      </c>
      <c r="F300" s="100"/>
      <c r="G300" s="100" t="str">
        <f t="shared" ca="1" si="30"/>
        <v/>
      </c>
      <c r="H300" s="100" t="str">
        <f t="shared" ca="1" si="31"/>
        <v/>
      </c>
      <c r="I300" s="100" t="str">
        <f t="shared" ca="1" si="32"/>
        <v/>
      </c>
      <c r="J300" s="100" t="str">
        <f t="shared" ca="1" si="33"/>
        <v/>
      </c>
      <c r="M300" s="100"/>
    </row>
    <row r="301" spans="2:13" x14ac:dyDescent="0.3">
      <c r="B301" s="116"/>
      <c r="C301" s="100" t="str">
        <f t="shared" ca="1" si="28"/>
        <v/>
      </c>
      <c r="D301" s="100" t="str">
        <f t="shared" ca="1" si="29"/>
        <v/>
      </c>
      <c r="E301" s="100" t="str">
        <f t="shared" ca="1" si="34"/>
        <v/>
      </c>
      <c r="F301" s="100"/>
      <c r="G301" s="100" t="str">
        <f t="shared" ca="1" si="30"/>
        <v/>
      </c>
      <c r="H301" s="100" t="str">
        <f t="shared" ca="1" si="31"/>
        <v/>
      </c>
      <c r="I301" s="100" t="str">
        <f t="shared" ca="1" si="32"/>
        <v/>
      </c>
      <c r="J301" s="100" t="str">
        <f t="shared" ca="1" si="33"/>
        <v/>
      </c>
      <c r="M301" s="100"/>
    </row>
    <row r="302" spans="2:13" x14ac:dyDescent="0.3">
      <c r="B302" s="116"/>
      <c r="C302" s="100" t="str">
        <f t="shared" ca="1" si="28"/>
        <v/>
      </c>
      <c r="D302" s="100" t="str">
        <f t="shared" ca="1" si="29"/>
        <v/>
      </c>
      <c r="E302" s="100" t="str">
        <f t="shared" ca="1" si="34"/>
        <v/>
      </c>
      <c r="F302" s="100"/>
      <c r="G302" s="100" t="str">
        <f t="shared" ca="1" si="30"/>
        <v/>
      </c>
      <c r="H302" s="100" t="str">
        <f t="shared" ca="1" si="31"/>
        <v/>
      </c>
      <c r="I302" s="100" t="str">
        <f t="shared" ca="1" si="32"/>
        <v/>
      </c>
      <c r="J302" s="100" t="str">
        <f t="shared" ca="1" si="33"/>
        <v/>
      </c>
      <c r="M302" s="100"/>
    </row>
    <row r="303" spans="2:13" x14ac:dyDescent="0.3">
      <c r="B303" s="116"/>
      <c r="C303" s="100" t="str">
        <f t="shared" ca="1" si="28"/>
        <v/>
      </c>
      <c r="D303" s="100" t="str">
        <f t="shared" ca="1" si="29"/>
        <v/>
      </c>
      <c r="E303" s="100" t="str">
        <f t="shared" ca="1" si="34"/>
        <v/>
      </c>
      <c r="F303" s="100"/>
      <c r="G303" s="100" t="str">
        <f t="shared" ca="1" si="30"/>
        <v/>
      </c>
      <c r="H303" s="100" t="str">
        <f t="shared" ca="1" si="31"/>
        <v/>
      </c>
      <c r="I303" s="100" t="str">
        <f t="shared" ca="1" si="32"/>
        <v/>
      </c>
      <c r="J303" s="100" t="str">
        <f t="shared" ca="1" si="33"/>
        <v/>
      </c>
      <c r="M303" s="100"/>
    </row>
    <row r="304" spans="2:13" x14ac:dyDescent="0.3">
      <c r="B304" s="116"/>
      <c r="C304" s="100" t="str">
        <f t="shared" ca="1" si="28"/>
        <v/>
      </c>
      <c r="D304" s="100" t="str">
        <f t="shared" ca="1" si="29"/>
        <v/>
      </c>
      <c r="E304" s="100" t="str">
        <f t="shared" ca="1" si="34"/>
        <v/>
      </c>
      <c r="F304" s="100"/>
      <c r="G304" s="100" t="str">
        <f t="shared" ca="1" si="30"/>
        <v/>
      </c>
      <c r="H304" s="100" t="str">
        <f t="shared" ca="1" si="31"/>
        <v/>
      </c>
      <c r="I304" s="100" t="str">
        <f t="shared" ca="1" si="32"/>
        <v/>
      </c>
      <c r="J304" s="100" t="str">
        <f t="shared" ca="1" si="33"/>
        <v/>
      </c>
      <c r="M304" s="100"/>
    </row>
    <row r="305" spans="2:13" x14ac:dyDescent="0.3">
      <c r="B305" s="116"/>
      <c r="C305" s="100" t="str">
        <f t="shared" ca="1" si="28"/>
        <v/>
      </c>
      <c r="D305" s="100" t="str">
        <f t="shared" ca="1" si="29"/>
        <v/>
      </c>
      <c r="E305" s="100" t="str">
        <f t="shared" ca="1" si="34"/>
        <v/>
      </c>
      <c r="F305" s="100"/>
      <c r="G305" s="100" t="str">
        <f t="shared" ca="1" si="30"/>
        <v/>
      </c>
      <c r="H305" s="100" t="str">
        <f t="shared" ca="1" si="31"/>
        <v/>
      </c>
      <c r="I305" s="100" t="str">
        <f t="shared" ca="1" si="32"/>
        <v/>
      </c>
      <c r="J305" s="100" t="str">
        <f t="shared" ca="1" si="33"/>
        <v/>
      </c>
      <c r="M305" s="100"/>
    </row>
    <row r="306" spans="2:13" x14ac:dyDescent="0.3">
      <c r="B306" s="116"/>
      <c r="C306" s="100" t="str">
        <f t="shared" ca="1" si="28"/>
        <v/>
      </c>
      <c r="D306" s="100" t="str">
        <f t="shared" ca="1" si="29"/>
        <v/>
      </c>
      <c r="E306" s="100" t="str">
        <f t="shared" ca="1" si="34"/>
        <v/>
      </c>
      <c r="F306" s="100"/>
      <c r="G306" s="100" t="str">
        <f t="shared" ca="1" si="30"/>
        <v/>
      </c>
      <c r="H306" s="100" t="str">
        <f t="shared" ca="1" si="31"/>
        <v/>
      </c>
      <c r="I306" s="100" t="str">
        <f t="shared" ca="1" si="32"/>
        <v/>
      </c>
      <c r="J306" s="100" t="str">
        <f t="shared" ca="1" si="33"/>
        <v/>
      </c>
      <c r="M306" s="100"/>
    </row>
    <row r="307" spans="2:13" x14ac:dyDescent="0.3">
      <c r="B307" s="116"/>
      <c r="C307" s="100" t="str">
        <f t="shared" ca="1" si="28"/>
        <v/>
      </c>
      <c r="D307" s="100" t="str">
        <f t="shared" ca="1" si="29"/>
        <v/>
      </c>
      <c r="E307" s="100" t="str">
        <f t="shared" ca="1" si="34"/>
        <v/>
      </c>
      <c r="F307" s="100"/>
      <c r="G307" s="100" t="str">
        <f t="shared" ca="1" si="30"/>
        <v/>
      </c>
      <c r="H307" s="100" t="str">
        <f t="shared" ca="1" si="31"/>
        <v/>
      </c>
      <c r="I307" s="100" t="str">
        <f t="shared" ca="1" si="32"/>
        <v/>
      </c>
      <c r="J307" s="100" t="str">
        <f t="shared" ca="1" si="33"/>
        <v/>
      </c>
      <c r="M307" s="100"/>
    </row>
    <row r="308" spans="2:13" x14ac:dyDescent="0.3">
      <c r="B308" s="116"/>
      <c r="C308" s="100" t="str">
        <f t="shared" ca="1" si="28"/>
        <v/>
      </c>
      <c r="D308" s="100" t="str">
        <f t="shared" ca="1" si="29"/>
        <v/>
      </c>
      <c r="E308" s="100" t="str">
        <f t="shared" ca="1" si="34"/>
        <v/>
      </c>
      <c r="F308" s="100"/>
      <c r="G308" s="100" t="str">
        <f t="shared" ca="1" si="30"/>
        <v/>
      </c>
      <c r="H308" s="100" t="str">
        <f t="shared" ca="1" si="31"/>
        <v/>
      </c>
      <c r="I308" s="100" t="str">
        <f t="shared" ca="1" si="32"/>
        <v/>
      </c>
      <c r="J308" s="100" t="str">
        <f t="shared" ca="1" si="33"/>
        <v/>
      </c>
      <c r="M308" s="100"/>
    </row>
    <row r="309" spans="2:13" x14ac:dyDescent="0.3">
      <c r="B309" s="116"/>
      <c r="C309" s="100" t="str">
        <f t="shared" ca="1" si="28"/>
        <v/>
      </c>
      <c r="D309" s="100" t="str">
        <f t="shared" ca="1" si="29"/>
        <v/>
      </c>
      <c r="E309" s="100" t="str">
        <f t="shared" ca="1" si="34"/>
        <v/>
      </c>
      <c r="F309" s="100"/>
      <c r="G309" s="100" t="str">
        <f t="shared" ca="1" si="30"/>
        <v/>
      </c>
      <c r="H309" s="100" t="str">
        <f t="shared" ca="1" si="31"/>
        <v/>
      </c>
      <c r="I309" s="100" t="str">
        <f t="shared" ca="1" si="32"/>
        <v/>
      </c>
      <c r="J309" s="100" t="str">
        <f t="shared" ca="1" si="33"/>
        <v/>
      </c>
      <c r="M309" s="100"/>
    </row>
    <row r="310" spans="2:13" x14ac:dyDescent="0.3">
      <c r="B310" s="116"/>
      <c r="C310" s="100" t="str">
        <f t="shared" ca="1" si="28"/>
        <v/>
      </c>
      <c r="D310" s="100" t="str">
        <f t="shared" ca="1" si="29"/>
        <v/>
      </c>
      <c r="E310" s="100" t="str">
        <f t="shared" ca="1" si="34"/>
        <v/>
      </c>
      <c r="F310" s="100"/>
      <c r="G310" s="100" t="str">
        <f t="shared" ca="1" si="30"/>
        <v/>
      </c>
      <c r="H310" s="100" t="str">
        <f t="shared" ca="1" si="31"/>
        <v/>
      </c>
      <c r="I310" s="100" t="str">
        <f t="shared" ca="1" si="32"/>
        <v/>
      </c>
      <c r="J310" s="100" t="str">
        <f t="shared" ca="1" si="33"/>
        <v/>
      </c>
      <c r="M310" s="100"/>
    </row>
    <row r="311" spans="2:13" x14ac:dyDescent="0.3">
      <c r="B311" s="116"/>
      <c r="C311" s="100" t="str">
        <f t="shared" ca="1" si="28"/>
        <v/>
      </c>
      <c r="D311" s="100" t="str">
        <f t="shared" ca="1" si="29"/>
        <v/>
      </c>
      <c r="E311" s="100" t="str">
        <f t="shared" ca="1" si="34"/>
        <v/>
      </c>
      <c r="F311" s="100"/>
      <c r="G311" s="100" t="str">
        <f t="shared" ca="1" si="30"/>
        <v/>
      </c>
      <c r="H311" s="100" t="str">
        <f t="shared" ca="1" si="31"/>
        <v/>
      </c>
      <c r="I311" s="100" t="str">
        <f t="shared" ca="1" si="32"/>
        <v/>
      </c>
      <c r="J311" s="100" t="str">
        <f t="shared" ca="1" si="33"/>
        <v/>
      </c>
      <c r="M311" s="100"/>
    </row>
    <row r="312" spans="2:13" x14ac:dyDescent="0.3">
      <c r="B312" s="116"/>
      <c r="C312" s="100" t="str">
        <f t="shared" ca="1" si="28"/>
        <v/>
      </c>
      <c r="D312" s="100" t="str">
        <f t="shared" ca="1" si="29"/>
        <v/>
      </c>
      <c r="E312" s="100" t="str">
        <f t="shared" ca="1" si="34"/>
        <v/>
      </c>
      <c r="F312" s="100"/>
      <c r="G312" s="100" t="str">
        <f t="shared" ca="1" si="30"/>
        <v/>
      </c>
      <c r="H312" s="100" t="str">
        <f t="shared" ca="1" si="31"/>
        <v/>
      </c>
      <c r="I312" s="100" t="str">
        <f t="shared" ca="1" si="32"/>
        <v/>
      </c>
      <c r="J312" s="100" t="str">
        <f t="shared" ca="1" si="33"/>
        <v/>
      </c>
      <c r="M312" s="100"/>
    </row>
    <row r="313" spans="2:13" x14ac:dyDescent="0.3">
      <c r="B313" s="116"/>
      <c r="C313" s="100" t="str">
        <f t="shared" ca="1" si="28"/>
        <v/>
      </c>
      <c r="D313" s="100" t="str">
        <f t="shared" ca="1" si="29"/>
        <v/>
      </c>
      <c r="E313" s="100" t="str">
        <f t="shared" ca="1" si="34"/>
        <v/>
      </c>
      <c r="F313" s="100"/>
      <c r="G313" s="100" t="str">
        <f t="shared" ca="1" si="30"/>
        <v/>
      </c>
      <c r="H313" s="100" t="str">
        <f t="shared" ca="1" si="31"/>
        <v/>
      </c>
      <c r="I313" s="100" t="str">
        <f t="shared" ca="1" si="32"/>
        <v/>
      </c>
      <c r="J313" s="100" t="str">
        <f t="shared" ca="1" si="33"/>
        <v/>
      </c>
      <c r="M313" s="100"/>
    </row>
    <row r="314" spans="2:13" x14ac:dyDescent="0.3">
      <c r="B314" s="116"/>
      <c r="C314" s="100" t="str">
        <f t="shared" ca="1" si="28"/>
        <v/>
      </c>
      <c r="D314" s="100" t="str">
        <f t="shared" ca="1" si="29"/>
        <v/>
      </c>
      <c r="E314" s="100" t="str">
        <f t="shared" ca="1" si="34"/>
        <v/>
      </c>
      <c r="F314" s="100"/>
      <c r="G314" s="100" t="str">
        <f t="shared" ca="1" si="30"/>
        <v/>
      </c>
      <c r="H314" s="100" t="str">
        <f t="shared" ca="1" si="31"/>
        <v/>
      </c>
      <c r="I314" s="100" t="str">
        <f t="shared" ca="1" si="32"/>
        <v/>
      </c>
      <c r="J314" s="100" t="str">
        <f t="shared" ca="1" si="33"/>
        <v/>
      </c>
      <c r="M314" s="100"/>
    </row>
    <row r="315" spans="2:13" x14ac:dyDescent="0.3">
      <c r="B315" s="116"/>
      <c r="C315" s="100" t="str">
        <f t="shared" ca="1" si="28"/>
        <v/>
      </c>
      <c r="D315" s="100" t="str">
        <f t="shared" ca="1" si="29"/>
        <v/>
      </c>
      <c r="E315" s="100" t="str">
        <f t="shared" ca="1" si="34"/>
        <v/>
      </c>
      <c r="F315" s="100"/>
      <c r="G315" s="100" t="str">
        <f t="shared" ca="1" si="30"/>
        <v/>
      </c>
      <c r="H315" s="100" t="str">
        <f t="shared" ca="1" si="31"/>
        <v/>
      </c>
      <c r="I315" s="100" t="str">
        <f t="shared" ca="1" si="32"/>
        <v/>
      </c>
      <c r="J315" s="100" t="str">
        <f t="shared" ca="1" si="33"/>
        <v/>
      </c>
      <c r="M315" s="100"/>
    </row>
    <row r="316" spans="2:13" x14ac:dyDescent="0.3">
      <c r="B316" s="116"/>
      <c r="C316" s="100" t="str">
        <f t="shared" ca="1" si="28"/>
        <v/>
      </c>
      <c r="D316" s="100" t="str">
        <f t="shared" ca="1" si="29"/>
        <v/>
      </c>
      <c r="E316" s="100" t="str">
        <f t="shared" ca="1" si="34"/>
        <v/>
      </c>
      <c r="F316" s="100"/>
      <c r="G316" s="100" t="str">
        <f t="shared" ca="1" si="30"/>
        <v/>
      </c>
      <c r="H316" s="100" t="str">
        <f t="shared" ca="1" si="31"/>
        <v/>
      </c>
      <c r="I316" s="100" t="str">
        <f t="shared" ca="1" si="32"/>
        <v/>
      </c>
      <c r="J316" s="100" t="str">
        <f t="shared" ca="1" si="33"/>
        <v/>
      </c>
      <c r="M316" s="100"/>
    </row>
    <row r="317" spans="2:13" x14ac:dyDescent="0.3">
      <c r="B317" s="116"/>
      <c r="C317" s="100" t="str">
        <f t="shared" ca="1" si="28"/>
        <v/>
      </c>
      <c r="D317" s="100" t="str">
        <f t="shared" ca="1" si="29"/>
        <v/>
      </c>
      <c r="E317" s="100" t="str">
        <f t="shared" ca="1" si="34"/>
        <v/>
      </c>
      <c r="F317" s="100"/>
      <c r="G317" s="100" t="str">
        <f t="shared" ca="1" si="30"/>
        <v/>
      </c>
      <c r="H317" s="100" t="str">
        <f t="shared" ca="1" si="31"/>
        <v/>
      </c>
      <c r="I317" s="100" t="str">
        <f t="shared" ca="1" si="32"/>
        <v/>
      </c>
      <c r="J317" s="100" t="str">
        <f t="shared" ca="1" si="33"/>
        <v/>
      </c>
      <c r="M317" s="100"/>
    </row>
    <row r="318" spans="2:13" x14ac:dyDescent="0.3">
      <c r="B318" s="116"/>
      <c r="C318" s="100" t="str">
        <f t="shared" ca="1" si="28"/>
        <v/>
      </c>
      <c r="D318" s="100" t="str">
        <f t="shared" ca="1" si="29"/>
        <v/>
      </c>
      <c r="E318" s="100" t="str">
        <f t="shared" ca="1" si="34"/>
        <v/>
      </c>
      <c r="F318" s="100"/>
      <c r="G318" s="100" t="str">
        <f t="shared" ca="1" si="30"/>
        <v/>
      </c>
      <c r="H318" s="100" t="str">
        <f t="shared" ca="1" si="31"/>
        <v/>
      </c>
      <c r="I318" s="100" t="str">
        <f t="shared" ca="1" si="32"/>
        <v/>
      </c>
      <c r="J318" s="100" t="str">
        <f t="shared" ca="1" si="33"/>
        <v/>
      </c>
      <c r="M318" s="100"/>
    </row>
    <row r="319" spans="2:13" x14ac:dyDescent="0.3">
      <c r="B319" s="116"/>
      <c r="C319" s="100" t="str">
        <f t="shared" ca="1" si="28"/>
        <v/>
      </c>
      <c r="D319" s="100" t="str">
        <f t="shared" ca="1" si="29"/>
        <v/>
      </c>
      <c r="E319" s="100" t="str">
        <f t="shared" ca="1" si="34"/>
        <v/>
      </c>
      <c r="F319" s="100"/>
      <c r="G319" s="100" t="str">
        <f t="shared" ca="1" si="30"/>
        <v/>
      </c>
      <c r="H319" s="100" t="str">
        <f t="shared" ca="1" si="31"/>
        <v/>
      </c>
      <c r="I319" s="100" t="str">
        <f t="shared" ca="1" si="32"/>
        <v/>
      </c>
      <c r="J319" s="100" t="str">
        <f t="shared" ca="1" si="33"/>
        <v/>
      </c>
      <c r="M319" s="100"/>
    </row>
    <row r="320" spans="2:13" x14ac:dyDescent="0.3">
      <c r="B320" s="116"/>
      <c r="C320" s="100" t="str">
        <f t="shared" ca="1" si="28"/>
        <v/>
      </c>
      <c r="D320" s="100" t="str">
        <f t="shared" ca="1" si="29"/>
        <v/>
      </c>
      <c r="E320" s="100" t="str">
        <f t="shared" ca="1" si="34"/>
        <v/>
      </c>
      <c r="F320" s="100"/>
      <c r="G320" s="100" t="str">
        <f t="shared" ca="1" si="30"/>
        <v/>
      </c>
      <c r="H320" s="100" t="str">
        <f t="shared" ca="1" si="31"/>
        <v/>
      </c>
      <c r="I320" s="100" t="str">
        <f t="shared" ca="1" si="32"/>
        <v/>
      </c>
      <c r="J320" s="100" t="str">
        <f t="shared" ca="1" si="33"/>
        <v/>
      </c>
      <c r="M320" s="100"/>
    </row>
    <row r="321" spans="2:13" x14ac:dyDescent="0.3">
      <c r="B321" s="116"/>
      <c r="C321" s="100" t="str">
        <f t="shared" ca="1" si="28"/>
        <v/>
      </c>
      <c r="D321" s="100" t="str">
        <f t="shared" ca="1" si="29"/>
        <v/>
      </c>
      <c r="E321" s="100" t="str">
        <f t="shared" ca="1" si="34"/>
        <v/>
      </c>
      <c r="F321" s="100"/>
      <c r="G321" s="100" t="str">
        <f t="shared" ca="1" si="30"/>
        <v/>
      </c>
      <c r="H321" s="100" t="str">
        <f t="shared" ca="1" si="31"/>
        <v/>
      </c>
      <c r="I321" s="100" t="str">
        <f t="shared" ca="1" si="32"/>
        <v/>
      </c>
      <c r="J321" s="100" t="str">
        <f t="shared" ca="1" si="33"/>
        <v/>
      </c>
      <c r="M321" s="100"/>
    </row>
    <row r="322" spans="2:13" x14ac:dyDescent="0.3">
      <c r="B322" s="116"/>
      <c r="C322" s="100" t="str">
        <f t="shared" ca="1" si="28"/>
        <v/>
      </c>
      <c r="D322" s="100" t="str">
        <f t="shared" ca="1" si="29"/>
        <v/>
      </c>
      <c r="E322" s="100" t="str">
        <f t="shared" ca="1" si="34"/>
        <v/>
      </c>
      <c r="F322" s="100"/>
      <c r="G322" s="100" t="str">
        <f t="shared" ca="1" si="30"/>
        <v/>
      </c>
      <c r="H322" s="100" t="str">
        <f t="shared" ca="1" si="31"/>
        <v/>
      </c>
      <c r="I322" s="100" t="str">
        <f t="shared" ca="1" si="32"/>
        <v/>
      </c>
      <c r="J322" s="100" t="str">
        <f t="shared" ca="1" si="33"/>
        <v/>
      </c>
      <c r="M322" s="100"/>
    </row>
    <row r="323" spans="2:13" x14ac:dyDescent="0.3">
      <c r="B323" s="116"/>
      <c r="C323" s="100" t="str">
        <f t="shared" ca="1" si="28"/>
        <v/>
      </c>
      <c r="D323" s="100" t="str">
        <f t="shared" ca="1" si="29"/>
        <v/>
      </c>
      <c r="E323" s="100" t="str">
        <f t="shared" ca="1" si="34"/>
        <v/>
      </c>
      <c r="F323" s="100"/>
      <c r="G323" s="100" t="str">
        <f t="shared" ca="1" si="30"/>
        <v/>
      </c>
      <c r="H323" s="100" t="str">
        <f t="shared" ca="1" si="31"/>
        <v/>
      </c>
      <c r="I323" s="100" t="str">
        <f t="shared" ca="1" si="32"/>
        <v/>
      </c>
      <c r="J323" s="100" t="str">
        <f t="shared" ca="1" si="33"/>
        <v/>
      </c>
      <c r="M323" s="100"/>
    </row>
    <row r="324" spans="2:13" x14ac:dyDescent="0.3">
      <c r="B324" s="116"/>
      <c r="C324" s="100" t="str">
        <f t="shared" ca="1" si="28"/>
        <v/>
      </c>
      <c r="D324" s="100" t="str">
        <f t="shared" ca="1" si="29"/>
        <v/>
      </c>
      <c r="E324" s="100" t="str">
        <f t="shared" ca="1" si="34"/>
        <v/>
      </c>
      <c r="F324" s="100"/>
      <c r="G324" s="100" t="str">
        <f t="shared" ca="1" si="30"/>
        <v/>
      </c>
      <c r="H324" s="100" t="str">
        <f t="shared" ca="1" si="31"/>
        <v/>
      </c>
      <c r="I324" s="100" t="str">
        <f t="shared" ca="1" si="32"/>
        <v/>
      </c>
      <c r="J324" s="100" t="str">
        <f t="shared" ca="1" si="33"/>
        <v/>
      </c>
      <c r="M324" s="100"/>
    </row>
    <row r="325" spans="2:13" x14ac:dyDescent="0.3">
      <c r="B325" s="116"/>
      <c r="C325" s="100" t="str">
        <f t="shared" ca="1" si="28"/>
        <v/>
      </c>
      <c r="D325" s="100" t="str">
        <f t="shared" ca="1" si="29"/>
        <v/>
      </c>
      <c r="E325" s="100" t="str">
        <f t="shared" ca="1" si="34"/>
        <v/>
      </c>
      <c r="F325" s="100"/>
      <c r="G325" s="100" t="str">
        <f t="shared" ca="1" si="30"/>
        <v/>
      </c>
      <c r="H325" s="100" t="str">
        <f t="shared" ca="1" si="31"/>
        <v/>
      </c>
      <c r="I325" s="100" t="str">
        <f t="shared" ca="1" si="32"/>
        <v/>
      </c>
      <c r="J325" s="100" t="str">
        <f t="shared" ca="1" si="33"/>
        <v/>
      </c>
      <c r="M325" s="100"/>
    </row>
    <row r="326" spans="2:13" x14ac:dyDescent="0.3">
      <c r="B326" s="116"/>
      <c r="C326" s="100" t="str">
        <f t="shared" ca="1" si="28"/>
        <v/>
      </c>
      <c r="D326" s="100" t="str">
        <f t="shared" ca="1" si="29"/>
        <v/>
      </c>
      <c r="E326" s="100" t="str">
        <f t="shared" ca="1" si="34"/>
        <v/>
      </c>
      <c r="F326" s="100"/>
      <c r="G326" s="100" t="str">
        <f t="shared" ca="1" si="30"/>
        <v/>
      </c>
      <c r="H326" s="100" t="str">
        <f t="shared" ca="1" si="31"/>
        <v/>
      </c>
      <c r="I326" s="100" t="str">
        <f t="shared" ca="1" si="32"/>
        <v/>
      </c>
      <c r="J326" s="100" t="str">
        <f t="shared" ca="1" si="33"/>
        <v/>
      </c>
      <c r="M326" s="100"/>
    </row>
    <row r="327" spans="2:13" x14ac:dyDescent="0.3">
      <c r="B327" s="116"/>
      <c r="C327" s="100" t="str">
        <f t="shared" ca="1" si="28"/>
        <v/>
      </c>
      <c r="D327" s="100" t="str">
        <f t="shared" ca="1" si="29"/>
        <v/>
      </c>
      <c r="E327" s="100" t="str">
        <f t="shared" ca="1" si="34"/>
        <v/>
      </c>
      <c r="F327" s="100"/>
      <c r="G327" s="100" t="str">
        <f t="shared" ca="1" si="30"/>
        <v/>
      </c>
      <c r="H327" s="100" t="str">
        <f t="shared" ca="1" si="31"/>
        <v/>
      </c>
      <c r="I327" s="100" t="str">
        <f t="shared" ca="1" si="32"/>
        <v/>
      </c>
      <c r="J327" s="100" t="str">
        <f t="shared" ca="1" si="33"/>
        <v/>
      </c>
      <c r="M327" s="100"/>
    </row>
    <row r="328" spans="2:13" x14ac:dyDescent="0.3">
      <c r="B328" s="116"/>
      <c r="C328" s="100" t="str">
        <f t="shared" ca="1" si="28"/>
        <v/>
      </c>
      <c r="D328" s="100" t="str">
        <f t="shared" ca="1" si="29"/>
        <v/>
      </c>
      <c r="E328" s="100" t="str">
        <f t="shared" ca="1" si="34"/>
        <v/>
      </c>
      <c r="F328" s="100"/>
      <c r="G328" s="100" t="str">
        <f t="shared" ca="1" si="30"/>
        <v/>
      </c>
      <c r="H328" s="100" t="str">
        <f t="shared" ca="1" si="31"/>
        <v/>
      </c>
      <c r="I328" s="100" t="str">
        <f t="shared" ca="1" si="32"/>
        <v/>
      </c>
      <c r="J328" s="100" t="str">
        <f t="shared" ca="1" si="33"/>
        <v/>
      </c>
      <c r="M328" s="100"/>
    </row>
    <row r="329" spans="2:13" x14ac:dyDescent="0.3">
      <c r="B329" s="116"/>
      <c r="C329" s="100" t="str">
        <f t="shared" ca="1" si="28"/>
        <v/>
      </c>
      <c r="D329" s="100" t="str">
        <f t="shared" ca="1" si="29"/>
        <v/>
      </c>
      <c r="E329" s="100" t="str">
        <f t="shared" ca="1" si="34"/>
        <v/>
      </c>
      <c r="F329" s="100"/>
      <c r="G329" s="100" t="str">
        <f t="shared" ca="1" si="30"/>
        <v/>
      </c>
      <c r="H329" s="100" t="str">
        <f t="shared" ca="1" si="31"/>
        <v/>
      </c>
      <c r="I329" s="100" t="str">
        <f t="shared" ca="1" si="32"/>
        <v/>
      </c>
      <c r="J329" s="100" t="str">
        <f t="shared" ca="1" si="33"/>
        <v/>
      </c>
      <c r="M329" s="100"/>
    </row>
    <row r="330" spans="2:13" x14ac:dyDescent="0.3">
      <c r="B330" s="116"/>
      <c r="C330" s="100" t="str">
        <f t="shared" ca="1" si="28"/>
        <v/>
      </c>
      <c r="D330" s="100" t="str">
        <f t="shared" ca="1" si="29"/>
        <v/>
      </c>
      <c r="E330" s="100" t="str">
        <f t="shared" ca="1" si="34"/>
        <v/>
      </c>
      <c r="F330" s="100"/>
      <c r="G330" s="100" t="str">
        <f t="shared" ca="1" si="30"/>
        <v/>
      </c>
      <c r="H330" s="100" t="str">
        <f t="shared" ca="1" si="31"/>
        <v/>
      </c>
      <c r="I330" s="100" t="str">
        <f t="shared" ca="1" si="32"/>
        <v/>
      </c>
      <c r="J330" s="100" t="str">
        <f t="shared" ca="1" si="33"/>
        <v/>
      </c>
      <c r="M330" s="100"/>
    </row>
    <row r="331" spans="2:13" x14ac:dyDescent="0.3">
      <c r="B331" s="116"/>
      <c r="C331" s="100" t="str">
        <f t="shared" ca="1" si="28"/>
        <v/>
      </c>
      <c r="D331" s="100" t="str">
        <f t="shared" ca="1" si="29"/>
        <v/>
      </c>
      <c r="E331" s="100" t="str">
        <f t="shared" ca="1" si="34"/>
        <v/>
      </c>
      <c r="F331" s="100"/>
      <c r="G331" s="100" t="str">
        <f t="shared" ca="1" si="30"/>
        <v/>
      </c>
      <c r="H331" s="100" t="str">
        <f t="shared" ca="1" si="31"/>
        <v/>
      </c>
      <c r="I331" s="100" t="str">
        <f t="shared" ca="1" si="32"/>
        <v/>
      </c>
      <c r="J331" s="100" t="str">
        <f t="shared" ca="1" si="33"/>
        <v/>
      </c>
      <c r="M331" s="100"/>
    </row>
    <row r="332" spans="2:13" x14ac:dyDescent="0.3">
      <c r="B332" s="116"/>
      <c r="C332" s="100" t="str">
        <f t="shared" ca="1" si="28"/>
        <v/>
      </c>
      <c r="D332" s="100" t="str">
        <f t="shared" ca="1" si="29"/>
        <v/>
      </c>
      <c r="E332" s="100" t="str">
        <f t="shared" ca="1" si="34"/>
        <v/>
      </c>
      <c r="F332" s="100"/>
      <c r="G332" s="100" t="str">
        <f t="shared" ca="1" si="30"/>
        <v/>
      </c>
      <c r="H332" s="100" t="str">
        <f t="shared" ca="1" si="31"/>
        <v/>
      </c>
      <c r="I332" s="100" t="str">
        <f t="shared" ca="1" si="32"/>
        <v/>
      </c>
      <c r="J332" s="100" t="str">
        <f t="shared" ca="1" si="33"/>
        <v/>
      </c>
      <c r="M332" s="100"/>
    </row>
    <row r="333" spans="2:13" x14ac:dyDescent="0.3">
      <c r="B333" s="116"/>
      <c r="C333" s="100" t="str">
        <f t="shared" ca="1" si="28"/>
        <v/>
      </c>
      <c r="D333" s="100" t="str">
        <f t="shared" ca="1" si="29"/>
        <v/>
      </c>
      <c r="E333" s="100" t="str">
        <f t="shared" ca="1" si="34"/>
        <v/>
      </c>
      <c r="F333" s="100"/>
      <c r="G333" s="100" t="str">
        <f t="shared" ca="1" si="30"/>
        <v/>
      </c>
      <c r="H333" s="100" t="str">
        <f t="shared" ca="1" si="31"/>
        <v/>
      </c>
      <c r="I333" s="100" t="str">
        <f t="shared" ca="1" si="32"/>
        <v/>
      </c>
      <c r="J333" s="100" t="str">
        <f t="shared" ca="1" si="33"/>
        <v/>
      </c>
      <c r="M333" s="100"/>
    </row>
    <row r="334" spans="2:13" x14ac:dyDescent="0.3">
      <c r="B334" s="116"/>
      <c r="C334" s="100" t="str">
        <f t="shared" ca="1" si="28"/>
        <v/>
      </c>
      <c r="D334" s="100" t="str">
        <f t="shared" ca="1" si="29"/>
        <v/>
      </c>
      <c r="E334" s="100" t="str">
        <f t="shared" ca="1" si="34"/>
        <v/>
      </c>
      <c r="F334" s="100"/>
      <c r="G334" s="100" t="str">
        <f t="shared" ca="1" si="30"/>
        <v/>
      </c>
      <c r="H334" s="100" t="str">
        <f t="shared" ca="1" si="31"/>
        <v/>
      </c>
      <c r="I334" s="100" t="str">
        <f t="shared" ca="1" si="32"/>
        <v/>
      </c>
      <c r="J334" s="100" t="str">
        <f t="shared" ca="1" si="33"/>
        <v/>
      </c>
      <c r="M334" s="100"/>
    </row>
    <row r="335" spans="2:13" x14ac:dyDescent="0.3">
      <c r="B335" s="116"/>
      <c r="C335" s="100" t="str">
        <f t="shared" ca="1" si="28"/>
        <v/>
      </c>
      <c r="D335" s="100" t="str">
        <f t="shared" ca="1" si="29"/>
        <v/>
      </c>
      <c r="E335" s="100" t="str">
        <f t="shared" ca="1" si="34"/>
        <v/>
      </c>
      <c r="F335" s="100"/>
      <c r="G335" s="100" t="str">
        <f t="shared" ca="1" si="30"/>
        <v/>
      </c>
      <c r="H335" s="100" t="str">
        <f t="shared" ca="1" si="31"/>
        <v/>
      </c>
      <c r="I335" s="100" t="str">
        <f t="shared" ca="1" si="32"/>
        <v/>
      </c>
      <c r="J335" s="100" t="str">
        <f t="shared" ca="1" si="33"/>
        <v/>
      </c>
      <c r="M335" s="100"/>
    </row>
    <row r="336" spans="2:13" x14ac:dyDescent="0.3">
      <c r="B336" s="116"/>
      <c r="C336" s="100" t="str">
        <f t="shared" ca="1" si="28"/>
        <v/>
      </c>
      <c r="D336" s="100" t="str">
        <f t="shared" ca="1" si="29"/>
        <v/>
      </c>
      <c r="E336" s="100" t="str">
        <f t="shared" ca="1" si="34"/>
        <v/>
      </c>
      <c r="F336" s="100"/>
      <c r="G336" s="100" t="str">
        <f t="shared" ca="1" si="30"/>
        <v/>
      </c>
      <c r="H336" s="100" t="str">
        <f t="shared" ca="1" si="31"/>
        <v/>
      </c>
      <c r="I336" s="100" t="str">
        <f t="shared" ca="1" si="32"/>
        <v/>
      </c>
      <c r="J336" s="100" t="str">
        <f t="shared" ca="1" si="33"/>
        <v/>
      </c>
      <c r="M336" s="100"/>
    </row>
    <row r="337" spans="2:13" x14ac:dyDescent="0.3">
      <c r="B337" s="116"/>
      <c r="C337" s="100" t="str">
        <f t="shared" ca="1" si="28"/>
        <v/>
      </c>
      <c r="D337" s="100" t="str">
        <f t="shared" ca="1" si="29"/>
        <v/>
      </c>
      <c r="E337" s="100" t="str">
        <f t="shared" ca="1" si="34"/>
        <v/>
      </c>
      <c r="F337" s="100"/>
      <c r="G337" s="100" t="str">
        <f t="shared" ca="1" si="30"/>
        <v/>
      </c>
      <c r="H337" s="100" t="str">
        <f t="shared" ca="1" si="31"/>
        <v/>
      </c>
      <c r="I337" s="100" t="str">
        <f t="shared" ca="1" si="32"/>
        <v/>
      </c>
      <c r="J337" s="100" t="str">
        <f t="shared" ca="1" si="33"/>
        <v/>
      </c>
      <c r="M337" s="100"/>
    </row>
    <row r="338" spans="2:13" x14ac:dyDescent="0.3">
      <c r="B338" s="116"/>
      <c r="C338" s="100" t="str">
        <f t="shared" ca="1" si="28"/>
        <v/>
      </c>
      <c r="D338" s="100" t="str">
        <f t="shared" ca="1" si="29"/>
        <v/>
      </c>
      <c r="E338" s="100" t="str">
        <f t="shared" ca="1" si="34"/>
        <v/>
      </c>
      <c r="F338" s="100"/>
      <c r="G338" s="100" t="str">
        <f t="shared" ca="1" si="30"/>
        <v/>
      </c>
      <c r="H338" s="100" t="str">
        <f t="shared" ca="1" si="31"/>
        <v/>
      </c>
      <c r="I338" s="100" t="str">
        <f t="shared" ca="1" si="32"/>
        <v/>
      </c>
      <c r="J338" s="100" t="str">
        <f t="shared" ca="1" si="33"/>
        <v/>
      </c>
      <c r="M338" s="100"/>
    </row>
    <row r="339" spans="2:13" x14ac:dyDescent="0.3">
      <c r="B339" s="116"/>
      <c r="C339" s="100" t="str">
        <f t="shared" ca="1" si="28"/>
        <v/>
      </c>
      <c r="D339" s="100" t="str">
        <f t="shared" ca="1" si="29"/>
        <v/>
      </c>
      <c r="E339" s="100" t="str">
        <f t="shared" ca="1" si="34"/>
        <v/>
      </c>
      <c r="F339" s="100"/>
      <c r="G339" s="100" t="str">
        <f t="shared" ca="1" si="30"/>
        <v/>
      </c>
      <c r="H339" s="100" t="str">
        <f t="shared" ca="1" si="31"/>
        <v/>
      </c>
      <c r="I339" s="100" t="str">
        <f t="shared" ca="1" si="32"/>
        <v/>
      </c>
      <c r="J339" s="100" t="str">
        <f t="shared" ca="1" si="33"/>
        <v/>
      </c>
      <c r="M339" s="100"/>
    </row>
    <row r="340" spans="2:13" x14ac:dyDescent="0.3">
      <c r="B340" s="116"/>
      <c r="C340" s="100" t="str">
        <f t="shared" ca="1" si="28"/>
        <v/>
      </c>
      <c r="D340" s="100" t="str">
        <f t="shared" ca="1" si="29"/>
        <v/>
      </c>
      <c r="E340" s="100" t="str">
        <f t="shared" ca="1" si="34"/>
        <v/>
      </c>
      <c r="F340" s="100"/>
      <c r="G340" s="100" t="str">
        <f t="shared" ca="1" si="30"/>
        <v/>
      </c>
      <c r="H340" s="100" t="str">
        <f t="shared" ca="1" si="31"/>
        <v/>
      </c>
      <c r="I340" s="100" t="str">
        <f t="shared" ca="1" si="32"/>
        <v/>
      </c>
      <c r="J340" s="100" t="str">
        <f t="shared" ca="1" si="33"/>
        <v/>
      </c>
      <c r="M340" s="100"/>
    </row>
    <row r="341" spans="2:13" x14ac:dyDescent="0.3">
      <c r="B341" s="116"/>
      <c r="C341" s="100" t="str">
        <f t="shared" ca="1" si="28"/>
        <v/>
      </c>
      <c r="D341" s="100" t="str">
        <f t="shared" ca="1" si="29"/>
        <v/>
      </c>
      <c r="E341" s="100" t="str">
        <f t="shared" ca="1" si="34"/>
        <v/>
      </c>
      <c r="F341" s="100"/>
      <c r="G341" s="100" t="str">
        <f t="shared" ca="1" si="30"/>
        <v/>
      </c>
      <c r="H341" s="100" t="str">
        <f t="shared" ca="1" si="31"/>
        <v/>
      </c>
      <c r="I341" s="100" t="str">
        <f t="shared" ca="1" si="32"/>
        <v/>
      </c>
      <c r="J341" s="100" t="str">
        <f t="shared" ca="1" si="33"/>
        <v/>
      </c>
      <c r="M341" s="100"/>
    </row>
    <row r="342" spans="2:13" x14ac:dyDescent="0.3">
      <c r="B342" s="116"/>
      <c r="C342" s="100" t="str">
        <f t="shared" ca="1" si="28"/>
        <v/>
      </c>
      <c r="D342" s="100" t="str">
        <f t="shared" ca="1" si="29"/>
        <v/>
      </c>
      <c r="E342" s="100" t="str">
        <f t="shared" ca="1" si="34"/>
        <v/>
      </c>
      <c r="F342" s="100"/>
      <c r="G342" s="100" t="str">
        <f t="shared" ca="1" si="30"/>
        <v/>
      </c>
      <c r="H342" s="100" t="str">
        <f t="shared" ca="1" si="31"/>
        <v/>
      </c>
      <c r="I342" s="100" t="str">
        <f t="shared" ca="1" si="32"/>
        <v/>
      </c>
      <c r="J342" s="100" t="str">
        <f t="shared" ca="1" si="33"/>
        <v/>
      </c>
      <c r="M342" s="100"/>
    </row>
    <row r="343" spans="2:13" x14ac:dyDescent="0.3">
      <c r="B343" s="116"/>
      <c r="C343" s="100" t="str">
        <f t="shared" ca="1" si="28"/>
        <v/>
      </c>
      <c r="D343" s="100" t="str">
        <f t="shared" ca="1" si="29"/>
        <v/>
      </c>
      <c r="E343" s="100" t="str">
        <f t="shared" ca="1" si="34"/>
        <v/>
      </c>
      <c r="F343" s="100"/>
      <c r="G343" s="100" t="str">
        <f t="shared" ca="1" si="30"/>
        <v/>
      </c>
      <c r="H343" s="100" t="str">
        <f t="shared" ca="1" si="31"/>
        <v/>
      </c>
      <c r="I343" s="100" t="str">
        <f t="shared" ca="1" si="32"/>
        <v/>
      </c>
      <c r="J343" s="100" t="str">
        <f t="shared" ca="1" si="33"/>
        <v/>
      </c>
      <c r="M343" s="100"/>
    </row>
    <row r="344" spans="2:13" x14ac:dyDescent="0.3">
      <c r="B344" s="116"/>
      <c r="C344" s="100" t="str">
        <f t="shared" ca="1" si="28"/>
        <v/>
      </c>
      <c r="D344" s="100" t="str">
        <f t="shared" ca="1" si="29"/>
        <v/>
      </c>
      <c r="E344" s="100" t="str">
        <f t="shared" ca="1" si="34"/>
        <v/>
      </c>
      <c r="F344" s="100"/>
      <c r="G344" s="100" t="str">
        <f t="shared" ca="1" si="30"/>
        <v/>
      </c>
      <c r="H344" s="100" t="str">
        <f t="shared" ca="1" si="31"/>
        <v/>
      </c>
      <c r="I344" s="100" t="str">
        <f t="shared" ca="1" si="32"/>
        <v/>
      </c>
      <c r="J344" s="100" t="str">
        <f t="shared" ca="1" si="33"/>
        <v/>
      </c>
      <c r="M344" s="100"/>
    </row>
    <row r="345" spans="2:13" x14ac:dyDescent="0.3">
      <c r="B345" s="116"/>
      <c r="C345" s="100" t="str">
        <f t="shared" ca="1" si="28"/>
        <v/>
      </c>
      <c r="D345" s="100" t="str">
        <f t="shared" ca="1" si="29"/>
        <v/>
      </c>
      <c r="E345" s="100" t="str">
        <f t="shared" ca="1" si="34"/>
        <v/>
      </c>
      <c r="F345" s="100"/>
      <c r="G345" s="100" t="str">
        <f t="shared" ca="1" si="30"/>
        <v/>
      </c>
      <c r="H345" s="100" t="str">
        <f t="shared" ca="1" si="31"/>
        <v/>
      </c>
      <c r="I345" s="100" t="str">
        <f t="shared" ca="1" si="32"/>
        <v/>
      </c>
      <c r="J345" s="100" t="str">
        <f t="shared" ca="1" si="33"/>
        <v/>
      </c>
      <c r="M345" s="100"/>
    </row>
    <row r="346" spans="2:13" x14ac:dyDescent="0.3">
      <c r="B346" s="116"/>
      <c r="C346" s="100" t="str">
        <f t="shared" ca="1" si="28"/>
        <v/>
      </c>
      <c r="D346" s="100" t="str">
        <f t="shared" ca="1" si="29"/>
        <v/>
      </c>
      <c r="E346" s="100" t="str">
        <f t="shared" ca="1" si="34"/>
        <v/>
      </c>
      <c r="F346" s="100"/>
      <c r="G346" s="100" t="str">
        <f t="shared" ca="1" si="30"/>
        <v/>
      </c>
      <c r="H346" s="100" t="str">
        <f t="shared" ca="1" si="31"/>
        <v/>
      </c>
      <c r="I346" s="100" t="str">
        <f t="shared" ca="1" si="32"/>
        <v/>
      </c>
      <c r="J346" s="100" t="str">
        <f t="shared" ca="1" si="33"/>
        <v/>
      </c>
      <c r="M346" s="100"/>
    </row>
    <row r="347" spans="2:13" x14ac:dyDescent="0.3">
      <c r="B347" s="116"/>
      <c r="C347" s="100" t="str">
        <f t="shared" ca="1" si="28"/>
        <v/>
      </c>
      <c r="D347" s="100" t="str">
        <f t="shared" ca="1" si="29"/>
        <v/>
      </c>
      <c r="E347" s="100" t="str">
        <f t="shared" ca="1" si="34"/>
        <v/>
      </c>
      <c r="F347" s="100"/>
      <c r="G347" s="100" t="str">
        <f t="shared" ca="1" si="30"/>
        <v/>
      </c>
      <c r="H347" s="100" t="str">
        <f t="shared" ca="1" si="31"/>
        <v/>
      </c>
      <c r="I347" s="100" t="str">
        <f t="shared" ca="1" si="32"/>
        <v/>
      </c>
      <c r="J347" s="100" t="str">
        <f t="shared" ca="1" si="33"/>
        <v/>
      </c>
      <c r="M347" s="100"/>
    </row>
    <row r="348" spans="2:13" x14ac:dyDescent="0.3">
      <c r="B348" s="116"/>
      <c r="C348" s="100" t="str">
        <f t="shared" ca="1" si="28"/>
        <v/>
      </c>
      <c r="D348" s="100" t="str">
        <f t="shared" ca="1" si="29"/>
        <v/>
      </c>
      <c r="E348" s="100" t="str">
        <f t="shared" ca="1" si="34"/>
        <v/>
      </c>
      <c r="F348" s="100"/>
      <c r="G348" s="100" t="str">
        <f t="shared" ca="1" si="30"/>
        <v/>
      </c>
      <c r="H348" s="100" t="str">
        <f t="shared" ca="1" si="31"/>
        <v/>
      </c>
      <c r="I348" s="100" t="str">
        <f t="shared" ca="1" si="32"/>
        <v/>
      </c>
      <c r="J348" s="100" t="str">
        <f t="shared" ca="1" si="33"/>
        <v/>
      </c>
      <c r="M348" s="100"/>
    </row>
    <row r="349" spans="2:13" x14ac:dyDescent="0.3">
      <c r="B349" s="116"/>
      <c r="C349" s="100" t="str">
        <f t="shared" ca="1" si="28"/>
        <v/>
      </c>
      <c r="D349" s="100" t="str">
        <f t="shared" ca="1" si="29"/>
        <v/>
      </c>
      <c r="E349" s="100" t="str">
        <f t="shared" ca="1" si="34"/>
        <v/>
      </c>
      <c r="F349" s="100"/>
      <c r="G349" s="100" t="str">
        <f t="shared" ca="1" si="30"/>
        <v/>
      </c>
      <c r="H349" s="100" t="str">
        <f t="shared" ca="1" si="31"/>
        <v/>
      </c>
      <c r="I349" s="100" t="str">
        <f t="shared" ca="1" si="32"/>
        <v/>
      </c>
      <c r="J349" s="100" t="str">
        <f t="shared" ca="1" si="33"/>
        <v/>
      </c>
      <c r="M349" s="100"/>
    </row>
    <row r="350" spans="2:13" x14ac:dyDescent="0.3">
      <c r="B350" s="116"/>
      <c r="C350" s="100" t="str">
        <f t="shared" ref="C350:C413" ca="1" si="35">_xlfn.LET(
_xlpm.StartingPrincipalBalance,$G349,
_xlpm.IsPrincipalRemainingZeroCondition,ROUND($G349,2)=0,
_xlpm.IsPrincipalRemainingBlankCondition,$G349="",
_xlpm.IsPeriodBlankCondition,ISBLANK($A350),
_xlpm.Calculation,IF(_xlpm.IsPeriodBlankCondition,"",IF(_xlpm.IsPrincipalRemainingBlankCondition,"",IF(_xlpm.IsPrincipalRemainingZeroCondition,"",_xlpm.StartingPrincipalBalance))),
_xlpm.Calculation
)</f>
        <v/>
      </c>
      <c r="D350" s="100" t="str">
        <f t="shared" ref="D350:D413" ca="1" si="36">_xlfn.LET(
_xlpm.InterestCalculation,$G349*$B$9,
_xlpm.IsPrincipalRemainingZeroCondition,ROUND($G349,2)=0,
_xlpm.IsPrincipalRemainingBlankCondition,$G349="",
_xlpm.IsPeriodBlankCondition,ISBLANK($A350),
_xlpm.Calculation,IF(_xlpm.IsPeriodBlankCondition,"",IF(_xlpm.IsPrincipalRemainingBlankCondition,"",IF(_xlpm.IsPrincipalRemainingZeroCondition,"",_xlpm.InterestCalculation))),
_xlpm.Calculation
)</f>
        <v/>
      </c>
      <c r="E350" s="100" t="str">
        <f t="shared" ca="1" si="34"/>
        <v/>
      </c>
      <c r="F350" s="100"/>
      <c r="G350" s="100" t="str">
        <f t="shared" ref="G350:G413" ca="1" si="37">_xlfn.LET(
_xlpm.StartingBalanceGreaterThanPrincipalOwedPlusPrepaymentCondition,$C350&gt;=$E350+$F350,
_xlpm.IsPrincpalOwedPlusPrepaymentLessThanOrEqualToPrincipalRemainingCondition,ROUND($E350+$F350,2)&lt;=ROUND($G349,2),
_xlpm.IsCurrentPrincapalOwedAmtGreaterThanPrevPrincipalOwedCondition,$E349&gt;$G349,
_xlpm.IsPrincipalZeroCondition,ROUND($G349,2) = 0,
_xlpm.IsPrincipalRemainingBlankCondition,$G349="",
_xlpm.IsPeriodBlankCondition,ISBLANK($A350),
_xlpm.Calculation,IF(_xlpm.IsPeriodBlankCondition,"",IF(_xlpm.IsPrincipalRemainingBlankCondition,"",IF(_xlpm.IsPrincipalZeroCondition,"",IF(_xlpm.StartingBalanceGreaterThanPrincipalOwedPlusPrepaymentCondition,$C350-$E350-$F350,0)))),
_xlpm.Calculation
)</f>
        <v/>
      </c>
      <c r="H350" s="100" t="str">
        <f t="shared" ref="H350:H413" ca="1" si="38">_xlfn.LET(
_xlpm.PrincpalRemainingCalculation,$B$13,
_xlpm.IsPrincipalZeroCondition,ROUND($G349,2) = 0,
_xlpm.IsPrincipalRemainingBlankCondition,$G349="",
_xlpm.IsPeriodBlankCondition,ISBLANK($A350),
_xlpm.Calculation,IF(_xlpm.IsPeriodBlankCondition,"",IF(_xlpm.IsPrincipalRemainingBlankCondition,"",IF(_xlpm.IsPrincipalZeroCondition,"",_xlpm.PrincpalRemainingCalculation))),
_xlpm.Calculation
)</f>
        <v/>
      </c>
      <c r="I350" s="100" t="str">
        <f t="shared" ref="I350:I413" ca="1" si="39">_xlfn.LET(
_xlpm.IsPrincipalRemainingLessThanOrEqualToPMICutoffAmtCondition,$G349&lt;=$B$2*(1-$B$15),
_xlpm.PMIMonthlyPayment,$B$19,
_xlpm.IsPrincipalZeroCondition,ROUND($G349,2) = 0,
_xlpm.IsPrincipalRemainingBlankCondition,$G349="",
_xlpm.IsPeriodBlankCondition,ISBLANK($A350),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350" s="100" t="str">
        <f t="shared" ref="J350:J413" ca="1" si="40">_xlfn.LET(
_xlpm.PrePaymentActuallyPaid,IF($C350&gt;=$E350+$F350,$F350,$C350-$E350),
_xlpm.IfPMIOwedIsBlank,IF($I350 = "",0,$I350),
_xlpm.TotalMonthlyPaymentCalculation,$D350+$E350+$H350+_xlpm.IfPMIOwedIsBlank+_xlpm.PrePaymentActuallyPaid,
_xlpm.IsPrincipalZeroCondition,ROUND($G349,2) = 0,
_xlpm.IsPrincipalRemainingBlankCondition,$G349="",
_xlpm.IsPeriodBlankCondition,ISBLANK($A350),
_xlpm.Calculation,IF(_xlpm.IsPeriodBlankCondition,"",IF(_xlpm.IsPrincipalRemainingBlankCondition,"",IF(_xlpm.IsPrincipalZeroCondition,"",_xlpm.TotalMonthlyPaymentCalculation))),
_xlpm.Calculation
)</f>
        <v/>
      </c>
      <c r="M350" s="100"/>
    </row>
    <row r="351" spans="2:13" x14ac:dyDescent="0.3">
      <c r="B351" s="116"/>
      <c r="C351" s="100" t="str">
        <f t="shared" ca="1" si="35"/>
        <v/>
      </c>
      <c r="D351" s="100" t="str">
        <f t="shared" ca="1" si="36"/>
        <v/>
      </c>
      <c r="E351" s="100" t="str">
        <f t="shared" ca="1" si="34"/>
        <v/>
      </c>
      <c r="F351" s="100"/>
      <c r="G351" s="100" t="str">
        <f t="shared" ca="1" si="37"/>
        <v/>
      </c>
      <c r="H351" s="100" t="str">
        <f t="shared" ca="1" si="38"/>
        <v/>
      </c>
      <c r="I351" s="100" t="str">
        <f t="shared" ca="1" si="39"/>
        <v/>
      </c>
      <c r="J351" s="100" t="str">
        <f t="shared" ca="1" si="40"/>
        <v/>
      </c>
      <c r="M351" s="100"/>
    </row>
    <row r="352" spans="2:13" x14ac:dyDescent="0.3">
      <c r="B352" s="116"/>
      <c r="C352" s="100" t="str">
        <f t="shared" ca="1" si="35"/>
        <v/>
      </c>
      <c r="D352" s="100" t="str">
        <f t="shared" ca="1" si="36"/>
        <v/>
      </c>
      <c r="E352" s="100" t="str">
        <f t="shared" ca="1" si="34"/>
        <v/>
      </c>
      <c r="F352" s="100"/>
      <c r="G352" s="100" t="str">
        <f t="shared" ca="1" si="37"/>
        <v/>
      </c>
      <c r="H352" s="100" t="str">
        <f t="shared" ca="1" si="38"/>
        <v/>
      </c>
      <c r="I352" s="100" t="str">
        <f t="shared" ca="1" si="39"/>
        <v/>
      </c>
      <c r="J352" s="100" t="str">
        <f t="shared" ca="1" si="40"/>
        <v/>
      </c>
      <c r="M352" s="100"/>
    </row>
    <row r="353" spans="2:13" x14ac:dyDescent="0.3">
      <c r="B353" s="116"/>
      <c r="C353" s="100" t="str">
        <f t="shared" ca="1" si="35"/>
        <v/>
      </c>
      <c r="D353" s="100" t="str">
        <f t="shared" ca="1" si="36"/>
        <v/>
      </c>
      <c r="E353" s="100" t="str">
        <f t="shared" ca="1" si="34"/>
        <v/>
      </c>
      <c r="F353" s="100"/>
      <c r="G353" s="100" t="str">
        <f t="shared" ca="1" si="37"/>
        <v/>
      </c>
      <c r="H353" s="100" t="str">
        <f t="shared" ca="1" si="38"/>
        <v/>
      </c>
      <c r="I353" s="100" t="str">
        <f t="shared" ca="1" si="39"/>
        <v/>
      </c>
      <c r="J353" s="100" t="str">
        <f t="shared" ca="1" si="40"/>
        <v/>
      </c>
      <c r="M353" s="100"/>
    </row>
    <row r="354" spans="2:13" x14ac:dyDescent="0.3">
      <c r="B354" s="116"/>
      <c r="C354" s="100" t="str">
        <f t="shared" ca="1" si="35"/>
        <v/>
      </c>
      <c r="D354" s="100" t="str">
        <f t="shared" ca="1" si="36"/>
        <v/>
      </c>
      <c r="E354" s="100" t="str">
        <f t="shared" ca="1" si="34"/>
        <v/>
      </c>
      <c r="F354" s="100"/>
      <c r="G354" s="100" t="str">
        <f t="shared" ca="1" si="37"/>
        <v/>
      </c>
      <c r="H354" s="100" t="str">
        <f t="shared" ca="1" si="38"/>
        <v/>
      </c>
      <c r="I354" s="100" t="str">
        <f t="shared" ca="1" si="39"/>
        <v/>
      </c>
      <c r="J354" s="100" t="str">
        <f t="shared" ca="1" si="40"/>
        <v/>
      </c>
      <c r="M354" s="100"/>
    </row>
    <row r="355" spans="2:13" x14ac:dyDescent="0.3">
      <c r="B355" s="116"/>
      <c r="C355" s="100" t="str">
        <f t="shared" ca="1" si="35"/>
        <v/>
      </c>
      <c r="D355" s="100" t="str">
        <f t="shared" ca="1" si="36"/>
        <v/>
      </c>
      <c r="E355" s="100" t="str">
        <f t="shared" ca="1" si="34"/>
        <v/>
      </c>
      <c r="F355" s="100"/>
      <c r="G355" s="100" t="str">
        <f t="shared" ca="1" si="37"/>
        <v/>
      </c>
      <c r="H355" s="100" t="str">
        <f t="shared" ca="1" si="38"/>
        <v/>
      </c>
      <c r="I355" s="100" t="str">
        <f t="shared" ca="1" si="39"/>
        <v/>
      </c>
      <c r="J355" s="100" t="str">
        <f t="shared" ca="1" si="40"/>
        <v/>
      </c>
      <c r="M355" s="100"/>
    </row>
    <row r="356" spans="2:13" x14ac:dyDescent="0.3">
      <c r="B356" s="116"/>
      <c r="C356" s="100" t="str">
        <f t="shared" ca="1" si="35"/>
        <v/>
      </c>
      <c r="D356" s="100" t="str">
        <f t="shared" ca="1" si="36"/>
        <v/>
      </c>
      <c r="E356" s="100" t="str">
        <f t="shared" ca="1" si="34"/>
        <v/>
      </c>
      <c r="F356" s="100"/>
      <c r="G356" s="100" t="str">
        <f t="shared" ca="1" si="37"/>
        <v/>
      </c>
      <c r="H356" s="100" t="str">
        <f t="shared" ca="1" si="38"/>
        <v/>
      </c>
      <c r="I356" s="100" t="str">
        <f t="shared" ca="1" si="39"/>
        <v/>
      </c>
      <c r="J356" s="100" t="str">
        <f t="shared" ca="1" si="40"/>
        <v/>
      </c>
      <c r="M356" s="100"/>
    </row>
    <row r="357" spans="2:13" x14ac:dyDescent="0.3">
      <c r="B357" s="116"/>
      <c r="C357" s="100" t="str">
        <f t="shared" ca="1" si="35"/>
        <v/>
      </c>
      <c r="D357" s="100" t="str">
        <f t="shared" ca="1" si="36"/>
        <v/>
      </c>
      <c r="E357" s="100" t="str">
        <f t="shared" ca="1" si="34"/>
        <v/>
      </c>
      <c r="F357" s="100"/>
      <c r="G357" s="100" t="str">
        <f t="shared" ca="1" si="37"/>
        <v/>
      </c>
      <c r="H357" s="100" t="str">
        <f t="shared" ca="1" si="38"/>
        <v/>
      </c>
      <c r="I357" s="100" t="str">
        <f t="shared" ca="1" si="39"/>
        <v/>
      </c>
      <c r="J357" s="100" t="str">
        <f t="shared" ca="1" si="40"/>
        <v/>
      </c>
      <c r="M357" s="100"/>
    </row>
    <row r="358" spans="2:13" x14ac:dyDescent="0.3">
      <c r="B358" s="116"/>
      <c r="C358" s="100" t="str">
        <f t="shared" ca="1" si="35"/>
        <v/>
      </c>
      <c r="D358" s="100" t="str">
        <f t="shared" ca="1" si="36"/>
        <v/>
      </c>
      <c r="E358" s="100" t="str">
        <f t="shared" ca="1" si="34"/>
        <v/>
      </c>
      <c r="F358" s="100"/>
      <c r="G358" s="100" t="str">
        <f t="shared" ca="1" si="37"/>
        <v/>
      </c>
      <c r="H358" s="100" t="str">
        <f t="shared" ca="1" si="38"/>
        <v/>
      </c>
      <c r="I358" s="100" t="str">
        <f t="shared" ca="1" si="39"/>
        <v/>
      </c>
      <c r="J358" s="100" t="str">
        <f t="shared" ca="1" si="40"/>
        <v/>
      </c>
      <c r="M358" s="100"/>
    </row>
    <row r="359" spans="2:13" x14ac:dyDescent="0.3">
      <c r="B359" s="116"/>
      <c r="C359" s="100" t="str">
        <f t="shared" ca="1" si="35"/>
        <v/>
      </c>
      <c r="D359" s="100" t="str">
        <f t="shared" ca="1" si="36"/>
        <v/>
      </c>
      <c r="E359" s="100" t="str">
        <f t="shared" ca="1" si="34"/>
        <v/>
      </c>
      <c r="F359" s="100"/>
      <c r="G359" s="100" t="str">
        <f t="shared" ca="1" si="37"/>
        <v/>
      </c>
      <c r="H359" s="100" t="str">
        <f t="shared" ca="1" si="38"/>
        <v/>
      </c>
      <c r="I359" s="100" t="str">
        <f t="shared" ca="1" si="39"/>
        <v/>
      </c>
      <c r="J359" s="100" t="str">
        <f t="shared" ca="1" si="40"/>
        <v/>
      </c>
      <c r="M359" s="100"/>
    </row>
    <row r="360" spans="2:13" x14ac:dyDescent="0.3">
      <c r="B360" s="116"/>
      <c r="C360" s="100" t="str">
        <f t="shared" ca="1" si="35"/>
        <v/>
      </c>
      <c r="D360" s="100" t="str">
        <f t="shared" ca="1" si="36"/>
        <v/>
      </c>
      <c r="E360" s="100" t="str">
        <f t="shared" ref="E360:E423" ca="1" si="41">_xlfn.LET(
_xlpm.PrincipalOwedCalculation,$B$10-$D360,
_xlpm.IsPrincipalLessThenOrEqualToMonthlyPaymentCondition,$G359&lt;=$B$10,
_xlpm.IsPrincipalZeroCondition,ROUND($G359,2) = 0,
_xlpm.IsPrincipalRemainingBlankCondition,$G359="",
_xlpm.IsPeriodBlankCondition,ISBLANK($A360),
_xlpm.Calculation,IF(_xlpm.IsPeriodBlankCondition,"",IF(_xlpm.IsPrincipalRemainingBlankCondition,"",IF(_xlpm.IsPrincipalZeroCondition,"",IF(_xlpm.IsPrincipalLessThenOrEqualToMonthlyPaymentCondition,$G359,_xlpm.PrincipalOwedCalculation)))),
_xlpm.Calculation
)</f>
        <v/>
      </c>
      <c r="F360" s="100"/>
      <c r="G360" s="100" t="str">
        <f t="shared" ca="1" si="37"/>
        <v/>
      </c>
      <c r="H360" s="100" t="str">
        <f t="shared" ca="1" si="38"/>
        <v/>
      </c>
      <c r="I360" s="100" t="str">
        <f t="shared" ca="1" si="39"/>
        <v/>
      </c>
      <c r="J360" s="100" t="str">
        <f t="shared" ca="1" si="40"/>
        <v/>
      </c>
      <c r="M360" s="100"/>
    </row>
    <row r="361" spans="2:13" x14ac:dyDescent="0.3">
      <c r="B361" s="116"/>
      <c r="C361" s="100" t="str">
        <f t="shared" ca="1" si="35"/>
        <v/>
      </c>
      <c r="D361" s="100" t="str">
        <f t="shared" ca="1" si="36"/>
        <v/>
      </c>
      <c r="E361" s="100" t="str">
        <f t="shared" ca="1" si="41"/>
        <v/>
      </c>
      <c r="F361" s="100"/>
      <c r="G361" s="100" t="str">
        <f t="shared" ca="1" si="37"/>
        <v/>
      </c>
      <c r="H361" s="100" t="str">
        <f t="shared" ca="1" si="38"/>
        <v/>
      </c>
      <c r="I361" s="100" t="str">
        <f t="shared" ca="1" si="39"/>
        <v/>
      </c>
      <c r="J361" s="100" t="str">
        <f t="shared" ca="1" si="40"/>
        <v/>
      </c>
      <c r="M361" s="100"/>
    </row>
    <row r="362" spans="2:13" x14ac:dyDescent="0.3">
      <c r="B362" s="116"/>
      <c r="C362" s="100" t="str">
        <f t="shared" ca="1" si="35"/>
        <v/>
      </c>
      <c r="D362" s="100" t="str">
        <f t="shared" ca="1" si="36"/>
        <v/>
      </c>
      <c r="E362" s="100" t="str">
        <f t="shared" ca="1" si="41"/>
        <v/>
      </c>
      <c r="F362" s="100"/>
      <c r="G362" s="100" t="str">
        <f t="shared" ca="1" si="37"/>
        <v/>
      </c>
      <c r="H362" s="100" t="str">
        <f t="shared" ca="1" si="38"/>
        <v/>
      </c>
      <c r="I362" s="100" t="str">
        <f t="shared" ca="1" si="39"/>
        <v/>
      </c>
      <c r="J362" s="100" t="str">
        <f t="shared" ca="1" si="40"/>
        <v/>
      </c>
      <c r="M362" s="100"/>
    </row>
    <row r="363" spans="2:13" x14ac:dyDescent="0.3">
      <c r="B363" s="116"/>
      <c r="C363" s="100" t="str">
        <f t="shared" ca="1" si="35"/>
        <v/>
      </c>
      <c r="D363" s="100" t="str">
        <f t="shared" ca="1" si="36"/>
        <v/>
      </c>
      <c r="E363" s="100" t="str">
        <f t="shared" ca="1" si="41"/>
        <v/>
      </c>
      <c r="F363" s="100"/>
      <c r="G363" s="100" t="str">
        <f t="shared" ca="1" si="37"/>
        <v/>
      </c>
      <c r="H363" s="100" t="str">
        <f t="shared" ca="1" si="38"/>
        <v/>
      </c>
      <c r="I363" s="100" t="str">
        <f t="shared" ca="1" si="39"/>
        <v/>
      </c>
      <c r="J363" s="100" t="str">
        <f t="shared" ca="1" si="40"/>
        <v/>
      </c>
      <c r="M363" s="100"/>
    </row>
    <row r="364" spans="2:13" x14ac:dyDescent="0.3">
      <c r="B364" s="116"/>
      <c r="C364" s="100" t="str">
        <f t="shared" ca="1" si="35"/>
        <v/>
      </c>
      <c r="D364" s="100" t="str">
        <f t="shared" ca="1" si="36"/>
        <v/>
      </c>
      <c r="E364" s="100" t="str">
        <f t="shared" ca="1" si="41"/>
        <v/>
      </c>
      <c r="F364" s="100"/>
      <c r="G364" s="100" t="str">
        <f t="shared" ca="1" si="37"/>
        <v/>
      </c>
      <c r="H364" s="100" t="str">
        <f t="shared" ca="1" si="38"/>
        <v/>
      </c>
      <c r="I364" s="100" t="str">
        <f t="shared" ca="1" si="39"/>
        <v/>
      </c>
      <c r="J364" s="100" t="str">
        <f t="shared" ca="1" si="40"/>
        <v/>
      </c>
      <c r="M364" s="100"/>
    </row>
    <row r="365" spans="2:13" x14ac:dyDescent="0.3">
      <c r="B365" s="116"/>
      <c r="C365" s="100" t="str">
        <f t="shared" ca="1" si="35"/>
        <v/>
      </c>
      <c r="D365" s="100" t="str">
        <f t="shared" ca="1" si="36"/>
        <v/>
      </c>
      <c r="E365" s="100" t="str">
        <f t="shared" ca="1" si="41"/>
        <v/>
      </c>
      <c r="F365" s="100"/>
      <c r="G365" s="100" t="str">
        <f t="shared" ca="1" si="37"/>
        <v/>
      </c>
      <c r="H365" s="100" t="str">
        <f t="shared" ca="1" si="38"/>
        <v/>
      </c>
      <c r="I365" s="100" t="str">
        <f t="shared" ca="1" si="39"/>
        <v/>
      </c>
      <c r="J365" s="100" t="str">
        <f t="shared" ca="1" si="40"/>
        <v/>
      </c>
      <c r="M365" s="100"/>
    </row>
    <row r="366" spans="2:13" x14ac:dyDescent="0.3">
      <c r="B366" s="116"/>
      <c r="C366" s="100" t="str">
        <f t="shared" ca="1" si="35"/>
        <v/>
      </c>
      <c r="D366" s="100" t="str">
        <f t="shared" ca="1" si="36"/>
        <v/>
      </c>
      <c r="E366" s="100" t="str">
        <f t="shared" ca="1" si="41"/>
        <v/>
      </c>
      <c r="F366" s="100"/>
      <c r="G366" s="100" t="str">
        <f t="shared" ca="1" si="37"/>
        <v/>
      </c>
      <c r="H366" s="100" t="str">
        <f t="shared" ca="1" si="38"/>
        <v/>
      </c>
      <c r="I366" s="100" t="str">
        <f t="shared" ca="1" si="39"/>
        <v/>
      </c>
      <c r="J366" s="100" t="str">
        <f t="shared" ca="1" si="40"/>
        <v/>
      </c>
      <c r="M366" s="100"/>
    </row>
    <row r="367" spans="2:13" x14ac:dyDescent="0.3">
      <c r="B367" s="116"/>
      <c r="C367" s="100" t="str">
        <f t="shared" ca="1" si="35"/>
        <v/>
      </c>
      <c r="D367" s="100" t="str">
        <f t="shared" ca="1" si="36"/>
        <v/>
      </c>
      <c r="E367" s="100" t="str">
        <f t="shared" ca="1" si="41"/>
        <v/>
      </c>
      <c r="F367" s="100"/>
      <c r="G367" s="100" t="str">
        <f t="shared" ca="1" si="37"/>
        <v/>
      </c>
      <c r="H367" s="100" t="str">
        <f t="shared" ca="1" si="38"/>
        <v/>
      </c>
      <c r="I367" s="100" t="str">
        <f t="shared" ca="1" si="39"/>
        <v/>
      </c>
      <c r="J367" s="100" t="str">
        <f t="shared" ca="1" si="40"/>
        <v/>
      </c>
      <c r="M367" s="100"/>
    </row>
    <row r="368" spans="2:13" x14ac:dyDescent="0.3">
      <c r="B368" s="116"/>
      <c r="C368" s="100" t="str">
        <f t="shared" ca="1" si="35"/>
        <v/>
      </c>
      <c r="D368" s="100" t="str">
        <f t="shared" ca="1" si="36"/>
        <v/>
      </c>
      <c r="E368" s="100" t="str">
        <f t="shared" ca="1" si="41"/>
        <v/>
      </c>
      <c r="F368" s="100"/>
      <c r="G368" s="100" t="str">
        <f t="shared" ca="1" si="37"/>
        <v/>
      </c>
      <c r="H368" s="100" t="str">
        <f t="shared" ca="1" si="38"/>
        <v/>
      </c>
      <c r="I368" s="100" t="str">
        <f t="shared" ca="1" si="39"/>
        <v/>
      </c>
      <c r="J368" s="100" t="str">
        <f t="shared" ca="1" si="40"/>
        <v/>
      </c>
      <c r="M368" s="100"/>
    </row>
    <row r="369" spans="2:13" x14ac:dyDescent="0.3">
      <c r="B369" s="116"/>
      <c r="C369" s="100" t="str">
        <f t="shared" ca="1" si="35"/>
        <v/>
      </c>
      <c r="D369" s="100" t="str">
        <f t="shared" ca="1" si="36"/>
        <v/>
      </c>
      <c r="E369" s="100" t="str">
        <f t="shared" ca="1" si="41"/>
        <v/>
      </c>
      <c r="F369" s="100"/>
      <c r="G369" s="100" t="str">
        <f t="shared" ca="1" si="37"/>
        <v/>
      </c>
      <c r="H369" s="100" t="str">
        <f t="shared" ca="1" si="38"/>
        <v/>
      </c>
      <c r="I369" s="100" t="str">
        <f t="shared" ca="1" si="39"/>
        <v/>
      </c>
      <c r="J369" s="100" t="str">
        <f t="shared" ca="1" si="40"/>
        <v/>
      </c>
      <c r="M369" s="100"/>
    </row>
    <row r="370" spans="2:13" x14ac:dyDescent="0.3">
      <c r="B370" s="116"/>
      <c r="C370" s="100" t="str">
        <f t="shared" ca="1" si="35"/>
        <v/>
      </c>
      <c r="D370" s="100" t="str">
        <f t="shared" ca="1" si="36"/>
        <v/>
      </c>
      <c r="E370" s="100" t="str">
        <f t="shared" ca="1" si="41"/>
        <v/>
      </c>
      <c r="F370" s="100"/>
      <c r="G370" s="100" t="str">
        <f t="shared" ca="1" si="37"/>
        <v/>
      </c>
      <c r="H370" s="100" t="str">
        <f t="shared" ca="1" si="38"/>
        <v/>
      </c>
      <c r="I370" s="100" t="str">
        <f t="shared" ca="1" si="39"/>
        <v/>
      </c>
      <c r="J370" s="100" t="str">
        <f t="shared" ca="1" si="40"/>
        <v/>
      </c>
      <c r="M370" s="100"/>
    </row>
    <row r="371" spans="2:13" x14ac:dyDescent="0.3">
      <c r="B371" s="116"/>
      <c r="C371" s="100" t="str">
        <f t="shared" ca="1" si="35"/>
        <v/>
      </c>
      <c r="D371" s="100" t="str">
        <f t="shared" ca="1" si="36"/>
        <v/>
      </c>
      <c r="E371" s="100" t="str">
        <f t="shared" ca="1" si="41"/>
        <v/>
      </c>
      <c r="F371" s="100"/>
      <c r="G371" s="100" t="str">
        <f t="shared" ca="1" si="37"/>
        <v/>
      </c>
      <c r="H371" s="100" t="str">
        <f t="shared" ca="1" si="38"/>
        <v/>
      </c>
      <c r="I371" s="100" t="str">
        <f t="shared" ca="1" si="39"/>
        <v/>
      </c>
      <c r="J371" s="100" t="str">
        <f t="shared" ca="1" si="40"/>
        <v/>
      </c>
      <c r="M371" s="100"/>
    </row>
    <row r="372" spans="2:13" x14ac:dyDescent="0.3">
      <c r="B372" s="116"/>
      <c r="C372" s="100" t="str">
        <f t="shared" ca="1" si="35"/>
        <v/>
      </c>
      <c r="D372" s="100" t="str">
        <f t="shared" ca="1" si="36"/>
        <v/>
      </c>
      <c r="E372" s="100" t="str">
        <f t="shared" ca="1" si="41"/>
        <v/>
      </c>
      <c r="F372" s="100"/>
      <c r="G372" s="100" t="str">
        <f t="shared" ca="1" si="37"/>
        <v/>
      </c>
      <c r="H372" s="100" t="str">
        <f t="shared" ca="1" si="38"/>
        <v/>
      </c>
      <c r="I372" s="100" t="str">
        <f t="shared" ca="1" si="39"/>
        <v/>
      </c>
      <c r="J372" s="100" t="str">
        <f t="shared" ca="1" si="40"/>
        <v/>
      </c>
      <c r="M372" s="100"/>
    </row>
    <row r="373" spans="2:13" x14ac:dyDescent="0.3">
      <c r="B373" s="116"/>
      <c r="C373" s="100" t="str">
        <f t="shared" ca="1" si="35"/>
        <v/>
      </c>
      <c r="D373" s="100" t="str">
        <f t="shared" ca="1" si="36"/>
        <v/>
      </c>
      <c r="E373" s="100" t="str">
        <f t="shared" ca="1" si="41"/>
        <v/>
      </c>
      <c r="F373" s="100"/>
      <c r="G373" s="100" t="str">
        <f t="shared" ca="1" si="37"/>
        <v/>
      </c>
      <c r="H373" s="100" t="str">
        <f t="shared" ca="1" si="38"/>
        <v/>
      </c>
      <c r="I373" s="100" t="str">
        <f t="shared" ca="1" si="39"/>
        <v/>
      </c>
      <c r="J373" s="100" t="str">
        <f t="shared" ca="1" si="40"/>
        <v/>
      </c>
      <c r="M373" s="100"/>
    </row>
    <row r="374" spans="2:13" x14ac:dyDescent="0.3">
      <c r="B374" s="116"/>
      <c r="C374" s="100" t="str">
        <f t="shared" ca="1" si="35"/>
        <v/>
      </c>
      <c r="D374" s="100" t="str">
        <f t="shared" ca="1" si="36"/>
        <v/>
      </c>
      <c r="E374" s="100" t="str">
        <f t="shared" ca="1" si="41"/>
        <v/>
      </c>
      <c r="F374" s="100"/>
      <c r="G374" s="100" t="str">
        <f t="shared" ca="1" si="37"/>
        <v/>
      </c>
      <c r="H374" s="100" t="str">
        <f t="shared" ca="1" si="38"/>
        <v/>
      </c>
      <c r="I374" s="100" t="str">
        <f t="shared" ca="1" si="39"/>
        <v/>
      </c>
      <c r="J374" s="100" t="str">
        <f t="shared" ca="1" si="40"/>
        <v/>
      </c>
      <c r="M374" s="100"/>
    </row>
    <row r="375" spans="2:13" x14ac:dyDescent="0.3">
      <c r="B375" s="116"/>
      <c r="C375" s="100" t="str">
        <f t="shared" ca="1" si="35"/>
        <v/>
      </c>
      <c r="D375" s="100" t="str">
        <f t="shared" ca="1" si="36"/>
        <v/>
      </c>
      <c r="E375" s="100" t="str">
        <f t="shared" ca="1" si="41"/>
        <v/>
      </c>
      <c r="F375" s="100"/>
      <c r="G375" s="100" t="str">
        <f t="shared" ca="1" si="37"/>
        <v/>
      </c>
      <c r="H375" s="100" t="str">
        <f t="shared" ca="1" si="38"/>
        <v/>
      </c>
      <c r="I375" s="100" t="str">
        <f t="shared" ca="1" si="39"/>
        <v/>
      </c>
      <c r="J375" s="100" t="str">
        <f t="shared" ca="1" si="40"/>
        <v/>
      </c>
      <c r="M375" s="100"/>
    </row>
    <row r="376" spans="2:13" x14ac:dyDescent="0.3">
      <c r="B376" s="116"/>
      <c r="C376" s="100" t="str">
        <f t="shared" ca="1" si="35"/>
        <v/>
      </c>
      <c r="D376" s="100" t="str">
        <f t="shared" ca="1" si="36"/>
        <v/>
      </c>
      <c r="E376" s="100" t="str">
        <f t="shared" ca="1" si="41"/>
        <v/>
      </c>
      <c r="F376" s="100"/>
      <c r="G376" s="100" t="str">
        <f t="shared" ca="1" si="37"/>
        <v/>
      </c>
      <c r="H376" s="100" t="str">
        <f t="shared" ca="1" si="38"/>
        <v/>
      </c>
      <c r="I376" s="100" t="str">
        <f t="shared" ca="1" si="39"/>
        <v/>
      </c>
      <c r="J376" s="100" t="str">
        <f t="shared" ca="1" si="40"/>
        <v/>
      </c>
      <c r="M376" s="100"/>
    </row>
    <row r="377" spans="2:13" x14ac:dyDescent="0.3">
      <c r="B377" s="116"/>
      <c r="C377" s="100" t="str">
        <f t="shared" ca="1" si="35"/>
        <v/>
      </c>
      <c r="D377" s="100" t="str">
        <f t="shared" ca="1" si="36"/>
        <v/>
      </c>
      <c r="E377" s="100" t="str">
        <f t="shared" ca="1" si="41"/>
        <v/>
      </c>
      <c r="F377" s="100"/>
      <c r="G377" s="100" t="str">
        <f t="shared" ca="1" si="37"/>
        <v/>
      </c>
      <c r="H377" s="100" t="str">
        <f t="shared" ca="1" si="38"/>
        <v/>
      </c>
      <c r="I377" s="100" t="str">
        <f t="shared" ca="1" si="39"/>
        <v/>
      </c>
      <c r="J377" s="100" t="str">
        <f t="shared" ca="1" si="40"/>
        <v/>
      </c>
      <c r="M377" s="100"/>
    </row>
    <row r="378" spans="2:13" x14ac:dyDescent="0.3">
      <c r="B378" s="116"/>
      <c r="C378" s="100" t="str">
        <f t="shared" ca="1" si="35"/>
        <v/>
      </c>
      <c r="D378" s="100" t="str">
        <f t="shared" ca="1" si="36"/>
        <v/>
      </c>
      <c r="E378" s="100" t="str">
        <f t="shared" ca="1" si="41"/>
        <v/>
      </c>
      <c r="F378" s="100"/>
      <c r="G378" s="100" t="str">
        <f t="shared" ca="1" si="37"/>
        <v/>
      </c>
      <c r="H378" s="100" t="str">
        <f t="shared" ca="1" si="38"/>
        <v/>
      </c>
      <c r="I378" s="100" t="str">
        <f t="shared" ca="1" si="39"/>
        <v/>
      </c>
      <c r="J378" s="100" t="str">
        <f t="shared" ca="1" si="40"/>
        <v/>
      </c>
      <c r="M378" s="100"/>
    </row>
    <row r="379" spans="2:13" x14ac:dyDescent="0.3">
      <c r="B379" s="116"/>
      <c r="C379" s="100" t="str">
        <f t="shared" ca="1" si="35"/>
        <v/>
      </c>
      <c r="D379" s="100" t="str">
        <f t="shared" ca="1" si="36"/>
        <v/>
      </c>
      <c r="E379" s="100" t="str">
        <f t="shared" ca="1" si="41"/>
        <v/>
      </c>
      <c r="F379" s="100"/>
      <c r="G379" s="100" t="str">
        <f t="shared" ca="1" si="37"/>
        <v/>
      </c>
      <c r="H379" s="100" t="str">
        <f t="shared" ca="1" si="38"/>
        <v/>
      </c>
      <c r="I379" s="100" t="str">
        <f t="shared" ca="1" si="39"/>
        <v/>
      </c>
      <c r="J379" s="100" t="str">
        <f t="shared" ca="1" si="40"/>
        <v/>
      </c>
      <c r="M379" s="100"/>
    </row>
    <row r="380" spans="2:13" x14ac:dyDescent="0.3">
      <c r="B380" s="116"/>
      <c r="C380" s="100" t="str">
        <f t="shared" ca="1" si="35"/>
        <v/>
      </c>
      <c r="D380" s="100" t="str">
        <f t="shared" ca="1" si="36"/>
        <v/>
      </c>
      <c r="E380" s="100" t="str">
        <f t="shared" ca="1" si="41"/>
        <v/>
      </c>
      <c r="F380" s="100"/>
      <c r="G380" s="100" t="str">
        <f t="shared" ca="1" si="37"/>
        <v/>
      </c>
      <c r="H380" s="100" t="str">
        <f t="shared" ca="1" si="38"/>
        <v/>
      </c>
      <c r="I380" s="100" t="str">
        <f t="shared" ca="1" si="39"/>
        <v/>
      </c>
      <c r="J380" s="100" t="str">
        <f t="shared" ca="1" si="40"/>
        <v/>
      </c>
      <c r="M380" s="100"/>
    </row>
    <row r="381" spans="2:13" x14ac:dyDescent="0.3">
      <c r="B381" s="116"/>
      <c r="C381" s="100" t="str">
        <f t="shared" ca="1" si="35"/>
        <v/>
      </c>
      <c r="D381" s="100" t="str">
        <f t="shared" ca="1" si="36"/>
        <v/>
      </c>
      <c r="E381" s="100" t="str">
        <f t="shared" ca="1" si="41"/>
        <v/>
      </c>
      <c r="F381" s="100"/>
      <c r="G381" s="100" t="str">
        <f t="shared" ca="1" si="37"/>
        <v/>
      </c>
      <c r="H381" s="100" t="str">
        <f t="shared" ca="1" si="38"/>
        <v/>
      </c>
      <c r="I381" s="100" t="str">
        <f t="shared" ca="1" si="39"/>
        <v/>
      </c>
      <c r="J381" s="100" t="str">
        <f t="shared" ca="1" si="40"/>
        <v/>
      </c>
      <c r="M381" s="100"/>
    </row>
    <row r="382" spans="2:13" x14ac:dyDescent="0.3">
      <c r="B382" s="116"/>
      <c r="C382" s="100" t="str">
        <f t="shared" ca="1" si="35"/>
        <v/>
      </c>
      <c r="D382" s="100" t="str">
        <f t="shared" ca="1" si="36"/>
        <v/>
      </c>
      <c r="E382" s="100" t="str">
        <f t="shared" ca="1" si="41"/>
        <v/>
      </c>
      <c r="F382" s="100"/>
      <c r="G382" s="100" t="str">
        <f t="shared" ca="1" si="37"/>
        <v/>
      </c>
      <c r="H382" s="100" t="str">
        <f t="shared" ca="1" si="38"/>
        <v/>
      </c>
      <c r="I382" s="100" t="str">
        <f t="shared" ca="1" si="39"/>
        <v/>
      </c>
      <c r="J382" s="100" t="str">
        <f t="shared" ca="1" si="40"/>
        <v/>
      </c>
      <c r="M382" s="100"/>
    </row>
    <row r="383" spans="2:13" x14ac:dyDescent="0.3">
      <c r="B383" s="116"/>
      <c r="C383" s="100" t="str">
        <f t="shared" ca="1" si="35"/>
        <v/>
      </c>
      <c r="D383" s="100" t="str">
        <f t="shared" ca="1" si="36"/>
        <v/>
      </c>
      <c r="E383" s="100" t="str">
        <f t="shared" ca="1" si="41"/>
        <v/>
      </c>
      <c r="F383" s="100"/>
      <c r="G383" s="100" t="str">
        <f t="shared" ca="1" si="37"/>
        <v/>
      </c>
      <c r="H383" s="100" t="str">
        <f t="shared" ca="1" si="38"/>
        <v/>
      </c>
      <c r="I383" s="100" t="str">
        <f t="shared" ca="1" si="39"/>
        <v/>
      </c>
      <c r="J383" s="100" t="str">
        <f t="shared" ca="1" si="40"/>
        <v/>
      </c>
      <c r="M383" s="100"/>
    </row>
    <row r="384" spans="2:13" x14ac:dyDescent="0.3">
      <c r="B384" s="116"/>
      <c r="C384" s="100" t="str">
        <f t="shared" ca="1" si="35"/>
        <v/>
      </c>
      <c r="D384" s="100" t="str">
        <f t="shared" ca="1" si="36"/>
        <v/>
      </c>
      <c r="E384" s="100" t="str">
        <f t="shared" ca="1" si="41"/>
        <v/>
      </c>
      <c r="F384" s="100"/>
      <c r="G384" s="100" t="str">
        <f t="shared" ca="1" si="37"/>
        <v/>
      </c>
      <c r="H384" s="100" t="str">
        <f t="shared" ca="1" si="38"/>
        <v/>
      </c>
      <c r="I384" s="100" t="str">
        <f t="shared" ca="1" si="39"/>
        <v/>
      </c>
      <c r="J384" s="100" t="str">
        <f t="shared" ca="1" si="40"/>
        <v/>
      </c>
      <c r="K384" s="100"/>
      <c r="L384" s="100"/>
      <c r="M384" s="100"/>
    </row>
    <row r="385" spans="2:13" x14ac:dyDescent="0.3">
      <c r="B385" s="116"/>
      <c r="C385" s="100" t="str">
        <f t="shared" ca="1" si="35"/>
        <v/>
      </c>
      <c r="D385" s="100" t="str">
        <f t="shared" ca="1" si="36"/>
        <v/>
      </c>
      <c r="E385" s="100" t="str">
        <f t="shared" ca="1" si="41"/>
        <v/>
      </c>
      <c r="F385" s="100"/>
      <c r="G385" s="100" t="str">
        <f t="shared" ca="1" si="37"/>
        <v/>
      </c>
      <c r="H385" s="100" t="str">
        <f t="shared" ca="1" si="38"/>
        <v/>
      </c>
      <c r="I385" s="100" t="str">
        <f t="shared" ca="1" si="39"/>
        <v/>
      </c>
      <c r="J385" s="100" t="str">
        <f t="shared" ca="1" si="40"/>
        <v/>
      </c>
      <c r="K385" s="100"/>
      <c r="L385" s="100"/>
      <c r="M385" s="100"/>
    </row>
    <row r="386" spans="2:13" x14ac:dyDescent="0.3">
      <c r="B386" s="116"/>
      <c r="C386" s="100" t="str">
        <f t="shared" ca="1" si="35"/>
        <v/>
      </c>
      <c r="D386" s="100" t="str">
        <f t="shared" ca="1" si="36"/>
        <v/>
      </c>
      <c r="E386" s="100" t="str">
        <f t="shared" ca="1" si="41"/>
        <v/>
      </c>
      <c r="F386" s="100"/>
      <c r="G386" s="100" t="str">
        <f t="shared" ca="1" si="37"/>
        <v/>
      </c>
      <c r="H386" s="100" t="str">
        <f t="shared" ca="1" si="38"/>
        <v/>
      </c>
      <c r="I386" s="100" t="str">
        <f t="shared" ca="1" si="39"/>
        <v/>
      </c>
      <c r="J386" s="100" t="str">
        <f t="shared" ca="1" si="40"/>
        <v/>
      </c>
      <c r="K386" s="100"/>
      <c r="L386" s="100"/>
      <c r="M386" s="100"/>
    </row>
    <row r="387" spans="2:13" x14ac:dyDescent="0.3">
      <c r="B387" s="116"/>
      <c r="C387" s="100" t="str">
        <f t="shared" ca="1" si="35"/>
        <v/>
      </c>
      <c r="D387" s="100" t="str">
        <f t="shared" ca="1" si="36"/>
        <v/>
      </c>
      <c r="E387" s="100" t="str">
        <f t="shared" ca="1" si="41"/>
        <v/>
      </c>
      <c r="F387" s="100"/>
      <c r="G387" s="100" t="str">
        <f t="shared" ca="1" si="37"/>
        <v/>
      </c>
      <c r="H387" s="100" t="str">
        <f t="shared" ca="1" si="38"/>
        <v/>
      </c>
      <c r="I387" s="100" t="str">
        <f t="shared" ca="1" si="39"/>
        <v/>
      </c>
      <c r="J387" s="100" t="str">
        <f t="shared" ca="1" si="40"/>
        <v/>
      </c>
      <c r="K387" s="100"/>
      <c r="L387" s="100"/>
      <c r="M387" s="100"/>
    </row>
    <row r="388" spans="2:13" x14ac:dyDescent="0.3">
      <c r="B388" s="116"/>
      <c r="C388" s="100" t="str">
        <f t="shared" ca="1" si="35"/>
        <v/>
      </c>
      <c r="D388" s="100" t="str">
        <f t="shared" ca="1" si="36"/>
        <v/>
      </c>
      <c r="E388" s="100" t="str">
        <f t="shared" ca="1" si="41"/>
        <v/>
      </c>
      <c r="F388" s="100"/>
      <c r="G388" s="100" t="str">
        <f t="shared" ca="1" si="37"/>
        <v/>
      </c>
      <c r="H388" s="100" t="str">
        <f t="shared" ca="1" si="38"/>
        <v/>
      </c>
      <c r="I388" s="100" t="str">
        <f t="shared" ca="1" si="39"/>
        <v/>
      </c>
      <c r="J388" s="100" t="str">
        <f t="shared" ca="1" si="40"/>
        <v/>
      </c>
      <c r="K388" s="100"/>
      <c r="L388" s="100"/>
      <c r="M388" s="100"/>
    </row>
    <row r="389" spans="2:13" x14ac:dyDescent="0.3">
      <c r="B389" s="116"/>
      <c r="C389" s="100" t="str">
        <f t="shared" ca="1" si="35"/>
        <v/>
      </c>
      <c r="D389" s="100" t="str">
        <f t="shared" ca="1" si="36"/>
        <v/>
      </c>
      <c r="E389" s="100" t="str">
        <f t="shared" ca="1" si="41"/>
        <v/>
      </c>
      <c r="F389" s="100"/>
      <c r="G389" s="100" t="str">
        <f t="shared" ca="1" si="37"/>
        <v/>
      </c>
      <c r="H389" s="100" t="str">
        <f t="shared" ca="1" si="38"/>
        <v/>
      </c>
      <c r="I389" s="100" t="str">
        <f t="shared" ca="1" si="39"/>
        <v/>
      </c>
      <c r="J389" s="100" t="str">
        <f t="shared" ca="1" si="40"/>
        <v/>
      </c>
      <c r="L389" s="100"/>
      <c r="M389" s="100"/>
    </row>
    <row r="390" spans="2:13" x14ac:dyDescent="0.3">
      <c r="B390" s="116"/>
      <c r="C390" s="100" t="str">
        <f t="shared" ca="1" si="35"/>
        <v/>
      </c>
      <c r="D390" s="100" t="str">
        <f t="shared" ca="1" si="36"/>
        <v/>
      </c>
      <c r="E390" s="100" t="str">
        <f t="shared" ca="1" si="41"/>
        <v/>
      </c>
      <c r="F390" s="100"/>
      <c r="G390" s="100" t="str">
        <f t="shared" ca="1" si="37"/>
        <v/>
      </c>
      <c r="H390" s="100" t="str">
        <f t="shared" ca="1" si="38"/>
        <v/>
      </c>
      <c r="I390" s="100" t="str">
        <f t="shared" ca="1" si="39"/>
        <v/>
      </c>
      <c r="J390" s="100" t="str">
        <f t="shared" ca="1" si="40"/>
        <v/>
      </c>
      <c r="L390" s="107"/>
      <c r="M390" s="100"/>
    </row>
    <row r="391" spans="2:13" x14ac:dyDescent="0.3">
      <c r="B391" s="116"/>
      <c r="C391" s="100" t="str">
        <f t="shared" ca="1" si="35"/>
        <v/>
      </c>
      <c r="D391" s="100" t="str">
        <f t="shared" ca="1" si="36"/>
        <v/>
      </c>
      <c r="E391" s="100" t="str">
        <f t="shared" ca="1" si="41"/>
        <v/>
      </c>
      <c r="F391" s="100"/>
      <c r="G391" s="100" t="str">
        <f t="shared" ca="1" si="37"/>
        <v/>
      </c>
      <c r="H391" s="100" t="str">
        <f t="shared" ca="1" si="38"/>
        <v/>
      </c>
      <c r="I391" s="100" t="str">
        <f t="shared" ca="1" si="39"/>
        <v/>
      </c>
      <c r="J391" s="100" t="str">
        <f t="shared" ca="1" si="40"/>
        <v/>
      </c>
      <c r="M391" s="100"/>
    </row>
    <row r="392" spans="2:13" x14ac:dyDescent="0.3">
      <c r="B392" s="116"/>
      <c r="C392" s="100" t="str">
        <f t="shared" ca="1" si="35"/>
        <v/>
      </c>
      <c r="D392" s="100" t="str">
        <f t="shared" ca="1" si="36"/>
        <v/>
      </c>
      <c r="E392" s="100" t="str">
        <f t="shared" ca="1" si="41"/>
        <v/>
      </c>
      <c r="F392" s="100"/>
      <c r="G392" s="100" t="str">
        <f t="shared" ca="1" si="37"/>
        <v/>
      </c>
      <c r="H392" s="100" t="str">
        <f t="shared" ca="1" si="38"/>
        <v/>
      </c>
      <c r="I392" s="100" t="str">
        <f t="shared" ca="1" si="39"/>
        <v/>
      </c>
      <c r="J392" s="100" t="str">
        <f t="shared" ca="1" si="40"/>
        <v/>
      </c>
      <c r="M392" s="100"/>
    </row>
    <row r="393" spans="2:13" x14ac:dyDescent="0.3">
      <c r="B393" s="116"/>
      <c r="C393" s="100" t="str">
        <f t="shared" ca="1" si="35"/>
        <v/>
      </c>
      <c r="D393" s="100" t="str">
        <f t="shared" ca="1" si="36"/>
        <v/>
      </c>
      <c r="E393" s="100" t="str">
        <f t="shared" ca="1" si="41"/>
        <v/>
      </c>
      <c r="F393" s="100"/>
      <c r="G393" s="100" t="str">
        <f t="shared" ca="1" si="37"/>
        <v/>
      </c>
      <c r="H393" s="100" t="str">
        <f t="shared" ca="1" si="38"/>
        <v/>
      </c>
      <c r="I393" s="100" t="str">
        <f t="shared" ca="1" si="39"/>
        <v/>
      </c>
      <c r="J393" s="100" t="str">
        <f t="shared" ca="1" si="40"/>
        <v/>
      </c>
      <c r="M393" s="100"/>
    </row>
    <row r="394" spans="2:13" x14ac:dyDescent="0.3">
      <c r="B394" s="116"/>
      <c r="C394" s="100" t="str">
        <f t="shared" ca="1" si="35"/>
        <v/>
      </c>
      <c r="D394" s="100" t="str">
        <f t="shared" ca="1" si="36"/>
        <v/>
      </c>
      <c r="E394" s="100" t="str">
        <f t="shared" ca="1" si="41"/>
        <v/>
      </c>
      <c r="F394" s="100"/>
      <c r="G394" s="100" t="str">
        <f t="shared" ca="1" si="37"/>
        <v/>
      </c>
      <c r="H394" s="100" t="str">
        <f t="shared" ca="1" si="38"/>
        <v/>
      </c>
      <c r="I394" s="100" t="str">
        <f t="shared" ca="1" si="39"/>
        <v/>
      </c>
      <c r="J394" s="100" t="str">
        <f t="shared" ca="1" si="40"/>
        <v/>
      </c>
      <c r="M394" s="100"/>
    </row>
    <row r="395" spans="2:13" x14ac:dyDescent="0.3">
      <c r="B395" s="116"/>
      <c r="C395" s="100" t="str">
        <f t="shared" ca="1" si="35"/>
        <v/>
      </c>
      <c r="D395" s="100" t="str">
        <f t="shared" ca="1" si="36"/>
        <v/>
      </c>
      <c r="E395" s="100" t="str">
        <f t="shared" ca="1" si="41"/>
        <v/>
      </c>
      <c r="F395" s="100"/>
      <c r="G395" s="100" t="str">
        <f t="shared" ca="1" si="37"/>
        <v/>
      </c>
      <c r="H395" s="100" t="str">
        <f t="shared" ca="1" si="38"/>
        <v/>
      </c>
      <c r="I395" s="100" t="str">
        <f t="shared" ca="1" si="39"/>
        <v/>
      </c>
      <c r="J395" s="100" t="str">
        <f t="shared" ca="1" si="40"/>
        <v/>
      </c>
      <c r="M395" s="100"/>
    </row>
    <row r="396" spans="2:13" x14ac:dyDescent="0.3">
      <c r="B396" s="116"/>
      <c r="C396" s="100" t="str">
        <f t="shared" ca="1" si="35"/>
        <v/>
      </c>
      <c r="D396" s="100" t="str">
        <f t="shared" ca="1" si="36"/>
        <v/>
      </c>
      <c r="E396" s="100" t="str">
        <f t="shared" ca="1" si="41"/>
        <v/>
      </c>
      <c r="F396" s="100"/>
      <c r="G396" s="100" t="str">
        <f t="shared" ca="1" si="37"/>
        <v/>
      </c>
      <c r="H396" s="100" t="str">
        <f t="shared" ca="1" si="38"/>
        <v/>
      </c>
      <c r="I396" s="100" t="str">
        <f t="shared" ca="1" si="39"/>
        <v/>
      </c>
      <c r="J396" s="100" t="str">
        <f t="shared" ca="1" si="40"/>
        <v/>
      </c>
      <c r="M396" s="100"/>
    </row>
    <row r="397" spans="2:13" x14ac:dyDescent="0.3">
      <c r="B397" s="116"/>
      <c r="C397" s="100" t="str">
        <f t="shared" ca="1" si="35"/>
        <v/>
      </c>
      <c r="D397" s="100" t="str">
        <f t="shared" ca="1" si="36"/>
        <v/>
      </c>
      <c r="E397" s="100" t="str">
        <f t="shared" ca="1" si="41"/>
        <v/>
      </c>
      <c r="F397" s="100"/>
      <c r="G397" s="100" t="str">
        <f t="shared" ca="1" si="37"/>
        <v/>
      </c>
      <c r="H397" s="100" t="str">
        <f t="shared" ca="1" si="38"/>
        <v/>
      </c>
      <c r="I397" s="100" t="str">
        <f t="shared" ca="1" si="39"/>
        <v/>
      </c>
      <c r="J397" s="100" t="str">
        <f t="shared" ca="1" si="40"/>
        <v/>
      </c>
      <c r="M397" s="100"/>
    </row>
    <row r="398" spans="2:13" x14ac:dyDescent="0.3">
      <c r="B398" s="116"/>
      <c r="C398" s="100" t="str">
        <f t="shared" ca="1" si="35"/>
        <v/>
      </c>
      <c r="D398" s="100" t="str">
        <f t="shared" ca="1" si="36"/>
        <v/>
      </c>
      <c r="E398" s="100" t="str">
        <f t="shared" ca="1" si="41"/>
        <v/>
      </c>
      <c r="F398" s="100"/>
      <c r="G398" s="100" t="str">
        <f t="shared" ca="1" si="37"/>
        <v/>
      </c>
      <c r="H398" s="100" t="str">
        <f t="shared" ca="1" si="38"/>
        <v/>
      </c>
      <c r="I398" s="100" t="str">
        <f t="shared" ca="1" si="39"/>
        <v/>
      </c>
      <c r="J398" s="100" t="str">
        <f t="shared" ca="1" si="40"/>
        <v/>
      </c>
      <c r="M398" s="100"/>
    </row>
    <row r="399" spans="2:13" x14ac:dyDescent="0.3">
      <c r="B399" s="116"/>
      <c r="C399" s="100" t="str">
        <f t="shared" ca="1" si="35"/>
        <v/>
      </c>
      <c r="D399" s="100" t="str">
        <f t="shared" ca="1" si="36"/>
        <v/>
      </c>
      <c r="E399" s="100" t="str">
        <f t="shared" ca="1" si="41"/>
        <v/>
      </c>
      <c r="F399" s="100"/>
      <c r="G399" s="100" t="str">
        <f t="shared" ca="1" si="37"/>
        <v/>
      </c>
      <c r="H399" s="100" t="str">
        <f t="shared" ca="1" si="38"/>
        <v/>
      </c>
      <c r="I399" s="100" t="str">
        <f t="shared" ca="1" si="39"/>
        <v/>
      </c>
      <c r="J399" s="100" t="str">
        <f t="shared" ca="1" si="40"/>
        <v/>
      </c>
      <c r="M399" s="100"/>
    </row>
    <row r="400" spans="2:13" x14ac:dyDescent="0.3">
      <c r="B400" s="116"/>
      <c r="C400" s="100" t="str">
        <f t="shared" ca="1" si="35"/>
        <v/>
      </c>
      <c r="D400" s="100" t="str">
        <f t="shared" ca="1" si="36"/>
        <v/>
      </c>
      <c r="E400" s="100" t="str">
        <f t="shared" ca="1" si="41"/>
        <v/>
      </c>
      <c r="F400" s="100"/>
      <c r="G400" s="100" t="str">
        <f t="shared" ca="1" si="37"/>
        <v/>
      </c>
      <c r="H400" s="100" t="str">
        <f t="shared" ca="1" si="38"/>
        <v/>
      </c>
      <c r="I400" s="100" t="str">
        <f t="shared" ca="1" si="39"/>
        <v/>
      </c>
      <c r="J400" s="100" t="str">
        <f t="shared" ca="1" si="40"/>
        <v/>
      </c>
      <c r="M400" s="100"/>
    </row>
    <row r="401" spans="2:13" x14ac:dyDescent="0.3">
      <c r="B401" s="116"/>
      <c r="C401" s="100" t="str">
        <f t="shared" ca="1" si="35"/>
        <v/>
      </c>
      <c r="D401" s="100" t="str">
        <f t="shared" ca="1" si="36"/>
        <v/>
      </c>
      <c r="E401" s="100" t="str">
        <f t="shared" ca="1" si="41"/>
        <v/>
      </c>
      <c r="F401" s="100"/>
      <c r="G401" s="100" t="str">
        <f t="shared" ca="1" si="37"/>
        <v/>
      </c>
      <c r="H401" s="100" t="str">
        <f t="shared" ca="1" si="38"/>
        <v/>
      </c>
      <c r="I401" s="100" t="str">
        <f t="shared" ca="1" si="39"/>
        <v/>
      </c>
      <c r="J401" s="100" t="str">
        <f t="shared" ca="1" si="40"/>
        <v/>
      </c>
      <c r="M401" s="100"/>
    </row>
    <row r="402" spans="2:13" x14ac:dyDescent="0.3">
      <c r="B402" s="116"/>
      <c r="C402" s="100" t="str">
        <f t="shared" ca="1" si="35"/>
        <v/>
      </c>
      <c r="D402" s="100" t="str">
        <f t="shared" ca="1" si="36"/>
        <v/>
      </c>
      <c r="E402" s="100" t="str">
        <f t="shared" ca="1" si="41"/>
        <v/>
      </c>
      <c r="F402" s="100"/>
      <c r="G402" s="100" t="str">
        <f t="shared" ca="1" si="37"/>
        <v/>
      </c>
      <c r="H402" s="100" t="str">
        <f t="shared" ca="1" si="38"/>
        <v/>
      </c>
      <c r="I402" s="100" t="str">
        <f t="shared" ca="1" si="39"/>
        <v/>
      </c>
      <c r="J402" s="100" t="str">
        <f t="shared" ca="1" si="40"/>
        <v/>
      </c>
      <c r="M402" s="100"/>
    </row>
    <row r="403" spans="2:13" x14ac:dyDescent="0.3">
      <c r="B403" s="116"/>
      <c r="C403" s="100" t="str">
        <f t="shared" ca="1" si="35"/>
        <v/>
      </c>
      <c r="D403" s="100" t="str">
        <f t="shared" ca="1" si="36"/>
        <v/>
      </c>
      <c r="E403" s="100" t="str">
        <f t="shared" ca="1" si="41"/>
        <v/>
      </c>
      <c r="F403" s="100"/>
      <c r="G403" s="100" t="str">
        <f t="shared" ca="1" si="37"/>
        <v/>
      </c>
      <c r="H403" s="100" t="str">
        <f t="shared" ca="1" si="38"/>
        <v/>
      </c>
      <c r="I403" s="100" t="str">
        <f t="shared" ca="1" si="39"/>
        <v/>
      </c>
      <c r="J403" s="100" t="str">
        <f t="shared" ca="1" si="40"/>
        <v/>
      </c>
      <c r="M403" s="100"/>
    </row>
    <row r="404" spans="2:13" x14ac:dyDescent="0.3">
      <c r="B404" s="116"/>
      <c r="C404" s="100" t="str">
        <f t="shared" ca="1" si="35"/>
        <v/>
      </c>
      <c r="D404" s="100" t="str">
        <f t="shared" ca="1" si="36"/>
        <v/>
      </c>
      <c r="E404" s="100" t="str">
        <f t="shared" ca="1" si="41"/>
        <v/>
      </c>
      <c r="F404" s="100"/>
      <c r="G404" s="100" t="str">
        <f t="shared" ca="1" si="37"/>
        <v/>
      </c>
      <c r="H404" s="100" t="str">
        <f t="shared" ca="1" si="38"/>
        <v/>
      </c>
      <c r="I404" s="100" t="str">
        <f t="shared" ca="1" si="39"/>
        <v/>
      </c>
      <c r="J404" s="100" t="str">
        <f t="shared" ca="1" si="40"/>
        <v/>
      </c>
      <c r="M404" s="100"/>
    </row>
    <row r="405" spans="2:13" x14ac:dyDescent="0.3">
      <c r="B405" s="116"/>
      <c r="C405" s="100" t="str">
        <f t="shared" ca="1" si="35"/>
        <v/>
      </c>
      <c r="D405" s="100" t="str">
        <f t="shared" ca="1" si="36"/>
        <v/>
      </c>
      <c r="E405" s="100" t="str">
        <f t="shared" ca="1" si="41"/>
        <v/>
      </c>
      <c r="F405" s="100"/>
      <c r="G405" s="100" t="str">
        <f t="shared" ca="1" si="37"/>
        <v/>
      </c>
      <c r="H405" s="100" t="str">
        <f t="shared" ca="1" si="38"/>
        <v/>
      </c>
      <c r="I405" s="100" t="str">
        <f t="shared" ca="1" si="39"/>
        <v/>
      </c>
      <c r="J405" s="100" t="str">
        <f t="shared" ca="1" si="40"/>
        <v/>
      </c>
      <c r="M405" s="100"/>
    </row>
    <row r="406" spans="2:13" x14ac:dyDescent="0.3">
      <c r="B406" s="116"/>
      <c r="C406" s="100" t="str">
        <f t="shared" ca="1" si="35"/>
        <v/>
      </c>
      <c r="D406" s="100" t="str">
        <f t="shared" ca="1" si="36"/>
        <v/>
      </c>
      <c r="E406" s="100" t="str">
        <f t="shared" ca="1" si="41"/>
        <v/>
      </c>
      <c r="F406" s="100"/>
      <c r="G406" s="100" t="str">
        <f t="shared" ca="1" si="37"/>
        <v/>
      </c>
      <c r="H406" s="100" t="str">
        <f t="shared" ca="1" si="38"/>
        <v/>
      </c>
      <c r="I406" s="100" t="str">
        <f t="shared" ca="1" si="39"/>
        <v/>
      </c>
      <c r="J406" s="100" t="str">
        <f t="shared" ca="1" si="40"/>
        <v/>
      </c>
      <c r="M406" s="100"/>
    </row>
    <row r="407" spans="2:13" x14ac:dyDescent="0.3">
      <c r="B407" s="116"/>
      <c r="C407" s="100" t="str">
        <f t="shared" ca="1" si="35"/>
        <v/>
      </c>
      <c r="D407" s="100" t="str">
        <f t="shared" ca="1" si="36"/>
        <v/>
      </c>
      <c r="E407" s="100" t="str">
        <f t="shared" ca="1" si="41"/>
        <v/>
      </c>
      <c r="F407" s="100"/>
      <c r="G407" s="100" t="str">
        <f t="shared" ca="1" si="37"/>
        <v/>
      </c>
      <c r="H407" s="100" t="str">
        <f t="shared" ca="1" si="38"/>
        <v/>
      </c>
      <c r="I407" s="100" t="str">
        <f t="shared" ca="1" si="39"/>
        <v/>
      </c>
      <c r="J407" s="100" t="str">
        <f t="shared" ca="1" si="40"/>
        <v/>
      </c>
      <c r="M407" s="100"/>
    </row>
    <row r="408" spans="2:13" x14ac:dyDescent="0.3">
      <c r="B408" s="116"/>
      <c r="C408" s="100" t="str">
        <f t="shared" ca="1" si="35"/>
        <v/>
      </c>
      <c r="D408" s="100" t="str">
        <f t="shared" ca="1" si="36"/>
        <v/>
      </c>
      <c r="E408" s="100" t="str">
        <f t="shared" ca="1" si="41"/>
        <v/>
      </c>
      <c r="F408" s="100"/>
      <c r="G408" s="100" t="str">
        <f t="shared" ca="1" si="37"/>
        <v/>
      </c>
      <c r="H408" s="100" t="str">
        <f t="shared" ca="1" si="38"/>
        <v/>
      </c>
      <c r="I408" s="100" t="str">
        <f t="shared" ca="1" si="39"/>
        <v/>
      </c>
      <c r="J408" s="100" t="str">
        <f t="shared" ca="1" si="40"/>
        <v/>
      </c>
      <c r="M408" s="100"/>
    </row>
    <row r="409" spans="2:13" x14ac:dyDescent="0.3">
      <c r="B409" s="116"/>
      <c r="C409" s="100" t="str">
        <f t="shared" ca="1" si="35"/>
        <v/>
      </c>
      <c r="D409" s="100" t="str">
        <f t="shared" ca="1" si="36"/>
        <v/>
      </c>
      <c r="E409" s="100" t="str">
        <f t="shared" ca="1" si="41"/>
        <v/>
      </c>
      <c r="F409" s="100"/>
      <c r="G409" s="100" t="str">
        <f t="shared" ca="1" si="37"/>
        <v/>
      </c>
      <c r="H409" s="100" t="str">
        <f t="shared" ca="1" si="38"/>
        <v/>
      </c>
      <c r="I409" s="100" t="str">
        <f t="shared" ca="1" si="39"/>
        <v/>
      </c>
      <c r="J409" s="100" t="str">
        <f t="shared" ca="1" si="40"/>
        <v/>
      </c>
      <c r="M409" s="100"/>
    </row>
    <row r="410" spans="2:13" x14ac:dyDescent="0.3">
      <c r="B410" s="116"/>
      <c r="C410" s="100" t="str">
        <f t="shared" ca="1" si="35"/>
        <v/>
      </c>
      <c r="D410" s="100" t="str">
        <f t="shared" ca="1" si="36"/>
        <v/>
      </c>
      <c r="E410" s="100" t="str">
        <f t="shared" ca="1" si="41"/>
        <v/>
      </c>
      <c r="F410" s="100"/>
      <c r="G410" s="100" t="str">
        <f t="shared" ca="1" si="37"/>
        <v/>
      </c>
      <c r="H410" s="100" t="str">
        <f t="shared" ca="1" si="38"/>
        <v/>
      </c>
      <c r="I410" s="100" t="str">
        <f t="shared" ca="1" si="39"/>
        <v/>
      </c>
      <c r="J410" s="100" t="str">
        <f t="shared" ca="1" si="40"/>
        <v/>
      </c>
      <c r="M410" s="100"/>
    </row>
    <row r="411" spans="2:13" x14ac:dyDescent="0.3">
      <c r="B411" s="116"/>
      <c r="C411" s="100" t="str">
        <f t="shared" ca="1" si="35"/>
        <v/>
      </c>
      <c r="D411" s="100" t="str">
        <f t="shared" ca="1" si="36"/>
        <v/>
      </c>
      <c r="E411" s="100" t="str">
        <f t="shared" ca="1" si="41"/>
        <v/>
      </c>
      <c r="F411" s="100"/>
      <c r="G411" s="100" t="str">
        <f t="shared" ca="1" si="37"/>
        <v/>
      </c>
      <c r="H411" s="100" t="str">
        <f t="shared" ca="1" si="38"/>
        <v/>
      </c>
      <c r="I411" s="100" t="str">
        <f t="shared" ca="1" si="39"/>
        <v/>
      </c>
      <c r="J411" s="100" t="str">
        <f t="shared" ca="1" si="40"/>
        <v/>
      </c>
      <c r="M411" s="100"/>
    </row>
    <row r="412" spans="2:13" x14ac:dyDescent="0.3">
      <c r="B412" s="116"/>
      <c r="C412" s="100" t="str">
        <f t="shared" ca="1" si="35"/>
        <v/>
      </c>
      <c r="D412" s="100" t="str">
        <f t="shared" ca="1" si="36"/>
        <v/>
      </c>
      <c r="E412" s="100" t="str">
        <f t="shared" ca="1" si="41"/>
        <v/>
      </c>
      <c r="F412" s="100"/>
      <c r="G412" s="100" t="str">
        <f t="shared" ca="1" si="37"/>
        <v/>
      </c>
      <c r="H412" s="100" t="str">
        <f t="shared" ca="1" si="38"/>
        <v/>
      </c>
      <c r="I412" s="100" t="str">
        <f t="shared" ca="1" si="39"/>
        <v/>
      </c>
      <c r="J412" s="100" t="str">
        <f t="shared" ca="1" si="40"/>
        <v/>
      </c>
      <c r="M412" s="100"/>
    </row>
    <row r="413" spans="2:13" x14ac:dyDescent="0.3">
      <c r="B413" s="116"/>
      <c r="C413" s="100" t="str">
        <f t="shared" ca="1" si="35"/>
        <v/>
      </c>
      <c r="D413" s="100" t="str">
        <f t="shared" ca="1" si="36"/>
        <v/>
      </c>
      <c r="E413" s="100" t="str">
        <f t="shared" ca="1" si="41"/>
        <v/>
      </c>
      <c r="F413" s="100"/>
      <c r="G413" s="100" t="str">
        <f t="shared" ca="1" si="37"/>
        <v/>
      </c>
      <c r="H413" s="100" t="str">
        <f t="shared" ca="1" si="38"/>
        <v/>
      </c>
      <c r="I413" s="100" t="str">
        <f t="shared" ca="1" si="39"/>
        <v/>
      </c>
      <c r="J413" s="100" t="str">
        <f t="shared" ca="1" si="40"/>
        <v/>
      </c>
      <c r="M413" s="100"/>
    </row>
    <row r="414" spans="2:13" x14ac:dyDescent="0.3">
      <c r="B414" s="116"/>
      <c r="C414" s="100" t="str">
        <f t="shared" ref="C414:C477" ca="1" si="42">_xlfn.LET(
_xlpm.StartingPrincipalBalance,$G413,
_xlpm.IsPrincipalRemainingZeroCondition,ROUND($G413,2)=0,
_xlpm.IsPrincipalRemainingBlankCondition,$G413="",
_xlpm.IsPeriodBlankCondition,ISBLANK($A414),
_xlpm.Calculation,IF(_xlpm.IsPeriodBlankCondition,"",IF(_xlpm.IsPrincipalRemainingBlankCondition,"",IF(_xlpm.IsPrincipalRemainingZeroCondition,"",_xlpm.StartingPrincipalBalance))),
_xlpm.Calculation
)</f>
        <v/>
      </c>
      <c r="D414" s="100" t="str">
        <f t="shared" ref="D414:D477" ca="1" si="43">_xlfn.LET(
_xlpm.InterestCalculation,$G413*$B$9,
_xlpm.IsPrincipalRemainingZeroCondition,ROUND($G413,2)=0,
_xlpm.IsPrincipalRemainingBlankCondition,$G413="",
_xlpm.IsPeriodBlankCondition,ISBLANK($A414),
_xlpm.Calculation,IF(_xlpm.IsPeriodBlankCondition,"",IF(_xlpm.IsPrincipalRemainingBlankCondition,"",IF(_xlpm.IsPrincipalRemainingZeroCondition,"",_xlpm.InterestCalculation))),
_xlpm.Calculation
)</f>
        <v/>
      </c>
      <c r="E414" s="100" t="str">
        <f t="shared" ca="1" si="41"/>
        <v/>
      </c>
      <c r="F414" s="100"/>
      <c r="G414" s="100" t="str">
        <f t="shared" ref="G414:G477" ca="1" si="44">_xlfn.LET(
_xlpm.StartingBalanceGreaterThanPrincipalOwedPlusPrepaymentCondition,$C414&gt;=$E414+$F414,
_xlpm.IsPrincpalOwedPlusPrepaymentLessThanOrEqualToPrincipalRemainingCondition,ROUND($E414+$F414,2)&lt;=ROUND($G413,2),
_xlpm.IsCurrentPrincapalOwedAmtGreaterThanPrevPrincipalOwedCondition,$E413&gt;$G413,
_xlpm.IsPrincipalZeroCondition,ROUND($G413,2) = 0,
_xlpm.IsPrincipalRemainingBlankCondition,$G413="",
_xlpm.IsPeriodBlankCondition,ISBLANK($A414),
_xlpm.Calculation,IF(_xlpm.IsPeriodBlankCondition,"",IF(_xlpm.IsPrincipalRemainingBlankCondition,"",IF(_xlpm.IsPrincipalZeroCondition,"",IF(_xlpm.StartingBalanceGreaterThanPrincipalOwedPlusPrepaymentCondition,$C414-$E414-$F414,0)))),
_xlpm.Calculation
)</f>
        <v/>
      </c>
      <c r="H414" s="100" t="str">
        <f t="shared" ref="H414:H477" ca="1" si="45">_xlfn.LET(
_xlpm.PrincpalRemainingCalculation,$B$13,
_xlpm.IsPrincipalZeroCondition,ROUND($G413,2) = 0,
_xlpm.IsPrincipalRemainingBlankCondition,$G413="",
_xlpm.IsPeriodBlankCondition,ISBLANK($A414),
_xlpm.Calculation,IF(_xlpm.IsPeriodBlankCondition,"",IF(_xlpm.IsPrincipalRemainingBlankCondition,"",IF(_xlpm.IsPrincipalZeroCondition,"",_xlpm.PrincpalRemainingCalculation))),
_xlpm.Calculation
)</f>
        <v/>
      </c>
      <c r="I414" s="100" t="str">
        <f t="shared" ref="I414:I477" ca="1" si="46">_xlfn.LET(
_xlpm.IsPrincipalRemainingLessThanOrEqualToPMICutoffAmtCondition,$G413&lt;=$B$2*(1-$B$15),
_xlpm.PMIMonthlyPayment,$B$19,
_xlpm.IsPrincipalZeroCondition,ROUND($G413,2) = 0,
_xlpm.IsPrincipalRemainingBlankCondition,$G413="",
_xlpm.IsPeriodBlankCondition,ISBLANK($A414),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414" s="100" t="str">
        <f t="shared" ref="J414:J477" ca="1" si="47">_xlfn.LET(
_xlpm.PrePaymentActuallyPaid,IF($C414&gt;=$E414+$F414,$F414,$C414-$E414),
_xlpm.IfPMIOwedIsBlank,IF($I414 = "",0,$I414),
_xlpm.TotalMonthlyPaymentCalculation,$D414+$E414+$H414+_xlpm.IfPMIOwedIsBlank+_xlpm.PrePaymentActuallyPaid,
_xlpm.IsPrincipalZeroCondition,ROUND($G413,2) = 0,
_xlpm.IsPrincipalRemainingBlankCondition,$G413="",
_xlpm.IsPeriodBlankCondition,ISBLANK($A414),
_xlpm.Calculation,IF(_xlpm.IsPeriodBlankCondition,"",IF(_xlpm.IsPrincipalRemainingBlankCondition,"",IF(_xlpm.IsPrincipalZeroCondition,"",_xlpm.TotalMonthlyPaymentCalculation))),
_xlpm.Calculation
)</f>
        <v/>
      </c>
      <c r="M414" s="100"/>
    </row>
    <row r="415" spans="2:13" x14ac:dyDescent="0.3">
      <c r="B415" s="116"/>
      <c r="C415" s="100" t="str">
        <f t="shared" ca="1" si="42"/>
        <v/>
      </c>
      <c r="D415" s="100" t="str">
        <f t="shared" ca="1" si="43"/>
        <v/>
      </c>
      <c r="E415" s="100" t="str">
        <f t="shared" ca="1" si="41"/>
        <v/>
      </c>
      <c r="F415" s="100"/>
      <c r="G415" s="100" t="str">
        <f t="shared" ca="1" si="44"/>
        <v/>
      </c>
      <c r="H415" s="100" t="str">
        <f t="shared" ca="1" si="45"/>
        <v/>
      </c>
      <c r="I415" s="100" t="str">
        <f t="shared" ca="1" si="46"/>
        <v/>
      </c>
      <c r="J415" s="100" t="str">
        <f t="shared" ca="1" si="47"/>
        <v/>
      </c>
      <c r="M415" s="100"/>
    </row>
    <row r="416" spans="2:13" x14ac:dyDescent="0.3">
      <c r="B416" s="116"/>
      <c r="C416" s="100" t="str">
        <f t="shared" ca="1" si="42"/>
        <v/>
      </c>
      <c r="D416" s="100" t="str">
        <f t="shared" ca="1" si="43"/>
        <v/>
      </c>
      <c r="E416" s="100" t="str">
        <f t="shared" ca="1" si="41"/>
        <v/>
      </c>
      <c r="F416" s="100"/>
      <c r="G416" s="100" t="str">
        <f t="shared" ca="1" si="44"/>
        <v/>
      </c>
      <c r="H416" s="100" t="str">
        <f t="shared" ca="1" si="45"/>
        <v/>
      </c>
      <c r="I416" s="100" t="str">
        <f t="shared" ca="1" si="46"/>
        <v/>
      </c>
      <c r="J416" s="100" t="str">
        <f t="shared" ca="1" si="47"/>
        <v/>
      </c>
      <c r="M416" s="100"/>
    </row>
    <row r="417" spans="2:13" x14ac:dyDescent="0.3">
      <c r="B417" s="116"/>
      <c r="C417" s="100" t="str">
        <f t="shared" ca="1" si="42"/>
        <v/>
      </c>
      <c r="D417" s="100" t="str">
        <f t="shared" ca="1" si="43"/>
        <v/>
      </c>
      <c r="E417" s="100" t="str">
        <f t="shared" ca="1" si="41"/>
        <v/>
      </c>
      <c r="F417" s="100"/>
      <c r="G417" s="100" t="str">
        <f t="shared" ca="1" si="44"/>
        <v/>
      </c>
      <c r="H417" s="100" t="str">
        <f t="shared" ca="1" si="45"/>
        <v/>
      </c>
      <c r="I417" s="100" t="str">
        <f t="shared" ca="1" si="46"/>
        <v/>
      </c>
      <c r="J417" s="100" t="str">
        <f t="shared" ca="1" si="47"/>
        <v/>
      </c>
      <c r="M417" s="100"/>
    </row>
    <row r="418" spans="2:13" x14ac:dyDescent="0.3">
      <c r="B418" s="116"/>
      <c r="C418" s="100" t="str">
        <f t="shared" ca="1" si="42"/>
        <v/>
      </c>
      <c r="D418" s="100" t="str">
        <f t="shared" ca="1" si="43"/>
        <v/>
      </c>
      <c r="E418" s="100" t="str">
        <f t="shared" ca="1" si="41"/>
        <v/>
      </c>
      <c r="F418" s="100"/>
      <c r="G418" s="100" t="str">
        <f t="shared" ca="1" si="44"/>
        <v/>
      </c>
      <c r="H418" s="100" t="str">
        <f t="shared" ca="1" si="45"/>
        <v/>
      </c>
      <c r="I418" s="100" t="str">
        <f t="shared" ca="1" si="46"/>
        <v/>
      </c>
      <c r="J418" s="100" t="str">
        <f t="shared" ca="1" si="47"/>
        <v/>
      </c>
      <c r="M418" s="100"/>
    </row>
    <row r="419" spans="2:13" x14ac:dyDescent="0.3">
      <c r="B419" s="116"/>
      <c r="C419" s="100" t="str">
        <f t="shared" ca="1" si="42"/>
        <v/>
      </c>
      <c r="D419" s="100" t="str">
        <f t="shared" ca="1" si="43"/>
        <v/>
      </c>
      <c r="E419" s="100" t="str">
        <f t="shared" ca="1" si="41"/>
        <v/>
      </c>
      <c r="F419" s="100"/>
      <c r="G419" s="100" t="str">
        <f t="shared" ca="1" si="44"/>
        <v/>
      </c>
      <c r="H419" s="100" t="str">
        <f t="shared" ca="1" si="45"/>
        <v/>
      </c>
      <c r="I419" s="100" t="str">
        <f t="shared" ca="1" si="46"/>
        <v/>
      </c>
      <c r="J419" s="100" t="str">
        <f t="shared" ca="1" si="47"/>
        <v/>
      </c>
      <c r="M419" s="100"/>
    </row>
    <row r="420" spans="2:13" x14ac:dyDescent="0.3">
      <c r="B420" s="116"/>
      <c r="C420" s="100" t="str">
        <f t="shared" ca="1" si="42"/>
        <v/>
      </c>
      <c r="D420" s="100" t="str">
        <f t="shared" ca="1" si="43"/>
        <v/>
      </c>
      <c r="E420" s="100" t="str">
        <f t="shared" ca="1" si="41"/>
        <v/>
      </c>
      <c r="F420" s="100"/>
      <c r="G420" s="100" t="str">
        <f t="shared" ca="1" si="44"/>
        <v/>
      </c>
      <c r="H420" s="100" t="str">
        <f t="shared" ca="1" si="45"/>
        <v/>
      </c>
      <c r="I420" s="100" t="str">
        <f t="shared" ca="1" si="46"/>
        <v/>
      </c>
      <c r="J420" s="100" t="str">
        <f t="shared" ca="1" si="47"/>
        <v/>
      </c>
      <c r="M420" s="100"/>
    </row>
    <row r="421" spans="2:13" x14ac:dyDescent="0.3">
      <c r="B421" s="116"/>
      <c r="C421" s="100" t="str">
        <f t="shared" ca="1" si="42"/>
        <v/>
      </c>
      <c r="D421" s="100" t="str">
        <f t="shared" ca="1" si="43"/>
        <v/>
      </c>
      <c r="E421" s="100" t="str">
        <f t="shared" ca="1" si="41"/>
        <v/>
      </c>
      <c r="F421" s="100"/>
      <c r="G421" s="100" t="str">
        <f t="shared" ca="1" si="44"/>
        <v/>
      </c>
      <c r="H421" s="100" t="str">
        <f t="shared" ca="1" si="45"/>
        <v/>
      </c>
      <c r="I421" s="100" t="str">
        <f t="shared" ca="1" si="46"/>
        <v/>
      </c>
      <c r="J421" s="100" t="str">
        <f t="shared" ca="1" si="47"/>
        <v/>
      </c>
      <c r="M421" s="100"/>
    </row>
    <row r="422" spans="2:13" x14ac:dyDescent="0.3">
      <c r="B422" s="116"/>
      <c r="C422" s="100" t="str">
        <f t="shared" ca="1" si="42"/>
        <v/>
      </c>
      <c r="D422" s="100" t="str">
        <f t="shared" ca="1" si="43"/>
        <v/>
      </c>
      <c r="E422" s="100" t="str">
        <f t="shared" ca="1" si="41"/>
        <v/>
      </c>
      <c r="F422" s="100"/>
      <c r="G422" s="100" t="str">
        <f t="shared" ca="1" si="44"/>
        <v/>
      </c>
      <c r="H422" s="100" t="str">
        <f t="shared" ca="1" si="45"/>
        <v/>
      </c>
      <c r="I422" s="100" t="str">
        <f t="shared" ca="1" si="46"/>
        <v/>
      </c>
      <c r="J422" s="100" t="str">
        <f t="shared" ca="1" si="47"/>
        <v/>
      </c>
      <c r="M422" s="100"/>
    </row>
    <row r="423" spans="2:13" x14ac:dyDescent="0.3">
      <c r="B423" s="116"/>
      <c r="C423" s="100" t="str">
        <f t="shared" ca="1" si="42"/>
        <v/>
      </c>
      <c r="D423" s="100" t="str">
        <f t="shared" ca="1" si="43"/>
        <v/>
      </c>
      <c r="E423" s="100" t="str">
        <f t="shared" ca="1" si="41"/>
        <v/>
      </c>
      <c r="F423" s="100"/>
      <c r="G423" s="100" t="str">
        <f t="shared" ca="1" si="44"/>
        <v/>
      </c>
      <c r="H423" s="100" t="str">
        <f t="shared" ca="1" si="45"/>
        <v/>
      </c>
      <c r="I423" s="100" t="str">
        <f t="shared" ca="1" si="46"/>
        <v/>
      </c>
      <c r="J423" s="100" t="str">
        <f t="shared" ca="1" si="47"/>
        <v/>
      </c>
      <c r="M423" s="100"/>
    </row>
    <row r="424" spans="2:13" x14ac:dyDescent="0.3">
      <c r="B424" s="116"/>
      <c r="C424" s="100" t="str">
        <f t="shared" ca="1" si="42"/>
        <v/>
      </c>
      <c r="D424" s="100" t="str">
        <f t="shared" ca="1" si="43"/>
        <v/>
      </c>
      <c r="E424" s="100" t="str">
        <f t="shared" ref="E424:E487" ca="1" si="48">_xlfn.LET(
_xlpm.PrincipalOwedCalculation,$B$10-$D424,
_xlpm.IsPrincipalLessThenOrEqualToMonthlyPaymentCondition,$G423&lt;=$B$10,
_xlpm.IsPrincipalZeroCondition,ROUND($G423,2) = 0,
_xlpm.IsPrincipalRemainingBlankCondition,$G423="",
_xlpm.IsPeriodBlankCondition,ISBLANK($A424),
_xlpm.Calculation,IF(_xlpm.IsPeriodBlankCondition,"",IF(_xlpm.IsPrincipalRemainingBlankCondition,"",IF(_xlpm.IsPrincipalZeroCondition,"",IF(_xlpm.IsPrincipalLessThenOrEqualToMonthlyPaymentCondition,$G423,_xlpm.PrincipalOwedCalculation)))),
_xlpm.Calculation
)</f>
        <v/>
      </c>
      <c r="F424" s="100"/>
      <c r="G424" s="100" t="str">
        <f t="shared" ca="1" si="44"/>
        <v/>
      </c>
      <c r="H424" s="100" t="str">
        <f t="shared" ca="1" si="45"/>
        <v/>
      </c>
      <c r="I424" s="100" t="str">
        <f t="shared" ca="1" si="46"/>
        <v/>
      </c>
      <c r="J424" s="100" t="str">
        <f t="shared" ca="1" si="47"/>
        <v/>
      </c>
      <c r="M424" s="100"/>
    </row>
    <row r="425" spans="2:13" x14ac:dyDescent="0.3">
      <c r="B425" s="116"/>
      <c r="C425" s="100" t="str">
        <f t="shared" ca="1" si="42"/>
        <v/>
      </c>
      <c r="D425" s="100" t="str">
        <f t="shared" ca="1" si="43"/>
        <v/>
      </c>
      <c r="E425" s="100" t="str">
        <f t="shared" ca="1" si="48"/>
        <v/>
      </c>
      <c r="F425" s="100"/>
      <c r="G425" s="100" t="str">
        <f t="shared" ca="1" si="44"/>
        <v/>
      </c>
      <c r="H425" s="100" t="str">
        <f t="shared" ca="1" si="45"/>
        <v/>
      </c>
      <c r="I425" s="100" t="str">
        <f t="shared" ca="1" si="46"/>
        <v/>
      </c>
      <c r="J425" s="100" t="str">
        <f t="shared" ca="1" si="47"/>
        <v/>
      </c>
      <c r="M425" s="100"/>
    </row>
    <row r="426" spans="2:13" x14ac:dyDescent="0.3">
      <c r="B426" s="116"/>
      <c r="C426" s="100" t="str">
        <f t="shared" ca="1" si="42"/>
        <v/>
      </c>
      <c r="D426" s="100" t="str">
        <f t="shared" ca="1" si="43"/>
        <v/>
      </c>
      <c r="E426" s="100" t="str">
        <f t="shared" ca="1" si="48"/>
        <v/>
      </c>
      <c r="F426" s="100"/>
      <c r="G426" s="100" t="str">
        <f t="shared" ca="1" si="44"/>
        <v/>
      </c>
      <c r="H426" s="100" t="str">
        <f t="shared" ca="1" si="45"/>
        <v/>
      </c>
      <c r="I426" s="100" t="str">
        <f t="shared" ca="1" si="46"/>
        <v/>
      </c>
      <c r="J426" s="100" t="str">
        <f t="shared" ca="1" si="47"/>
        <v/>
      </c>
      <c r="M426" s="100"/>
    </row>
    <row r="427" spans="2:13" x14ac:dyDescent="0.3">
      <c r="B427" s="116"/>
      <c r="C427" s="100" t="str">
        <f t="shared" ca="1" si="42"/>
        <v/>
      </c>
      <c r="D427" s="100" t="str">
        <f t="shared" ca="1" si="43"/>
        <v/>
      </c>
      <c r="E427" s="100" t="str">
        <f t="shared" ca="1" si="48"/>
        <v/>
      </c>
      <c r="F427" s="100"/>
      <c r="G427" s="100" t="str">
        <f t="shared" ca="1" si="44"/>
        <v/>
      </c>
      <c r="H427" s="100" t="str">
        <f t="shared" ca="1" si="45"/>
        <v/>
      </c>
      <c r="I427" s="100" t="str">
        <f t="shared" ca="1" si="46"/>
        <v/>
      </c>
      <c r="J427" s="100" t="str">
        <f t="shared" ca="1" si="47"/>
        <v/>
      </c>
      <c r="M427" s="100"/>
    </row>
    <row r="428" spans="2:13" x14ac:dyDescent="0.3">
      <c r="B428" s="116"/>
      <c r="C428" s="100" t="str">
        <f t="shared" ca="1" si="42"/>
        <v/>
      </c>
      <c r="D428" s="100" t="str">
        <f t="shared" ca="1" si="43"/>
        <v/>
      </c>
      <c r="E428" s="100" t="str">
        <f t="shared" ca="1" si="48"/>
        <v/>
      </c>
      <c r="F428" s="100"/>
      <c r="G428" s="100" t="str">
        <f t="shared" ca="1" si="44"/>
        <v/>
      </c>
      <c r="H428" s="100" t="str">
        <f t="shared" ca="1" si="45"/>
        <v/>
      </c>
      <c r="I428" s="100" t="str">
        <f t="shared" ca="1" si="46"/>
        <v/>
      </c>
      <c r="J428" s="100" t="str">
        <f t="shared" ca="1" si="47"/>
        <v/>
      </c>
      <c r="M428" s="100"/>
    </row>
    <row r="429" spans="2:13" x14ac:dyDescent="0.3">
      <c r="B429" s="116"/>
      <c r="C429" s="100" t="str">
        <f t="shared" ca="1" si="42"/>
        <v/>
      </c>
      <c r="D429" s="100" t="str">
        <f t="shared" ca="1" si="43"/>
        <v/>
      </c>
      <c r="E429" s="100" t="str">
        <f t="shared" ca="1" si="48"/>
        <v/>
      </c>
      <c r="F429" s="100"/>
      <c r="G429" s="100" t="str">
        <f t="shared" ca="1" si="44"/>
        <v/>
      </c>
      <c r="H429" s="100" t="str">
        <f t="shared" ca="1" si="45"/>
        <v/>
      </c>
      <c r="I429" s="100" t="str">
        <f t="shared" ca="1" si="46"/>
        <v/>
      </c>
      <c r="J429" s="100" t="str">
        <f t="shared" ca="1" si="47"/>
        <v/>
      </c>
      <c r="M429" s="100"/>
    </row>
    <row r="430" spans="2:13" x14ac:dyDescent="0.3">
      <c r="B430" s="116"/>
      <c r="C430" s="100" t="str">
        <f t="shared" ca="1" si="42"/>
        <v/>
      </c>
      <c r="D430" s="100" t="str">
        <f t="shared" ca="1" si="43"/>
        <v/>
      </c>
      <c r="E430" s="100" t="str">
        <f t="shared" ca="1" si="48"/>
        <v/>
      </c>
      <c r="F430" s="100"/>
      <c r="G430" s="100" t="str">
        <f t="shared" ca="1" si="44"/>
        <v/>
      </c>
      <c r="H430" s="100" t="str">
        <f t="shared" ca="1" si="45"/>
        <v/>
      </c>
      <c r="I430" s="100" t="str">
        <f t="shared" ca="1" si="46"/>
        <v/>
      </c>
      <c r="J430" s="100" t="str">
        <f t="shared" ca="1" si="47"/>
        <v/>
      </c>
      <c r="M430" s="100"/>
    </row>
    <row r="431" spans="2:13" x14ac:dyDescent="0.3">
      <c r="B431" s="116"/>
      <c r="C431" s="100" t="str">
        <f t="shared" ca="1" si="42"/>
        <v/>
      </c>
      <c r="D431" s="100" t="str">
        <f t="shared" ca="1" si="43"/>
        <v/>
      </c>
      <c r="E431" s="100" t="str">
        <f t="shared" ca="1" si="48"/>
        <v/>
      </c>
      <c r="F431" s="100"/>
      <c r="G431" s="100" t="str">
        <f t="shared" ca="1" si="44"/>
        <v/>
      </c>
      <c r="H431" s="100" t="str">
        <f t="shared" ca="1" si="45"/>
        <v/>
      </c>
      <c r="I431" s="100" t="str">
        <f t="shared" ca="1" si="46"/>
        <v/>
      </c>
      <c r="J431" s="100" t="str">
        <f t="shared" ca="1" si="47"/>
        <v/>
      </c>
      <c r="M431" s="100"/>
    </row>
    <row r="432" spans="2:13" x14ac:dyDescent="0.3">
      <c r="B432" s="116"/>
      <c r="C432" s="100" t="str">
        <f t="shared" ca="1" si="42"/>
        <v/>
      </c>
      <c r="D432" s="100" t="str">
        <f t="shared" ca="1" si="43"/>
        <v/>
      </c>
      <c r="E432" s="100" t="str">
        <f t="shared" ca="1" si="48"/>
        <v/>
      </c>
      <c r="F432" s="100"/>
      <c r="G432" s="100" t="str">
        <f t="shared" ca="1" si="44"/>
        <v/>
      </c>
      <c r="H432" s="100" t="str">
        <f t="shared" ca="1" si="45"/>
        <v/>
      </c>
      <c r="I432" s="100" t="str">
        <f t="shared" ca="1" si="46"/>
        <v/>
      </c>
      <c r="J432" s="100" t="str">
        <f t="shared" ca="1" si="47"/>
        <v/>
      </c>
      <c r="M432" s="100"/>
    </row>
    <row r="433" spans="2:13" x14ac:dyDescent="0.3">
      <c r="B433" s="116"/>
      <c r="C433" s="100" t="str">
        <f t="shared" ca="1" si="42"/>
        <v/>
      </c>
      <c r="D433" s="100" t="str">
        <f t="shared" ca="1" si="43"/>
        <v/>
      </c>
      <c r="E433" s="100" t="str">
        <f t="shared" ca="1" si="48"/>
        <v/>
      </c>
      <c r="F433" s="100"/>
      <c r="G433" s="100" t="str">
        <f t="shared" ca="1" si="44"/>
        <v/>
      </c>
      <c r="H433" s="100" t="str">
        <f t="shared" ca="1" si="45"/>
        <v/>
      </c>
      <c r="I433" s="100" t="str">
        <f t="shared" ca="1" si="46"/>
        <v/>
      </c>
      <c r="J433" s="100" t="str">
        <f t="shared" ca="1" si="47"/>
        <v/>
      </c>
      <c r="M433" s="100"/>
    </row>
    <row r="434" spans="2:13" x14ac:dyDescent="0.3">
      <c r="B434" s="116"/>
      <c r="C434" s="100" t="str">
        <f t="shared" ca="1" si="42"/>
        <v/>
      </c>
      <c r="D434" s="100" t="str">
        <f t="shared" ca="1" si="43"/>
        <v/>
      </c>
      <c r="E434" s="100" t="str">
        <f t="shared" ca="1" si="48"/>
        <v/>
      </c>
      <c r="F434" s="100"/>
      <c r="G434" s="100" t="str">
        <f t="shared" ca="1" si="44"/>
        <v/>
      </c>
      <c r="H434" s="100" t="str">
        <f t="shared" ca="1" si="45"/>
        <v/>
      </c>
      <c r="I434" s="100" t="str">
        <f t="shared" ca="1" si="46"/>
        <v/>
      </c>
      <c r="J434" s="100" t="str">
        <f t="shared" ca="1" si="47"/>
        <v/>
      </c>
      <c r="M434" s="100"/>
    </row>
    <row r="435" spans="2:13" x14ac:dyDescent="0.3">
      <c r="B435" s="116"/>
      <c r="C435" s="100" t="str">
        <f t="shared" ca="1" si="42"/>
        <v/>
      </c>
      <c r="D435" s="100" t="str">
        <f t="shared" ca="1" si="43"/>
        <v/>
      </c>
      <c r="E435" s="100" t="str">
        <f t="shared" ca="1" si="48"/>
        <v/>
      </c>
      <c r="F435" s="100"/>
      <c r="G435" s="100" t="str">
        <f t="shared" ca="1" si="44"/>
        <v/>
      </c>
      <c r="H435" s="100" t="str">
        <f t="shared" ca="1" si="45"/>
        <v/>
      </c>
      <c r="I435" s="100" t="str">
        <f t="shared" ca="1" si="46"/>
        <v/>
      </c>
      <c r="J435" s="100" t="str">
        <f t="shared" ca="1" si="47"/>
        <v/>
      </c>
      <c r="M435" s="100"/>
    </row>
    <row r="436" spans="2:13" x14ac:dyDescent="0.3">
      <c r="B436" s="116"/>
      <c r="C436" s="100" t="str">
        <f t="shared" ca="1" si="42"/>
        <v/>
      </c>
      <c r="D436" s="100" t="str">
        <f t="shared" ca="1" si="43"/>
        <v/>
      </c>
      <c r="E436" s="100" t="str">
        <f t="shared" ca="1" si="48"/>
        <v/>
      </c>
      <c r="F436" s="100"/>
      <c r="G436" s="100" t="str">
        <f t="shared" ca="1" si="44"/>
        <v/>
      </c>
      <c r="H436" s="100" t="str">
        <f t="shared" ca="1" si="45"/>
        <v/>
      </c>
      <c r="I436" s="100" t="str">
        <f t="shared" ca="1" si="46"/>
        <v/>
      </c>
      <c r="J436" s="100" t="str">
        <f t="shared" ca="1" si="47"/>
        <v/>
      </c>
      <c r="M436" s="100"/>
    </row>
    <row r="437" spans="2:13" x14ac:dyDescent="0.3">
      <c r="B437" s="116"/>
      <c r="C437" s="100" t="str">
        <f t="shared" ca="1" si="42"/>
        <v/>
      </c>
      <c r="D437" s="100" t="str">
        <f t="shared" ca="1" si="43"/>
        <v/>
      </c>
      <c r="E437" s="100" t="str">
        <f t="shared" ca="1" si="48"/>
        <v/>
      </c>
      <c r="F437" s="100"/>
      <c r="G437" s="100" t="str">
        <f t="shared" ca="1" si="44"/>
        <v/>
      </c>
      <c r="H437" s="100" t="str">
        <f t="shared" ca="1" si="45"/>
        <v/>
      </c>
      <c r="I437" s="100" t="str">
        <f t="shared" ca="1" si="46"/>
        <v/>
      </c>
      <c r="J437" s="100" t="str">
        <f t="shared" ca="1" si="47"/>
        <v/>
      </c>
      <c r="M437" s="100"/>
    </row>
    <row r="438" spans="2:13" x14ac:dyDescent="0.3">
      <c r="B438" s="116"/>
      <c r="C438" s="100" t="str">
        <f t="shared" ca="1" si="42"/>
        <v/>
      </c>
      <c r="D438" s="100" t="str">
        <f t="shared" ca="1" si="43"/>
        <v/>
      </c>
      <c r="E438" s="100" t="str">
        <f t="shared" ca="1" si="48"/>
        <v/>
      </c>
      <c r="F438" s="100"/>
      <c r="G438" s="100" t="str">
        <f t="shared" ca="1" si="44"/>
        <v/>
      </c>
      <c r="H438" s="100" t="str">
        <f t="shared" ca="1" si="45"/>
        <v/>
      </c>
      <c r="I438" s="100" t="str">
        <f t="shared" ca="1" si="46"/>
        <v/>
      </c>
      <c r="J438" s="100" t="str">
        <f t="shared" ca="1" si="47"/>
        <v/>
      </c>
      <c r="M438" s="100"/>
    </row>
    <row r="439" spans="2:13" x14ac:dyDescent="0.3">
      <c r="B439" s="116"/>
      <c r="C439" s="100" t="str">
        <f t="shared" ca="1" si="42"/>
        <v/>
      </c>
      <c r="D439" s="100" t="str">
        <f t="shared" ca="1" si="43"/>
        <v/>
      </c>
      <c r="E439" s="100" t="str">
        <f t="shared" ca="1" si="48"/>
        <v/>
      </c>
      <c r="F439" s="100"/>
      <c r="G439" s="100" t="str">
        <f t="shared" ca="1" si="44"/>
        <v/>
      </c>
      <c r="H439" s="100" t="str">
        <f t="shared" ca="1" si="45"/>
        <v/>
      </c>
      <c r="I439" s="100" t="str">
        <f t="shared" ca="1" si="46"/>
        <v/>
      </c>
      <c r="J439" s="100" t="str">
        <f t="shared" ca="1" si="47"/>
        <v/>
      </c>
      <c r="M439" s="100"/>
    </row>
    <row r="440" spans="2:13" x14ac:dyDescent="0.3">
      <c r="B440" s="116"/>
      <c r="C440" s="100" t="str">
        <f t="shared" ca="1" si="42"/>
        <v/>
      </c>
      <c r="D440" s="100" t="str">
        <f t="shared" ca="1" si="43"/>
        <v/>
      </c>
      <c r="E440" s="100" t="str">
        <f t="shared" ca="1" si="48"/>
        <v/>
      </c>
      <c r="F440" s="100"/>
      <c r="G440" s="100" t="str">
        <f t="shared" ca="1" si="44"/>
        <v/>
      </c>
      <c r="H440" s="100" t="str">
        <f t="shared" ca="1" si="45"/>
        <v/>
      </c>
      <c r="I440" s="100" t="str">
        <f t="shared" ca="1" si="46"/>
        <v/>
      </c>
      <c r="J440" s="100" t="str">
        <f t="shared" ca="1" si="47"/>
        <v/>
      </c>
      <c r="M440" s="100"/>
    </row>
    <row r="441" spans="2:13" x14ac:dyDescent="0.3">
      <c r="B441" s="116"/>
      <c r="C441" s="100" t="str">
        <f t="shared" ca="1" si="42"/>
        <v/>
      </c>
      <c r="D441" s="100" t="str">
        <f t="shared" ca="1" si="43"/>
        <v/>
      </c>
      <c r="E441" s="100" t="str">
        <f t="shared" ca="1" si="48"/>
        <v/>
      </c>
      <c r="F441" s="100"/>
      <c r="G441" s="100" t="str">
        <f t="shared" ca="1" si="44"/>
        <v/>
      </c>
      <c r="H441" s="100" t="str">
        <f t="shared" ca="1" si="45"/>
        <v/>
      </c>
      <c r="I441" s="100" t="str">
        <f t="shared" ca="1" si="46"/>
        <v/>
      </c>
      <c r="J441" s="100" t="str">
        <f t="shared" ca="1" si="47"/>
        <v/>
      </c>
      <c r="M441" s="100"/>
    </row>
    <row r="442" spans="2:13" x14ac:dyDescent="0.3">
      <c r="B442" s="116"/>
      <c r="C442" s="100" t="str">
        <f t="shared" ca="1" si="42"/>
        <v/>
      </c>
      <c r="D442" s="100" t="str">
        <f t="shared" ca="1" si="43"/>
        <v/>
      </c>
      <c r="E442" s="100" t="str">
        <f t="shared" ca="1" si="48"/>
        <v/>
      </c>
      <c r="F442" s="100"/>
      <c r="G442" s="100" t="str">
        <f t="shared" ca="1" si="44"/>
        <v/>
      </c>
      <c r="H442" s="100" t="str">
        <f t="shared" ca="1" si="45"/>
        <v/>
      </c>
      <c r="I442" s="100" t="str">
        <f t="shared" ca="1" si="46"/>
        <v/>
      </c>
      <c r="J442" s="100" t="str">
        <f t="shared" ca="1" si="47"/>
        <v/>
      </c>
      <c r="M442" s="100"/>
    </row>
    <row r="443" spans="2:13" x14ac:dyDescent="0.3">
      <c r="B443" s="116"/>
      <c r="C443" s="100" t="str">
        <f t="shared" ca="1" si="42"/>
        <v/>
      </c>
      <c r="D443" s="100" t="str">
        <f t="shared" ca="1" si="43"/>
        <v/>
      </c>
      <c r="E443" s="100" t="str">
        <f t="shared" ca="1" si="48"/>
        <v/>
      </c>
      <c r="F443" s="100"/>
      <c r="G443" s="100" t="str">
        <f t="shared" ca="1" si="44"/>
        <v/>
      </c>
      <c r="H443" s="100" t="str">
        <f t="shared" ca="1" si="45"/>
        <v/>
      </c>
      <c r="I443" s="100" t="str">
        <f t="shared" ca="1" si="46"/>
        <v/>
      </c>
      <c r="J443" s="100" t="str">
        <f t="shared" ca="1" si="47"/>
        <v/>
      </c>
      <c r="M443" s="100"/>
    </row>
    <row r="444" spans="2:13" x14ac:dyDescent="0.3">
      <c r="B444" s="116"/>
      <c r="C444" s="100" t="str">
        <f t="shared" ca="1" si="42"/>
        <v/>
      </c>
      <c r="D444" s="100" t="str">
        <f t="shared" ca="1" si="43"/>
        <v/>
      </c>
      <c r="E444" s="100" t="str">
        <f t="shared" ca="1" si="48"/>
        <v/>
      </c>
      <c r="F444" s="100"/>
      <c r="G444" s="100" t="str">
        <f t="shared" ca="1" si="44"/>
        <v/>
      </c>
      <c r="H444" s="100" t="str">
        <f t="shared" ca="1" si="45"/>
        <v/>
      </c>
      <c r="I444" s="100" t="str">
        <f t="shared" ca="1" si="46"/>
        <v/>
      </c>
      <c r="J444" s="100" t="str">
        <f t="shared" ca="1" si="47"/>
        <v/>
      </c>
      <c r="M444" s="100"/>
    </row>
    <row r="445" spans="2:13" x14ac:dyDescent="0.3">
      <c r="B445" s="116"/>
      <c r="C445" s="100" t="str">
        <f t="shared" ca="1" si="42"/>
        <v/>
      </c>
      <c r="D445" s="100" t="str">
        <f t="shared" ca="1" si="43"/>
        <v/>
      </c>
      <c r="E445" s="100" t="str">
        <f t="shared" ca="1" si="48"/>
        <v/>
      </c>
      <c r="F445" s="100"/>
      <c r="G445" s="100" t="str">
        <f t="shared" ca="1" si="44"/>
        <v/>
      </c>
      <c r="H445" s="100" t="str">
        <f t="shared" ca="1" si="45"/>
        <v/>
      </c>
      <c r="I445" s="100" t="str">
        <f t="shared" ca="1" si="46"/>
        <v/>
      </c>
      <c r="J445" s="100" t="str">
        <f t="shared" ca="1" si="47"/>
        <v/>
      </c>
      <c r="M445" s="100"/>
    </row>
    <row r="446" spans="2:13" x14ac:dyDescent="0.3">
      <c r="B446" s="116"/>
      <c r="C446" s="100" t="str">
        <f t="shared" ca="1" si="42"/>
        <v/>
      </c>
      <c r="D446" s="100" t="str">
        <f t="shared" ca="1" si="43"/>
        <v/>
      </c>
      <c r="E446" s="100" t="str">
        <f t="shared" ca="1" si="48"/>
        <v/>
      </c>
      <c r="F446" s="100"/>
      <c r="G446" s="100" t="str">
        <f t="shared" ca="1" si="44"/>
        <v/>
      </c>
      <c r="H446" s="100" t="str">
        <f t="shared" ca="1" si="45"/>
        <v/>
      </c>
      <c r="I446" s="100" t="str">
        <f t="shared" ca="1" si="46"/>
        <v/>
      </c>
      <c r="J446" s="100" t="str">
        <f t="shared" ca="1" si="47"/>
        <v/>
      </c>
      <c r="M446" s="100"/>
    </row>
    <row r="447" spans="2:13" x14ac:dyDescent="0.3">
      <c r="B447" s="116"/>
      <c r="C447" s="100" t="str">
        <f t="shared" ca="1" si="42"/>
        <v/>
      </c>
      <c r="D447" s="100" t="str">
        <f t="shared" ca="1" si="43"/>
        <v/>
      </c>
      <c r="E447" s="100" t="str">
        <f t="shared" ca="1" si="48"/>
        <v/>
      </c>
      <c r="F447" s="100"/>
      <c r="G447" s="100" t="str">
        <f t="shared" ca="1" si="44"/>
        <v/>
      </c>
      <c r="H447" s="100" t="str">
        <f t="shared" ca="1" si="45"/>
        <v/>
      </c>
      <c r="I447" s="100" t="str">
        <f t="shared" ca="1" si="46"/>
        <v/>
      </c>
      <c r="J447" s="100" t="str">
        <f t="shared" ca="1" si="47"/>
        <v/>
      </c>
      <c r="M447" s="100"/>
    </row>
    <row r="448" spans="2:13" x14ac:dyDescent="0.3">
      <c r="B448" s="116"/>
      <c r="C448" s="100" t="str">
        <f t="shared" ca="1" si="42"/>
        <v/>
      </c>
      <c r="D448" s="100" t="str">
        <f t="shared" ca="1" si="43"/>
        <v/>
      </c>
      <c r="E448" s="100" t="str">
        <f t="shared" ca="1" si="48"/>
        <v/>
      </c>
      <c r="F448" s="100"/>
      <c r="G448" s="100" t="str">
        <f t="shared" ca="1" si="44"/>
        <v/>
      </c>
      <c r="H448" s="100" t="str">
        <f t="shared" ca="1" si="45"/>
        <v/>
      </c>
      <c r="I448" s="100" t="str">
        <f t="shared" ca="1" si="46"/>
        <v/>
      </c>
      <c r="J448" s="100" t="str">
        <f t="shared" ca="1" si="47"/>
        <v/>
      </c>
      <c r="M448" s="100"/>
    </row>
    <row r="449" spans="2:13" x14ac:dyDescent="0.3">
      <c r="B449" s="116"/>
      <c r="C449" s="100" t="str">
        <f t="shared" ca="1" si="42"/>
        <v/>
      </c>
      <c r="D449" s="100" t="str">
        <f t="shared" ca="1" si="43"/>
        <v/>
      </c>
      <c r="E449" s="100" t="str">
        <f t="shared" ca="1" si="48"/>
        <v/>
      </c>
      <c r="F449" s="100"/>
      <c r="G449" s="100" t="str">
        <f t="shared" ca="1" si="44"/>
        <v/>
      </c>
      <c r="H449" s="100" t="str">
        <f t="shared" ca="1" si="45"/>
        <v/>
      </c>
      <c r="I449" s="100" t="str">
        <f t="shared" ca="1" si="46"/>
        <v/>
      </c>
      <c r="J449" s="100" t="str">
        <f t="shared" ca="1" si="47"/>
        <v/>
      </c>
      <c r="M449" s="100"/>
    </row>
    <row r="450" spans="2:13" x14ac:dyDescent="0.3">
      <c r="B450" s="116"/>
      <c r="C450" s="100" t="str">
        <f t="shared" ca="1" si="42"/>
        <v/>
      </c>
      <c r="D450" s="100" t="str">
        <f t="shared" ca="1" si="43"/>
        <v/>
      </c>
      <c r="E450" s="100" t="str">
        <f t="shared" ca="1" si="48"/>
        <v/>
      </c>
      <c r="F450" s="100"/>
      <c r="G450" s="100" t="str">
        <f t="shared" ca="1" si="44"/>
        <v/>
      </c>
      <c r="H450" s="100" t="str">
        <f t="shared" ca="1" si="45"/>
        <v/>
      </c>
      <c r="I450" s="100" t="str">
        <f t="shared" ca="1" si="46"/>
        <v/>
      </c>
      <c r="J450" s="100" t="str">
        <f t="shared" ca="1" si="47"/>
        <v/>
      </c>
      <c r="M450" s="100"/>
    </row>
    <row r="451" spans="2:13" x14ac:dyDescent="0.3">
      <c r="B451" s="116"/>
      <c r="C451" s="100" t="str">
        <f t="shared" ca="1" si="42"/>
        <v/>
      </c>
      <c r="D451" s="100" t="str">
        <f t="shared" ca="1" si="43"/>
        <v/>
      </c>
      <c r="E451" s="100" t="str">
        <f t="shared" ca="1" si="48"/>
        <v/>
      </c>
      <c r="F451" s="100"/>
      <c r="G451" s="100" t="str">
        <f t="shared" ca="1" si="44"/>
        <v/>
      </c>
      <c r="H451" s="100" t="str">
        <f t="shared" ca="1" si="45"/>
        <v/>
      </c>
      <c r="I451" s="100" t="str">
        <f t="shared" ca="1" si="46"/>
        <v/>
      </c>
      <c r="J451" s="100" t="str">
        <f t="shared" ca="1" si="47"/>
        <v/>
      </c>
      <c r="M451" s="100"/>
    </row>
    <row r="452" spans="2:13" x14ac:dyDescent="0.3">
      <c r="B452" s="116"/>
      <c r="C452" s="100" t="str">
        <f t="shared" ca="1" si="42"/>
        <v/>
      </c>
      <c r="D452" s="100" t="str">
        <f t="shared" ca="1" si="43"/>
        <v/>
      </c>
      <c r="E452" s="100" t="str">
        <f t="shared" ca="1" si="48"/>
        <v/>
      </c>
      <c r="F452" s="100"/>
      <c r="G452" s="100" t="str">
        <f t="shared" ca="1" si="44"/>
        <v/>
      </c>
      <c r="H452" s="100" t="str">
        <f t="shared" ca="1" si="45"/>
        <v/>
      </c>
      <c r="I452" s="100" t="str">
        <f t="shared" ca="1" si="46"/>
        <v/>
      </c>
      <c r="J452" s="100" t="str">
        <f t="shared" ca="1" si="47"/>
        <v/>
      </c>
      <c r="M452" s="100"/>
    </row>
    <row r="453" spans="2:13" x14ac:dyDescent="0.3">
      <c r="B453" s="116"/>
      <c r="C453" s="100" t="str">
        <f t="shared" ca="1" si="42"/>
        <v/>
      </c>
      <c r="D453" s="100" t="str">
        <f t="shared" ca="1" si="43"/>
        <v/>
      </c>
      <c r="E453" s="100" t="str">
        <f t="shared" ca="1" si="48"/>
        <v/>
      </c>
      <c r="F453" s="100"/>
      <c r="G453" s="100" t="str">
        <f t="shared" ca="1" si="44"/>
        <v/>
      </c>
      <c r="H453" s="100" t="str">
        <f t="shared" ca="1" si="45"/>
        <v/>
      </c>
      <c r="I453" s="100" t="str">
        <f t="shared" ca="1" si="46"/>
        <v/>
      </c>
      <c r="J453" s="100" t="str">
        <f t="shared" ca="1" si="47"/>
        <v/>
      </c>
      <c r="M453" s="100"/>
    </row>
    <row r="454" spans="2:13" x14ac:dyDescent="0.3">
      <c r="B454" s="116"/>
      <c r="C454" s="100" t="str">
        <f t="shared" ca="1" si="42"/>
        <v/>
      </c>
      <c r="D454" s="100" t="str">
        <f t="shared" ca="1" si="43"/>
        <v/>
      </c>
      <c r="E454" s="100" t="str">
        <f t="shared" ca="1" si="48"/>
        <v/>
      </c>
      <c r="F454" s="100"/>
      <c r="G454" s="100" t="str">
        <f t="shared" ca="1" si="44"/>
        <v/>
      </c>
      <c r="H454" s="100" t="str">
        <f t="shared" ca="1" si="45"/>
        <v/>
      </c>
      <c r="I454" s="100" t="str">
        <f t="shared" ca="1" si="46"/>
        <v/>
      </c>
      <c r="J454" s="100" t="str">
        <f t="shared" ca="1" si="47"/>
        <v/>
      </c>
      <c r="M454" s="100"/>
    </row>
    <row r="455" spans="2:13" x14ac:dyDescent="0.3">
      <c r="B455" s="116"/>
      <c r="C455" s="100" t="str">
        <f t="shared" ca="1" si="42"/>
        <v/>
      </c>
      <c r="D455" s="100" t="str">
        <f t="shared" ca="1" si="43"/>
        <v/>
      </c>
      <c r="E455" s="100" t="str">
        <f t="shared" ca="1" si="48"/>
        <v/>
      </c>
      <c r="F455" s="100"/>
      <c r="G455" s="100" t="str">
        <f t="shared" ca="1" si="44"/>
        <v/>
      </c>
      <c r="H455" s="100" t="str">
        <f t="shared" ca="1" si="45"/>
        <v/>
      </c>
      <c r="I455" s="100" t="str">
        <f t="shared" ca="1" si="46"/>
        <v/>
      </c>
      <c r="J455" s="100" t="str">
        <f t="shared" ca="1" si="47"/>
        <v/>
      </c>
      <c r="M455" s="100"/>
    </row>
    <row r="456" spans="2:13" x14ac:dyDescent="0.3">
      <c r="B456" s="116"/>
      <c r="C456" s="100" t="str">
        <f t="shared" ca="1" si="42"/>
        <v/>
      </c>
      <c r="D456" s="100" t="str">
        <f t="shared" ca="1" si="43"/>
        <v/>
      </c>
      <c r="E456" s="100" t="str">
        <f t="shared" ca="1" si="48"/>
        <v/>
      </c>
      <c r="F456" s="100"/>
      <c r="G456" s="100" t="str">
        <f t="shared" ca="1" si="44"/>
        <v/>
      </c>
      <c r="H456" s="100" t="str">
        <f t="shared" ca="1" si="45"/>
        <v/>
      </c>
      <c r="I456" s="100" t="str">
        <f t="shared" ca="1" si="46"/>
        <v/>
      </c>
      <c r="J456" s="100" t="str">
        <f t="shared" ca="1" si="47"/>
        <v/>
      </c>
      <c r="M456" s="100"/>
    </row>
    <row r="457" spans="2:13" x14ac:dyDescent="0.3">
      <c r="B457" s="116"/>
      <c r="C457" s="100" t="str">
        <f t="shared" ca="1" si="42"/>
        <v/>
      </c>
      <c r="D457" s="100" t="str">
        <f t="shared" ca="1" si="43"/>
        <v/>
      </c>
      <c r="E457" s="100" t="str">
        <f t="shared" ca="1" si="48"/>
        <v/>
      </c>
      <c r="F457" s="100"/>
      <c r="G457" s="100" t="str">
        <f t="shared" ca="1" si="44"/>
        <v/>
      </c>
      <c r="H457" s="100" t="str">
        <f t="shared" ca="1" si="45"/>
        <v/>
      </c>
      <c r="I457" s="100" t="str">
        <f t="shared" ca="1" si="46"/>
        <v/>
      </c>
      <c r="J457" s="100" t="str">
        <f t="shared" ca="1" si="47"/>
        <v/>
      </c>
      <c r="M457" s="100"/>
    </row>
    <row r="458" spans="2:13" x14ac:dyDescent="0.3">
      <c r="B458" s="116"/>
      <c r="C458" s="100" t="str">
        <f t="shared" ca="1" si="42"/>
        <v/>
      </c>
      <c r="D458" s="100" t="str">
        <f t="shared" ca="1" si="43"/>
        <v/>
      </c>
      <c r="E458" s="100" t="str">
        <f t="shared" ca="1" si="48"/>
        <v/>
      </c>
      <c r="F458" s="100"/>
      <c r="G458" s="100" t="str">
        <f t="shared" ca="1" si="44"/>
        <v/>
      </c>
      <c r="H458" s="100" t="str">
        <f t="shared" ca="1" si="45"/>
        <v/>
      </c>
      <c r="I458" s="100" t="str">
        <f t="shared" ca="1" si="46"/>
        <v/>
      </c>
      <c r="J458" s="100" t="str">
        <f t="shared" ca="1" si="47"/>
        <v/>
      </c>
      <c r="M458" s="100"/>
    </row>
    <row r="459" spans="2:13" x14ac:dyDescent="0.3">
      <c r="B459" s="116"/>
      <c r="C459" s="100" t="str">
        <f t="shared" ca="1" si="42"/>
        <v/>
      </c>
      <c r="D459" s="100" t="str">
        <f t="shared" ca="1" si="43"/>
        <v/>
      </c>
      <c r="E459" s="100" t="str">
        <f t="shared" ca="1" si="48"/>
        <v/>
      </c>
      <c r="F459" s="100"/>
      <c r="G459" s="100" t="str">
        <f t="shared" ca="1" si="44"/>
        <v/>
      </c>
      <c r="H459" s="100" t="str">
        <f t="shared" ca="1" si="45"/>
        <v/>
      </c>
      <c r="I459" s="100" t="str">
        <f t="shared" ca="1" si="46"/>
        <v/>
      </c>
      <c r="J459" s="100" t="str">
        <f t="shared" ca="1" si="47"/>
        <v/>
      </c>
      <c r="M459" s="100"/>
    </row>
    <row r="460" spans="2:13" x14ac:dyDescent="0.3">
      <c r="B460" s="116"/>
      <c r="C460" s="100" t="str">
        <f t="shared" ca="1" si="42"/>
        <v/>
      </c>
      <c r="D460" s="100" t="str">
        <f t="shared" ca="1" si="43"/>
        <v/>
      </c>
      <c r="E460" s="100" t="str">
        <f t="shared" ca="1" si="48"/>
        <v/>
      </c>
      <c r="F460" s="100"/>
      <c r="G460" s="100" t="str">
        <f t="shared" ca="1" si="44"/>
        <v/>
      </c>
      <c r="H460" s="100" t="str">
        <f t="shared" ca="1" si="45"/>
        <v/>
      </c>
      <c r="I460" s="100" t="str">
        <f t="shared" ca="1" si="46"/>
        <v/>
      </c>
      <c r="J460" s="100" t="str">
        <f t="shared" ca="1" si="47"/>
        <v/>
      </c>
      <c r="M460" s="100"/>
    </row>
    <row r="461" spans="2:13" x14ac:dyDescent="0.3">
      <c r="B461" s="116"/>
      <c r="C461" s="100" t="str">
        <f t="shared" ca="1" si="42"/>
        <v/>
      </c>
      <c r="D461" s="100" t="str">
        <f t="shared" ca="1" si="43"/>
        <v/>
      </c>
      <c r="E461" s="100" t="str">
        <f t="shared" ca="1" si="48"/>
        <v/>
      </c>
      <c r="F461" s="100"/>
      <c r="G461" s="100" t="str">
        <f t="shared" ca="1" si="44"/>
        <v/>
      </c>
      <c r="H461" s="100" t="str">
        <f t="shared" ca="1" si="45"/>
        <v/>
      </c>
      <c r="I461" s="100" t="str">
        <f t="shared" ca="1" si="46"/>
        <v/>
      </c>
      <c r="J461" s="100" t="str">
        <f t="shared" ca="1" si="47"/>
        <v/>
      </c>
      <c r="M461" s="100"/>
    </row>
    <row r="462" spans="2:13" x14ac:dyDescent="0.3">
      <c r="B462" s="116"/>
      <c r="C462" s="100" t="str">
        <f t="shared" ca="1" si="42"/>
        <v/>
      </c>
      <c r="D462" s="100" t="str">
        <f t="shared" ca="1" si="43"/>
        <v/>
      </c>
      <c r="E462" s="100" t="str">
        <f t="shared" ca="1" si="48"/>
        <v/>
      </c>
      <c r="F462" s="100"/>
      <c r="G462" s="100" t="str">
        <f t="shared" ca="1" si="44"/>
        <v/>
      </c>
      <c r="H462" s="100" t="str">
        <f t="shared" ca="1" si="45"/>
        <v/>
      </c>
      <c r="I462" s="100" t="str">
        <f t="shared" ca="1" si="46"/>
        <v/>
      </c>
      <c r="J462" s="100" t="str">
        <f t="shared" ca="1" si="47"/>
        <v/>
      </c>
      <c r="M462" s="100"/>
    </row>
    <row r="463" spans="2:13" x14ac:dyDescent="0.3">
      <c r="B463" s="116"/>
      <c r="C463" s="100" t="str">
        <f t="shared" ca="1" si="42"/>
        <v/>
      </c>
      <c r="D463" s="100" t="str">
        <f t="shared" ca="1" si="43"/>
        <v/>
      </c>
      <c r="E463" s="100" t="str">
        <f t="shared" ca="1" si="48"/>
        <v/>
      </c>
      <c r="F463" s="100"/>
      <c r="G463" s="100" t="str">
        <f t="shared" ca="1" si="44"/>
        <v/>
      </c>
      <c r="H463" s="100" t="str">
        <f t="shared" ca="1" si="45"/>
        <v/>
      </c>
      <c r="I463" s="100" t="str">
        <f t="shared" ca="1" si="46"/>
        <v/>
      </c>
      <c r="J463" s="100" t="str">
        <f t="shared" ca="1" si="47"/>
        <v/>
      </c>
      <c r="M463" s="100"/>
    </row>
    <row r="464" spans="2:13" x14ac:dyDescent="0.3">
      <c r="B464" s="116"/>
      <c r="C464" s="100" t="str">
        <f t="shared" ca="1" si="42"/>
        <v/>
      </c>
      <c r="D464" s="100" t="str">
        <f t="shared" ca="1" si="43"/>
        <v/>
      </c>
      <c r="E464" s="100" t="str">
        <f t="shared" ca="1" si="48"/>
        <v/>
      </c>
      <c r="F464" s="100"/>
      <c r="G464" s="100" t="str">
        <f t="shared" ca="1" si="44"/>
        <v/>
      </c>
      <c r="H464" s="100" t="str">
        <f t="shared" ca="1" si="45"/>
        <v/>
      </c>
      <c r="I464" s="100" t="str">
        <f t="shared" ca="1" si="46"/>
        <v/>
      </c>
      <c r="J464" s="100" t="str">
        <f t="shared" ca="1" si="47"/>
        <v/>
      </c>
      <c r="M464" s="100"/>
    </row>
    <row r="465" spans="2:13" x14ac:dyDescent="0.3">
      <c r="B465" s="116"/>
      <c r="C465" s="100" t="str">
        <f t="shared" ca="1" si="42"/>
        <v/>
      </c>
      <c r="D465" s="100" t="str">
        <f t="shared" ca="1" si="43"/>
        <v/>
      </c>
      <c r="E465" s="100" t="str">
        <f t="shared" ca="1" si="48"/>
        <v/>
      </c>
      <c r="F465" s="100"/>
      <c r="G465" s="100" t="str">
        <f t="shared" ca="1" si="44"/>
        <v/>
      </c>
      <c r="H465" s="100" t="str">
        <f t="shared" ca="1" si="45"/>
        <v/>
      </c>
      <c r="I465" s="100" t="str">
        <f t="shared" ca="1" si="46"/>
        <v/>
      </c>
      <c r="J465" s="100" t="str">
        <f t="shared" ca="1" si="47"/>
        <v/>
      </c>
      <c r="M465" s="100"/>
    </row>
    <row r="466" spans="2:13" x14ac:dyDescent="0.3">
      <c r="B466" s="116"/>
      <c r="C466" s="100" t="str">
        <f t="shared" ca="1" si="42"/>
        <v/>
      </c>
      <c r="D466" s="100" t="str">
        <f t="shared" ca="1" si="43"/>
        <v/>
      </c>
      <c r="E466" s="100" t="str">
        <f t="shared" ca="1" si="48"/>
        <v/>
      </c>
      <c r="F466" s="100"/>
      <c r="G466" s="100" t="str">
        <f t="shared" ca="1" si="44"/>
        <v/>
      </c>
      <c r="H466" s="100" t="str">
        <f t="shared" ca="1" si="45"/>
        <v/>
      </c>
      <c r="I466" s="100" t="str">
        <f t="shared" ca="1" si="46"/>
        <v/>
      </c>
      <c r="J466" s="100" t="str">
        <f t="shared" ca="1" si="47"/>
        <v/>
      </c>
      <c r="M466" s="100"/>
    </row>
    <row r="467" spans="2:13" x14ac:dyDescent="0.3">
      <c r="B467" s="116"/>
      <c r="C467" s="100" t="str">
        <f t="shared" ca="1" si="42"/>
        <v/>
      </c>
      <c r="D467" s="100" t="str">
        <f t="shared" ca="1" si="43"/>
        <v/>
      </c>
      <c r="E467" s="100" t="str">
        <f t="shared" ca="1" si="48"/>
        <v/>
      </c>
      <c r="F467" s="100"/>
      <c r="G467" s="100" t="str">
        <f t="shared" ca="1" si="44"/>
        <v/>
      </c>
      <c r="H467" s="100" t="str">
        <f t="shared" ca="1" si="45"/>
        <v/>
      </c>
      <c r="I467" s="100" t="str">
        <f t="shared" ca="1" si="46"/>
        <v/>
      </c>
      <c r="J467" s="100" t="str">
        <f t="shared" ca="1" si="47"/>
        <v/>
      </c>
      <c r="M467" s="100"/>
    </row>
    <row r="468" spans="2:13" x14ac:dyDescent="0.3">
      <c r="B468" s="116"/>
      <c r="C468" s="100" t="str">
        <f t="shared" ca="1" si="42"/>
        <v/>
      </c>
      <c r="D468" s="100" t="str">
        <f t="shared" ca="1" si="43"/>
        <v/>
      </c>
      <c r="E468" s="100" t="str">
        <f t="shared" ca="1" si="48"/>
        <v/>
      </c>
      <c r="F468" s="100"/>
      <c r="G468" s="100" t="str">
        <f t="shared" ca="1" si="44"/>
        <v/>
      </c>
      <c r="H468" s="100" t="str">
        <f t="shared" ca="1" si="45"/>
        <v/>
      </c>
      <c r="I468" s="100" t="str">
        <f t="shared" ca="1" si="46"/>
        <v/>
      </c>
      <c r="J468" s="100" t="str">
        <f t="shared" ca="1" si="47"/>
        <v/>
      </c>
      <c r="M468" s="100"/>
    </row>
    <row r="469" spans="2:13" x14ac:dyDescent="0.3">
      <c r="B469" s="116"/>
      <c r="C469" s="100" t="str">
        <f t="shared" ca="1" si="42"/>
        <v/>
      </c>
      <c r="D469" s="100" t="str">
        <f t="shared" ca="1" si="43"/>
        <v/>
      </c>
      <c r="E469" s="100" t="str">
        <f t="shared" ca="1" si="48"/>
        <v/>
      </c>
      <c r="F469" s="100"/>
      <c r="G469" s="100" t="str">
        <f t="shared" ca="1" si="44"/>
        <v/>
      </c>
      <c r="H469" s="100" t="str">
        <f t="shared" ca="1" si="45"/>
        <v/>
      </c>
      <c r="I469" s="100" t="str">
        <f t="shared" ca="1" si="46"/>
        <v/>
      </c>
      <c r="J469" s="100" t="str">
        <f t="shared" ca="1" si="47"/>
        <v/>
      </c>
      <c r="M469" s="100"/>
    </row>
    <row r="470" spans="2:13" x14ac:dyDescent="0.3">
      <c r="B470" s="116"/>
      <c r="C470" s="100" t="str">
        <f t="shared" ca="1" si="42"/>
        <v/>
      </c>
      <c r="D470" s="100" t="str">
        <f t="shared" ca="1" si="43"/>
        <v/>
      </c>
      <c r="E470" s="100" t="str">
        <f t="shared" ca="1" si="48"/>
        <v/>
      </c>
      <c r="F470" s="100"/>
      <c r="G470" s="100" t="str">
        <f t="shared" ca="1" si="44"/>
        <v/>
      </c>
      <c r="H470" s="100" t="str">
        <f t="shared" ca="1" si="45"/>
        <v/>
      </c>
      <c r="I470" s="100" t="str">
        <f t="shared" ca="1" si="46"/>
        <v/>
      </c>
      <c r="J470" s="100" t="str">
        <f t="shared" ca="1" si="47"/>
        <v/>
      </c>
      <c r="M470" s="100"/>
    </row>
    <row r="471" spans="2:13" x14ac:dyDescent="0.3">
      <c r="B471" s="116"/>
      <c r="C471" s="100" t="str">
        <f t="shared" ca="1" si="42"/>
        <v/>
      </c>
      <c r="D471" s="100" t="str">
        <f t="shared" ca="1" si="43"/>
        <v/>
      </c>
      <c r="E471" s="100" t="str">
        <f t="shared" ca="1" si="48"/>
        <v/>
      </c>
      <c r="F471" s="100"/>
      <c r="G471" s="100" t="str">
        <f t="shared" ca="1" si="44"/>
        <v/>
      </c>
      <c r="H471" s="100" t="str">
        <f t="shared" ca="1" si="45"/>
        <v/>
      </c>
      <c r="I471" s="100" t="str">
        <f t="shared" ca="1" si="46"/>
        <v/>
      </c>
      <c r="J471" s="100" t="str">
        <f t="shared" ca="1" si="47"/>
        <v/>
      </c>
      <c r="M471" s="100"/>
    </row>
    <row r="472" spans="2:13" x14ac:dyDescent="0.3">
      <c r="B472" s="116"/>
      <c r="C472" s="100" t="str">
        <f t="shared" ca="1" si="42"/>
        <v/>
      </c>
      <c r="D472" s="100" t="str">
        <f t="shared" ca="1" si="43"/>
        <v/>
      </c>
      <c r="E472" s="100" t="str">
        <f t="shared" ca="1" si="48"/>
        <v/>
      </c>
      <c r="F472" s="100"/>
      <c r="G472" s="100" t="str">
        <f t="shared" ca="1" si="44"/>
        <v/>
      </c>
      <c r="H472" s="100" t="str">
        <f t="shared" ca="1" si="45"/>
        <v/>
      </c>
      <c r="I472" s="100" t="str">
        <f t="shared" ca="1" si="46"/>
        <v/>
      </c>
      <c r="J472" s="100" t="str">
        <f t="shared" ca="1" si="47"/>
        <v/>
      </c>
      <c r="M472" s="100"/>
    </row>
    <row r="473" spans="2:13" x14ac:dyDescent="0.3">
      <c r="B473" s="116"/>
      <c r="C473" s="100" t="str">
        <f t="shared" ca="1" si="42"/>
        <v/>
      </c>
      <c r="D473" s="100" t="str">
        <f t="shared" ca="1" si="43"/>
        <v/>
      </c>
      <c r="E473" s="100" t="str">
        <f t="shared" ca="1" si="48"/>
        <v/>
      </c>
      <c r="F473" s="100"/>
      <c r="G473" s="100" t="str">
        <f t="shared" ca="1" si="44"/>
        <v/>
      </c>
      <c r="H473" s="100" t="str">
        <f t="shared" ca="1" si="45"/>
        <v/>
      </c>
      <c r="I473" s="100" t="str">
        <f t="shared" ca="1" si="46"/>
        <v/>
      </c>
      <c r="J473" s="100" t="str">
        <f t="shared" ca="1" si="47"/>
        <v/>
      </c>
      <c r="M473" s="100"/>
    </row>
    <row r="474" spans="2:13" x14ac:dyDescent="0.3">
      <c r="B474" s="116"/>
      <c r="C474" s="100" t="str">
        <f t="shared" ca="1" si="42"/>
        <v/>
      </c>
      <c r="D474" s="100" t="str">
        <f t="shared" ca="1" si="43"/>
        <v/>
      </c>
      <c r="E474" s="100" t="str">
        <f t="shared" ca="1" si="48"/>
        <v/>
      </c>
      <c r="F474" s="100"/>
      <c r="G474" s="100" t="str">
        <f t="shared" ca="1" si="44"/>
        <v/>
      </c>
      <c r="H474" s="100" t="str">
        <f t="shared" ca="1" si="45"/>
        <v/>
      </c>
      <c r="I474" s="100" t="str">
        <f t="shared" ca="1" si="46"/>
        <v/>
      </c>
      <c r="J474" s="100" t="str">
        <f t="shared" ca="1" si="47"/>
        <v/>
      </c>
      <c r="M474" s="100"/>
    </row>
    <row r="475" spans="2:13" x14ac:dyDescent="0.3">
      <c r="B475" s="116"/>
      <c r="C475" s="100" t="str">
        <f t="shared" ca="1" si="42"/>
        <v/>
      </c>
      <c r="D475" s="100" t="str">
        <f t="shared" ca="1" si="43"/>
        <v/>
      </c>
      <c r="E475" s="100" t="str">
        <f t="shared" ca="1" si="48"/>
        <v/>
      </c>
      <c r="F475" s="100"/>
      <c r="G475" s="100" t="str">
        <f t="shared" ca="1" si="44"/>
        <v/>
      </c>
      <c r="H475" s="100" t="str">
        <f t="shared" ca="1" si="45"/>
        <v/>
      </c>
      <c r="I475" s="100" t="str">
        <f t="shared" ca="1" si="46"/>
        <v/>
      </c>
      <c r="J475" s="100" t="str">
        <f t="shared" ca="1" si="47"/>
        <v/>
      </c>
      <c r="M475" s="100"/>
    </row>
    <row r="476" spans="2:13" x14ac:dyDescent="0.3">
      <c r="B476" s="116"/>
      <c r="C476" s="100" t="str">
        <f t="shared" ca="1" si="42"/>
        <v/>
      </c>
      <c r="D476" s="100" t="str">
        <f t="shared" ca="1" si="43"/>
        <v/>
      </c>
      <c r="E476" s="100" t="str">
        <f t="shared" ca="1" si="48"/>
        <v/>
      </c>
      <c r="F476" s="100"/>
      <c r="G476" s="100" t="str">
        <f t="shared" ca="1" si="44"/>
        <v/>
      </c>
      <c r="H476" s="100" t="str">
        <f t="shared" ca="1" si="45"/>
        <v/>
      </c>
      <c r="I476" s="100" t="str">
        <f t="shared" ca="1" si="46"/>
        <v/>
      </c>
      <c r="J476" s="100" t="str">
        <f t="shared" ca="1" si="47"/>
        <v/>
      </c>
      <c r="M476" s="100"/>
    </row>
    <row r="477" spans="2:13" x14ac:dyDescent="0.3">
      <c r="B477" s="116"/>
      <c r="C477" s="100" t="str">
        <f t="shared" ca="1" si="42"/>
        <v/>
      </c>
      <c r="D477" s="100" t="str">
        <f t="shared" ca="1" si="43"/>
        <v/>
      </c>
      <c r="E477" s="100" t="str">
        <f t="shared" ca="1" si="48"/>
        <v/>
      </c>
      <c r="F477" s="100"/>
      <c r="G477" s="100" t="str">
        <f t="shared" ca="1" si="44"/>
        <v/>
      </c>
      <c r="H477" s="100" t="str">
        <f t="shared" ca="1" si="45"/>
        <v/>
      </c>
      <c r="I477" s="100" t="str">
        <f t="shared" ca="1" si="46"/>
        <v/>
      </c>
      <c r="J477" s="100" t="str">
        <f t="shared" ca="1" si="47"/>
        <v/>
      </c>
      <c r="M477" s="100"/>
    </row>
    <row r="478" spans="2:13" x14ac:dyDescent="0.3">
      <c r="B478" s="116"/>
      <c r="C478" s="100" t="str">
        <f t="shared" ref="C478:C541" ca="1" si="49">_xlfn.LET(
_xlpm.StartingPrincipalBalance,$G477,
_xlpm.IsPrincipalRemainingZeroCondition,ROUND($G477,2)=0,
_xlpm.IsPrincipalRemainingBlankCondition,$G477="",
_xlpm.IsPeriodBlankCondition,ISBLANK($A478),
_xlpm.Calculation,IF(_xlpm.IsPeriodBlankCondition,"",IF(_xlpm.IsPrincipalRemainingBlankCondition,"",IF(_xlpm.IsPrincipalRemainingZeroCondition,"",_xlpm.StartingPrincipalBalance))),
_xlpm.Calculation
)</f>
        <v/>
      </c>
      <c r="D478" s="100" t="str">
        <f t="shared" ref="D478:D541" ca="1" si="50">_xlfn.LET(
_xlpm.InterestCalculation,$G477*$B$9,
_xlpm.IsPrincipalRemainingZeroCondition,ROUND($G477,2)=0,
_xlpm.IsPrincipalRemainingBlankCondition,$G477="",
_xlpm.IsPeriodBlankCondition,ISBLANK($A478),
_xlpm.Calculation,IF(_xlpm.IsPeriodBlankCondition,"",IF(_xlpm.IsPrincipalRemainingBlankCondition,"",IF(_xlpm.IsPrincipalRemainingZeroCondition,"",_xlpm.InterestCalculation))),
_xlpm.Calculation
)</f>
        <v/>
      </c>
      <c r="E478" s="100" t="str">
        <f t="shared" ca="1" si="48"/>
        <v/>
      </c>
      <c r="F478" s="100"/>
      <c r="G478" s="100" t="str">
        <f t="shared" ref="G478:G541" ca="1" si="51">_xlfn.LET(
_xlpm.StartingBalanceGreaterThanPrincipalOwedPlusPrepaymentCondition,$C478&gt;=$E478+$F478,
_xlpm.IsPrincpalOwedPlusPrepaymentLessThanOrEqualToPrincipalRemainingCondition,ROUND($E478+$F478,2)&lt;=ROUND($G477,2),
_xlpm.IsCurrentPrincapalOwedAmtGreaterThanPrevPrincipalOwedCondition,$E477&gt;$G477,
_xlpm.IsPrincipalZeroCondition,ROUND($G477,2) = 0,
_xlpm.IsPrincipalRemainingBlankCondition,$G477="",
_xlpm.IsPeriodBlankCondition,ISBLANK($A478),
_xlpm.Calculation,IF(_xlpm.IsPeriodBlankCondition,"",IF(_xlpm.IsPrincipalRemainingBlankCondition,"",IF(_xlpm.IsPrincipalZeroCondition,"",IF(_xlpm.StartingBalanceGreaterThanPrincipalOwedPlusPrepaymentCondition,$C478-$E478-$F478,0)))),
_xlpm.Calculation
)</f>
        <v/>
      </c>
      <c r="H478" s="100" t="str">
        <f t="shared" ref="H478:H541" ca="1" si="52">_xlfn.LET(
_xlpm.PrincpalRemainingCalculation,$B$13,
_xlpm.IsPrincipalZeroCondition,ROUND($G477,2) = 0,
_xlpm.IsPrincipalRemainingBlankCondition,$G477="",
_xlpm.IsPeriodBlankCondition,ISBLANK($A478),
_xlpm.Calculation,IF(_xlpm.IsPeriodBlankCondition,"",IF(_xlpm.IsPrincipalRemainingBlankCondition,"",IF(_xlpm.IsPrincipalZeroCondition,"",_xlpm.PrincpalRemainingCalculation))),
_xlpm.Calculation
)</f>
        <v/>
      </c>
      <c r="I478" s="100" t="str">
        <f t="shared" ref="I478:I541" ca="1" si="53">_xlfn.LET(
_xlpm.IsPrincipalRemainingLessThanOrEqualToPMICutoffAmtCondition,$G477&lt;=$B$2*(1-$B$15),
_xlpm.PMIMonthlyPayment,$B$19,
_xlpm.IsPrincipalZeroCondition,ROUND($G477,2) = 0,
_xlpm.IsPrincipalRemainingBlankCondition,$G477="",
_xlpm.IsPeriodBlankCondition,ISBLANK($A478),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478" s="100" t="str">
        <f t="shared" ref="J478:J541" ca="1" si="54">_xlfn.LET(
_xlpm.PrePaymentActuallyPaid,IF($C478&gt;=$E478+$F478,$F478,$C478-$E478),
_xlpm.IfPMIOwedIsBlank,IF($I478 = "",0,$I478),
_xlpm.TotalMonthlyPaymentCalculation,$D478+$E478+$H478+_xlpm.IfPMIOwedIsBlank+_xlpm.PrePaymentActuallyPaid,
_xlpm.IsPrincipalZeroCondition,ROUND($G477,2) = 0,
_xlpm.IsPrincipalRemainingBlankCondition,$G477="",
_xlpm.IsPeriodBlankCondition,ISBLANK($A478),
_xlpm.Calculation,IF(_xlpm.IsPeriodBlankCondition,"",IF(_xlpm.IsPrincipalRemainingBlankCondition,"",IF(_xlpm.IsPrincipalZeroCondition,"",_xlpm.TotalMonthlyPaymentCalculation))),
_xlpm.Calculation
)</f>
        <v/>
      </c>
      <c r="M478" s="100"/>
    </row>
    <row r="479" spans="2:13" x14ac:dyDescent="0.3">
      <c r="B479" s="116"/>
      <c r="C479" s="100" t="str">
        <f t="shared" ca="1" si="49"/>
        <v/>
      </c>
      <c r="D479" s="100" t="str">
        <f t="shared" ca="1" si="50"/>
        <v/>
      </c>
      <c r="E479" s="100" t="str">
        <f t="shared" ca="1" si="48"/>
        <v/>
      </c>
      <c r="F479" s="100"/>
      <c r="G479" s="100" t="str">
        <f t="shared" ca="1" si="51"/>
        <v/>
      </c>
      <c r="H479" s="100" t="str">
        <f t="shared" ca="1" si="52"/>
        <v/>
      </c>
      <c r="I479" s="100" t="str">
        <f t="shared" ca="1" si="53"/>
        <v/>
      </c>
      <c r="J479" s="100" t="str">
        <f t="shared" ca="1" si="54"/>
        <v/>
      </c>
      <c r="M479" s="100"/>
    </row>
    <row r="480" spans="2:13" x14ac:dyDescent="0.3">
      <c r="B480" s="116"/>
      <c r="C480" s="100" t="str">
        <f t="shared" ca="1" si="49"/>
        <v/>
      </c>
      <c r="D480" s="100" t="str">
        <f t="shared" ca="1" si="50"/>
        <v/>
      </c>
      <c r="E480" s="100" t="str">
        <f t="shared" ca="1" si="48"/>
        <v/>
      </c>
      <c r="F480" s="100"/>
      <c r="G480" s="100" t="str">
        <f t="shared" ca="1" si="51"/>
        <v/>
      </c>
      <c r="H480" s="100" t="str">
        <f t="shared" ca="1" si="52"/>
        <v/>
      </c>
      <c r="I480" s="100" t="str">
        <f t="shared" ca="1" si="53"/>
        <v/>
      </c>
      <c r="J480" s="100" t="str">
        <f t="shared" ca="1" si="54"/>
        <v/>
      </c>
      <c r="M480" s="100"/>
    </row>
    <row r="481" spans="2:13" x14ac:dyDescent="0.3">
      <c r="B481" s="116"/>
      <c r="C481" s="100" t="str">
        <f t="shared" ca="1" si="49"/>
        <v/>
      </c>
      <c r="D481" s="100" t="str">
        <f t="shared" ca="1" si="50"/>
        <v/>
      </c>
      <c r="E481" s="100" t="str">
        <f t="shared" ca="1" si="48"/>
        <v/>
      </c>
      <c r="F481" s="100"/>
      <c r="G481" s="100" t="str">
        <f t="shared" ca="1" si="51"/>
        <v/>
      </c>
      <c r="H481" s="100" t="str">
        <f t="shared" ca="1" si="52"/>
        <v/>
      </c>
      <c r="I481" s="100" t="str">
        <f t="shared" ca="1" si="53"/>
        <v/>
      </c>
      <c r="J481" s="100" t="str">
        <f t="shared" ca="1" si="54"/>
        <v/>
      </c>
      <c r="M481" s="100"/>
    </row>
    <row r="482" spans="2:13" x14ac:dyDescent="0.3">
      <c r="B482" s="116"/>
      <c r="C482" s="100" t="str">
        <f t="shared" ca="1" si="49"/>
        <v/>
      </c>
      <c r="D482" s="100" t="str">
        <f t="shared" ca="1" si="50"/>
        <v/>
      </c>
      <c r="E482" s="100" t="str">
        <f t="shared" ca="1" si="48"/>
        <v/>
      </c>
      <c r="F482" s="100"/>
      <c r="G482" s="100" t="str">
        <f t="shared" ca="1" si="51"/>
        <v/>
      </c>
      <c r="H482" s="100" t="str">
        <f t="shared" ca="1" si="52"/>
        <v/>
      </c>
      <c r="I482" s="100" t="str">
        <f t="shared" ca="1" si="53"/>
        <v/>
      </c>
      <c r="J482" s="100" t="str">
        <f t="shared" ca="1" si="54"/>
        <v/>
      </c>
      <c r="M482" s="100"/>
    </row>
    <row r="483" spans="2:13" x14ac:dyDescent="0.3">
      <c r="B483" s="116"/>
      <c r="C483" s="100" t="str">
        <f t="shared" ca="1" si="49"/>
        <v/>
      </c>
      <c r="D483" s="100" t="str">
        <f t="shared" ca="1" si="50"/>
        <v/>
      </c>
      <c r="E483" s="100" t="str">
        <f t="shared" ca="1" si="48"/>
        <v/>
      </c>
      <c r="F483" s="100"/>
      <c r="G483" s="100" t="str">
        <f t="shared" ca="1" si="51"/>
        <v/>
      </c>
      <c r="H483" s="100" t="str">
        <f t="shared" ca="1" si="52"/>
        <v/>
      </c>
      <c r="I483" s="100" t="str">
        <f t="shared" ca="1" si="53"/>
        <v/>
      </c>
      <c r="J483" s="100" t="str">
        <f t="shared" ca="1" si="54"/>
        <v/>
      </c>
      <c r="M483" s="100"/>
    </row>
    <row r="484" spans="2:13" x14ac:dyDescent="0.3">
      <c r="B484" s="116"/>
      <c r="C484" s="100" t="str">
        <f t="shared" ca="1" si="49"/>
        <v/>
      </c>
      <c r="D484" s="100" t="str">
        <f t="shared" ca="1" si="50"/>
        <v/>
      </c>
      <c r="E484" s="100" t="str">
        <f t="shared" ca="1" si="48"/>
        <v/>
      </c>
      <c r="F484" s="100"/>
      <c r="G484" s="100" t="str">
        <f t="shared" ca="1" si="51"/>
        <v/>
      </c>
      <c r="H484" s="100" t="str">
        <f t="shared" ca="1" si="52"/>
        <v/>
      </c>
      <c r="I484" s="100" t="str">
        <f t="shared" ca="1" si="53"/>
        <v/>
      </c>
      <c r="J484" s="100" t="str">
        <f t="shared" ca="1" si="54"/>
        <v/>
      </c>
      <c r="M484" s="100"/>
    </row>
    <row r="485" spans="2:13" x14ac:dyDescent="0.3">
      <c r="B485" s="116"/>
      <c r="C485" s="100" t="str">
        <f t="shared" ca="1" si="49"/>
        <v/>
      </c>
      <c r="D485" s="100" t="str">
        <f t="shared" ca="1" si="50"/>
        <v/>
      </c>
      <c r="E485" s="100" t="str">
        <f t="shared" ca="1" si="48"/>
        <v/>
      </c>
      <c r="F485" s="100"/>
      <c r="G485" s="100" t="str">
        <f t="shared" ca="1" si="51"/>
        <v/>
      </c>
      <c r="H485" s="100" t="str">
        <f t="shared" ca="1" si="52"/>
        <v/>
      </c>
      <c r="I485" s="100" t="str">
        <f t="shared" ca="1" si="53"/>
        <v/>
      </c>
      <c r="J485" s="100" t="str">
        <f t="shared" ca="1" si="54"/>
        <v/>
      </c>
      <c r="M485" s="100"/>
    </row>
    <row r="486" spans="2:13" x14ac:dyDescent="0.3">
      <c r="B486" s="116"/>
      <c r="C486" s="100" t="str">
        <f t="shared" ca="1" si="49"/>
        <v/>
      </c>
      <c r="D486" s="100" t="str">
        <f t="shared" ca="1" si="50"/>
        <v/>
      </c>
      <c r="E486" s="100" t="str">
        <f t="shared" ca="1" si="48"/>
        <v/>
      </c>
      <c r="F486" s="100"/>
      <c r="G486" s="100" t="str">
        <f t="shared" ca="1" si="51"/>
        <v/>
      </c>
      <c r="H486" s="100" t="str">
        <f t="shared" ca="1" si="52"/>
        <v/>
      </c>
      <c r="I486" s="100" t="str">
        <f t="shared" ca="1" si="53"/>
        <v/>
      </c>
      <c r="J486" s="100" t="str">
        <f t="shared" ca="1" si="54"/>
        <v/>
      </c>
      <c r="M486" s="100"/>
    </row>
    <row r="487" spans="2:13" x14ac:dyDescent="0.3">
      <c r="B487" s="116"/>
      <c r="C487" s="100" t="str">
        <f t="shared" ca="1" si="49"/>
        <v/>
      </c>
      <c r="D487" s="100" t="str">
        <f t="shared" ca="1" si="50"/>
        <v/>
      </c>
      <c r="E487" s="100" t="str">
        <f t="shared" ca="1" si="48"/>
        <v/>
      </c>
      <c r="F487" s="100"/>
      <c r="G487" s="100" t="str">
        <f t="shared" ca="1" si="51"/>
        <v/>
      </c>
      <c r="H487" s="100" t="str">
        <f t="shared" ca="1" si="52"/>
        <v/>
      </c>
      <c r="I487" s="100" t="str">
        <f t="shared" ca="1" si="53"/>
        <v/>
      </c>
      <c r="J487" s="100" t="str">
        <f t="shared" ca="1" si="54"/>
        <v/>
      </c>
      <c r="M487" s="100"/>
    </row>
    <row r="488" spans="2:13" x14ac:dyDescent="0.3">
      <c r="B488" s="116"/>
      <c r="C488" s="100" t="str">
        <f t="shared" ca="1" si="49"/>
        <v/>
      </c>
      <c r="D488" s="100" t="str">
        <f t="shared" ca="1" si="50"/>
        <v/>
      </c>
      <c r="E488" s="100" t="str">
        <f t="shared" ref="E488:E551" ca="1" si="55">_xlfn.LET(
_xlpm.PrincipalOwedCalculation,$B$10-$D488,
_xlpm.IsPrincipalLessThenOrEqualToMonthlyPaymentCondition,$G487&lt;=$B$10,
_xlpm.IsPrincipalZeroCondition,ROUND($G487,2) = 0,
_xlpm.IsPrincipalRemainingBlankCondition,$G487="",
_xlpm.IsPeriodBlankCondition,ISBLANK($A488),
_xlpm.Calculation,IF(_xlpm.IsPeriodBlankCondition,"",IF(_xlpm.IsPrincipalRemainingBlankCondition,"",IF(_xlpm.IsPrincipalZeroCondition,"",IF(_xlpm.IsPrincipalLessThenOrEqualToMonthlyPaymentCondition,$G487,_xlpm.PrincipalOwedCalculation)))),
_xlpm.Calculation
)</f>
        <v/>
      </c>
      <c r="F488" s="100"/>
      <c r="G488" s="100" t="str">
        <f t="shared" ca="1" si="51"/>
        <v/>
      </c>
      <c r="H488" s="100" t="str">
        <f t="shared" ca="1" si="52"/>
        <v/>
      </c>
      <c r="I488" s="100" t="str">
        <f t="shared" ca="1" si="53"/>
        <v/>
      </c>
      <c r="J488" s="100" t="str">
        <f t="shared" ca="1" si="54"/>
        <v/>
      </c>
      <c r="M488" s="100"/>
    </row>
    <row r="489" spans="2:13" x14ac:dyDescent="0.3">
      <c r="B489" s="116"/>
      <c r="C489" s="100" t="str">
        <f t="shared" ca="1" si="49"/>
        <v/>
      </c>
      <c r="D489" s="100" t="str">
        <f t="shared" ca="1" si="50"/>
        <v/>
      </c>
      <c r="E489" s="100" t="str">
        <f t="shared" ca="1" si="55"/>
        <v/>
      </c>
      <c r="F489" s="100"/>
      <c r="G489" s="100" t="str">
        <f t="shared" ca="1" si="51"/>
        <v/>
      </c>
      <c r="H489" s="100" t="str">
        <f t="shared" ca="1" si="52"/>
        <v/>
      </c>
      <c r="I489" s="100" t="str">
        <f t="shared" ca="1" si="53"/>
        <v/>
      </c>
      <c r="J489" s="100" t="str">
        <f t="shared" ca="1" si="54"/>
        <v/>
      </c>
      <c r="M489" s="100"/>
    </row>
    <row r="490" spans="2:13" x14ac:dyDescent="0.3">
      <c r="B490" s="116"/>
      <c r="C490" s="100" t="str">
        <f t="shared" ca="1" si="49"/>
        <v/>
      </c>
      <c r="D490" s="100" t="str">
        <f t="shared" ca="1" si="50"/>
        <v/>
      </c>
      <c r="E490" s="100" t="str">
        <f t="shared" ca="1" si="55"/>
        <v/>
      </c>
      <c r="F490" s="100"/>
      <c r="G490" s="100" t="str">
        <f t="shared" ca="1" si="51"/>
        <v/>
      </c>
      <c r="H490" s="100" t="str">
        <f t="shared" ca="1" si="52"/>
        <v/>
      </c>
      <c r="I490" s="100" t="str">
        <f t="shared" ca="1" si="53"/>
        <v/>
      </c>
      <c r="J490" s="100" t="str">
        <f t="shared" ca="1" si="54"/>
        <v/>
      </c>
      <c r="M490" s="100"/>
    </row>
    <row r="491" spans="2:13" x14ac:dyDescent="0.3">
      <c r="B491" s="116"/>
      <c r="C491" s="100" t="str">
        <f t="shared" ca="1" si="49"/>
        <v/>
      </c>
      <c r="D491" s="100" t="str">
        <f t="shared" ca="1" si="50"/>
        <v/>
      </c>
      <c r="E491" s="100" t="str">
        <f t="shared" ca="1" si="55"/>
        <v/>
      </c>
      <c r="F491" s="100"/>
      <c r="G491" s="100" t="str">
        <f t="shared" ca="1" si="51"/>
        <v/>
      </c>
      <c r="H491" s="100" t="str">
        <f t="shared" ca="1" si="52"/>
        <v/>
      </c>
      <c r="I491" s="100" t="str">
        <f t="shared" ca="1" si="53"/>
        <v/>
      </c>
      <c r="J491" s="100" t="str">
        <f t="shared" ca="1" si="54"/>
        <v/>
      </c>
      <c r="M491" s="100"/>
    </row>
    <row r="492" spans="2:13" x14ac:dyDescent="0.3">
      <c r="B492" s="116"/>
      <c r="C492" s="100" t="str">
        <f t="shared" ca="1" si="49"/>
        <v/>
      </c>
      <c r="D492" s="100" t="str">
        <f t="shared" ca="1" si="50"/>
        <v/>
      </c>
      <c r="E492" s="100" t="str">
        <f t="shared" ca="1" si="55"/>
        <v/>
      </c>
      <c r="F492" s="100"/>
      <c r="G492" s="100" t="str">
        <f t="shared" ca="1" si="51"/>
        <v/>
      </c>
      <c r="H492" s="100" t="str">
        <f t="shared" ca="1" si="52"/>
        <v/>
      </c>
      <c r="I492" s="100" t="str">
        <f t="shared" ca="1" si="53"/>
        <v/>
      </c>
      <c r="J492" s="100" t="str">
        <f t="shared" ca="1" si="54"/>
        <v/>
      </c>
      <c r="M492" s="100"/>
    </row>
    <row r="493" spans="2:13" x14ac:dyDescent="0.3">
      <c r="B493" s="116"/>
      <c r="C493" s="100" t="str">
        <f t="shared" ca="1" si="49"/>
        <v/>
      </c>
      <c r="D493" s="100" t="str">
        <f t="shared" ca="1" si="50"/>
        <v/>
      </c>
      <c r="E493" s="100" t="str">
        <f t="shared" ca="1" si="55"/>
        <v/>
      </c>
      <c r="F493" s="100"/>
      <c r="G493" s="100" t="str">
        <f t="shared" ca="1" si="51"/>
        <v/>
      </c>
      <c r="H493" s="100" t="str">
        <f t="shared" ca="1" si="52"/>
        <v/>
      </c>
      <c r="I493" s="100" t="str">
        <f t="shared" ca="1" si="53"/>
        <v/>
      </c>
      <c r="J493" s="100" t="str">
        <f t="shared" ca="1" si="54"/>
        <v/>
      </c>
      <c r="M493" s="100"/>
    </row>
    <row r="494" spans="2:13" x14ac:dyDescent="0.3">
      <c r="B494" s="116"/>
      <c r="C494" s="100" t="str">
        <f t="shared" ca="1" si="49"/>
        <v/>
      </c>
      <c r="D494" s="100" t="str">
        <f t="shared" ca="1" si="50"/>
        <v/>
      </c>
      <c r="E494" s="100" t="str">
        <f t="shared" ca="1" si="55"/>
        <v/>
      </c>
      <c r="F494" s="100"/>
      <c r="G494" s="100" t="str">
        <f t="shared" ca="1" si="51"/>
        <v/>
      </c>
      <c r="H494" s="100" t="str">
        <f t="shared" ca="1" si="52"/>
        <v/>
      </c>
      <c r="I494" s="100" t="str">
        <f t="shared" ca="1" si="53"/>
        <v/>
      </c>
      <c r="J494" s="100" t="str">
        <f t="shared" ca="1" si="54"/>
        <v/>
      </c>
      <c r="M494" s="100"/>
    </row>
    <row r="495" spans="2:13" x14ac:dyDescent="0.3">
      <c r="B495" s="116"/>
      <c r="C495" s="100" t="str">
        <f t="shared" ca="1" si="49"/>
        <v/>
      </c>
      <c r="D495" s="100" t="str">
        <f t="shared" ca="1" si="50"/>
        <v/>
      </c>
      <c r="E495" s="100" t="str">
        <f t="shared" ca="1" si="55"/>
        <v/>
      </c>
      <c r="F495" s="100"/>
      <c r="G495" s="100" t="str">
        <f t="shared" ca="1" si="51"/>
        <v/>
      </c>
      <c r="H495" s="100" t="str">
        <f t="shared" ca="1" si="52"/>
        <v/>
      </c>
      <c r="I495" s="100" t="str">
        <f t="shared" ca="1" si="53"/>
        <v/>
      </c>
      <c r="J495" s="100" t="str">
        <f t="shared" ca="1" si="54"/>
        <v/>
      </c>
      <c r="M495" s="100"/>
    </row>
    <row r="496" spans="2:13" x14ac:dyDescent="0.3">
      <c r="B496" s="116"/>
      <c r="C496" s="100" t="str">
        <f t="shared" ca="1" si="49"/>
        <v/>
      </c>
      <c r="D496" s="100" t="str">
        <f t="shared" ca="1" si="50"/>
        <v/>
      </c>
      <c r="E496" s="100" t="str">
        <f t="shared" ca="1" si="55"/>
        <v/>
      </c>
      <c r="F496" s="100"/>
      <c r="G496" s="100" t="str">
        <f t="shared" ca="1" si="51"/>
        <v/>
      </c>
      <c r="H496" s="100" t="str">
        <f t="shared" ca="1" si="52"/>
        <v/>
      </c>
      <c r="I496" s="100" t="str">
        <f t="shared" ca="1" si="53"/>
        <v/>
      </c>
      <c r="J496" s="100" t="str">
        <f t="shared" ca="1" si="54"/>
        <v/>
      </c>
      <c r="M496" s="100"/>
    </row>
    <row r="497" spans="2:13" x14ac:dyDescent="0.3">
      <c r="B497" s="116"/>
      <c r="C497" s="100" t="str">
        <f t="shared" ca="1" si="49"/>
        <v/>
      </c>
      <c r="D497" s="100" t="str">
        <f t="shared" ca="1" si="50"/>
        <v/>
      </c>
      <c r="E497" s="100" t="str">
        <f t="shared" ca="1" si="55"/>
        <v/>
      </c>
      <c r="F497" s="100"/>
      <c r="G497" s="100" t="str">
        <f t="shared" ca="1" si="51"/>
        <v/>
      </c>
      <c r="H497" s="100" t="str">
        <f t="shared" ca="1" si="52"/>
        <v/>
      </c>
      <c r="I497" s="100" t="str">
        <f t="shared" ca="1" si="53"/>
        <v/>
      </c>
      <c r="J497" s="100" t="str">
        <f t="shared" ca="1" si="54"/>
        <v/>
      </c>
      <c r="M497" s="100"/>
    </row>
    <row r="498" spans="2:13" x14ac:dyDescent="0.3">
      <c r="B498" s="116"/>
      <c r="C498" s="100" t="str">
        <f t="shared" ca="1" si="49"/>
        <v/>
      </c>
      <c r="D498" s="100" t="str">
        <f t="shared" ca="1" si="50"/>
        <v/>
      </c>
      <c r="E498" s="100" t="str">
        <f t="shared" ca="1" si="55"/>
        <v/>
      </c>
      <c r="F498" s="100"/>
      <c r="G498" s="100" t="str">
        <f t="shared" ca="1" si="51"/>
        <v/>
      </c>
      <c r="H498" s="100" t="str">
        <f t="shared" ca="1" si="52"/>
        <v/>
      </c>
      <c r="I498" s="100" t="str">
        <f t="shared" ca="1" si="53"/>
        <v/>
      </c>
      <c r="J498" s="100" t="str">
        <f t="shared" ca="1" si="54"/>
        <v/>
      </c>
      <c r="M498" s="100"/>
    </row>
    <row r="499" spans="2:13" x14ac:dyDescent="0.3">
      <c r="B499" s="116"/>
      <c r="C499" s="100" t="str">
        <f t="shared" ca="1" si="49"/>
        <v/>
      </c>
      <c r="D499" s="100" t="str">
        <f t="shared" ca="1" si="50"/>
        <v/>
      </c>
      <c r="E499" s="100" t="str">
        <f t="shared" ca="1" si="55"/>
        <v/>
      </c>
      <c r="F499" s="100"/>
      <c r="G499" s="100" t="str">
        <f t="shared" ca="1" si="51"/>
        <v/>
      </c>
      <c r="H499" s="100" t="str">
        <f t="shared" ca="1" si="52"/>
        <v/>
      </c>
      <c r="I499" s="100" t="str">
        <f t="shared" ca="1" si="53"/>
        <v/>
      </c>
      <c r="J499" s="100" t="str">
        <f t="shared" ca="1" si="54"/>
        <v/>
      </c>
      <c r="M499" s="100"/>
    </row>
    <row r="500" spans="2:13" x14ac:dyDescent="0.3">
      <c r="B500" s="116"/>
      <c r="C500" s="100" t="str">
        <f t="shared" ca="1" si="49"/>
        <v/>
      </c>
      <c r="D500" s="100" t="str">
        <f t="shared" ca="1" si="50"/>
        <v/>
      </c>
      <c r="E500" s="100" t="str">
        <f t="shared" ca="1" si="55"/>
        <v/>
      </c>
      <c r="F500" s="100"/>
      <c r="G500" s="100" t="str">
        <f t="shared" ca="1" si="51"/>
        <v/>
      </c>
      <c r="H500" s="100" t="str">
        <f t="shared" ca="1" si="52"/>
        <v/>
      </c>
      <c r="I500" s="100" t="str">
        <f t="shared" ca="1" si="53"/>
        <v/>
      </c>
      <c r="J500" s="100" t="str">
        <f t="shared" ca="1" si="54"/>
        <v/>
      </c>
      <c r="M500" s="100"/>
    </row>
    <row r="501" spans="2:13" x14ac:dyDescent="0.3">
      <c r="B501" s="116"/>
      <c r="C501" s="100" t="str">
        <f t="shared" ca="1" si="49"/>
        <v/>
      </c>
      <c r="D501" s="100" t="str">
        <f t="shared" ca="1" si="50"/>
        <v/>
      </c>
      <c r="E501" s="100" t="str">
        <f t="shared" ca="1" si="55"/>
        <v/>
      </c>
      <c r="F501" s="100"/>
      <c r="G501" s="100" t="str">
        <f t="shared" ca="1" si="51"/>
        <v/>
      </c>
      <c r="H501" s="100" t="str">
        <f t="shared" ca="1" si="52"/>
        <v/>
      </c>
      <c r="I501" s="100" t="str">
        <f t="shared" ca="1" si="53"/>
        <v/>
      </c>
      <c r="J501" s="100" t="str">
        <f t="shared" ca="1" si="54"/>
        <v/>
      </c>
      <c r="M501" s="100"/>
    </row>
    <row r="502" spans="2:13" x14ac:dyDescent="0.3">
      <c r="B502" s="116"/>
      <c r="C502" s="100" t="str">
        <f t="shared" ca="1" si="49"/>
        <v/>
      </c>
      <c r="D502" s="100" t="str">
        <f t="shared" ca="1" si="50"/>
        <v/>
      </c>
      <c r="E502" s="100" t="str">
        <f t="shared" ca="1" si="55"/>
        <v/>
      </c>
      <c r="F502" s="100"/>
      <c r="G502" s="100" t="str">
        <f t="shared" ca="1" si="51"/>
        <v/>
      </c>
      <c r="H502" s="100" t="str">
        <f t="shared" ca="1" si="52"/>
        <v/>
      </c>
      <c r="I502" s="100" t="str">
        <f t="shared" ca="1" si="53"/>
        <v/>
      </c>
      <c r="J502" s="100" t="str">
        <f t="shared" ca="1" si="54"/>
        <v/>
      </c>
      <c r="M502" s="100"/>
    </row>
    <row r="503" spans="2:13" x14ac:dyDescent="0.3">
      <c r="B503" s="116"/>
      <c r="C503" s="100" t="str">
        <f t="shared" ca="1" si="49"/>
        <v/>
      </c>
      <c r="D503" s="100" t="str">
        <f t="shared" ca="1" si="50"/>
        <v/>
      </c>
      <c r="E503" s="100" t="str">
        <f t="shared" ca="1" si="55"/>
        <v/>
      </c>
      <c r="F503" s="100"/>
      <c r="G503" s="100" t="str">
        <f t="shared" ca="1" si="51"/>
        <v/>
      </c>
      <c r="H503" s="100" t="str">
        <f t="shared" ca="1" si="52"/>
        <v/>
      </c>
      <c r="I503" s="100" t="str">
        <f t="shared" ca="1" si="53"/>
        <v/>
      </c>
      <c r="J503" s="100" t="str">
        <f t="shared" ca="1" si="54"/>
        <v/>
      </c>
      <c r="M503" s="100"/>
    </row>
    <row r="504" spans="2:13" x14ac:dyDescent="0.3">
      <c r="B504" s="116"/>
      <c r="C504" s="100" t="str">
        <f t="shared" ca="1" si="49"/>
        <v/>
      </c>
      <c r="D504" s="100" t="str">
        <f t="shared" ca="1" si="50"/>
        <v/>
      </c>
      <c r="E504" s="100" t="str">
        <f t="shared" ca="1" si="55"/>
        <v/>
      </c>
      <c r="F504" s="100"/>
      <c r="G504" s="100" t="str">
        <f t="shared" ca="1" si="51"/>
        <v/>
      </c>
      <c r="H504" s="100" t="str">
        <f t="shared" ca="1" si="52"/>
        <v/>
      </c>
      <c r="I504" s="100" t="str">
        <f t="shared" ca="1" si="53"/>
        <v/>
      </c>
      <c r="J504" s="100" t="str">
        <f t="shared" ca="1" si="54"/>
        <v/>
      </c>
      <c r="M504" s="100"/>
    </row>
    <row r="505" spans="2:13" x14ac:dyDescent="0.3">
      <c r="B505" s="116"/>
      <c r="C505" s="100" t="str">
        <f t="shared" ca="1" si="49"/>
        <v/>
      </c>
      <c r="D505" s="100" t="str">
        <f t="shared" ca="1" si="50"/>
        <v/>
      </c>
      <c r="E505" s="100" t="str">
        <f t="shared" ca="1" si="55"/>
        <v/>
      </c>
      <c r="F505" s="100"/>
      <c r="G505" s="100" t="str">
        <f t="shared" ca="1" si="51"/>
        <v/>
      </c>
      <c r="H505" s="100" t="str">
        <f t="shared" ca="1" si="52"/>
        <v/>
      </c>
      <c r="I505" s="100" t="str">
        <f t="shared" ca="1" si="53"/>
        <v/>
      </c>
      <c r="J505" s="100" t="str">
        <f t="shared" ca="1" si="54"/>
        <v/>
      </c>
      <c r="M505" s="100"/>
    </row>
    <row r="506" spans="2:13" x14ac:dyDescent="0.3">
      <c r="B506" s="116"/>
      <c r="C506" s="100" t="str">
        <f t="shared" ca="1" si="49"/>
        <v/>
      </c>
      <c r="D506" s="100" t="str">
        <f t="shared" ca="1" si="50"/>
        <v/>
      </c>
      <c r="E506" s="100" t="str">
        <f t="shared" ca="1" si="55"/>
        <v/>
      </c>
      <c r="F506" s="100"/>
      <c r="G506" s="100" t="str">
        <f t="shared" ca="1" si="51"/>
        <v/>
      </c>
      <c r="H506" s="100" t="str">
        <f t="shared" ca="1" si="52"/>
        <v/>
      </c>
      <c r="I506" s="100" t="str">
        <f t="shared" ca="1" si="53"/>
        <v/>
      </c>
      <c r="J506" s="100" t="str">
        <f t="shared" ca="1" si="54"/>
        <v/>
      </c>
      <c r="M506" s="100"/>
    </row>
    <row r="507" spans="2:13" x14ac:dyDescent="0.3">
      <c r="B507" s="116"/>
      <c r="C507" s="100" t="str">
        <f t="shared" ca="1" si="49"/>
        <v/>
      </c>
      <c r="D507" s="100" t="str">
        <f t="shared" ca="1" si="50"/>
        <v/>
      </c>
      <c r="E507" s="100" t="str">
        <f t="shared" ca="1" si="55"/>
        <v/>
      </c>
      <c r="F507" s="100"/>
      <c r="G507" s="100" t="str">
        <f t="shared" ca="1" si="51"/>
        <v/>
      </c>
      <c r="H507" s="100" t="str">
        <f t="shared" ca="1" si="52"/>
        <v/>
      </c>
      <c r="I507" s="100" t="str">
        <f t="shared" ca="1" si="53"/>
        <v/>
      </c>
      <c r="J507" s="100" t="str">
        <f t="shared" ca="1" si="54"/>
        <v/>
      </c>
      <c r="M507" s="100"/>
    </row>
    <row r="508" spans="2:13" x14ac:dyDescent="0.3">
      <c r="B508" s="116"/>
      <c r="C508" s="100" t="str">
        <f t="shared" ca="1" si="49"/>
        <v/>
      </c>
      <c r="D508" s="100" t="str">
        <f t="shared" ca="1" si="50"/>
        <v/>
      </c>
      <c r="E508" s="100" t="str">
        <f t="shared" ca="1" si="55"/>
        <v/>
      </c>
      <c r="F508" s="100"/>
      <c r="G508" s="100" t="str">
        <f t="shared" ca="1" si="51"/>
        <v/>
      </c>
      <c r="H508" s="100" t="str">
        <f t="shared" ca="1" si="52"/>
        <v/>
      </c>
      <c r="I508" s="100" t="str">
        <f t="shared" ca="1" si="53"/>
        <v/>
      </c>
      <c r="J508" s="100" t="str">
        <f t="shared" ca="1" si="54"/>
        <v/>
      </c>
      <c r="M508" s="100"/>
    </row>
    <row r="509" spans="2:13" x14ac:dyDescent="0.3">
      <c r="B509" s="116"/>
      <c r="C509" s="100" t="str">
        <f t="shared" ca="1" si="49"/>
        <v/>
      </c>
      <c r="D509" s="100" t="str">
        <f t="shared" ca="1" si="50"/>
        <v/>
      </c>
      <c r="E509" s="100" t="str">
        <f t="shared" ca="1" si="55"/>
        <v/>
      </c>
      <c r="F509" s="100"/>
      <c r="G509" s="100" t="str">
        <f t="shared" ca="1" si="51"/>
        <v/>
      </c>
      <c r="H509" s="100" t="str">
        <f t="shared" ca="1" si="52"/>
        <v/>
      </c>
      <c r="I509" s="100" t="str">
        <f t="shared" ca="1" si="53"/>
        <v/>
      </c>
      <c r="J509" s="100" t="str">
        <f t="shared" ca="1" si="54"/>
        <v/>
      </c>
      <c r="M509" s="100"/>
    </row>
    <row r="510" spans="2:13" x14ac:dyDescent="0.3">
      <c r="B510" s="116"/>
      <c r="C510" s="100" t="str">
        <f t="shared" ca="1" si="49"/>
        <v/>
      </c>
      <c r="D510" s="100" t="str">
        <f t="shared" ca="1" si="50"/>
        <v/>
      </c>
      <c r="E510" s="100" t="str">
        <f t="shared" ca="1" si="55"/>
        <v/>
      </c>
      <c r="F510" s="100"/>
      <c r="G510" s="100" t="str">
        <f t="shared" ca="1" si="51"/>
        <v/>
      </c>
      <c r="H510" s="100" t="str">
        <f t="shared" ca="1" si="52"/>
        <v/>
      </c>
      <c r="I510" s="100" t="str">
        <f t="shared" ca="1" si="53"/>
        <v/>
      </c>
      <c r="J510" s="100" t="str">
        <f t="shared" ca="1" si="54"/>
        <v/>
      </c>
      <c r="M510" s="100"/>
    </row>
    <row r="511" spans="2:13" x14ac:dyDescent="0.3">
      <c r="B511" s="116"/>
      <c r="C511" s="100" t="str">
        <f t="shared" ca="1" si="49"/>
        <v/>
      </c>
      <c r="D511" s="100" t="str">
        <f t="shared" ca="1" si="50"/>
        <v/>
      </c>
      <c r="E511" s="100" t="str">
        <f t="shared" ca="1" si="55"/>
        <v/>
      </c>
      <c r="F511" s="100"/>
      <c r="G511" s="100" t="str">
        <f t="shared" ca="1" si="51"/>
        <v/>
      </c>
      <c r="H511" s="100" t="str">
        <f t="shared" ca="1" si="52"/>
        <v/>
      </c>
      <c r="I511" s="100" t="str">
        <f t="shared" ca="1" si="53"/>
        <v/>
      </c>
      <c r="J511" s="100" t="str">
        <f t="shared" ca="1" si="54"/>
        <v/>
      </c>
      <c r="M511" s="100"/>
    </row>
    <row r="512" spans="2:13" x14ac:dyDescent="0.3">
      <c r="B512" s="116"/>
      <c r="C512" s="100" t="str">
        <f t="shared" ca="1" si="49"/>
        <v/>
      </c>
      <c r="D512" s="100" t="str">
        <f t="shared" ca="1" si="50"/>
        <v/>
      </c>
      <c r="E512" s="100" t="str">
        <f t="shared" ca="1" si="55"/>
        <v/>
      </c>
      <c r="F512" s="100"/>
      <c r="G512" s="100" t="str">
        <f t="shared" ca="1" si="51"/>
        <v/>
      </c>
      <c r="H512" s="100" t="str">
        <f t="shared" ca="1" si="52"/>
        <v/>
      </c>
      <c r="I512" s="100" t="str">
        <f t="shared" ca="1" si="53"/>
        <v/>
      </c>
      <c r="J512" s="100" t="str">
        <f t="shared" ca="1" si="54"/>
        <v/>
      </c>
      <c r="M512" s="100"/>
    </row>
    <row r="513" spans="2:13" x14ac:dyDescent="0.3">
      <c r="B513" s="116"/>
      <c r="C513" s="100" t="str">
        <f t="shared" ca="1" si="49"/>
        <v/>
      </c>
      <c r="D513" s="100" t="str">
        <f t="shared" ca="1" si="50"/>
        <v/>
      </c>
      <c r="E513" s="100" t="str">
        <f t="shared" ca="1" si="55"/>
        <v/>
      </c>
      <c r="F513" s="100"/>
      <c r="G513" s="100" t="str">
        <f t="shared" ca="1" si="51"/>
        <v/>
      </c>
      <c r="H513" s="100" t="str">
        <f t="shared" ca="1" si="52"/>
        <v/>
      </c>
      <c r="I513" s="100" t="str">
        <f t="shared" ca="1" si="53"/>
        <v/>
      </c>
      <c r="J513" s="100" t="str">
        <f t="shared" ca="1" si="54"/>
        <v/>
      </c>
      <c r="M513" s="100"/>
    </row>
    <row r="514" spans="2:13" x14ac:dyDescent="0.3">
      <c r="B514" s="116"/>
      <c r="C514" s="100" t="str">
        <f t="shared" ca="1" si="49"/>
        <v/>
      </c>
      <c r="D514" s="100" t="str">
        <f t="shared" ca="1" si="50"/>
        <v/>
      </c>
      <c r="E514" s="100" t="str">
        <f t="shared" ca="1" si="55"/>
        <v/>
      </c>
      <c r="F514" s="100"/>
      <c r="G514" s="100" t="str">
        <f t="shared" ca="1" si="51"/>
        <v/>
      </c>
      <c r="H514" s="100" t="str">
        <f t="shared" ca="1" si="52"/>
        <v/>
      </c>
      <c r="I514" s="100" t="str">
        <f t="shared" ca="1" si="53"/>
        <v/>
      </c>
      <c r="J514" s="100" t="str">
        <f t="shared" ca="1" si="54"/>
        <v/>
      </c>
      <c r="M514" s="100"/>
    </row>
    <row r="515" spans="2:13" x14ac:dyDescent="0.3">
      <c r="B515" s="116"/>
      <c r="C515" s="100" t="str">
        <f t="shared" ca="1" si="49"/>
        <v/>
      </c>
      <c r="D515" s="100" t="str">
        <f t="shared" ca="1" si="50"/>
        <v/>
      </c>
      <c r="E515" s="100" t="str">
        <f t="shared" ca="1" si="55"/>
        <v/>
      </c>
      <c r="F515" s="100"/>
      <c r="G515" s="100" t="str">
        <f t="shared" ca="1" si="51"/>
        <v/>
      </c>
      <c r="H515" s="100" t="str">
        <f t="shared" ca="1" si="52"/>
        <v/>
      </c>
      <c r="I515" s="100" t="str">
        <f t="shared" ca="1" si="53"/>
        <v/>
      </c>
      <c r="J515" s="100" t="str">
        <f t="shared" ca="1" si="54"/>
        <v/>
      </c>
      <c r="M515" s="100"/>
    </row>
    <row r="516" spans="2:13" x14ac:dyDescent="0.3">
      <c r="B516" s="116"/>
      <c r="C516" s="100" t="str">
        <f t="shared" ca="1" si="49"/>
        <v/>
      </c>
      <c r="D516" s="100" t="str">
        <f t="shared" ca="1" si="50"/>
        <v/>
      </c>
      <c r="E516" s="100" t="str">
        <f t="shared" ca="1" si="55"/>
        <v/>
      </c>
      <c r="F516" s="100"/>
      <c r="G516" s="100" t="str">
        <f t="shared" ca="1" si="51"/>
        <v/>
      </c>
      <c r="H516" s="100" t="str">
        <f t="shared" ca="1" si="52"/>
        <v/>
      </c>
      <c r="I516" s="100" t="str">
        <f t="shared" ca="1" si="53"/>
        <v/>
      </c>
      <c r="J516" s="100" t="str">
        <f t="shared" ca="1" si="54"/>
        <v/>
      </c>
      <c r="M516" s="100"/>
    </row>
    <row r="517" spans="2:13" x14ac:dyDescent="0.3">
      <c r="B517" s="116"/>
      <c r="C517" s="100" t="str">
        <f t="shared" ca="1" si="49"/>
        <v/>
      </c>
      <c r="D517" s="100" t="str">
        <f t="shared" ca="1" si="50"/>
        <v/>
      </c>
      <c r="E517" s="100" t="str">
        <f t="shared" ca="1" si="55"/>
        <v/>
      </c>
      <c r="F517" s="100"/>
      <c r="G517" s="100" t="str">
        <f t="shared" ca="1" si="51"/>
        <v/>
      </c>
      <c r="H517" s="100" t="str">
        <f t="shared" ca="1" si="52"/>
        <v/>
      </c>
      <c r="I517" s="100" t="str">
        <f t="shared" ca="1" si="53"/>
        <v/>
      </c>
      <c r="J517" s="100" t="str">
        <f t="shared" ca="1" si="54"/>
        <v/>
      </c>
      <c r="M517" s="100"/>
    </row>
    <row r="518" spans="2:13" x14ac:dyDescent="0.3">
      <c r="B518" s="116"/>
      <c r="C518" s="100" t="str">
        <f t="shared" ca="1" si="49"/>
        <v/>
      </c>
      <c r="D518" s="100" t="str">
        <f t="shared" ca="1" si="50"/>
        <v/>
      </c>
      <c r="E518" s="100" t="str">
        <f t="shared" ca="1" si="55"/>
        <v/>
      </c>
      <c r="F518" s="100"/>
      <c r="G518" s="100" t="str">
        <f t="shared" ca="1" si="51"/>
        <v/>
      </c>
      <c r="H518" s="100" t="str">
        <f t="shared" ca="1" si="52"/>
        <v/>
      </c>
      <c r="I518" s="100" t="str">
        <f t="shared" ca="1" si="53"/>
        <v/>
      </c>
      <c r="J518" s="100" t="str">
        <f t="shared" ca="1" si="54"/>
        <v/>
      </c>
      <c r="M518" s="100"/>
    </row>
    <row r="519" spans="2:13" x14ac:dyDescent="0.3">
      <c r="B519" s="116"/>
      <c r="C519" s="100" t="str">
        <f t="shared" ca="1" si="49"/>
        <v/>
      </c>
      <c r="D519" s="100" t="str">
        <f t="shared" ca="1" si="50"/>
        <v/>
      </c>
      <c r="E519" s="100" t="str">
        <f t="shared" ca="1" si="55"/>
        <v/>
      </c>
      <c r="F519" s="100"/>
      <c r="G519" s="100" t="str">
        <f t="shared" ca="1" si="51"/>
        <v/>
      </c>
      <c r="H519" s="100" t="str">
        <f t="shared" ca="1" si="52"/>
        <v/>
      </c>
      <c r="I519" s="100" t="str">
        <f t="shared" ca="1" si="53"/>
        <v/>
      </c>
      <c r="J519" s="100" t="str">
        <f t="shared" ca="1" si="54"/>
        <v/>
      </c>
      <c r="M519" s="100"/>
    </row>
    <row r="520" spans="2:13" x14ac:dyDescent="0.3">
      <c r="B520" s="116"/>
      <c r="C520" s="100" t="str">
        <f t="shared" ca="1" si="49"/>
        <v/>
      </c>
      <c r="D520" s="100" t="str">
        <f t="shared" ca="1" si="50"/>
        <v/>
      </c>
      <c r="E520" s="100" t="str">
        <f t="shared" ca="1" si="55"/>
        <v/>
      </c>
      <c r="F520" s="100"/>
      <c r="G520" s="100" t="str">
        <f t="shared" ca="1" si="51"/>
        <v/>
      </c>
      <c r="H520" s="100" t="str">
        <f t="shared" ca="1" si="52"/>
        <v/>
      </c>
      <c r="I520" s="100" t="str">
        <f t="shared" ca="1" si="53"/>
        <v/>
      </c>
      <c r="J520" s="100" t="str">
        <f t="shared" ca="1" si="54"/>
        <v/>
      </c>
      <c r="M520" s="100"/>
    </row>
    <row r="521" spans="2:13" x14ac:dyDescent="0.3">
      <c r="B521" s="116"/>
      <c r="C521" s="100" t="str">
        <f t="shared" ca="1" si="49"/>
        <v/>
      </c>
      <c r="D521" s="100" t="str">
        <f t="shared" ca="1" si="50"/>
        <v/>
      </c>
      <c r="E521" s="100" t="str">
        <f t="shared" ca="1" si="55"/>
        <v/>
      </c>
      <c r="F521" s="100"/>
      <c r="G521" s="100" t="str">
        <f t="shared" ca="1" si="51"/>
        <v/>
      </c>
      <c r="H521" s="100" t="str">
        <f t="shared" ca="1" si="52"/>
        <v/>
      </c>
      <c r="I521" s="100" t="str">
        <f t="shared" ca="1" si="53"/>
        <v/>
      </c>
      <c r="J521" s="100" t="str">
        <f t="shared" ca="1" si="54"/>
        <v/>
      </c>
      <c r="M521" s="100"/>
    </row>
    <row r="522" spans="2:13" x14ac:dyDescent="0.3">
      <c r="B522" s="116"/>
      <c r="C522" s="100" t="str">
        <f t="shared" ca="1" si="49"/>
        <v/>
      </c>
      <c r="D522" s="100" t="str">
        <f t="shared" ca="1" si="50"/>
        <v/>
      </c>
      <c r="E522" s="100" t="str">
        <f t="shared" ca="1" si="55"/>
        <v/>
      </c>
      <c r="F522" s="100"/>
      <c r="G522" s="100" t="str">
        <f t="shared" ca="1" si="51"/>
        <v/>
      </c>
      <c r="H522" s="100" t="str">
        <f t="shared" ca="1" si="52"/>
        <v/>
      </c>
      <c r="I522" s="100" t="str">
        <f t="shared" ca="1" si="53"/>
        <v/>
      </c>
      <c r="J522" s="100" t="str">
        <f t="shared" ca="1" si="54"/>
        <v/>
      </c>
      <c r="M522" s="100"/>
    </row>
    <row r="523" spans="2:13" x14ac:dyDescent="0.3">
      <c r="B523" s="116"/>
      <c r="C523" s="100" t="str">
        <f t="shared" ca="1" si="49"/>
        <v/>
      </c>
      <c r="D523" s="100" t="str">
        <f t="shared" ca="1" si="50"/>
        <v/>
      </c>
      <c r="E523" s="100" t="str">
        <f t="shared" ca="1" si="55"/>
        <v/>
      </c>
      <c r="F523" s="100"/>
      <c r="G523" s="100" t="str">
        <f t="shared" ca="1" si="51"/>
        <v/>
      </c>
      <c r="H523" s="100" t="str">
        <f t="shared" ca="1" si="52"/>
        <v/>
      </c>
      <c r="I523" s="100" t="str">
        <f t="shared" ca="1" si="53"/>
        <v/>
      </c>
      <c r="J523" s="100" t="str">
        <f t="shared" ca="1" si="54"/>
        <v/>
      </c>
      <c r="M523" s="100"/>
    </row>
    <row r="524" spans="2:13" x14ac:dyDescent="0.3">
      <c r="B524" s="116"/>
      <c r="C524" s="100" t="str">
        <f t="shared" ca="1" si="49"/>
        <v/>
      </c>
      <c r="D524" s="100" t="str">
        <f t="shared" ca="1" si="50"/>
        <v/>
      </c>
      <c r="E524" s="100" t="str">
        <f t="shared" ca="1" si="55"/>
        <v/>
      </c>
      <c r="F524" s="100"/>
      <c r="G524" s="100" t="str">
        <f t="shared" ca="1" si="51"/>
        <v/>
      </c>
      <c r="H524" s="100" t="str">
        <f t="shared" ca="1" si="52"/>
        <v/>
      </c>
      <c r="I524" s="100" t="str">
        <f t="shared" ca="1" si="53"/>
        <v/>
      </c>
      <c r="J524" s="100" t="str">
        <f t="shared" ca="1" si="54"/>
        <v/>
      </c>
      <c r="M524" s="100"/>
    </row>
    <row r="525" spans="2:13" x14ac:dyDescent="0.3">
      <c r="B525" s="116"/>
      <c r="C525" s="100" t="str">
        <f t="shared" ca="1" si="49"/>
        <v/>
      </c>
      <c r="D525" s="100" t="str">
        <f t="shared" ca="1" si="50"/>
        <v/>
      </c>
      <c r="E525" s="100" t="str">
        <f t="shared" ca="1" si="55"/>
        <v/>
      </c>
      <c r="F525" s="100"/>
      <c r="G525" s="100" t="str">
        <f t="shared" ca="1" si="51"/>
        <v/>
      </c>
      <c r="H525" s="100" t="str">
        <f t="shared" ca="1" si="52"/>
        <v/>
      </c>
      <c r="I525" s="100" t="str">
        <f t="shared" ca="1" si="53"/>
        <v/>
      </c>
      <c r="J525" s="100" t="str">
        <f t="shared" ca="1" si="54"/>
        <v/>
      </c>
      <c r="M525" s="100"/>
    </row>
    <row r="526" spans="2:13" x14ac:dyDescent="0.3">
      <c r="B526" s="116"/>
      <c r="C526" s="100" t="str">
        <f t="shared" ca="1" si="49"/>
        <v/>
      </c>
      <c r="D526" s="100" t="str">
        <f t="shared" ca="1" si="50"/>
        <v/>
      </c>
      <c r="E526" s="100" t="str">
        <f t="shared" ca="1" si="55"/>
        <v/>
      </c>
      <c r="F526" s="100"/>
      <c r="G526" s="100" t="str">
        <f t="shared" ca="1" si="51"/>
        <v/>
      </c>
      <c r="H526" s="100" t="str">
        <f t="shared" ca="1" si="52"/>
        <v/>
      </c>
      <c r="I526" s="100" t="str">
        <f t="shared" ca="1" si="53"/>
        <v/>
      </c>
      <c r="J526" s="100" t="str">
        <f t="shared" ca="1" si="54"/>
        <v/>
      </c>
      <c r="M526" s="100"/>
    </row>
    <row r="527" spans="2:13" x14ac:dyDescent="0.3">
      <c r="B527" s="116"/>
      <c r="C527" s="100" t="str">
        <f t="shared" ca="1" si="49"/>
        <v/>
      </c>
      <c r="D527" s="100" t="str">
        <f t="shared" ca="1" si="50"/>
        <v/>
      </c>
      <c r="E527" s="100" t="str">
        <f t="shared" ca="1" si="55"/>
        <v/>
      </c>
      <c r="F527" s="100"/>
      <c r="G527" s="100" t="str">
        <f t="shared" ca="1" si="51"/>
        <v/>
      </c>
      <c r="H527" s="100" t="str">
        <f t="shared" ca="1" si="52"/>
        <v/>
      </c>
      <c r="I527" s="100" t="str">
        <f t="shared" ca="1" si="53"/>
        <v/>
      </c>
      <c r="J527" s="100" t="str">
        <f t="shared" ca="1" si="54"/>
        <v/>
      </c>
      <c r="M527" s="100"/>
    </row>
    <row r="528" spans="2:13" x14ac:dyDescent="0.3">
      <c r="B528" s="116"/>
      <c r="C528" s="100" t="str">
        <f t="shared" ca="1" si="49"/>
        <v/>
      </c>
      <c r="D528" s="100" t="str">
        <f t="shared" ca="1" si="50"/>
        <v/>
      </c>
      <c r="E528" s="100" t="str">
        <f t="shared" ca="1" si="55"/>
        <v/>
      </c>
      <c r="F528" s="100"/>
      <c r="G528" s="100" t="str">
        <f t="shared" ca="1" si="51"/>
        <v/>
      </c>
      <c r="H528" s="100" t="str">
        <f t="shared" ca="1" si="52"/>
        <v/>
      </c>
      <c r="I528" s="100" t="str">
        <f t="shared" ca="1" si="53"/>
        <v/>
      </c>
      <c r="J528" s="100" t="str">
        <f t="shared" ca="1" si="54"/>
        <v/>
      </c>
      <c r="M528" s="100"/>
    </row>
    <row r="529" spans="2:13" x14ac:dyDescent="0.3">
      <c r="B529" s="116"/>
      <c r="C529" s="100" t="str">
        <f t="shared" ca="1" si="49"/>
        <v/>
      </c>
      <c r="D529" s="100" t="str">
        <f t="shared" ca="1" si="50"/>
        <v/>
      </c>
      <c r="E529" s="100" t="str">
        <f t="shared" ca="1" si="55"/>
        <v/>
      </c>
      <c r="F529" s="100"/>
      <c r="G529" s="100" t="str">
        <f t="shared" ca="1" si="51"/>
        <v/>
      </c>
      <c r="H529" s="100" t="str">
        <f t="shared" ca="1" si="52"/>
        <v/>
      </c>
      <c r="I529" s="100" t="str">
        <f t="shared" ca="1" si="53"/>
        <v/>
      </c>
      <c r="J529" s="100" t="str">
        <f t="shared" ca="1" si="54"/>
        <v/>
      </c>
      <c r="M529" s="100"/>
    </row>
    <row r="530" spans="2:13" x14ac:dyDescent="0.3">
      <c r="B530" s="116"/>
      <c r="C530" s="100" t="str">
        <f t="shared" ca="1" si="49"/>
        <v/>
      </c>
      <c r="D530" s="100" t="str">
        <f t="shared" ca="1" si="50"/>
        <v/>
      </c>
      <c r="E530" s="100" t="str">
        <f t="shared" ca="1" si="55"/>
        <v/>
      </c>
      <c r="F530" s="100"/>
      <c r="G530" s="100" t="str">
        <f t="shared" ca="1" si="51"/>
        <v/>
      </c>
      <c r="H530" s="100" t="str">
        <f t="shared" ca="1" si="52"/>
        <v/>
      </c>
      <c r="I530" s="100" t="str">
        <f t="shared" ca="1" si="53"/>
        <v/>
      </c>
      <c r="J530" s="100" t="str">
        <f t="shared" ca="1" si="54"/>
        <v/>
      </c>
      <c r="M530" s="100"/>
    </row>
    <row r="531" spans="2:13" x14ac:dyDescent="0.3">
      <c r="B531" s="116"/>
      <c r="C531" s="100" t="str">
        <f t="shared" ca="1" si="49"/>
        <v/>
      </c>
      <c r="D531" s="100" t="str">
        <f t="shared" ca="1" si="50"/>
        <v/>
      </c>
      <c r="E531" s="100" t="str">
        <f t="shared" ca="1" si="55"/>
        <v/>
      </c>
      <c r="F531" s="100"/>
      <c r="G531" s="100" t="str">
        <f t="shared" ca="1" si="51"/>
        <v/>
      </c>
      <c r="H531" s="100" t="str">
        <f t="shared" ca="1" si="52"/>
        <v/>
      </c>
      <c r="I531" s="100" t="str">
        <f t="shared" ca="1" si="53"/>
        <v/>
      </c>
      <c r="J531" s="100" t="str">
        <f t="shared" ca="1" si="54"/>
        <v/>
      </c>
      <c r="M531" s="100"/>
    </row>
    <row r="532" spans="2:13" x14ac:dyDescent="0.3">
      <c r="B532" s="116"/>
      <c r="C532" s="100" t="str">
        <f t="shared" ca="1" si="49"/>
        <v/>
      </c>
      <c r="D532" s="100" t="str">
        <f t="shared" ca="1" si="50"/>
        <v/>
      </c>
      <c r="E532" s="100" t="str">
        <f t="shared" ca="1" si="55"/>
        <v/>
      </c>
      <c r="F532" s="100"/>
      <c r="G532" s="100" t="str">
        <f t="shared" ca="1" si="51"/>
        <v/>
      </c>
      <c r="H532" s="100" t="str">
        <f t="shared" ca="1" si="52"/>
        <v/>
      </c>
      <c r="I532" s="100" t="str">
        <f t="shared" ca="1" si="53"/>
        <v/>
      </c>
      <c r="J532" s="100" t="str">
        <f t="shared" ca="1" si="54"/>
        <v/>
      </c>
      <c r="M532" s="100"/>
    </row>
    <row r="533" spans="2:13" x14ac:dyDescent="0.3">
      <c r="B533" s="116"/>
      <c r="C533" s="100" t="str">
        <f t="shared" ca="1" si="49"/>
        <v/>
      </c>
      <c r="D533" s="100" t="str">
        <f t="shared" ca="1" si="50"/>
        <v/>
      </c>
      <c r="E533" s="100" t="str">
        <f t="shared" ca="1" si="55"/>
        <v/>
      </c>
      <c r="F533" s="100"/>
      <c r="G533" s="100" t="str">
        <f t="shared" ca="1" si="51"/>
        <v/>
      </c>
      <c r="H533" s="100" t="str">
        <f t="shared" ca="1" si="52"/>
        <v/>
      </c>
      <c r="I533" s="100" t="str">
        <f t="shared" ca="1" si="53"/>
        <v/>
      </c>
      <c r="J533" s="100" t="str">
        <f t="shared" ca="1" si="54"/>
        <v/>
      </c>
      <c r="M533" s="100"/>
    </row>
    <row r="534" spans="2:13" x14ac:dyDescent="0.3">
      <c r="B534" s="116"/>
      <c r="C534" s="100" t="str">
        <f t="shared" ca="1" si="49"/>
        <v/>
      </c>
      <c r="D534" s="100" t="str">
        <f t="shared" ca="1" si="50"/>
        <v/>
      </c>
      <c r="E534" s="100" t="str">
        <f t="shared" ca="1" si="55"/>
        <v/>
      </c>
      <c r="F534" s="100"/>
      <c r="G534" s="100" t="str">
        <f t="shared" ca="1" si="51"/>
        <v/>
      </c>
      <c r="H534" s="100" t="str">
        <f t="shared" ca="1" si="52"/>
        <v/>
      </c>
      <c r="I534" s="100" t="str">
        <f t="shared" ca="1" si="53"/>
        <v/>
      </c>
      <c r="J534" s="100" t="str">
        <f t="shared" ca="1" si="54"/>
        <v/>
      </c>
      <c r="M534" s="100"/>
    </row>
    <row r="535" spans="2:13" x14ac:dyDescent="0.3">
      <c r="B535" s="116"/>
      <c r="C535" s="100" t="str">
        <f t="shared" ca="1" si="49"/>
        <v/>
      </c>
      <c r="D535" s="100" t="str">
        <f t="shared" ca="1" si="50"/>
        <v/>
      </c>
      <c r="E535" s="100" t="str">
        <f t="shared" ca="1" si="55"/>
        <v/>
      </c>
      <c r="F535" s="100"/>
      <c r="G535" s="100" t="str">
        <f t="shared" ca="1" si="51"/>
        <v/>
      </c>
      <c r="H535" s="100" t="str">
        <f t="shared" ca="1" si="52"/>
        <v/>
      </c>
      <c r="I535" s="100" t="str">
        <f t="shared" ca="1" si="53"/>
        <v/>
      </c>
      <c r="J535" s="100" t="str">
        <f t="shared" ca="1" si="54"/>
        <v/>
      </c>
      <c r="M535" s="100"/>
    </row>
    <row r="536" spans="2:13" x14ac:dyDescent="0.3">
      <c r="B536" s="116"/>
      <c r="C536" s="100" t="str">
        <f t="shared" ca="1" si="49"/>
        <v/>
      </c>
      <c r="D536" s="100" t="str">
        <f t="shared" ca="1" si="50"/>
        <v/>
      </c>
      <c r="E536" s="100" t="str">
        <f t="shared" ca="1" si="55"/>
        <v/>
      </c>
      <c r="F536" s="100"/>
      <c r="G536" s="100" t="str">
        <f t="shared" ca="1" si="51"/>
        <v/>
      </c>
      <c r="H536" s="100" t="str">
        <f t="shared" ca="1" si="52"/>
        <v/>
      </c>
      <c r="I536" s="100" t="str">
        <f t="shared" ca="1" si="53"/>
        <v/>
      </c>
      <c r="J536" s="100" t="str">
        <f t="shared" ca="1" si="54"/>
        <v/>
      </c>
      <c r="M536" s="100"/>
    </row>
    <row r="537" spans="2:13" x14ac:dyDescent="0.3">
      <c r="B537" s="116"/>
      <c r="C537" s="100" t="str">
        <f t="shared" ca="1" si="49"/>
        <v/>
      </c>
      <c r="D537" s="100" t="str">
        <f t="shared" ca="1" si="50"/>
        <v/>
      </c>
      <c r="E537" s="100" t="str">
        <f t="shared" ca="1" si="55"/>
        <v/>
      </c>
      <c r="F537" s="100"/>
      <c r="G537" s="100" t="str">
        <f t="shared" ca="1" si="51"/>
        <v/>
      </c>
      <c r="H537" s="100" t="str">
        <f t="shared" ca="1" si="52"/>
        <v/>
      </c>
      <c r="I537" s="100" t="str">
        <f t="shared" ca="1" si="53"/>
        <v/>
      </c>
      <c r="J537" s="100" t="str">
        <f t="shared" ca="1" si="54"/>
        <v/>
      </c>
      <c r="M537" s="100"/>
    </row>
    <row r="538" spans="2:13" x14ac:dyDescent="0.3">
      <c r="B538" s="116"/>
      <c r="C538" s="100" t="str">
        <f t="shared" ca="1" si="49"/>
        <v/>
      </c>
      <c r="D538" s="100" t="str">
        <f t="shared" ca="1" si="50"/>
        <v/>
      </c>
      <c r="E538" s="100" t="str">
        <f t="shared" ca="1" si="55"/>
        <v/>
      </c>
      <c r="F538" s="100"/>
      <c r="G538" s="100" t="str">
        <f t="shared" ca="1" si="51"/>
        <v/>
      </c>
      <c r="H538" s="100" t="str">
        <f t="shared" ca="1" si="52"/>
        <v/>
      </c>
      <c r="I538" s="100" t="str">
        <f t="shared" ca="1" si="53"/>
        <v/>
      </c>
      <c r="J538" s="100" t="str">
        <f t="shared" ca="1" si="54"/>
        <v/>
      </c>
      <c r="M538" s="100"/>
    </row>
    <row r="539" spans="2:13" x14ac:dyDescent="0.3">
      <c r="B539" s="116"/>
      <c r="C539" s="100" t="str">
        <f t="shared" ca="1" si="49"/>
        <v/>
      </c>
      <c r="D539" s="100" t="str">
        <f t="shared" ca="1" si="50"/>
        <v/>
      </c>
      <c r="E539" s="100" t="str">
        <f t="shared" ca="1" si="55"/>
        <v/>
      </c>
      <c r="F539" s="100"/>
      <c r="G539" s="100" t="str">
        <f t="shared" ca="1" si="51"/>
        <v/>
      </c>
      <c r="H539" s="100" t="str">
        <f t="shared" ca="1" si="52"/>
        <v/>
      </c>
      <c r="I539" s="100" t="str">
        <f t="shared" ca="1" si="53"/>
        <v/>
      </c>
      <c r="J539" s="100" t="str">
        <f t="shared" ca="1" si="54"/>
        <v/>
      </c>
      <c r="M539" s="100"/>
    </row>
    <row r="540" spans="2:13" x14ac:dyDescent="0.3">
      <c r="B540" s="116"/>
      <c r="C540" s="100" t="str">
        <f t="shared" ca="1" si="49"/>
        <v/>
      </c>
      <c r="D540" s="100" t="str">
        <f t="shared" ca="1" si="50"/>
        <v/>
      </c>
      <c r="E540" s="100" t="str">
        <f t="shared" ca="1" si="55"/>
        <v/>
      </c>
      <c r="F540" s="100"/>
      <c r="G540" s="100" t="str">
        <f t="shared" ca="1" si="51"/>
        <v/>
      </c>
      <c r="H540" s="100" t="str">
        <f t="shared" ca="1" si="52"/>
        <v/>
      </c>
      <c r="I540" s="100" t="str">
        <f t="shared" ca="1" si="53"/>
        <v/>
      </c>
      <c r="J540" s="100" t="str">
        <f t="shared" ca="1" si="54"/>
        <v/>
      </c>
      <c r="M540" s="100"/>
    </row>
    <row r="541" spans="2:13" x14ac:dyDescent="0.3">
      <c r="B541" s="116"/>
      <c r="C541" s="100" t="str">
        <f t="shared" ca="1" si="49"/>
        <v/>
      </c>
      <c r="D541" s="100" t="str">
        <f t="shared" ca="1" si="50"/>
        <v/>
      </c>
      <c r="E541" s="100" t="str">
        <f t="shared" ca="1" si="55"/>
        <v/>
      </c>
      <c r="F541" s="100"/>
      <c r="G541" s="100" t="str">
        <f t="shared" ca="1" si="51"/>
        <v/>
      </c>
      <c r="H541" s="100" t="str">
        <f t="shared" ca="1" si="52"/>
        <v/>
      </c>
      <c r="I541" s="100" t="str">
        <f t="shared" ca="1" si="53"/>
        <v/>
      </c>
      <c r="J541" s="100" t="str">
        <f t="shared" ca="1" si="54"/>
        <v/>
      </c>
      <c r="M541" s="100"/>
    </row>
    <row r="542" spans="2:13" x14ac:dyDescent="0.3">
      <c r="B542" s="116"/>
      <c r="C542" s="100" t="str">
        <f t="shared" ref="C542:C605" ca="1" si="56">_xlfn.LET(
_xlpm.StartingPrincipalBalance,$G541,
_xlpm.IsPrincipalRemainingZeroCondition,ROUND($G541,2)=0,
_xlpm.IsPrincipalRemainingBlankCondition,$G541="",
_xlpm.IsPeriodBlankCondition,ISBLANK($A542),
_xlpm.Calculation,IF(_xlpm.IsPeriodBlankCondition,"",IF(_xlpm.IsPrincipalRemainingBlankCondition,"",IF(_xlpm.IsPrincipalRemainingZeroCondition,"",_xlpm.StartingPrincipalBalance))),
_xlpm.Calculation
)</f>
        <v/>
      </c>
      <c r="D542" s="100" t="str">
        <f t="shared" ref="D542:D605" ca="1" si="57">_xlfn.LET(
_xlpm.InterestCalculation,$G541*$B$9,
_xlpm.IsPrincipalRemainingZeroCondition,ROUND($G541,2)=0,
_xlpm.IsPrincipalRemainingBlankCondition,$G541="",
_xlpm.IsPeriodBlankCondition,ISBLANK($A542),
_xlpm.Calculation,IF(_xlpm.IsPeriodBlankCondition,"",IF(_xlpm.IsPrincipalRemainingBlankCondition,"",IF(_xlpm.IsPrincipalRemainingZeroCondition,"",_xlpm.InterestCalculation))),
_xlpm.Calculation
)</f>
        <v/>
      </c>
      <c r="E542" s="100" t="str">
        <f t="shared" ca="1" si="55"/>
        <v/>
      </c>
      <c r="F542" s="100"/>
      <c r="G542" s="100" t="str">
        <f t="shared" ref="G542:G605" ca="1" si="58">_xlfn.LET(
_xlpm.StartingBalanceGreaterThanPrincipalOwedPlusPrepaymentCondition,$C542&gt;=$E542+$F542,
_xlpm.IsPrincpalOwedPlusPrepaymentLessThanOrEqualToPrincipalRemainingCondition,ROUND($E542+$F542,2)&lt;=ROUND($G541,2),
_xlpm.IsCurrentPrincapalOwedAmtGreaterThanPrevPrincipalOwedCondition,$E541&gt;$G541,
_xlpm.IsPrincipalZeroCondition,ROUND($G541,2) = 0,
_xlpm.IsPrincipalRemainingBlankCondition,$G541="",
_xlpm.IsPeriodBlankCondition,ISBLANK($A542),
_xlpm.Calculation,IF(_xlpm.IsPeriodBlankCondition,"",IF(_xlpm.IsPrincipalRemainingBlankCondition,"",IF(_xlpm.IsPrincipalZeroCondition,"",IF(_xlpm.StartingBalanceGreaterThanPrincipalOwedPlusPrepaymentCondition,$C542-$E542-$F542,0)))),
_xlpm.Calculation
)</f>
        <v/>
      </c>
      <c r="H542" s="100" t="str">
        <f t="shared" ref="H542:H605" ca="1" si="59">_xlfn.LET(
_xlpm.PrincpalRemainingCalculation,$B$13,
_xlpm.IsPrincipalZeroCondition,ROUND($G541,2) = 0,
_xlpm.IsPrincipalRemainingBlankCondition,$G541="",
_xlpm.IsPeriodBlankCondition,ISBLANK($A542),
_xlpm.Calculation,IF(_xlpm.IsPeriodBlankCondition,"",IF(_xlpm.IsPrincipalRemainingBlankCondition,"",IF(_xlpm.IsPrincipalZeroCondition,"",_xlpm.PrincpalRemainingCalculation))),
_xlpm.Calculation
)</f>
        <v/>
      </c>
      <c r="I542" s="100" t="str">
        <f t="shared" ref="I542:I605" ca="1" si="60">_xlfn.LET(
_xlpm.IsPrincipalRemainingLessThanOrEqualToPMICutoffAmtCondition,$G541&lt;=$B$2*(1-$B$15),
_xlpm.PMIMonthlyPayment,$B$19,
_xlpm.IsPrincipalZeroCondition,ROUND($G541,2) = 0,
_xlpm.IsPrincipalRemainingBlankCondition,$G541="",
_xlpm.IsPeriodBlankCondition,ISBLANK($A542),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542" s="100" t="str">
        <f t="shared" ref="J542:J605" ca="1" si="61">_xlfn.LET(
_xlpm.PrePaymentActuallyPaid,IF($C542&gt;=$E542+$F542,$F542,$C542-$E542),
_xlpm.IfPMIOwedIsBlank,IF($I542 = "",0,$I542),
_xlpm.TotalMonthlyPaymentCalculation,$D542+$E542+$H542+_xlpm.IfPMIOwedIsBlank+_xlpm.PrePaymentActuallyPaid,
_xlpm.IsPrincipalZeroCondition,ROUND($G541,2) = 0,
_xlpm.IsPrincipalRemainingBlankCondition,$G541="",
_xlpm.IsPeriodBlankCondition,ISBLANK($A542),
_xlpm.Calculation,IF(_xlpm.IsPeriodBlankCondition,"",IF(_xlpm.IsPrincipalRemainingBlankCondition,"",IF(_xlpm.IsPrincipalZeroCondition,"",_xlpm.TotalMonthlyPaymentCalculation))),
_xlpm.Calculation
)</f>
        <v/>
      </c>
      <c r="M542" s="100"/>
    </row>
    <row r="543" spans="2:13" x14ac:dyDescent="0.3">
      <c r="B543" s="116"/>
      <c r="C543" s="100" t="str">
        <f t="shared" ca="1" si="56"/>
        <v/>
      </c>
      <c r="D543" s="100" t="str">
        <f t="shared" ca="1" si="57"/>
        <v/>
      </c>
      <c r="E543" s="100" t="str">
        <f t="shared" ca="1" si="55"/>
        <v/>
      </c>
      <c r="F543" s="100"/>
      <c r="G543" s="100" t="str">
        <f t="shared" ca="1" si="58"/>
        <v/>
      </c>
      <c r="H543" s="100" t="str">
        <f t="shared" ca="1" si="59"/>
        <v/>
      </c>
      <c r="I543" s="100" t="str">
        <f t="shared" ca="1" si="60"/>
        <v/>
      </c>
      <c r="J543" s="100" t="str">
        <f t="shared" ca="1" si="61"/>
        <v/>
      </c>
      <c r="M543" s="100"/>
    </row>
    <row r="544" spans="2:13" x14ac:dyDescent="0.3">
      <c r="B544" s="116"/>
      <c r="C544" s="100" t="str">
        <f t="shared" ca="1" si="56"/>
        <v/>
      </c>
      <c r="D544" s="100" t="str">
        <f t="shared" ca="1" si="57"/>
        <v/>
      </c>
      <c r="E544" s="100" t="str">
        <f t="shared" ca="1" si="55"/>
        <v/>
      </c>
      <c r="F544" s="100"/>
      <c r="G544" s="100" t="str">
        <f t="shared" ca="1" si="58"/>
        <v/>
      </c>
      <c r="H544" s="100" t="str">
        <f t="shared" ca="1" si="59"/>
        <v/>
      </c>
      <c r="I544" s="100" t="str">
        <f t="shared" ca="1" si="60"/>
        <v/>
      </c>
      <c r="J544" s="100" t="str">
        <f t="shared" ca="1" si="61"/>
        <v/>
      </c>
      <c r="M544" s="100"/>
    </row>
    <row r="545" spans="2:13" x14ac:dyDescent="0.3">
      <c r="B545" s="116"/>
      <c r="C545" s="100" t="str">
        <f t="shared" ca="1" si="56"/>
        <v/>
      </c>
      <c r="D545" s="100" t="str">
        <f t="shared" ca="1" si="57"/>
        <v/>
      </c>
      <c r="E545" s="100" t="str">
        <f t="shared" ca="1" si="55"/>
        <v/>
      </c>
      <c r="F545" s="100"/>
      <c r="G545" s="100" t="str">
        <f t="shared" ca="1" si="58"/>
        <v/>
      </c>
      <c r="H545" s="100" t="str">
        <f t="shared" ca="1" si="59"/>
        <v/>
      </c>
      <c r="I545" s="100" t="str">
        <f t="shared" ca="1" si="60"/>
        <v/>
      </c>
      <c r="J545" s="100" t="str">
        <f t="shared" ca="1" si="61"/>
        <v/>
      </c>
      <c r="M545" s="100"/>
    </row>
    <row r="546" spans="2:13" x14ac:dyDescent="0.3">
      <c r="B546" s="116"/>
      <c r="C546" s="100" t="str">
        <f t="shared" ca="1" si="56"/>
        <v/>
      </c>
      <c r="D546" s="100" t="str">
        <f t="shared" ca="1" si="57"/>
        <v/>
      </c>
      <c r="E546" s="100" t="str">
        <f t="shared" ca="1" si="55"/>
        <v/>
      </c>
      <c r="F546" s="100"/>
      <c r="G546" s="100" t="str">
        <f t="shared" ca="1" si="58"/>
        <v/>
      </c>
      <c r="H546" s="100" t="str">
        <f t="shared" ca="1" si="59"/>
        <v/>
      </c>
      <c r="I546" s="100" t="str">
        <f t="shared" ca="1" si="60"/>
        <v/>
      </c>
      <c r="J546" s="100" t="str">
        <f t="shared" ca="1" si="61"/>
        <v/>
      </c>
      <c r="M546" s="100"/>
    </row>
    <row r="547" spans="2:13" x14ac:dyDescent="0.3">
      <c r="B547" s="116"/>
      <c r="C547" s="100" t="str">
        <f t="shared" ca="1" si="56"/>
        <v/>
      </c>
      <c r="D547" s="100" t="str">
        <f t="shared" ca="1" si="57"/>
        <v/>
      </c>
      <c r="E547" s="100" t="str">
        <f t="shared" ca="1" si="55"/>
        <v/>
      </c>
      <c r="F547" s="100"/>
      <c r="G547" s="100" t="str">
        <f t="shared" ca="1" si="58"/>
        <v/>
      </c>
      <c r="H547" s="100" t="str">
        <f t="shared" ca="1" si="59"/>
        <v/>
      </c>
      <c r="I547" s="100" t="str">
        <f t="shared" ca="1" si="60"/>
        <v/>
      </c>
      <c r="J547" s="100" t="str">
        <f t="shared" ca="1" si="61"/>
        <v/>
      </c>
      <c r="M547" s="100"/>
    </row>
    <row r="548" spans="2:13" x14ac:dyDescent="0.3">
      <c r="B548" s="116"/>
      <c r="C548" s="100" t="str">
        <f t="shared" ca="1" si="56"/>
        <v/>
      </c>
      <c r="D548" s="100" t="str">
        <f t="shared" ca="1" si="57"/>
        <v/>
      </c>
      <c r="E548" s="100" t="str">
        <f t="shared" ca="1" si="55"/>
        <v/>
      </c>
      <c r="F548" s="100"/>
      <c r="G548" s="100" t="str">
        <f t="shared" ca="1" si="58"/>
        <v/>
      </c>
      <c r="H548" s="100" t="str">
        <f t="shared" ca="1" si="59"/>
        <v/>
      </c>
      <c r="I548" s="100" t="str">
        <f t="shared" ca="1" si="60"/>
        <v/>
      </c>
      <c r="J548" s="100" t="str">
        <f t="shared" ca="1" si="61"/>
        <v/>
      </c>
      <c r="M548" s="100"/>
    </row>
    <row r="549" spans="2:13" x14ac:dyDescent="0.3">
      <c r="B549" s="116"/>
      <c r="C549" s="100" t="str">
        <f t="shared" ca="1" si="56"/>
        <v/>
      </c>
      <c r="D549" s="100" t="str">
        <f t="shared" ca="1" si="57"/>
        <v/>
      </c>
      <c r="E549" s="100" t="str">
        <f t="shared" ca="1" si="55"/>
        <v/>
      </c>
      <c r="F549" s="100"/>
      <c r="G549" s="100" t="str">
        <f t="shared" ca="1" si="58"/>
        <v/>
      </c>
      <c r="H549" s="100" t="str">
        <f t="shared" ca="1" si="59"/>
        <v/>
      </c>
      <c r="I549" s="100" t="str">
        <f t="shared" ca="1" si="60"/>
        <v/>
      </c>
      <c r="J549" s="100" t="str">
        <f t="shared" ca="1" si="61"/>
        <v/>
      </c>
      <c r="M549" s="100"/>
    </row>
    <row r="550" spans="2:13" x14ac:dyDescent="0.3">
      <c r="B550" s="116"/>
      <c r="C550" s="100" t="str">
        <f t="shared" ca="1" si="56"/>
        <v/>
      </c>
      <c r="D550" s="100" t="str">
        <f t="shared" ca="1" si="57"/>
        <v/>
      </c>
      <c r="E550" s="100" t="str">
        <f t="shared" ca="1" si="55"/>
        <v/>
      </c>
      <c r="F550" s="100"/>
      <c r="G550" s="100" t="str">
        <f t="shared" ca="1" si="58"/>
        <v/>
      </c>
      <c r="H550" s="100" t="str">
        <f t="shared" ca="1" si="59"/>
        <v/>
      </c>
      <c r="I550" s="100" t="str">
        <f t="shared" ca="1" si="60"/>
        <v/>
      </c>
      <c r="J550" s="100" t="str">
        <f t="shared" ca="1" si="61"/>
        <v/>
      </c>
      <c r="M550" s="100"/>
    </row>
    <row r="551" spans="2:13" x14ac:dyDescent="0.3">
      <c r="B551" s="116"/>
      <c r="C551" s="100" t="str">
        <f t="shared" ca="1" si="56"/>
        <v/>
      </c>
      <c r="D551" s="100" t="str">
        <f t="shared" ca="1" si="57"/>
        <v/>
      </c>
      <c r="E551" s="100" t="str">
        <f t="shared" ca="1" si="55"/>
        <v/>
      </c>
      <c r="F551" s="100"/>
      <c r="G551" s="100" t="str">
        <f t="shared" ca="1" si="58"/>
        <v/>
      </c>
      <c r="H551" s="100" t="str">
        <f t="shared" ca="1" si="59"/>
        <v/>
      </c>
      <c r="I551" s="100" t="str">
        <f t="shared" ca="1" si="60"/>
        <v/>
      </c>
      <c r="J551" s="100" t="str">
        <f t="shared" ca="1" si="61"/>
        <v/>
      </c>
      <c r="M551" s="100"/>
    </row>
    <row r="552" spans="2:13" x14ac:dyDescent="0.3">
      <c r="B552" s="116"/>
      <c r="C552" s="100" t="str">
        <f t="shared" ca="1" si="56"/>
        <v/>
      </c>
      <c r="D552" s="100" t="str">
        <f t="shared" ca="1" si="57"/>
        <v/>
      </c>
      <c r="E552" s="100" t="str">
        <f t="shared" ref="E552:E615" ca="1" si="62">_xlfn.LET(
_xlpm.PrincipalOwedCalculation,$B$10-$D552,
_xlpm.IsPrincipalLessThenOrEqualToMonthlyPaymentCondition,$G551&lt;=$B$10,
_xlpm.IsPrincipalZeroCondition,ROUND($G551,2) = 0,
_xlpm.IsPrincipalRemainingBlankCondition,$G551="",
_xlpm.IsPeriodBlankCondition,ISBLANK($A552),
_xlpm.Calculation,IF(_xlpm.IsPeriodBlankCondition,"",IF(_xlpm.IsPrincipalRemainingBlankCondition,"",IF(_xlpm.IsPrincipalZeroCondition,"",IF(_xlpm.IsPrincipalLessThenOrEqualToMonthlyPaymentCondition,$G551,_xlpm.PrincipalOwedCalculation)))),
_xlpm.Calculation
)</f>
        <v/>
      </c>
      <c r="F552" s="100"/>
      <c r="G552" s="100" t="str">
        <f t="shared" ca="1" si="58"/>
        <v/>
      </c>
      <c r="H552" s="100" t="str">
        <f t="shared" ca="1" si="59"/>
        <v/>
      </c>
      <c r="I552" s="100" t="str">
        <f t="shared" ca="1" si="60"/>
        <v/>
      </c>
      <c r="J552" s="100" t="str">
        <f t="shared" ca="1" si="61"/>
        <v/>
      </c>
      <c r="M552" s="100"/>
    </row>
    <row r="553" spans="2:13" x14ac:dyDescent="0.3">
      <c r="B553" s="116"/>
      <c r="C553" s="100" t="str">
        <f t="shared" ca="1" si="56"/>
        <v/>
      </c>
      <c r="D553" s="100" t="str">
        <f t="shared" ca="1" si="57"/>
        <v/>
      </c>
      <c r="E553" s="100" t="str">
        <f t="shared" ca="1" si="62"/>
        <v/>
      </c>
      <c r="F553" s="100"/>
      <c r="G553" s="100" t="str">
        <f t="shared" ca="1" si="58"/>
        <v/>
      </c>
      <c r="H553" s="100" t="str">
        <f t="shared" ca="1" si="59"/>
        <v/>
      </c>
      <c r="I553" s="100" t="str">
        <f t="shared" ca="1" si="60"/>
        <v/>
      </c>
      <c r="J553" s="100" t="str">
        <f t="shared" ca="1" si="61"/>
        <v/>
      </c>
      <c r="M553" s="100"/>
    </row>
    <row r="554" spans="2:13" x14ac:dyDescent="0.3">
      <c r="B554" s="116"/>
      <c r="C554" s="100" t="str">
        <f t="shared" ca="1" si="56"/>
        <v/>
      </c>
      <c r="D554" s="100" t="str">
        <f t="shared" ca="1" si="57"/>
        <v/>
      </c>
      <c r="E554" s="100" t="str">
        <f t="shared" ca="1" si="62"/>
        <v/>
      </c>
      <c r="F554" s="100"/>
      <c r="G554" s="100" t="str">
        <f t="shared" ca="1" si="58"/>
        <v/>
      </c>
      <c r="H554" s="100" t="str">
        <f t="shared" ca="1" si="59"/>
        <v/>
      </c>
      <c r="I554" s="100" t="str">
        <f t="shared" ca="1" si="60"/>
        <v/>
      </c>
      <c r="J554" s="100" t="str">
        <f t="shared" ca="1" si="61"/>
        <v/>
      </c>
      <c r="M554" s="100"/>
    </row>
    <row r="555" spans="2:13" x14ac:dyDescent="0.3">
      <c r="B555" s="116"/>
      <c r="C555" s="100" t="str">
        <f t="shared" ca="1" si="56"/>
        <v/>
      </c>
      <c r="D555" s="100" t="str">
        <f t="shared" ca="1" si="57"/>
        <v/>
      </c>
      <c r="E555" s="100" t="str">
        <f t="shared" ca="1" si="62"/>
        <v/>
      </c>
      <c r="F555" s="100"/>
      <c r="G555" s="100" t="str">
        <f t="shared" ca="1" si="58"/>
        <v/>
      </c>
      <c r="H555" s="100" t="str">
        <f t="shared" ca="1" si="59"/>
        <v/>
      </c>
      <c r="I555" s="100" t="str">
        <f t="shared" ca="1" si="60"/>
        <v/>
      </c>
      <c r="J555" s="100" t="str">
        <f t="shared" ca="1" si="61"/>
        <v/>
      </c>
      <c r="M555" s="100"/>
    </row>
    <row r="556" spans="2:13" x14ac:dyDescent="0.3">
      <c r="B556" s="116"/>
      <c r="C556" s="100" t="str">
        <f t="shared" ca="1" si="56"/>
        <v/>
      </c>
      <c r="D556" s="100" t="str">
        <f t="shared" ca="1" si="57"/>
        <v/>
      </c>
      <c r="E556" s="100" t="str">
        <f t="shared" ca="1" si="62"/>
        <v/>
      </c>
      <c r="F556" s="100"/>
      <c r="G556" s="100" t="str">
        <f t="shared" ca="1" si="58"/>
        <v/>
      </c>
      <c r="H556" s="100" t="str">
        <f t="shared" ca="1" si="59"/>
        <v/>
      </c>
      <c r="I556" s="100" t="str">
        <f t="shared" ca="1" si="60"/>
        <v/>
      </c>
      <c r="J556" s="100" t="str">
        <f t="shared" ca="1" si="61"/>
        <v/>
      </c>
      <c r="M556" s="100"/>
    </row>
    <row r="557" spans="2:13" x14ac:dyDescent="0.3">
      <c r="B557" s="116"/>
      <c r="C557" s="100" t="str">
        <f t="shared" ca="1" si="56"/>
        <v/>
      </c>
      <c r="D557" s="100" t="str">
        <f t="shared" ca="1" si="57"/>
        <v/>
      </c>
      <c r="E557" s="100" t="str">
        <f t="shared" ca="1" si="62"/>
        <v/>
      </c>
      <c r="F557" s="100"/>
      <c r="G557" s="100" t="str">
        <f t="shared" ca="1" si="58"/>
        <v/>
      </c>
      <c r="H557" s="100" t="str">
        <f t="shared" ca="1" si="59"/>
        <v/>
      </c>
      <c r="I557" s="100" t="str">
        <f t="shared" ca="1" si="60"/>
        <v/>
      </c>
      <c r="J557" s="100" t="str">
        <f t="shared" ca="1" si="61"/>
        <v/>
      </c>
      <c r="M557" s="100"/>
    </row>
    <row r="558" spans="2:13" x14ac:dyDescent="0.3">
      <c r="B558" s="116"/>
      <c r="C558" s="100" t="str">
        <f t="shared" ca="1" si="56"/>
        <v/>
      </c>
      <c r="D558" s="100" t="str">
        <f t="shared" ca="1" si="57"/>
        <v/>
      </c>
      <c r="E558" s="100" t="str">
        <f t="shared" ca="1" si="62"/>
        <v/>
      </c>
      <c r="F558" s="100"/>
      <c r="G558" s="100" t="str">
        <f t="shared" ca="1" si="58"/>
        <v/>
      </c>
      <c r="H558" s="100" t="str">
        <f t="shared" ca="1" si="59"/>
        <v/>
      </c>
      <c r="I558" s="100" t="str">
        <f t="shared" ca="1" si="60"/>
        <v/>
      </c>
      <c r="J558" s="100" t="str">
        <f t="shared" ca="1" si="61"/>
        <v/>
      </c>
      <c r="M558" s="100"/>
    </row>
    <row r="559" spans="2:13" x14ac:dyDescent="0.3">
      <c r="B559" s="116"/>
      <c r="C559" s="100" t="str">
        <f t="shared" ca="1" si="56"/>
        <v/>
      </c>
      <c r="D559" s="100" t="str">
        <f t="shared" ca="1" si="57"/>
        <v/>
      </c>
      <c r="E559" s="100" t="str">
        <f t="shared" ca="1" si="62"/>
        <v/>
      </c>
      <c r="F559" s="100"/>
      <c r="G559" s="100" t="str">
        <f t="shared" ca="1" si="58"/>
        <v/>
      </c>
      <c r="H559" s="100" t="str">
        <f t="shared" ca="1" si="59"/>
        <v/>
      </c>
      <c r="I559" s="100" t="str">
        <f t="shared" ca="1" si="60"/>
        <v/>
      </c>
      <c r="J559" s="100" t="str">
        <f t="shared" ca="1" si="61"/>
        <v/>
      </c>
      <c r="M559" s="100"/>
    </row>
    <row r="560" spans="2:13" x14ac:dyDescent="0.3">
      <c r="B560" s="116"/>
      <c r="C560" s="100" t="str">
        <f t="shared" ca="1" si="56"/>
        <v/>
      </c>
      <c r="D560" s="100" t="str">
        <f t="shared" ca="1" si="57"/>
        <v/>
      </c>
      <c r="E560" s="100" t="str">
        <f t="shared" ca="1" si="62"/>
        <v/>
      </c>
      <c r="F560" s="100"/>
      <c r="G560" s="100" t="str">
        <f t="shared" ca="1" si="58"/>
        <v/>
      </c>
      <c r="H560" s="100" t="str">
        <f t="shared" ca="1" si="59"/>
        <v/>
      </c>
      <c r="I560" s="100" t="str">
        <f t="shared" ca="1" si="60"/>
        <v/>
      </c>
      <c r="J560" s="100" t="str">
        <f t="shared" ca="1" si="61"/>
        <v/>
      </c>
      <c r="M560" s="100"/>
    </row>
    <row r="561" spans="2:13" x14ac:dyDescent="0.3">
      <c r="B561" s="116"/>
      <c r="C561" s="100" t="str">
        <f t="shared" ca="1" si="56"/>
        <v/>
      </c>
      <c r="D561" s="100" t="str">
        <f t="shared" ca="1" si="57"/>
        <v/>
      </c>
      <c r="E561" s="100" t="str">
        <f t="shared" ca="1" si="62"/>
        <v/>
      </c>
      <c r="F561" s="100"/>
      <c r="G561" s="100" t="str">
        <f t="shared" ca="1" si="58"/>
        <v/>
      </c>
      <c r="H561" s="100" t="str">
        <f t="shared" ca="1" si="59"/>
        <v/>
      </c>
      <c r="I561" s="100" t="str">
        <f t="shared" ca="1" si="60"/>
        <v/>
      </c>
      <c r="J561" s="100" t="str">
        <f t="shared" ca="1" si="61"/>
        <v/>
      </c>
      <c r="M561" s="100"/>
    </row>
    <row r="562" spans="2:13" x14ac:dyDescent="0.3">
      <c r="B562" s="116"/>
      <c r="C562" s="100" t="str">
        <f t="shared" ca="1" si="56"/>
        <v/>
      </c>
      <c r="D562" s="100" t="str">
        <f t="shared" ca="1" si="57"/>
        <v/>
      </c>
      <c r="E562" s="100" t="str">
        <f t="shared" ca="1" si="62"/>
        <v/>
      </c>
      <c r="F562" s="100"/>
      <c r="G562" s="100" t="str">
        <f t="shared" ca="1" si="58"/>
        <v/>
      </c>
      <c r="H562" s="100" t="str">
        <f t="shared" ca="1" si="59"/>
        <v/>
      </c>
      <c r="I562" s="100" t="str">
        <f t="shared" ca="1" si="60"/>
        <v/>
      </c>
      <c r="J562" s="100" t="str">
        <f t="shared" ca="1" si="61"/>
        <v/>
      </c>
      <c r="M562" s="100"/>
    </row>
    <row r="563" spans="2:13" x14ac:dyDescent="0.3">
      <c r="B563" s="116"/>
      <c r="C563" s="100" t="str">
        <f t="shared" ca="1" si="56"/>
        <v/>
      </c>
      <c r="D563" s="100" t="str">
        <f t="shared" ca="1" si="57"/>
        <v/>
      </c>
      <c r="E563" s="100" t="str">
        <f t="shared" ca="1" si="62"/>
        <v/>
      </c>
      <c r="F563" s="100"/>
      <c r="G563" s="100" t="str">
        <f t="shared" ca="1" si="58"/>
        <v/>
      </c>
      <c r="H563" s="100" t="str">
        <f t="shared" ca="1" si="59"/>
        <v/>
      </c>
      <c r="I563" s="100" t="str">
        <f t="shared" ca="1" si="60"/>
        <v/>
      </c>
      <c r="J563" s="100" t="str">
        <f t="shared" ca="1" si="61"/>
        <v/>
      </c>
      <c r="M563" s="100"/>
    </row>
    <row r="564" spans="2:13" x14ac:dyDescent="0.3">
      <c r="B564" s="116"/>
      <c r="C564" s="100" t="str">
        <f t="shared" ca="1" si="56"/>
        <v/>
      </c>
      <c r="D564" s="100" t="str">
        <f t="shared" ca="1" si="57"/>
        <v/>
      </c>
      <c r="E564" s="100" t="str">
        <f t="shared" ca="1" si="62"/>
        <v/>
      </c>
      <c r="F564" s="100"/>
      <c r="G564" s="100" t="str">
        <f t="shared" ca="1" si="58"/>
        <v/>
      </c>
      <c r="H564" s="100" t="str">
        <f t="shared" ca="1" si="59"/>
        <v/>
      </c>
      <c r="I564" s="100" t="str">
        <f t="shared" ca="1" si="60"/>
        <v/>
      </c>
      <c r="J564" s="100" t="str">
        <f t="shared" ca="1" si="61"/>
        <v/>
      </c>
      <c r="M564" s="100"/>
    </row>
    <row r="565" spans="2:13" x14ac:dyDescent="0.3">
      <c r="B565" s="116"/>
      <c r="C565" s="100" t="str">
        <f t="shared" ca="1" si="56"/>
        <v/>
      </c>
      <c r="D565" s="100" t="str">
        <f t="shared" ca="1" si="57"/>
        <v/>
      </c>
      <c r="E565" s="100" t="str">
        <f t="shared" ca="1" si="62"/>
        <v/>
      </c>
      <c r="F565" s="100"/>
      <c r="G565" s="100" t="str">
        <f t="shared" ca="1" si="58"/>
        <v/>
      </c>
      <c r="H565" s="100" t="str">
        <f t="shared" ca="1" si="59"/>
        <v/>
      </c>
      <c r="I565" s="100" t="str">
        <f t="shared" ca="1" si="60"/>
        <v/>
      </c>
      <c r="J565" s="100" t="str">
        <f t="shared" ca="1" si="61"/>
        <v/>
      </c>
      <c r="M565" s="100"/>
    </row>
    <row r="566" spans="2:13" x14ac:dyDescent="0.3">
      <c r="B566" s="116"/>
      <c r="C566" s="100" t="str">
        <f t="shared" ca="1" si="56"/>
        <v/>
      </c>
      <c r="D566" s="100" t="str">
        <f t="shared" ca="1" si="57"/>
        <v/>
      </c>
      <c r="E566" s="100" t="str">
        <f t="shared" ca="1" si="62"/>
        <v/>
      </c>
      <c r="F566" s="100"/>
      <c r="G566" s="100" t="str">
        <f t="shared" ca="1" si="58"/>
        <v/>
      </c>
      <c r="H566" s="100" t="str">
        <f t="shared" ca="1" si="59"/>
        <v/>
      </c>
      <c r="I566" s="100" t="str">
        <f t="shared" ca="1" si="60"/>
        <v/>
      </c>
      <c r="J566" s="100" t="str">
        <f t="shared" ca="1" si="61"/>
        <v/>
      </c>
      <c r="M566" s="100"/>
    </row>
    <row r="567" spans="2:13" x14ac:dyDescent="0.3">
      <c r="B567" s="116"/>
      <c r="C567" s="100" t="str">
        <f t="shared" ca="1" si="56"/>
        <v/>
      </c>
      <c r="D567" s="100" t="str">
        <f t="shared" ca="1" si="57"/>
        <v/>
      </c>
      <c r="E567" s="100" t="str">
        <f t="shared" ca="1" si="62"/>
        <v/>
      </c>
      <c r="F567" s="100"/>
      <c r="G567" s="100" t="str">
        <f t="shared" ca="1" si="58"/>
        <v/>
      </c>
      <c r="H567" s="100" t="str">
        <f t="shared" ca="1" si="59"/>
        <v/>
      </c>
      <c r="I567" s="100" t="str">
        <f t="shared" ca="1" si="60"/>
        <v/>
      </c>
      <c r="J567" s="100" t="str">
        <f t="shared" ca="1" si="61"/>
        <v/>
      </c>
      <c r="M567" s="100"/>
    </row>
    <row r="568" spans="2:13" x14ac:dyDescent="0.3">
      <c r="B568" s="116"/>
      <c r="C568" s="100" t="str">
        <f t="shared" ca="1" si="56"/>
        <v/>
      </c>
      <c r="D568" s="100" t="str">
        <f t="shared" ca="1" si="57"/>
        <v/>
      </c>
      <c r="E568" s="100" t="str">
        <f t="shared" ca="1" si="62"/>
        <v/>
      </c>
      <c r="F568" s="100"/>
      <c r="G568" s="100" t="str">
        <f t="shared" ca="1" si="58"/>
        <v/>
      </c>
      <c r="H568" s="100" t="str">
        <f t="shared" ca="1" si="59"/>
        <v/>
      </c>
      <c r="I568" s="100" t="str">
        <f t="shared" ca="1" si="60"/>
        <v/>
      </c>
      <c r="J568" s="100" t="str">
        <f t="shared" ca="1" si="61"/>
        <v/>
      </c>
      <c r="M568" s="100"/>
    </row>
    <row r="569" spans="2:13" x14ac:dyDescent="0.3">
      <c r="B569" s="116"/>
      <c r="C569" s="100" t="str">
        <f t="shared" ca="1" si="56"/>
        <v/>
      </c>
      <c r="D569" s="100" t="str">
        <f t="shared" ca="1" si="57"/>
        <v/>
      </c>
      <c r="E569" s="100" t="str">
        <f t="shared" ca="1" si="62"/>
        <v/>
      </c>
      <c r="F569" s="100"/>
      <c r="G569" s="100" t="str">
        <f t="shared" ca="1" si="58"/>
        <v/>
      </c>
      <c r="H569" s="100" t="str">
        <f t="shared" ca="1" si="59"/>
        <v/>
      </c>
      <c r="I569" s="100" t="str">
        <f t="shared" ca="1" si="60"/>
        <v/>
      </c>
      <c r="J569" s="100" t="str">
        <f t="shared" ca="1" si="61"/>
        <v/>
      </c>
      <c r="M569" s="100"/>
    </row>
    <row r="570" spans="2:13" x14ac:dyDescent="0.3">
      <c r="B570" s="116"/>
      <c r="C570" s="100" t="str">
        <f t="shared" ca="1" si="56"/>
        <v/>
      </c>
      <c r="D570" s="100" t="str">
        <f t="shared" ca="1" si="57"/>
        <v/>
      </c>
      <c r="E570" s="100" t="str">
        <f t="shared" ca="1" si="62"/>
        <v/>
      </c>
      <c r="F570" s="100"/>
      <c r="G570" s="100" t="str">
        <f t="shared" ca="1" si="58"/>
        <v/>
      </c>
      <c r="H570" s="100" t="str">
        <f t="shared" ca="1" si="59"/>
        <v/>
      </c>
      <c r="I570" s="100" t="str">
        <f t="shared" ca="1" si="60"/>
        <v/>
      </c>
      <c r="J570" s="100" t="str">
        <f t="shared" ca="1" si="61"/>
        <v/>
      </c>
      <c r="M570" s="100"/>
    </row>
    <row r="571" spans="2:13" x14ac:dyDescent="0.3">
      <c r="B571" s="116"/>
      <c r="C571" s="100" t="str">
        <f t="shared" ca="1" si="56"/>
        <v/>
      </c>
      <c r="D571" s="100" t="str">
        <f t="shared" ca="1" si="57"/>
        <v/>
      </c>
      <c r="E571" s="100" t="str">
        <f t="shared" ca="1" si="62"/>
        <v/>
      </c>
      <c r="F571" s="100"/>
      <c r="G571" s="100" t="str">
        <f t="shared" ca="1" si="58"/>
        <v/>
      </c>
      <c r="H571" s="100" t="str">
        <f t="shared" ca="1" si="59"/>
        <v/>
      </c>
      <c r="I571" s="100" t="str">
        <f t="shared" ca="1" si="60"/>
        <v/>
      </c>
      <c r="J571" s="100" t="str">
        <f t="shared" ca="1" si="61"/>
        <v/>
      </c>
      <c r="M571" s="100"/>
    </row>
    <row r="572" spans="2:13" x14ac:dyDescent="0.3">
      <c r="B572" s="116"/>
      <c r="C572" s="100" t="str">
        <f t="shared" ca="1" si="56"/>
        <v/>
      </c>
      <c r="D572" s="100" t="str">
        <f t="shared" ca="1" si="57"/>
        <v/>
      </c>
      <c r="E572" s="100" t="str">
        <f t="shared" ca="1" si="62"/>
        <v/>
      </c>
      <c r="F572" s="100"/>
      <c r="G572" s="100" t="str">
        <f t="shared" ca="1" si="58"/>
        <v/>
      </c>
      <c r="H572" s="100" t="str">
        <f t="shared" ca="1" si="59"/>
        <v/>
      </c>
      <c r="I572" s="100" t="str">
        <f t="shared" ca="1" si="60"/>
        <v/>
      </c>
      <c r="J572" s="100" t="str">
        <f t="shared" ca="1" si="61"/>
        <v/>
      </c>
      <c r="M572" s="100"/>
    </row>
    <row r="573" spans="2:13" x14ac:dyDescent="0.3">
      <c r="B573" s="116"/>
      <c r="C573" s="100" t="str">
        <f t="shared" ca="1" si="56"/>
        <v/>
      </c>
      <c r="D573" s="100" t="str">
        <f t="shared" ca="1" si="57"/>
        <v/>
      </c>
      <c r="E573" s="100" t="str">
        <f t="shared" ca="1" si="62"/>
        <v/>
      </c>
      <c r="F573" s="100"/>
      <c r="G573" s="100" t="str">
        <f t="shared" ca="1" si="58"/>
        <v/>
      </c>
      <c r="H573" s="100" t="str">
        <f t="shared" ca="1" si="59"/>
        <v/>
      </c>
      <c r="I573" s="100" t="str">
        <f t="shared" ca="1" si="60"/>
        <v/>
      </c>
      <c r="J573" s="100" t="str">
        <f t="shared" ca="1" si="61"/>
        <v/>
      </c>
      <c r="M573" s="100"/>
    </row>
    <row r="574" spans="2:13" x14ac:dyDescent="0.3">
      <c r="B574" s="116"/>
      <c r="C574" s="100" t="str">
        <f t="shared" ca="1" si="56"/>
        <v/>
      </c>
      <c r="D574" s="100" t="str">
        <f t="shared" ca="1" si="57"/>
        <v/>
      </c>
      <c r="E574" s="100" t="str">
        <f t="shared" ca="1" si="62"/>
        <v/>
      </c>
      <c r="F574" s="100"/>
      <c r="G574" s="100" t="str">
        <f t="shared" ca="1" si="58"/>
        <v/>
      </c>
      <c r="H574" s="100" t="str">
        <f t="shared" ca="1" si="59"/>
        <v/>
      </c>
      <c r="I574" s="100" t="str">
        <f t="shared" ca="1" si="60"/>
        <v/>
      </c>
      <c r="J574" s="100" t="str">
        <f t="shared" ca="1" si="61"/>
        <v/>
      </c>
      <c r="M574" s="100"/>
    </row>
    <row r="575" spans="2:13" x14ac:dyDescent="0.3">
      <c r="B575" s="116"/>
      <c r="C575" s="100" t="str">
        <f t="shared" ca="1" si="56"/>
        <v/>
      </c>
      <c r="D575" s="100" t="str">
        <f t="shared" ca="1" si="57"/>
        <v/>
      </c>
      <c r="E575" s="100" t="str">
        <f t="shared" ca="1" si="62"/>
        <v/>
      </c>
      <c r="F575" s="100"/>
      <c r="G575" s="100" t="str">
        <f t="shared" ca="1" si="58"/>
        <v/>
      </c>
      <c r="H575" s="100" t="str">
        <f t="shared" ca="1" si="59"/>
        <v/>
      </c>
      <c r="I575" s="100" t="str">
        <f t="shared" ca="1" si="60"/>
        <v/>
      </c>
      <c r="J575" s="100" t="str">
        <f t="shared" ca="1" si="61"/>
        <v/>
      </c>
      <c r="M575" s="100"/>
    </row>
    <row r="576" spans="2:13" x14ac:dyDescent="0.3">
      <c r="B576" s="116"/>
      <c r="C576" s="100" t="str">
        <f t="shared" ca="1" si="56"/>
        <v/>
      </c>
      <c r="D576" s="100" t="str">
        <f t="shared" ca="1" si="57"/>
        <v/>
      </c>
      <c r="E576" s="100" t="str">
        <f t="shared" ca="1" si="62"/>
        <v/>
      </c>
      <c r="F576" s="100"/>
      <c r="G576" s="100" t="str">
        <f t="shared" ca="1" si="58"/>
        <v/>
      </c>
      <c r="H576" s="100" t="str">
        <f t="shared" ca="1" si="59"/>
        <v/>
      </c>
      <c r="I576" s="100" t="str">
        <f t="shared" ca="1" si="60"/>
        <v/>
      </c>
      <c r="J576" s="100" t="str">
        <f t="shared" ca="1" si="61"/>
        <v/>
      </c>
      <c r="M576" s="100"/>
    </row>
    <row r="577" spans="2:13" x14ac:dyDescent="0.3">
      <c r="B577" s="116"/>
      <c r="C577" s="100" t="str">
        <f t="shared" ca="1" si="56"/>
        <v/>
      </c>
      <c r="D577" s="100" t="str">
        <f t="shared" ca="1" si="57"/>
        <v/>
      </c>
      <c r="E577" s="100" t="str">
        <f t="shared" ca="1" si="62"/>
        <v/>
      </c>
      <c r="F577" s="100"/>
      <c r="G577" s="100" t="str">
        <f t="shared" ca="1" si="58"/>
        <v/>
      </c>
      <c r="H577" s="100" t="str">
        <f t="shared" ca="1" si="59"/>
        <v/>
      </c>
      <c r="I577" s="100" t="str">
        <f t="shared" ca="1" si="60"/>
        <v/>
      </c>
      <c r="J577" s="100" t="str">
        <f t="shared" ca="1" si="61"/>
        <v/>
      </c>
      <c r="M577" s="100"/>
    </row>
    <row r="578" spans="2:13" x14ac:dyDescent="0.3">
      <c r="B578" s="116"/>
      <c r="C578" s="100" t="str">
        <f t="shared" ca="1" si="56"/>
        <v/>
      </c>
      <c r="D578" s="100" t="str">
        <f t="shared" ca="1" si="57"/>
        <v/>
      </c>
      <c r="E578" s="100" t="str">
        <f t="shared" ca="1" si="62"/>
        <v/>
      </c>
      <c r="F578" s="100"/>
      <c r="G578" s="100" t="str">
        <f t="shared" ca="1" si="58"/>
        <v/>
      </c>
      <c r="H578" s="100" t="str">
        <f t="shared" ca="1" si="59"/>
        <v/>
      </c>
      <c r="I578" s="100" t="str">
        <f t="shared" ca="1" si="60"/>
        <v/>
      </c>
      <c r="J578" s="100" t="str">
        <f t="shared" ca="1" si="61"/>
        <v/>
      </c>
      <c r="M578" s="100"/>
    </row>
    <row r="579" spans="2:13" x14ac:dyDescent="0.3">
      <c r="B579" s="116"/>
      <c r="C579" s="100" t="str">
        <f t="shared" ca="1" si="56"/>
        <v/>
      </c>
      <c r="D579" s="100" t="str">
        <f t="shared" ca="1" si="57"/>
        <v/>
      </c>
      <c r="E579" s="100" t="str">
        <f t="shared" ca="1" si="62"/>
        <v/>
      </c>
      <c r="F579" s="100"/>
      <c r="G579" s="100" t="str">
        <f t="shared" ca="1" si="58"/>
        <v/>
      </c>
      <c r="H579" s="100" t="str">
        <f t="shared" ca="1" si="59"/>
        <v/>
      </c>
      <c r="I579" s="100" t="str">
        <f t="shared" ca="1" si="60"/>
        <v/>
      </c>
      <c r="J579" s="100" t="str">
        <f t="shared" ca="1" si="61"/>
        <v/>
      </c>
      <c r="M579" s="100"/>
    </row>
    <row r="580" spans="2:13" x14ac:dyDescent="0.3">
      <c r="B580" s="116"/>
      <c r="C580" s="100" t="str">
        <f t="shared" ca="1" si="56"/>
        <v/>
      </c>
      <c r="D580" s="100" t="str">
        <f t="shared" ca="1" si="57"/>
        <v/>
      </c>
      <c r="E580" s="100" t="str">
        <f t="shared" ca="1" si="62"/>
        <v/>
      </c>
      <c r="F580" s="100"/>
      <c r="G580" s="100" t="str">
        <f t="shared" ca="1" si="58"/>
        <v/>
      </c>
      <c r="H580" s="100" t="str">
        <f t="shared" ca="1" si="59"/>
        <v/>
      </c>
      <c r="I580" s="100" t="str">
        <f t="shared" ca="1" si="60"/>
        <v/>
      </c>
      <c r="J580" s="100" t="str">
        <f t="shared" ca="1" si="61"/>
        <v/>
      </c>
      <c r="M580" s="100"/>
    </row>
    <row r="581" spans="2:13" x14ac:dyDescent="0.3">
      <c r="B581" s="116"/>
      <c r="C581" s="100" t="str">
        <f t="shared" ca="1" si="56"/>
        <v/>
      </c>
      <c r="D581" s="100" t="str">
        <f t="shared" ca="1" si="57"/>
        <v/>
      </c>
      <c r="E581" s="100" t="str">
        <f t="shared" ca="1" si="62"/>
        <v/>
      </c>
      <c r="F581" s="100"/>
      <c r="G581" s="100" t="str">
        <f t="shared" ca="1" si="58"/>
        <v/>
      </c>
      <c r="H581" s="100" t="str">
        <f t="shared" ca="1" si="59"/>
        <v/>
      </c>
      <c r="I581" s="100" t="str">
        <f t="shared" ca="1" si="60"/>
        <v/>
      </c>
      <c r="J581" s="100" t="str">
        <f t="shared" ca="1" si="61"/>
        <v/>
      </c>
      <c r="M581" s="100"/>
    </row>
    <row r="582" spans="2:13" x14ac:dyDescent="0.3">
      <c r="B582" s="116"/>
      <c r="C582" s="100" t="str">
        <f t="shared" ca="1" si="56"/>
        <v/>
      </c>
      <c r="D582" s="100" t="str">
        <f t="shared" ca="1" si="57"/>
        <v/>
      </c>
      <c r="E582" s="100" t="str">
        <f t="shared" ca="1" si="62"/>
        <v/>
      </c>
      <c r="F582" s="100"/>
      <c r="G582" s="100" t="str">
        <f t="shared" ca="1" si="58"/>
        <v/>
      </c>
      <c r="H582" s="100" t="str">
        <f t="shared" ca="1" si="59"/>
        <v/>
      </c>
      <c r="I582" s="100" t="str">
        <f t="shared" ca="1" si="60"/>
        <v/>
      </c>
      <c r="J582" s="100" t="str">
        <f t="shared" ca="1" si="61"/>
        <v/>
      </c>
      <c r="M582" s="100"/>
    </row>
    <row r="583" spans="2:13" x14ac:dyDescent="0.3">
      <c r="B583" s="116"/>
      <c r="C583" s="100" t="str">
        <f t="shared" ca="1" si="56"/>
        <v/>
      </c>
      <c r="D583" s="100" t="str">
        <f t="shared" ca="1" si="57"/>
        <v/>
      </c>
      <c r="E583" s="100" t="str">
        <f t="shared" ca="1" si="62"/>
        <v/>
      </c>
      <c r="F583" s="100"/>
      <c r="G583" s="100" t="str">
        <f t="shared" ca="1" si="58"/>
        <v/>
      </c>
      <c r="H583" s="100" t="str">
        <f t="shared" ca="1" si="59"/>
        <v/>
      </c>
      <c r="I583" s="100" t="str">
        <f t="shared" ca="1" si="60"/>
        <v/>
      </c>
      <c r="J583" s="100" t="str">
        <f t="shared" ca="1" si="61"/>
        <v/>
      </c>
      <c r="M583" s="100"/>
    </row>
    <row r="584" spans="2:13" x14ac:dyDescent="0.3">
      <c r="B584" s="116"/>
      <c r="C584" s="100" t="str">
        <f t="shared" ca="1" si="56"/>
        <v/>
      </c>
      <c r="D584" s="100" t="str">
        <f t="shared" ca="1" si="57"/>
        <v/>
      </c>
      <c r="E584" s="100" t="str">
        <f t="shared" ca="1" si="62"/>
        <v/>
      </c>
      <c r="F584" s="100"/>
      <c r="G584" s="100" t="str">
        <f t="shared" ca="1" si="58"/>
        <v/>
      </c>
      <c r="H584" s="100" t="str">
        <f t="shared" ca="1" si="59"/>
        <v/>
      </c>
      <c r="I584" s="100" t="str">
        <f t="shared" ca="1" si="60"/>
        <v/>
      </c>
      <c r="J584" s="100" t="str">
        <f t="shared" ca="1" si="61"/>
        <v/>
      </c>
      <c r="M584" s="100"/>
    </row>
    <row r="585" spans="2:13" x14ac:dyDescent="0.3">
      <c r="B585" s="116"/>
      <c r="C585" s="100" t="str">
        <f t="shared" ca="1" si="56"/>
        <v/>
      </c>
      <c r="D585" s="100" t="str">
        <f t="shared" ca="1" si="57"/>
        <v/>
      </c>
      <c r="E585" s="100" t="str">
        <f t="shared" ca="1" si="62"/>
        <v/>
      </c>
      <c r="F585" s="100"/>
      <c r="G585" s="100" t="str">
        <f t="shared" ca="1" si="58"/>
        <v/>
      </c>
      <c r="H585" s="100" t="str">
        <f t="shared" ca="1" si="59"/>
        <v/>
      </c>
      <c r="I585" s="100" t="str">
        <f t="shared" ca="1" si="60"/>
        <v/>
      </c>
      <c r="J585" s="100" t="str">
        <f t="shared" ca="1" si="61"/>
        <v/>
      </c>
      <c r="M585" s="100"/>
    </row>
    <row r="586" spans="2:13" x14ac:dyDescent="0.3">
      <c r="B586" s="116"/>
      <c r="C586" s="100" t="str">
        <f t="shared" ca="1" si="56"/>
        <v/>
      </c>
      <c r="D586" s="100" t="str">
        <f t="shared" ca="1" si="57"/>
        <v/>
      </c>
      <c r="E586" s="100" t="str">
        <f t="shared" ca="1" si="62"/>
        <v/>
      </c>
      <c r="F586" s="100"/>
      <c r="G586" s="100" t="str">
        <f t="shared" ca="1" si="58"/>
        <v/>
      </c>
      <c r="H586" s="100" t="str">
        <f t="shared" ca="1" si="59"/>
        <v/>
      </c>
      <c r="I586" s="100" t="str">
        <f t="shared" ca="1" si="60"/>
        <v/>
      </c>
      <c r="J586" s="100" t="str">
        <f t="shared" ca="1" si="61"/>
        <v/>
      </c>
      <c r="M586" s="100"/>
    </row>
    <row r="587" spans="2:13" x14ac:dyDescent="0.3">
      <c r="B587" s="116"/>
      <c r="C587" s="100" t="str">
        <f t="shared" ca="1" si="56"/>
        <v/>
      </c>
      <c r="D587" s="100" t="str">
        <f t="shared" ca="1" si="57"/>
        <v/>
      </c>
      <c r="E587" s="100" t="str">
        <f t="shared" ca="1" si="62"/>
        <v/>
      </c>
      <c r="F587" s="100"/>
      <c r="G587" s="100" t="str">
        <f t="shared" ca="1" si="58"/>
        <v/>
      </c>
      <c r="H587" s="100" t="str">
        <f t="shared" ca="1" si="59"/>
        <v/>
      </c>
      <c r="I587" s="100" t="str">
        <f t="shared" ca="1" si="60"/>
        <v/>
      </c>
      <c r="J587" s="100" t="str">
        <f t="shared" ca="1" si="61"/>
        <v/>
      </c>
      <c r="M587" s="100"/>
    </row>
    <row r="588" spans="2:13" x14ac:dyDescent="0.3">
      <c r="B588" s="116"/>
      <c r="C588" s="100" t="str">
        <f t="shared" ca="1" si="56"/>
        <v/>
      </c>
      <c r="D588" s="100" t="str">
        <f t="shared" ca="1" si="57"/>
        <v/>
      </c>
      <c r="E588" s="100" t="str">
        <f t="shared" ca="1" si="62"/>
        <v/>
      </c>
      <c r="F588" s="100"/>
      <c r="G588" s="100" t="str">
        <f t="shared" ca="1" si="58"/>
        <v/>
      </c>
      <c r="H588" s="100" t="str">
        <f t="shared" ca="1" si="59"/>
        <v/>
      </c>
      <c r="I588" s="100" t="str">
        <f t="shared" ca="1" si="60"/>
        <v/>
      </c>
      <c r="J588" s="100" t="str">
        <f t="shared" ca="1" si="61"/>
        <v/>
      </c>
      <c r="M588" s="100"/>
    </row>
    <row r="589" spans="2:13" x14ac:dyDescent="0.3">
      <c r="B589" s="116"/>
      <c r="C589" s="100" t="str">
        <f t="shared" ca="1" si="56"/>
        <v/>
      </c>
      <c r="D589" s="100" t="str">
        <f t="shared" ca="1" si="57"/>
        <v/>
      </c>
      <c r="E589" s="100" t="str">
        <f t="shared" ca="1" si="62"/>
        <v/>
      </c>
      <c r="F589" s="100"/>
      <c r="G589" s="100" t="str">
        <f t="shared" ca="1" si="58"/>
        <v/>
      </c>
      <c r="H589" s="100" t="str">
        <f t="shared" ca="1" si="59"/>
        <v/>
      </c>
      <c r="I589" s="100" t="str">
        <f t="shared" ca="1" si="60"/>
        <v/>
      </c>
      <c r="J589" s="100" t="str">
        <f t="shared" ca="1" si="61"/>
        <v/>
      </c>
      <c r="M589" s="100"/>
    </row>
    <row r="590" spans="2:13" x14ac:dyDescent="0.3">
      <c r="B590" s="116"/>
      <c r="C590" s="100" t="str">
        <f t="shared" ca="1" si="56"/>
        <v/>
      </c>
      <c r="D590" s="100" t="str">
        <f t="shared" ca="1" si="57"/>
        <v/>
      </c>
      <c r="E590" s="100" t="str">
        <f t="shared" ca="1" si="62"/>
        <v/>
      </c>
      <c r="F590" s="100"/>
      <c r="G590" s="100" t="str">
        <f t="shared" ca="1" si="58"/>
        <v/>
      </c>
      <c r="H590" s="100" t="str">
        <f t="shared" ca="1" si="59"/>
        <v/>
      </c>
      <c r="I590" s="100" t="str">
        <f t="shared" ca="1" si="60"/>
        <v/>
      </c>
      <c r="J590" s="100" t="str">
        <f t="shared" ca="1" si="61"/>
        <v/>
      </c>
      <c r="M590" s="100"/>
    </row>
    <row r="591" spans="2:13" x14ac:dyDescent="0.3">
      <c r="B591" s="116"/>
      <c r="C591" s="100" t="str">
        <f t="shared" ca="1" si="56"/>
        <v/>
      </c>
      <c r="D591" s="100" t="str">
        <f t="shared" ca="1" si="57"/>
        <v/>
      </c>
      <c r="E591" s="100" t="str">
        <f t="shared" ca="1" si="62"/>
        <v/>
      </c>
      <c r="F591" s="100"/>
      <c r="G591" s="100" t="str">
        <f t="shared" ca="1" si="58"/>
        <v/>
      </c>
      <c r="H591" s="100" t="str">
        <f t="shared" ca="1" si="59"/>
        <v/>
      </c>
      <c r="I591" s="100" t="str">
        <f t="shared" ca="1" si="60"/>
        <v/>
      </c>
      <c r="J591" s="100" t="str">
        <f t="shared" ca="1" si="61"/>
        <v/>
      </c>
      <c r="M591" s="100"/>
    </row>
    <row r="592" spans="2:13" x14ac:dyDescent="0.3">
      <c r="B592" s="116"/>
      <c r="C592" s="100" t="str">
        <f t="shared" ca="1" si="56"/>
        <v/>
      </c>
      <c r="D592" s="100" t="str">
        <f t="shared" ca="1" si="57"/>
        <v/>
      </c>
      <c r="E592" s="100" t="str">
        <f t="shared" ca="1" si="62"/>
        <v/>
      </c>
      <c r="F592" s="100"/>
      <c r="G592" s="100" t="str">
        <f t="shared" ca="1" si="58"/>
        <v/>
      </c>
      <c r="H592" s="100" t="str">
        <f t="shared" ca="1" si="59"/>
        <v/>
      </c>
      <c r="I592" s="100" t="str">
        <f t="shared" ca="1" si="60"/>
        <v/>
      </c>
      <c r="J592" s="100" t="str">
        <f t="shared" ca="1" si="61"/>
        <v/>
      </c>
      <c r="M592" s="100"/>
    </row>
    <row r="593" spans="2:13" x14ac:dyDescent="0.3">
      <c r="B593" s="116"/>
      <c r="C593" s="100" t="str">
        <f t="shared" ca="1" si="56"/>
        <v/>
      </c>
      <c r="D593" s="100" t="str">
        <f t="shared" ca="1" si="57"/>
        <v/>
      </c>
      <c r="E593" s="100" t="str">
        <f t="shared" ca="1" si="62"/>
        <v/>
      </c>
      <c r="F593" s="100"/>
      <c r="G593" s="100" t="str">
        <f t="shared" ca="1" si="58"/>
        <v/>
      </c>
      <c r="H593" s="100" t="str">
        <f t="shared" ca="1" si="59"/>
        <v/>
      </c>
      <c r="I593" s="100" t="str">
        <f t="shared" ca="1" si="60"/>
        <v/>
      </c>
      <c r="J593" s="100" t="str">
        <f t="shared" ca="1" si="61"/>
        <v/>
      </c>
      <c r="M593" s="100"/>
    </row>
    <row r="594" spans="2:13" x14ac:dyDescent="0.3">
      <c r="B594" s="116"/>
      <c r="C594" s="100" t="str">
        <f t="shared" ca="1" si="56"/>
        <v/>
      </c>
      <c r="D594" s="100" t="str">
        <f t="shared" ca="1" si="57"/>
        <v/>
      </c>
      <c r="E594" s="100" t="str">
        <f t="shared" ca="1" si="62"/>
        <v/>
      </c>
      <c r="F594" s="100"/>
      <c r="G594" s="100" t="str">
        <f t="shared" ca="1" si="58"/>
        <v/>
      </c>
      <c r="H594" s="100" t="str">
        <f t="shared" ca="1" si="59"/>
        <v/>
      </c>
      <c r="I594" s="100" t="str">
        <f t="shared" ca="1" si="60"/>
        <v/>
      </c>
      <c r="J594" s="100" t="str">
        <f t="shared" ca="1" si="61"/>
        <v/>
      </c>
      <c r="M594" s="100"/>
    </row>
    <row r="595" spans="2:13" x14ac:dyDescent="0.3">
      <c r="B595" s="116"/>
      <c r="C595" s="100" t="str">
        <f t="shared" ca="1" si="56"/>
        <v/>
      </c>
      <c r="D595" s="100" t="str">
        <f t="shared" ca="1" si="57"/>
        <v/>
      </c>
      <c r="E595" s="100" t="str">
        <f t="shared" ca="1" si="62"/>
        <v/>
      </c>
      <c r="F595" s="100"/>
      <c r="G595" s="100" t="str">
        <f t="shared" ca="1" si="58"/>
        <v/>
      </c>
      <c r="H595" s="100" t="str">
        <f t="shared" ca="1" si="59"/>
        <v/>
      </c>
      <c r="I595" s="100" t="str">
        <f t="shared" ca="1" si="60"/>
        <v/>
      </c>
      <c r="J595" s="100" t="str">
        <f t="shared" ca="1" si="61"/>
        <v/>
      </c>
      <c r="M595" s="100"/>
    </row>
    <row r="596" spans="2:13" x14ac:dyDescent="0.3">
      <c r="B596" s="116"/>
      <c r="C596" s="100" t="str">
        <f t="shared" ca="1" si="56"/>
        <v/>
      </c>
      <c r="D596" s="100" t="str">
        <f t="shared" ca="1" si="57"/>
        <v/>
      </c>
      <c r="E596" s="100" t="str">
        <f t="shared" ca="1" si="62"/>
        <v/>
      </c>
      <c r="F596" s="100"/>
      <c r="G596" s="100" t="str">
        <f t="shared" ca="1" si="58"/>
        <v/>
      </c>
      <c r="H596" s="100" t="str">
        <f t="shared" ca="1" si="59"/>
        <v/>
      </c>
      <c r="I596" s="100" t="str">
        <f t="shared" ca="1" si="60"/>
        <v/>
      </c>
      <c r="J596" s="100" t="str">
        <f t="shared" ca="1" si="61"/>
        <v/>
      </c>
      <c r="M596" s="100"/>
    </row>
    <row r="597" spans="2:13" x14ac:dyDescent="0.3">
      <c r="B597" s="116"/>
      <c r="C597" s="100" t="str">
        <f t="shared" ca="1" si="56"/>
        <v/>
      </c>
      <c r="D597" s="100" t="str">
        <f t="shared" ca="1" si="57"/>
        <v/>
      </c>
      <c r="E597" s="100" t="str">
        <f t="shared" ca="1" si="62"/>
        <v/>
      </c>
      <c r="F597" s="100"/>
      <c r="G597" s="100" t="str">
        <f t="shared" ca="1" si="58"/>
        <v/>
      </c>
      <c r="H597" s="100" t="str">
        <f t="shared" ca="1" si="59"/>
        <v/>
      </c>
      <c r="I597" s="100" t="str">
        <f t="shared" ca="1" si="60"/>
        <v/>
      </c>
      <c r="J597" s="100" t="str">
        <f t="shared" ca="1" si="61"/>
        <v/>
      </c>
      <c r="M597" s="100"/>
    </row>
    <row r="598" spans="2:13" x14ac:dyDescent="0.3">
      <c r="B598" s="116"/>
      <c r="C598" s="100" t="str">
        <f t="shared" ca="1" si="56"/>
        <v/>
      </c>
      <c r="D598" s="100" t="str">
        <f t="shared" ca="1" si="57"/>
        <v/>
      </c>
      <c r="E598" s="100" t="str">
        <f t="shared" ca="1" si="62"/>
        <v/>
      </c>
      <c r="F598" s="100"/>
      <c r="G598" s="100" t="str">
        <f t="shared" ca="1" si="58"/>
        <v/>
      </c>
      <c r="H598" s="100" t="str">
        <f t="shared" ca="1" si="59"/>
        <v/>
      </c>
      <c r="I598" s="100" t="str">
        <f t="shared" ca="1" si="60"/>
        <v/>
      </c>
      <c r="J598" s="100" t="str">
        <f t="shared" ca="1" si="61"/>
        <v/>
      </c>
      <c r="M598" s="100"/>
    </row>
    <row r="599" spans="2:13" x14ac:dyDescent="0.3">
      <c r="B599" s="116"/>
      <c r="C599" s="100" t="str">
        <f t="shared" ca="1" si="56"/>
        <v/>
      </c>
      <c r="D599" s="100" t="str">
        <f t="shared" ca="1" si="57"/>
        <v/>
      </c>
      <c r="E599" s="100" t="str">
        <f t="shared" ca="1" si="62"/>
        <v/>
      </c>
      <c r="F599" s="100"/>
      <c r="G599" s="100" t="str">
        <f t="shared" ca="1" si="58"/>
        <v/>
      </c>
      <c r="H599" s="100" t="str">
        <f t="shared" ca="1" si="59"/>
        <v/>
      </c>
      <c r="I599" s="100" t="str">
        <f t="shared" ca="1" si="60"/>
        <v/>
      </c>
      <c r="J599" s="100" t="str">
        <f t="shared" ca="1" si="61"/>
        <v/>
      </c>
      <c r="M599" s="100"/>
    </row>
    <row r="600" spans="2:13" x14ac:dyDescent="0.3">
      <c r="B600" s="116"/>
      <c r="C600" s="100" t="str">
        <f t="shared" ca="1" si="56"/>
        <v/>
      </c>
      <c r="D600" s="100" t="str">
        <f t="shared" ca="1" si="57"/>
        <v/>
      </c>
      <c r="E600" s="100" t="str">
        <f t="shared" ca="1" si="62"/>
        <v/>
      </c>
      <c r="F600" s="100"/>
      <c r="G600" s="100" t="str">
        <f t="shared" ca="1" si="58"/>
        <v/>
      </c>
      <c r="H600" s="100" t="str">
        <f t="shared" ca="1" si="59"/>
        <v/>
      </c>
      <c r="I600" s="100" t="str">
        <f t="shared" ca="1" si="60"/>
        <v/>
      </c>
      <c r="J600" s="100" t="str">
        <f t="shared" ca="1" si="61"/>
        <v/>
      </c>
      <c r="M600" s="100"/>
    </row>
    <row r="601" spans="2:13" x14ac:dyDescent="0.3">
      <c r="B601" s="116"/>
      <c r="C601" s="100" t="str">
        <f t="shared" ca="1" si="56"/>
        <v/>
      </c>
      <c r="D601" s="100" t="str">
        <f t="shared" ca="1" si="57"/>
        <v/>
      </c>
      <c r="E601" s="100" t="str">
        <f t="shared" ca="1" si="62"/>
        <v/>
      </c>
      <c r="F601" s="100"/>
      <c r="G601" s="100" t="str">
        <f t="shared" ca="1" si="58"/>
        <v/>
      </c>
      <c r="H601" s="100" t="str">
        <f t="shared" ca="1" si="59"/>
        <v/>
      </c>
      <c r="I601" s="100" t="str">
        <f t="shared" ca="1" si="60"/>
        <v/>
      </c>
      <c r="J601" s="100" t="str">
        <f t="shared" ca="1" si="61"/>
        <v/>
      </c>
      <c r="M601" s="100"/>
    </row>
    <row r="602" spans="2:13" x14ac:dyDescent="0.3">
      <c r="B602" s="116"/>
      <c r="C602" s="100" t="str">
        <f t="shared" ca="1" si="56"/>
        <v/>
      </c>
      <c r="D602" s="100" t="str">
        <f t="shared" ca="1" si="57"/>
        <v/>
      </c>
      <c r="E602" s="100" t="str">
        <f t="shared" ca="1" si="62"/>
        <v/>
      </c>
      <c r="F602" s="100"/>
      <c r="G602" s="100" t="str">
        <f t="shared" ca="1" si="58"/>
        <v/>
      </c>
      <c r="H602" s="100" t="str">
        <f t="shared" ca="1" si="59"/>
        <v/>
      </c>
      <c r="I602" s="100" t="str">
        <f t="shared" ca="1" si="60"/>
        <v/>
      </c>
      <c r="J602" s="100" t="str">
        <f t="shared" ca="1" si="61"/>
        <v/>
      </c>
      <c r="M602" s="100"/>
    </row>
    <row r="603" spans="2:13" x14ac:dyDescent="0.3">
      <c r="B603" s="116"/>
      <c r="C603" s="100" t="str">
        <f t="shared" ca="1" si="56"/>
        <v/>
      </c>
      <c r="D603" s="100" t="str">
        <f t="shared" ca="1" si="57"/>
        <v/>
      </c>
      <c r="E603" s="100" t="str">
        <f t="shared" ca="1" si="62"/>
        <v/>
      </c>
      <c r="F603" s="100"/>
      <c r="G603" s="100" t="str">
        <f t="shared" ca="1" si="58"/>
        <v/>
      </c>
      <c r="H603" s="100" t="str">
        <f t="shared" ca="1" si="59"/>
        <v/>
      </c>
      <c r="I603" s="100" t="str">
        <f t="shared" ca="1" si="60"/>
        <v/>
      </c>
      <c r="J603" s="100" t="str">
        <f t="shared" ca="1" si="61"/>
        <v/>
      </c>
      <c r="M603" s="100"/>
    </row>
    <row r="604" spans="2:13" x14ac:dyDescent="0.3">
      <c r="B604" s="116"/>
      <c r="C604" s="100" t="str">
        <f t="shared" ca="1" si="56"/>
        <v/>
      </c>
      <c r="D604" s="100" t="str">
        <f t="shared" ca="1" si="57"/>
        <v/>
      </c>
      <c r="E604" s="100" t="str">
        <f t="shared" ca="1" si="62"/>
        <v/>
      </c>
      <c r="F604" s="100"/>
      <c r="G604" s="100" t="str">
        <f t="shared" ca="1" si="58"/>
        <v/>
      </c>
      <c r="H604" s="100" t="str">
        <f t="shared" ca="1" si="59"/>
        <v/>
      </c>
      <c r="I604" s="100" t="str">
        <f t="shared" ca="1" si="60"/>
        <v/>
      </c>
      <c r="J604" s="100" t="str">
        <f t="shared" ca="1" si="61"/>
        <v/>
      </c>
      <c r="M604" s="100"/>
    </row>
    <row r="605" spans="2:13" x14ac:dyDescent="0.3">
      <c r="B605" s="116"/>
      <c r="C605" s="100" t="str">
        <f t="shared" ca="1" si="56"/>
        <v/>
      </c>
      <c r="D605" s="100" t="str">
        <f t="shared" ca="1" si="57"/>
        <v/>
      </c>
      <c r="E605" s="100" t="str">
        <f t="shared" ca="1" si="62"/>
        <v/>
      </c>
      <c r="F605" s="100"/>
      <c r="G605" s="100" t="str">
        <f t="shared" ca="1" si="58"/>
        <v/>
      </c>
      <c r="H605" s="100" t="str">
        <f t="shared" ca="1" si="59"/>
        <v/>
      </c>
      <c r="I605" s="100" t="str">
        <f t="shared" ca="1" si="60"/>
        <v/>
      </c>
      <c r="J605" s="100" t="str">
        <f t="shared" ca="1" si="61"/>
        <v/>
      </c>
      <c r="M605" s="100"/>
    </row>
    <row r="606" spans="2:13" x14ac:dyDescent="0.3">
      <c r="B606" s="116"/>
      <c r="C606" s="100" t="str">
        <f t="shared" ref="C606:C628" ca="1" si="63">_xlfn.LET(
_xlpm.StartingPrincipalBalance,$G605,
_xlpm.IsPrincipalRemainingZeroCondition,ROUND($G605,2)=0,
_xlpm.IsPrincipalRemainingBlankCondition,$G605="",
_xlpm.IsPeriodBlankCondition,ISBLANK($A606),
_xlpm.Calculation,IF(_xlpm.IsPeriodBlankCondition,"",IF(_xlpm.IsPrincipalRemainingBlankCondition,"",IF(_xlpm.IsPrincipalRemainingZeroCondition,"",_xlpm.StartingPrincipalBalance))),
_xlpm.Calculation
)</f>
        <v/>
      </c>
      <c r="D606" s="100" t="str">
        <f t="shared" ref="D606:D628" ca="1" si="64">_xlfn.LET(
_xlpm.InterestCalculation,$G605*$B$9,
_xlpm.IsPrincipalRemainingZeroCondition,ROUND($G605,2)=0,
_xlpm.IsPrincipalRemainingBlankCondition,$G605="",
_xlpm.IsPeriodBlankCondition,ISBLANK($A606),
_xlpm.Calculation,IF(_xlpm.IsPeriodBlankCondition,"",IF(_xlpm.IsPrincipalRemainingBlankCondition,"",IF(_xlpm.IsPrincipalRemainingZeroCondition,"",_xlpm.InterestCalculation))),
_xlpm.Calculation
)</f>
        <v/>
      </c>
      <c r="E606" s="100" t="str">
        <f t="shared" ca="1" si="62"/>
        <v/>
      </c>
      <c r="F606" s="100"/>
      <c r="G606" s="100" t="str">
        <f t="shared" ref="G606:G628" ca="1" si="65">_xlfn.LET(
_xlpm.StartingBalanceGreaterThanPrincipalOwedPlusPrepaymentCondition,$C606&gt;=$E606+$F606,
_xlpm.IsPrincpalOwedPlusPrepaymentLessThanOrEqualToPrincipalRemainingCondition,ROUND($E606+$F606,2)&lt;=ROUND($G605,2),
_xlpm.IsCurrentPrincapalOwedAmtGreaterThanPrevPrincipalOwedCondition,$E605&gt;$G605,
_xlpm.IsPrincipalZeroCondition,ROUND($G605,2) = 0,
_xlpm.IsPrincipalRemainingBlankCondition,$G605="",
_xlpm.IsPeriodBlankCondition,ISBLANK($A606),
_xlpm.Calculation,IF(_xlpm.IsPeriodBlankCondition,"",IF(_xlpm.IsPrincipalRemainingBlankCondition,"",IF(_xlpm.IsPrincipalZeroCondition,"",IF(_xlpm.StartingBalanceGreaterThanPrincipalOwedPlusPrepaymentCondition,$C606-$E606-$F606,0)))),
_xlpm.Calculation
)</f>
        <v/>
      </c>
      <c r="H606" s="100" t="str">
        <f t="shared" ref="H606:H628" ca="1" si="66">_xlfn.LET(
_xlpm.PrincpalRemainingCalculation,$B$13,
_xlpm.IsPrincipalZeroCondition,ROUND($G605,2) = 0,
_xlpm.IsPrincipalRemainingBlankCondition,$G605="",
_xlpm.IsPeriodBlankCondition,ISBLANK($A606),
_xlpm.Calculation,IF(_xlpm.IsPeriodBlankCondition,"",IF(_xlpm.IsPrincipalRemainingBlankCondition,"",IF(_xlpm.IsPrincipalZeroCondition,"",_xlpm.PrincpalRemainingCalculation))),
_xlpm.Calculation
)</f>
        <v/>
      </c>
      <c r="I606" s="100" t="str">
        <f t="shared" ref="I606:I628" ca="1" si="67">_xlfn.LET(
_xlpm.IsPrincipalRemainingLessThanOrEqualToPMICutoffAmtCondition,$G605&lt;=$B$2*(1-$B$15),
_xlpm.PMIMonthlyPayment,$B$19,
_xlpm.IsPrincipalZeroCondition,ROUND($G605,2) = 0,
_xlpm.IsPrincipalRemainingBlankCondition,$G605="",
_xlpm.IsPeriodBlankCondition,ISBLANK($A606),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J606" s="100" t="str">
        <f t="shared" ref="J606:J628" ca="1" si="68">_xlfn.LET(
_xlpm.PrePaymentActuallyPaid,IF($C606&gt;=$E606+$F606,$F606,$C606-$E606),
_xlpm.IfPMIOwedIsBlank,IF($I606 = "",0,$I606),
_xlpm.TotalMonthlyPaymentCalculation,$D606+$E606+$H606+_xlpm.IfPMIOwedIsBlank+_xlpm.PrePaymentActuallyPaid,
_xlpm.IsPrincipalZeroCondition,ROUND($G605,2) = 0,
_xlpm.IsPrincipalRemainingBlankCondition,$G605="",
_xlpm.IsPeriodBlankCondition,ISBLANK($A606),
_xlpm.Calculation,IF(_xlpm.IsPeriodBlankCondition,"",IF(_xlpm.IsPrincipalRemainingBlankCondition,"",IF(_xlpm.IsPrincipalZeroCondition,"",_xlpm.TotalMonthlyPaymentCalculation))),
_xlpm.Calculation
)</f>
        <v/>
      </c>
      <c r="M606" s="100"/>
    </row>
    <row r="607" spans="2:13" x14ac:dyDescent="0.3">
      <c r="B607" s="116"/>
      <c r="C607" s="100" t="str">
        <f t="shared" ca="1" si="63"/>
        <v/>
      </c>
      <c r="D607" s="100" t="str">
        <f t="shared" ca="1" si="64"/>
        <v/>
      </c>
      <c r="E607" s="100" t="str">
        <f t="shared" ca="1" si="62"/>
        <v/>
      </c>
      <c r="F607" s="100"/>
      <c r="G607" s="100" t="str">
        <f t="shared" ca="1" si="65"/>
        <v/>
      </c>
      <c r="H607" s="100" t="str">
        <f t="shared" ca="1" si="66"/>
        <v/>
      </c>
      <c r="I607" s="100" t="str">
        <f t="shared" ca="1" si="67"/>
        <v/>
      </c>
      <c r="J607" s="100" t="str">
        <f t="shared" ca="1" si="68"/>
        <v/>
      </c>
      <c r="M607" s="100"/>
    </row>
    <row r="608" spans="2:13" x14ac:dyDescent="0.3">
      <c r="B608" s="116"/>
      <c r="C608" s="100" t="str">
        <f t="shared" ca="1" si="63"/>
        <v/>
      </c>
      <c r="D608" s="100" t="str">
        <f t="shared" ca="1" si="64"/>
        <v/>
      </c>
      <c r="E608" s="100" t="str">
        <f t="shared" ca="1" si="62"/>
        <v/>
      </c>
      <c r="F608" s="100"/>
      <c r="G608" s="100" t="str">
        <f t="shared" ca="1" si="65"/>
        <v/>
      </c>
      <c r="H608" s="100" t="str">
        <f t="shared" ca="1" si="66"/>
        <v/>
      </c>
      <c r="I608" s="100" t="str">
        <f t="shared" ca="1" si="67"/>
        <v/>
      </c>
      <c r="J608" s="100" t="str">
        <f t="shared" ca="1" si="68"/>
        <v/>
      </c>
      <c r="M608" s="100"/>
    </row>
    <row r="609" spans="2:13" x14ac:dyDescent="0.3">
      <c r="B609" s="116"/>
      <c r="C609" s="100" t="str">
        <f t="shared" ca="1" si="63"/>
        <v/>
      </c>
      <c r="D609" s="100" t="str">
        <f t="shared" ca="1" si="64"/>
        <v/>
      </c>
      <c r="E609" s="100" t="str">
        <f t="shared" ca="1" si="62"/>
        <v/>
      </c>
      <c r="F609" s="100"/>
      <c r="G609" s="100" t="str">
        <f t="shared" ca="1" si="65"/>
        <v/>
      </c>
      <c r="H609" s="100" t="str">
        <f t="shared" ca="1" si="66"/>
        <v/>
      </c>
      <c r="I609" s="100" t="str">
        <f t="shared" ca="1" si="67"/>
        <v/>
      </c>
      <c r="J609" s="100" t="str">
        <f t="shared" ca="1" si="68"/>
        <v/>
      </c>
      <c r="M609" s="100"/>
    </row>
    <row r="610" spans="2:13" x14ac:dyDescent="0.3">
      <c r="B610" s="116"/>
      <c r="C610" s="100" t="str">
        <f t="shared" ca="1" si="63"/>
        <v/>
      </c>
      <c r="D610" s="100" t="str">
        <f t="shared" ca="1" si="64"/>
        <v/>
      </c>
      <c r="E610" s="100" t="str">
        <f t="shared" ca="1" si="62"/>
        <v/>
      </c>
      <c r="F610" s="100"/>
      <c r="G610" s="100" t="str">
        <f t="shared" ca="1" si="65"/>
        <v/>
      </c>
      <c r="H610" s="100" t="str">
        <f t="shared" ca="1" si="66"/>
        <v/>
      </c>
      <c r="I610" s="100" t="str">
        <f t="shared" ca="1" si="67"/>
        <v/>
      </c>
      <c r="J610" s="100" t="str">
        <f t="shared" ca="1" si="68"/>
        <v/>
      </c>
      <c r="M610" s="100"/>
    </row>
    <row r="611" spans="2:13" x14ac:dyDescent="0.3">
      <c r="B611" s="116"/>
      <c r="C611" s="100" t="str">
        <f t="shared" ca="1" si="63"/>
        <v/>
      </c>
      <c r="D611" s="100" t="str">
        <f t="shared" ca="1" si="64"/>
        <v/>
      </c>
      <c r="E611" s="100" t="str">
        <f t="shared" ca="1" si="62"/>
        <v/>
      </c>
      <c r="F611" s="100"/>
      <c r="G611" s="100" t="str">
        <f t="shared" ca="1" si="65"/>
        <v/>
      </c>
      <c r="H611" s="100" t="str">
        <f t="shared" ca="1" si="66"/>
        <v/>
      </c>
      <c r="I611" s="100" t="str">
        <f t="shared" ca="1" si="67"/>
        <v/>
      </c>
      <c r="J611" s="100" t="str">
        <f t="shared" ca="1" si="68"/>
        <v/>
      </c>
      <c r="M611" s="100"/>
    </row>
    <row r="612" spans="2:13" x14ac:dyDescent="0.3">
      <c r="B612" s="116"/>
      <c r="C612" s="100" t="str">
        <f t="shared" ca="1" si="63"/>
        <v/>
      </c>
      <c r="D612" s="100" t="str">
        <f t="shared" ca="1" si="64"/>
        <v/>
      </c>
      <c r="E612" s="100" t="str">
        <f t="shared" ca="1" si="62"/>
        <v/>
      </c>
      <c r="F612" s="100"/>
      <c r="G612" s="100" t="str">
        <f t="shared" ca="1" si="65"/>
        <v/>
      </c>
      <c r="H612" s="100" t="str">
        <f t="shared" ca="1" si="66"/>
        <v/>
      </c>
      <c r="I612" s="100" t="str">
        <f t="shared" ca="1" si="67"/>
        <v/>
      </c>
      <c r="J612" s="100" t="str">
        <f t="shared" ca="1" si="68"/>
        <v/>
      </c>
      <c r="M612" s="100"/>
    </row>
    <row r="613" spans="2:13" x14ac:dyDescent="0.3">
      <c r="B613" s="116"/>
      <c r="C613" s="100" t="str">
        <f t="shared" ca="1" si="63"/>
        <v/>
      </c>
      <c r="D613" s="100" t="str">
        <f t="shared" ca="1" si="64"/>
        <v/>
      </c>
      <c r="E613" s="100" t="str">
        <f t="shared" ca="1" si="62"/>
        <v/>
      </c>
      <c r="F613" s="100"/>
      <c r="G613" s="100" t="str">
        <f t="shared" ca="1" si="65"/>
        <v/>
      </c>
      <c r="H613" s="100" t="str">
        <f t="shared" ca="1" si="66"/>
        <v/>
      </c>
      <c r="I613" s="100" t="str">
        <f t="shared" ca="1" si="67"/>
        <v/>
      </c>
      <c r="J613" s="100" t="str">
        <f t="shared" ca="1" si="68"/>
        <v/>
      </c>
      <c r="M613" s="100"/>
    </row>
    <row r="614" spans="2:13" x14ac:dyDescent="0.3">
      <c r="B614" s="116"/>
      <c r="C614" s="100" t="str">
        <f t="shared" ca="1" si="63"/>
        <v/>
      </c>
      <c r="D614" s="100" t="str">
        <f t="shared" ca="1" si="64"/>
        <v/>
      </c>
      <c r="E614" s="100" t="str">
        <f t="shared" ca="1" si="62"/>
        <v/>
      </c>
      <c r="F614" s="100"/>
      <c r="G614" s="100" t="str">
        <f t="shared" ca="1" si="65"/>
        <v/>
      </c>
      <c r="H614" s="100" t="str">
        <f t="shared" ca="1" si="66"/>
        <v/>
      </c>
      <c r="I614" s="100" t="str">
        <f t="shared" ca="1" si="67"/>
        <v/>
      </c>
      <c r="J614" s="100" t="str">
        <f t="shared" ca="1" si="68"/>
        <v/>
      </c>
      <c r="M614" s="100"/>
    </row>
    <row r="615" spans="2:13" x14ac:dyDescent="0.3">
      <c r="B615" s="116"/>
      <c r="C615" s="100" t="str">
        <f t="shared" ca="1" si="63"/>
        <v/>
      </c>
      <c r="D615" s="100" t="str">
        <f t="shared" ca="1" si="64"/>
        <v/>
      </c>
      <c r="E615" s="100" t="str">
        <f t="shared" ca="1" si="62"/>
        <v/>
      </c>
      <c r="F615" s="100"/>
      <c r="G615" s="100" t="str">
        <f t="shared" ca="1" si="65"/>
        <v/>
      </c>
      <c r="H615" s="100" t="str">
        <f t="shared" ca="1" si="66"/>
        <v/>
      </c>
      <c r="I615" s="100" t="str">
        <f t="shared" ca="1" si="67"/>
        <v/>
      </c>
      <c r="J615" s="100" t="str">
        <f t="shared" ca="1" si="68"/>
        <v/>
      </c>
      <c r="M615" s="100"/>
    </row>
    <row r="616" spans="2:13" x14ac:dyDescent="0.3">
      <c r="B616" s="116"/>
      <c r="C616" s="100" t="str">
        <f t="shared" ca="1" si="63"/>
        <v/>
      </c>
      <c r="D616" s="100" t="str">
        <f t="shared" ca="1" si="64"/>
        <v/>
      </c>
      <c r="E616" s="100" t="str">
        <f t="shared" ref="E616:E628" ca="1" si="69">_xlfn.LET(
_xlpm.PrincipalOwedCalculation,$B$10-$D616,
_xlpm.IsPrincipalLessThenOrEqualToMonthlyPaymentCondition,$G615&lt;=$B$10,
_xlpm.IsPrincipalZeroCondition,ROUND($G615,2) = 0,
_xlpm.IsPrincipalRemainingBlankCondition,$G615="",
_xlpm.IsPeriodBlankCondition,ISBLANK($A616),
_xlpm.Calculation,IF(_xlpm.IsPeriodBlankCondition,"",IF(_xlpm.IsPrincipalRemainingBlankCondition,"",IF(_xlpm.IsPrincipalZeroCondition,"",IF(_xlpm.IsPrincipalLessThenOrEqualToMonthlyPaymentCondition,$G615,_xlpm.PrincipalOwedCalculation)))),
_xlpm.Calculation
)</f>
        <v/>
      </c>
      <c r="F616" s="100"/>
      <c r="G616" s="100" t="str">
        <f t="shared" ca="1" si="65"/>
        <v/>
      </c>
      <c r="H616" s="100" t="str">
        <f t="shared" ca="1" si="66"/>
        <v/>
      </c>
      <c r="I616" s="100" t="str">
        <f t="shared" ca="1" si="67"/>
        <v/>
      </c>
      <c r="J616" s="100" t="str">
        <f t="shared" ca="1" si="68"/>
        <v/>
      </c>
      <c r="M616" s="100"/>
    </row>
    <row r="617" spans="2:13" x14ac:dyDescent="0.3">
      <c r="B617" s="116"/>
      <c r="C617" s="100" t="str">
        <f t="shared" ca="1" si="63"/>
        <v/>
      </c>
      <c r="D617" s="100" t="str">
        <f t="shared" ca="1" si="64"/>
        <v/>
      </c>
      <c r="E617" s="100" t="str">
        <f t="shared" ca="1" si="69"/>
        <v/>
      </c>
      <c r="F617" s="100"/>
      <c r="G617" s="100" t="str">
        <f t="shared" ca="1" si="65"/>
        <v/>
      </c>
      <c r="H617" s="100" t="str">
        <f t="shared" ca="1" si="66"/>
        <v/>
      </c>
      <c r="I617" s="100" t="str">
        <f t="shared" ca="1" si="67"/>
        <v/>
      </c>
      <c r="J617" s="100" t="str">
        <f t="shared" ca="1" si="68"/>
        <v/>
      </c>
      <c r="M617" s="100"/>
    </row>
    <row r="618" spans="2:13" x14ac:dyDescent="0.3">
      <c r="B618" s="116"/>
      <c r="C618" s="100" t="str">
        <f t="shared" ca="1" si="63"/>
        <v/>
      </c>
      <c r="D618" s="100" t="str">
        <f t="shared" ca="1" si="64"/>
        <v/>
      </c>
      <c r="E618" s="100" t="str">
        <f t="shared" ca="1" si="69"/>
        <v/>
      </c>
      <c r="F618" s="100"/>
      <c r="G618" s="100" t="str">
        <f t="shared" ca="1" si="65"/>
        <v/>
      </c>
      <c r="H618" s="100" t="str">
        <f t="shared" ca="1" si="66"/>
        <v/>
      </c>
      <c r="I618" s="100" t="str">
        <f t="shared" ca="1" si="67"/>
        <v/>
      </c>
      <c r="J618" s="100" t="str">
        <f t="shared" ca="1" si="68"/>
        <v/>
      </c>
      <c r="M618" s="100"/>
    </row>
    <row r="619" spans="2:13" x14ac:dyDescent="0.3">
      <c r="B619" s="116"/>
      <c r="C619" s="100" t="str">
        <f t="shared" ca="1" si="63"/>
        <v/>
      </c>
      <c r="D619" s="100" t="str">
        <f t="shared" ca="1" si="64"/>
        <v/>
      </c>
      <c r="E619" s="100" t="str">
        <f t="shared" ca="1" si="69"/>
        <v/>
      </c>
      <c r="F619" s="100"/>
      <c r="G619" s="100" t="str">
        <f t="shared" ca="1" si="65"/>
        <v/>
      </c>
      <c r="H619" s="100" t="str">
        <f t="shared" ca="1" si="66"/>
        <v/>
      </c>
      <c r="I619" s="100" t="str">
        <f t="shared" ca="1" si="67"/>
        <v/>
      </c>
      <c r="J619" s="100" t="str">
        <f t="shared" ca="1" si="68"/>
        <v/>
      </c>
      <c r="M619" s="100"/>
    </row>
    <row r="620" spans="2:13" x14ac:dyDescent="0.3">
      <c r="B620" s="116"/>
      <c r="C620" s="100" t="str">
        <f t="shared" ca="1" si="63"/>
        <v/>
      </c>
      <c r="D620" s="100" t="str">
        <f t="shared" ca="1" si="64"/>
        <v/>
      </c>
      <c r="E620" s="100" t="str">
        <f t="shared" ca="1" si="69"/>
        <v/>
      </c>
      <c r="F620" s="100"/>
      <c r="G620" s="100" t="str">
        <f t="shared" ca="1" si="65"/>
        <v/>
      </c>
      <c r="H620" s="100" t="str">
        <f t="shared" ca="1" si="66"/>
        <v/>
      </c>
      <c r="I620" s="100" t="str">
        <f t="shared" ca="1" si="67"/>
        <v/>
      </c>
      <c r="J620" s="100" t="str">
        <f t="shared" ca="1" si="68"/>
        <v/>
      </c>
      <c r="M620" s="100"/>
    </row>
    <row r="621" spans="2:13" x14ac:dyDescent="0.3">
      <c r="B621" s="116"/>
      <c r="C621" s="100" t="str">
        <f t="shared" ca="1" si="63"/>
        <v/>
      </c>
      <c r="D621" s="100" t="str">
        <f t="shared" ca="1" si="64"/>
        <v/>
      </c>
      <c r="E621" s="100" t="str">
        <f t="shared" ca="1" si="69"/>
        <v/>
      </c>
      <c r="F621" s="100"/>
      <c r="G621" s="100" t="str">
        <f t="shared" ca="1" si="65"/>
        <v/>
      </c>
      <c r="H621" s="100" t="str">
        <f t="shared" ca="1" si="66"/>
        <v/>
      </c>
      <c r="I621" s="100" t="str">
        <f t="shared" ca="1" si="67"/>
        <v/>
      </c>
      <c r="J621" s="100" t="str">
        <f t="shared" ca="1" si="68"/>
        <v/>
      </c>
      <c r="M621" s="100"/>
    </row>
    <row r="622" spans="2:13" x14ac:dyDescent="0.3">
      <c r="B622" s="116"/>
      <c r="C622" s="100" t="str">
        <f t="shared" ca="1" si="63"/>
        <v/>
      </c>
      <c r="D622" s="100" t="str">
        <f t="shared" ca="1" si="64"/>
        <v/>
      </c>
      <c r="E622" s="100" t="str">
        <f t="shared" ca="1" si="69"/>
        <v/>
      </c>
      <c r="F622" s="100"/>
      <c r="G622" s="100" t="str">
        <f t="shared" ca="1" si="65"/>
        <v/>
      </c>
      <c r="H622" s="100" t="str">
        <f t="shared" ca="1" si="66"/>
        <v/>
      </c>
      <c r="I622" s="100" t="str">
        <f t="shared" ca="1" si="67"/>
        <v/>
      </c>
      <c r="J622" s="100" t="str">
        <f t="shared" ca="1" si="68"/>
        <v/>
      </c>
      <c r="M622" s="100"/>
    </row>
    <row r="623" spans="2:13" x14ac:dyDescent="0.3">
      <c r="B623" s="116"/>
      <c r="C623" s="100" t="str">
        <f t="shared" ca="1" si="63"/>
        <v/>
      </c>
      <c r="D623" s="100" t="str">
        <f t="shared" ca="1" si="64"/>
        <v/>
      </c>
      <c r="E623" s="100" t="str">
        <f t="shared" ca="1" si="69"/>
        <v/>
      </c>
      <c r="F623" s="100"/>
      <c r="G623" s="100" t="str">
        <f t="shared" ca="1" si="65"/>
        <v/>
      </c>
      <c r="H623" s="100" t="str">
        <f t="shared" ca="1" si="66"/>
        <v/>
      </c>
      <c r="I623" s="100" t="str">
        <f t="shared" ca="1" si="67"/>
        <v/>
      </c>
      <c r="J623" s="100" t="str">
        <f t="shared" ca="1" si="68"/>
        <v/>
      </c>
      <c r="M623" s="100"/>
    </row>
    <row r="624" spans="2:13" x14ac:dyDescent="0.3">
      <c r="B624" s="116"/>
      <c r="C624" s="100" t="str">
        <f t="shared" ca="1" si="63"/>
        <v/>
      </c>
      <c r="D624" s="100" t="str">
        <f t="shared" ca="1" si="64"/>
        <v/>
      </c>
      <c r="E624" s="100" t="str">
        <f t="shared" ca="1" si="69"/>
        <v/>
      </c>
      <c r="F624" s="100"/>
      <c r="G624" s="100" t="str">
        <f t="shared" ca="1" si="65"/>
        <v/>
      </c>
      <c r="H624" s="100" t="str">
        <f t="shared" ca="1" si="66"/>
        <v/>
      </c>
      <c r="I624" s="100" t="str">
        <f t="shared" ca="1" si="67"/>
        <v/>
      </c>
      <c r="J624" s="100" t="str">
        <f t="shared" ca="1" si="68"/>
        <v/>
      </c>
      <c r="M624" s="100"/>
    </row>
    <row r="625" spans="1:13" x14ac:dyDescent="0.3">
      <c r="B625" s="116"/>
      <c r="C625" s="100" t="str">
        <f t="shared" ca="1" si="63"/>
        <v/>
      </c>
      <c r="D625" s="100" t="str">
        <f t="shared" ca="1" si="64"/>
        <v/>
      </c>
      <c r="E625" s="100" t="str">
        <f t="shared" ca="1" si="69"/>
        <v/>
      </c>
      <c r="F625" s="100"/>
      <c r="G625" s="100" t="str">
        <f t="shared" ca="1" si="65"/>
        <v/>
      </c>
      <c r="H625" s="100" t="str">
        <f t="shared" ca="1" si="66"/>
        <v/>
      </c>
      <c r="I625" s="100" t="str">
        <f t="shared" ca="1" si="67"/>
        <v/>
      </c>
      <c r="J625" s="100" t="str">
        <f t="shared" ca="1" si="68"/>
        <v/>
      </c>
      <c r="M625" s="100"/>
    </row>
    <row r="626" spans="1:13" x14ac:dyDescent="0.3">
      <c r="B626" s="116"/>
      <c r="C626" s="100" t="str">
        <f t="shared" ca="1" si="63"/>
        <v/>
      </c>
      <c r="D626" s="100" t="str">
        <f t="shared" ca="1" si="64"/>
        <v/>
      </c>
      <c r="E626" s="100" t="str">
        <f t="shared" ca="1" si="69"/>
        <v/>
      </c>
      <c r="F626" s="100"/>
      <c r="G626" s="100" t="str">
        <f t="shared" ca="1" si="65"/>
        <v/>
      </c>
      <c r="H626" s="100" t="str">
        <f t="shared" ca="1" si="66"/>
        <v/>
      </c>
      <c r="I626" s="100" t="str">
        <f t="shared" ca="1" si="67"/>
        <v/>
      </c>
      <c r="J626" s="100" t="str">
        <f t="shared" ca="1" si="68"/>
        <v/>
      </c>
      <c r="M626" s="100"/>
    </row>
    <row r="627" spans="1:13" x14ac:dyDescent="0.3">
      <c r="B627" s="116"/>
      <c r="C627" s="100" t="str">
        <f t="shared" ca="1" si="63"/>
        <v/>
      </c>
      <c r="D627" s="100" t="str">
        <f t="shared" ca="1" si="64"/>
        <v/>
      </c>
      <c r="E627" s="100" t="str">
        <f t="shared" ca="1" si="69"/>
        <v/>
      </c>
      <c r="F627" s="100"/>
      <c r="G627" s="100" t="str">
        <f t="shared" ca="1" si="65"/>
        <v/>
      </c>
      <c r="H627" s="100" t="str">
        <f t="shared" ca="1" si="66"/>
        <v/>
      </c>
      <c r="I627" s="100" t="str">
        <f t="shared" ca="1" si="67"/>
        <v/>
      </c>
      <c r="J627" s="100" t="str">
        <f t="shared" ca="1" si="68"/>
        <v/>
      </c>
      <c r="M627" s="100"/>
    </row>
    <row r="628" spans="1:13" ht="15" thickBot="1" x14ac:dyDescent="0.35">
      <c r="B628" s="116"/>
      <c r="C628" s="100" t="str">
        <f t="shared" ca="1" si="63"/>
        <v/>
      </c>
      <c r="D628" s="100" t="str">
        <f t="shared" ca="1" si="64"/>
        <v/>
      </c>
      <c r="E628" s="100" t="str">
        <f t="shared" ca="1" si="69"/>
        <v/>
      </c>
      <c r="F628" s="100"/>
      <c r="G628" s="100" t="str">
        <f t="shared" ca="1" si="65"/>
        <v/>
      </c>
      <c r="H628" s="100" t="str">
        <f t="shared" ca="1" si="66"/>
        <v/>
      </c>
      <c r="I628" s="100" t="str">
        <f t="shared" ca="1" si="67"/>
        <v/>
      </c>
      <c r="J628" s="100" t="str">
        <f t="shared" ca="1" si="68"/>
        <v/>
      </c>
      <c r="M628" s="100"/>
    </row>
    <row r="629" spans="1:13" ht="15" thickBot="1" x14ac:dyDescent="0.35">
      <c r="A629" s="147" t="s">
        <v>20</v>
      </c>
      <c r="B629" s="148"/>
      <c r="C629" s="148" t="s">
        <v>22</v>
      </c>
      <c r="D629" s="148" t="s">
        <v>23</v>
      </c>
      <c r="E629" s="148" t="s">
        <v>24</v>
      </c>
      <c r="F629" s="148" t="s">
        <v>42</v>
      </c>
      <c r="G629" s="148" t="s">
        <v>25</v>
      </c>
      <c r="H629" s="148" t="s">
        <v>26</v>
      </c>
      <c r="I629" s="148" t="s">
        <v>27</v>
      </c>
      <c r="J629" s="149" t="s">
        <v>28</v>
      </c>
    </row>
  </sheetData>
  <sheetProtection algorithmName="SHA-512" hashValue="b03SHa/PiRRdB+NTZiaM/BL1vpRxKepEcnzru7eUaMOtxsKxf50xN7aPNwsmq2rozlLKePq2UFRQX+/dZRswhg==" saltValue="7wwv53PW2cOuEC0VJAIgIg==" spinCount="100000" sheet="1" objects="1" scenarios="1"/>
  <mergeCells count="5">
    <mergeCell ref="A1:B1"/>
    <mergeCell ref="D1:E1"/>
    <mergeCell ref="G1:H1"/>
    <mergeCell ref="G16:H16"/>
    <mergeCell ref="K26:O26"/>
  </mergeCells>
  <dataValidations count="1">
    <dataValidation type="decimal" operator="greaterThan" allowBlank="1" showInputMessage="1" showErrorMessage="1" error="You didn't Input a positive number." prompt="Input any positive number." sqref="H6" xr:uid="{8981B466-CB61-4857-9F76-86A86C2EF7B6}">
      <formula1>0</formula1>
    </dataValidation>
  </dataValidation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1E501-4AB5-4CA0-9C55-D6466DA15294}">
  <dimension ref="A1:Q629"/>
  <sheetViews>
    <sheetView zoomScale="70" zoomScaleNormal="70" workbookViewId="0">
      <pane xSplit="1" ySplit="27" topLeftCell="B28" activePane="bottomRight" state="frozen"/>
      <selection pane="topRight" activeCell="B1" sqref="B1"/>
      <selection pane="bottomLeft" activeCell="A25" sqref="A25"/>
      <selection pane="bottomRight" activeCell="D41" sqref="D41"/>
    </sheetView>
  </sheetViews>
  <sheetFormatPr defaultColWidth="8.88671875" defaultRowHeight="14.4" x14ac:dyDescent="0.3"/>
  <cols>
    <col min="1" max="1" width="43" bestFit="1" customWidth="1"/>
    <col min="2" max="2" width="12" bestFit="1" customWidth="1"/>
    <col min="3" max="3" width="25.6640625" style="4" bestFit="1" customWidth="1"/>
    <col min="4" max="4" width="70.6640625" bestFit="1" customWidth="1"/>
    <col min="5" max="5" width="32.33203125" bestFit="1" customWidth="1"/>
    <col min="6" max="6" width="17.33203125" bestFit="1" customWidth="1"/>
    <col min="7" max="7" width="61.6640625" bestFit="1" customWidth="1"/>
    <col min="8" max="8" width="30.21875" bestFit="1" customWidth="1"/>
    <col min="9" max="9" width="17.88671875" bestFit="1" customWidth="1"/>
    <col min="10" max="10" width="21.21875" bestFit="1" customWidth="1"/>
    <col min="11" max="11" width="10.44140625" bestFit="1" customWidth="1"/>
    <col min="12" max="12" width="21.88671875" bestFit="1" customWidth="1"/>
    <col min="13" max="13" width="22.6640625" bestFit="1" customWidth="1"/>
    <col min="14" max="14" width="23.33203125" bestFit="1" customWidth="1"/>
    <col min="15" max="15" width="19.109375" bestFit="1" customWidth="1"/>
    <col min="16" max="16" width="31.88671875" bestFit="1" customWidth="1"/>
    <col min="17" max="17" width="55.5546875" bestFit="1" customWidth="1"/>
  </cols>
  <sheetData>
    <row r="1" spans="1:11" ht="16.2" thickBot="1" x14ac:dyDescent="0.35">
      <c r="A1" s="78" t="s">
        <v>0</v>
      </c>
      <c r="B1" s="79"/>
      <c r="C1"/>
      <c r="D1" s="86" t="s">
        <v>1</v>
      </c>
      <c r="E1" s="87"/>
      <c r="G1" s="82" t="s">
        <v>40</v>
      </c>
      <c r="H1" s="83"/>
    </row>
    <row r="2" spans="1:11" ht="15" thickBot="1" x14ac:dyDescent="0.35">
      <c r="A2" s="1" t="s">
        <v>2</v>
      </c>
      <c r="B2" s="2">
        <v>200000</v>
      </c>
      <c r="C2"/>
      <c r="D2" s="23" t="s">
        <v>53</v>
      </c>
      <c r="E2" s="24" cm="1">
        <f t="array" ref="E2">SUM(IF($E$29:$E$628="",0,IF($E$29:$E$628&gt;=$G$29:$G$628+$H$29:$H$628,$H$29:$H$628,"")))</f>
        <v>28100</v>
      </c>
      <c r="G2" s="30" t="s">
        <v>30</v>
      </c>
      <c r="H2" s="2">
        <v>60000</v>
      </c>
      <c r="K2" s="4"/>
    </row>
    <row r="3" spans="1:11" ht="15" thickBot="1" x14ac:dyDescent="0.35">
      <c r="A3" s="5" t="s">
        <v>4</v>
      </c>
      <c r="B3" s="39">
        <v>0.1</v>
      </c>
      <c r="C3"/>
      <c r="D3" s="3" t="s">
        <v>55</v>
      </c>
      <c r="E3" s="7">
        <f>SUMIF('Variable Mortgage Hidden'!E26:E625, "&lt;&gt;0",'Variable Mortgage Hidden'!F26:F625)</f>
        <v>399065.77700004081</v>
      </c>
      <c r="G3" s="27" t="s">
        <v>31</v>
      </c>
      <c r="H3" s="9">
        <f>$H$2/12</f>
        <v>5000</v>
      </c>
    </row>
    <row r="4" spans="1:11" x14ac:dyDescent="0.3">
      <c r="A4" s="5" t="s">
        <v>5</v>
      </c>
      <c r="B4" s="7">
        <f>B2*B3</f>
        <v>20000</v>
      </c>
      <c r="C4"/>
      <c r="D4" s="6" t="s">
        <v>54</v>
      </c>
      <c r="E4" s="7">
        <f>SUMIF(E29:E628, "&lt;&gt;0",F29:F628)</f>
        <v>296849.81106712471</v>
      </c>
      <c r="G4" s="28" t="s">
        <v>68</v>
      </c>
      <c r="H4" s="25">
        <f>AVERAGE($D$29:$D$628)</f>
        <v>1593.4299309271823</v>
      </c>
    </row>
    <row r="5" spans="1:11" ht="15" thickBot="1" x14ac:dyDescent="0.35">
      <c r="A5" s="10" t="s">
        <v>6</v>
      </c>
      <c r="B5" s="11">
        <f>B2*(1-B3)</f>
        <v>180000</v>
      </c>
      <c r="C5"/>
      <c r="D5" s="8" t="s">
        <v>47</v>
      </c>
      <c r="E5" s="9">
        <f>$E$3-$E$4</f>
        <v>102215.96593291609</v>
      </c>
      <c r="G5" s="29" t="s">
        <v>33</v>
      </c>
      <c r="H5" s="40">
        <f>$H$4/$H$3</f>
        <v>0.31868598618543648</v>
      </c>
    </row>
    <row r="6" spans="1:11" x14ac:dyDescent="0.3">
      <c r="A6" s="1" t="s">
        <v>43</v>
      </c>
      <c r="B6" s="41">
        <v>30</v>
      </c>
      <c r="C6"/>
      <c r="D6" s="12" t="s">
        <v>7</v>
      </c>
      <c r="E6" s="42">
        <f>$B$5</f>
        <v>180000</v>
      </c>
      <c r="G6" s="28" t="s">
        <v>34</v>
      </c>
      <c r="H6" s="2">
        <v>100</v>
      </c>
    </row>
    <row r="7" spans="1:11" x14ac:dyDescent="0.3">
      <c r="A7" s="5" t="s">
        <v>8</v>
      </c>
      <c r="B7" s="13">
        <f>B6*12</f>
        <v>360</v>
      </c>
      <c r="C7"/>
      <c r="D7" s="6" t="s">
        <v>56</v>
      </c>
      <c r="E7" s="7">
        <f>SUM('Variable Mortgage Hidden'!D26:D625)</f>
        <v>579065.77700003737</v>
      </c>
      <c r="G7" s="26" t="s">
        <v>41</v>
      </c>
      <c r="H7" s="7">
        <f>$H$6+$H$4</f>
        <v>1693.4299309271823</v>
      </c>
    </row>
    <row r="8" spans="1:11" ht="15" thickBot="1" x14ac:dyDescent="0.35">
      <c r="A8" s="5" t="s">
        <v>69</v>
      </c>
      <c r="B8" s="38" cm="1">
        <f t="array" ref="B8">AVERAGE(IF($A$29:$A$628&lt;&gt;"",$C$29:$C$628,""))</f>
        <v>0.10166666666666736</v>
      </c>
      <c r="C8"/>
      <c r="D8" s="73" t="s">
        <v>48</v>
      </c>
      <c r="E8" s="74">
        <f>$E$4+$E$6</f>
        <v>476849.81106712471</v>
      </c>
      <c r="G8" s="29" t="s">
        <v>35</v>
      </c>
      <c r="H8" s="40">
        <f>($H$6+$H$4)/$H$3</f>
        <v>0.33868598618543649</v>
      </c>
    </row>
    <row r="9" spans="1:11" ht="15" thickBot="1" x14ac:dyDescent="0.35">
      <c r="A9" s="14" t="s">
        <v>70</v>
      </c>
      <c r="B9" s="43">
        <f>$B$8/12</f>
        <v>8.4722222222222802E-3</v>
      </c>
      <c r="C9" s="57"/>
      <c r="D9" s="8" t="s">
        <v>86</v>
      </c>
      <c r="E9" s="9">
        <f>$E$7-$E$8</f>
        <v>102215.96593291266</v>
      </c>
      <c r="G9" s="28" t="s">
        <v>37</v>
      </c>
      <c r="H9" s="25">
        <f>$B$11</f>
        <v>500</v>
      </c>
    </row>
    <row r="10" spans="1:11" ht="15" thickBot="1" x14ac:dyDescent="0.35">
      <c r="A10" s="15" t="s">
        <v>71</v>
      </c>
      <c r="B10" s="45">
        <f>AVERAGE($D$29:$D$628)</f>
        <v>1593.4299309271823</v>
      </c>
      <c r="C10"/>
      <c r="D10" s="12" t="s">
        <v>57</v>
      </c>
      <c r="E10" s="44">
        <f>$B$6*12</f>
        <v>360</v>
      </c>
      <c r="G10" s="29" t="s">
        <v>36</v>
      </c>
      <c r="H10" s="40">
        <f>($H$9+$H$6+$H$4)/$H$3</f>
        <v>0.43868598618543647</v>
      </c>
    </row>
    <row r="11" spans="1:11" ht="15" thickBot="1" x14ac:dyDescent="0.35">
      <c r="A11" s="16" t="s">
        <v>12</v>
      </c>
      <c r="B11" s="47">
        <v>500</v>
      </c>
      <c r="C11"/>
      <c r="D11" s="6" t="s">
        <v>58</v>
      </c>
      <c r="E11" s="46" cm="1">
        <f t="array" ref="E11">COUNT(IF($G$29:$G$628&lt;&gt;"",1,""))</f>
        <v>282</v>
      </c>
      <c r="G11" s="63" t="s">
        <v>39</v>
      </c>
      <c r="H11" s="64">
        <f>$B$18-$B$12</f>
        <v>300</v>
      </c>
    </row>
    <row r="12" spans="1:11" ht="15" thickBot="1" x14ac:dyDescent="0.35">
      <c r="A12" s="14" t="s">
        <v>13</v>
      </c>
      <c r="B12" s="17">
        <f>$B$10+$B$11</f>
        <v>2093.4299309271823</v>
      </c>
      <c r="C12" s="37"/>
      <c r="D12" s="8" t="s">
        <v>49</v>
      </c>
      <c r="E12" s="48">
        <f>$E$10-$E$11</f>
        <v>78</v>
      </c>
      <c r="G12" s="65" t="s">
        <v>81</v>
      </c>
      <c r="H12" s="66">
        <f>($H$11+$H$6+$H$4)/$H$3</f>
        <v>0.39868598618543649</v>
      </c>
    </row>
    <row r="13" spans="1:11" ht="15" thickBot="1" x14ac:dyDescent="0.35">
      <c r="A13" s="1" t="s">
        <v>45</v>
      </c>
      <c r="B13" s="49">
        <v>0.2</v>
      </c>
      <c r="C13"/>
      <c r="D13" s="12" t="s">
        <v>59</v>
      </c>
      <c r="E13" s="42">
        <f>$E$10*$B$11</f>
        <v>180000</v>
      </c>
      <c r="G13" s="29" t="s">
        <v>38</v>
      </c>
      <c r="H13" s="40">
        <f>($H$11+$H$9+$H$6+$H$4)/$H$3</f>
        <v>0.49868598618543647</v>
      </c>
    </row>
    <row r="14" spans="1:11" x14ac:dyDescent="0.3">
      <c r="A14" s="5" t="s">
        <v>14</v>
      </c>
      <c r="B14" s="50">
        <f>$B$2*$B$13</f>
        <v>40000</v>
      </c>
      <c r="C14"/>
      <c r="D14" s="12" t="s">
        <v>60</v>
      </c>
      <c r="E14" s="42">
        <f>SUM($J$29:$J$628)</f>
        <v>141000</v>
      </c>
    </row>
    <row r="15" spans="1:11" ht="15" thickBot="1" x14ac:dyDescent="0.35">
      <c r="A15" s="5" t="s">
        <v>46</v>
      </c>
      <c r="B15" s="39">
        <v>0.02</v>
      </c>
      <c r="C15"/>
      <c r="D15" s="8" t="s">
        <v>50</v>
      </c>
      <c r="E15" s="9">
        <f>$E$13-$E$14</f>
        <v>39000</v>
      </c>
    </row>
    <row r="16" spans="1:11" x14ac:dyDescent="0.3">
      <c r="A16" s="5" t="s">
        <v>16</v>
      </c>
      <c r="B16" s="51">
        <f>B15/12</f>
        <v>1.6666666666666668E-3</v>
      </c>
      <c r="C16"/>
      <c r="D16" s="12" t="s">
        <v>61</v>
      </c>
      <c r="E16" s="42">
        <f>SUM('Variable Mortgage Hidden'!$J$26:$J$625)</f>
        <v>41700</v>
      </c>
      <c r="G16" s="77" t="s">
        <v>84</v>
      </c>
      <c r="H16" s="77"/>
    </row>
    <row r="17" spans="1:17" x14ac:dyDescent="0.3">
      <c r="A17" s="5" t="s">
        <v>17</v>
      </c>
      <c r="B17" s="50">
        <f>$B$5*$B$16</f>
        <v>300</v>
      </c>
      <c r="C17"/>
      <c r="D17" s="12" t="s">
        <v>62</v>
      </c>
      <c r="E17" s="42">
        <f>SUM($K$29:$K$628)</f>
        <v>26100</v>
      </c>
      <c r="G17" s="69" t="s">
        <v>83</v>
      </c>
      <c r="H17" s="70">
        <f>MAX($B$29:$B$628)</f>
        <v>54758</v>
      </c>
      <c r="I17" s="4"/>
      <c r="J17" s="4"/>
    </row>
    <row r="18" spans="1:17" ht="15" thickBot="1" x14ac:dyDescent="0.35">
      <c r="A18" s="14" t="s">
        <v>18</v>
      </c>
      <c r="B18" s="17">
        <f>$B$12+$B$17</f>
        <v>2393.4299309271823</v>
      </c>
      <c r="C18"/>
      <c r="D18" s="8" t="s">
        <v>51</v>
      </c>
      <c r="E18" s="9">
        <f>$E$16-$E$17</f>
        <v>15600</v>
      </c>
      <c r="G18" s="69" t="s">
        <v>82</v>
      </c>
      <c r="H18" s="70">
        <f>_xlfn.MAXIFS($B$29:$B$628,$J$29:$J$628,"&gt;0")</f>
        <v>52383</v>
      </c>
      <c r="K18" s="4"/>
    </row>
    <row r="19" spans="1:17" x14ac:dyDescent="0.3">
      <c r="C19"/>
      <c r="D19" s="12" t="s">
        <v>63</v>
      </c>
      <c r="E19" s="42">
        <f>$E$7+$E$16</f>
        <v>620765.77700003737</v>
      </c>
      <c r="G19" s="69" t="s">
        <v>85</v>
      </c>
      <c r="H19" s="46" t="str">
        <f>_xlfn.CONCAT(YEAR($H$17)-YEAR($H$18), " Years &amp; ",MONTH($H$17)-MONTH($H$18)," Months")</f>
        <v>6 Years &amp; 6 Months</v>
      </c>
      <c r="I19" s="4"/>
    </row>
    <row r="20" spans="1:17" x14ac:dyDescent="0.3">
      <c r="C20"/>
      <c r="D20" s="59" t="s">
        <v>64</v>
      </c>
      <c r="E20" s="58">
        <f>$E$8+$E$17</f>
        <v>502949.81106712471</v>
      </c>
      <c r="I20" s="4"/>
    </row>
    <row r="21" spans="1:17" ht="15" thickBot="1" x14ac:dyDescent="0.35">
      <c r="C21"/>
      <c r="D21" s="60" t="s">
        <v>52</v>
      </c>
      <c r="E21" s="60">
        <f>$E$19-$E$20</f>
        <v>117815.96593291266</v>
      </c>
      <c r="I21" s="4"/>
    </row>
    <row r="22" spans="1:17" x14ac:dyDescent="0.3">
      <c r="C22"/>
      <c r="D22" s="12" t="s">
        <v>78</v>
      </c>
      <c r="E22" s="42">
        <f>$E$3+$E$6+$E$13+$E$16</f>
        <v>800765.77700004075</v>
      </c>
      <c r="I22" s="4"/>
    </row>
    <row r="23" spans="1:17" x14ac:dyDescent="0.3">
      <c r="B23" s="19"/>
      <c r="C23" s="19"/>
      <c r="D23" s="59" t="s">
        <v>79</v>
      </c>
      <c r="E23" s="58">
        <f>SUM($L$29:$L$628)</f>
        <v>643949.81106712378</v>
      </c>
      <c r="G23" s="4"/>
    </row>
    <row r="24" spans="1:17" ht="15" thickBot="1" x14ac:dyDescent="0.35">
      <c r="B24" s="19"/>
      <c r="C24" s="19"/>
      <c r="D24" s="8" t="s">
        <v>77</v>
      </c>
      <c r="E24" s="9">
        <f>$E$22-$E$23</f>
        <v>156815.96593291697</v>
      </c>
      <c r="G24" s="4"/>
    </row>
    <row r="25" spans="1:17" x14ac:dyDescent="0.3">
      <c r="C25"/>
      <c r="G25" s="4"/>
    </row>
    <row r="26" spans="1:17" ht="15.6" x14ac:dyDescent="0.3">
      <c r="A26" s="84" t="s">
        <v>19</v>
      </c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5" t="s">
        <v>76</v>
      </c>
      <c r="N26" s="85"/>
      <c r="O26" s="85"/>
      <c r="P26" s="85"/>
      <c r="Q26" s="85"/>
    </row>
    <row r="27" spans="1:17" x14ac:dyDescent="0.3">
      <c r="A27" s="20" t="s">
        <v>20</v>
      </c>
      <c r="B27" s="21" t="s">
        <v>21</v>
      </c>
      <c r="C27" s="21" t="s">
        <v>67</v>
      </c>
      <c r="D27" s="22" t="s">
        <v>66</v>
      </c>
      <c r="E27" s="20" t="s">
        <v>22</v>
      </c>
      <c r="F27" s="20" t="s">
        <v>23</v>
      </c>
      <c r="G27" s="20" t="s">
        <v>24</v>
      </c>
      <c r="H27" s="22" t="s">
        <v>42</v>
      </c>
      <c r="I27" s="20" t="s">
        <v>25</v>
      </c>
      <c r="J27" s="20" t="s">
        <v>26</v>
      </c>
      <c r="K27" s="20" t="s">
        <v>27</v>
      </c>
      <c r="L27" s="71" t="s">
        <v>28</v>
      </c>
      <c r="M27" s="72" t="s">
        <v>72</v>
      </c>
      <c r="N27" s="68" t="s">
        <v>73</v>
      </c>
      <c r="O27" s="68" t="s">
        <v>74</v>
      </c>
      <c r="P27" s="68" t="s">
        <v>75</v>
      </c>
      <c r="Q27" s="68" t="s">
        <v>80</v>
      </c>
    </row>
    <row r="28" spans="1:17" x14ac:dyDescent="0.3">
      <c r="A28" s="32">
        <v>0</v>
      </c>
      <c r="B28" s="33"/>
      <c r="C28" s="36"/>
      <c r="D28" s="31"/>
      <c r="E28" s="31"/>
      <c r="F28" s="31"/>
      <c r="G28" s="31"/>
      <c r="H28" s="31"/>
      <c r="I28" s="31">
        <f>$B$5</f>
        <v>180000</v>
      </c>
      <c r="J28" s="31"/>
      <c r="K28" s="31"/>
      <c r="L28" s="31"/>
      <c r="M28" s="46"/>
      <c r="N28" s="46"/>
      <c r="O28" s="46"/>
      <c r="P28" s="7"/>
      <c r="Q28" s="46"/>
    </row>
    <row r="29" spans="1:17" x14ac:dyDescent="0.3">
      <c r="A29" cm="1">
        <f t="array" ref="A29:A388">_xlfn.SEQUENCE($B$7)</f>
        <v>1</v>
      </c>
      <c r="B29" s="52">
        <v>43831</v>
      </c>
      <c r="C29" s="53">
        <v>0.1</v>
      </c>
      <c r="D29" s="35">
        <f>_xlfn.LET(
_xlpm.Payment,IF(OR($C29&lt;&gt;$C28,$C28=""),-PMT($C29/12,COUNT($A29:$A$628),$I28),$D28),
_xlpm.IsPrincipalRemainingZeroCondition,ROUND($I28,2)=0,
_xlpm.IsPrincipalRemainingBlankCondition,$I28="",
_xlpm.IsPeriodBlankCondition,ISBLANK($A29),
_xlpm.Calculation,IF(_xlpm.IsPeriodBlankCondition,"",IF(_xlpm.IsPrincipalRemainingBlankCondition,"",IF(_xlpm.IsPrincipalRemainingZeroCondition,"",_xlpm.Payment))),
_xlpm.Calculation
)</f>
        <v>1579.6288261598379</v>
      </c>
      <c r="E29" s="4" cm="1">
        <f t="array" ref="E29">_xlfn.LET(
_xlpm.StartingPrincipalBalance,$I28,
_xlpm.IsPrincipalRemainingZeroCondition,ROUND($I28,2)=0,
_xlpm.IsPrincipalRemainingBlankCondition,$I28="",
_xlpm.IsPeriodBlankCondition,ISBLANK($A29),
_xlpm.Calculation,IF(_xlpm.IsPeriodBlankCondition,"",IF(_xlpm.IsPrincipalRemainingBlankCondition,"",IF(_xlpm.IsPrincipalRemainingZeroCondition,"",_xlpm.StartingPrincipalBalance))),
_xlpm.Calculation
)</f>
        <v>180000</v>
      </c>
      <c r="F29" s="4" cm="1">
        <f t="array" ref="F29">_xlfn.LET(
_xlpm.InterestCalculation,$I28*($C29/12),
_xlpm.IsPrincipalRemainingZeroCondition,ROUND($I28,2)=0,
_xlpm.IsPrincipalRemainingBlankCondition,$I28="",
_xlpm.IsPeriodBlankCondition,ISBLANK($A29),
_xlpm.Calculation,IF(_xlpm.IsPeriodBlankCondition,"",IF(_xlpm.IsPrincipalRemainingBlankCondition,"",IF(_xlpm.IsPrincipalRemainingZeroCondition,"",_xlpm.InterestCalculation))),
_xlpm.Calculation
)</f>
        <v>1500</v>
      </c>
      <c r="G29" s="4">
        <f t="shared" ref="G29:G92" si="0">_xlfn.LET(
_xlpm.PrincipalOwedCalculation,$D29-$F29,
_xlpm.IsPrincipalLessThenOrEqualToMonthlyPaymentCondition,$I28&lt;=$D29,
_xlpm.IsPrincipalZeroCondition,ROUND($I28,2) = 0,
_xlpm.IsPrincipalRemainingBlankCondition,$I28="",
_xlpm.IsPeriodBlankCondition,ISBLANK($A29),
_xlpm.Calculation,IF(_xlpm.IsPeriodBlankCondition,"",IF(_xlpm.IsPrincipalRemainingBlankCondition,"",IF(_xlpm.IsPrincipalZeroCondition,"",IF(_xlpm.IsPrincipalLessThenOrEqualToMonthlyPaymentCondition,$I28,_xlpm.PrincipalOwedCalculation)))),
_xlpm.Calculation
)</f>
        <v>79.628826159837899</v>
      </c>
      <c r="H29" s="4">
        <v>100</v>
      </c>
      <c r="I29" s="4">
        <f t="shared" ref="I29:I92" si="1">_xlfn.LET(
_xlpm.StartingBalanceGreaterThanPrincipalOwedPlusPrepaymentCondition,$E29&gt;=$G29+$H29,
_xlpm.IsPrincpalOwedPlusPrepaymentLessThanOrEqualToPrincipalRemainingCondition,ROUND($G29+$H29,2)&lt;=ROUND($I28,2),
_xlpm.IsCurrentPrincapalOwedAmtGreaterThanPrevPrincipalOwedCondition,$G28&gt;$I28,
_xlpm.IsPrincipalZeroCondition,ROUND($I28,2) = 0,
_xlpm.IsPrincipalRemainingBlankCondition,$I28="",
_xlpm.IsPeriodBlankCondition,ISBLANK($A29),
_xlpm.Calculation,IF(_xlpm.IsPeriodBlankCondition,"",IF(_xlpm.IsPrincipalRemainingBlankCondition,"",IF(_xlpm.IsPrincipalZeroCondition,"",IF(_xlpm.StartingBalanceGreaterThanPrincipalOwedPlusPrepaymentCondition,$E29-$G29-$H29,0)))),
_xlpm.Calculation
)</f>
        <v>179820.37117384016</v>
      </c>
      <c r="J29" s="4">
        <f t="shared" ref="J29:J92" si="2">_xlfn.LET(
_xlpm.PrincpalRemainingCalculation,$B$11,
_xlpm.IsPrincipalZeroCondition,ROUND($I28,2) = 0,
_xlpm.IsPrincipalRemainingBlankCondition,$I28="",
_xlpm.IsPeriodBlankCondition,ISBLANK($A29),
_xlpm.Calculation,IF(_xlpm.IsPeriodBlankCondition,"",IF(_xlpm.IsPrincipalRemainingBlankCondition,"",IF(_xlpm.IsPrincipalZeroCondition,"",_xlpm.PrincpalRemainingCalculation))),
_xlpm.Calculation
)</f>
        <v>500</v>
      </c>
      <c r="K29" s="4">
        <f t="shared" ref="K29:K92" si="3">_xlfn.LET(
_xlpm.IsPrincipalRemainingLessThanOrEqualToPMICutoffAmtCondition,$I28&lt;=$B$2*(1-$B$13),
_xlpm.PMIMonthlyPayment,$B$17,
_xlpm.IsPrincipalZeroCondition,ROUND($I28,2) = 0,
_xlpm.IsPrincipalRemainingBlankCondition,$I28="",
_xlpm.IsPeriodBlankCondition,ISBLANK($A29),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29" s="4">
        <f t="shared" ref="L29:L92" si="4">_xlfn.LET(
_xlpm.PrePaymentActuallyPaid,IF($E29&gt;=$G29+$H29,$H29,$E29-$G29),
_xlpm.IfPMIOwedIsBlank,IF($K29 = "",0,$K29),
_xlpm.TotalMonthlyPaymentCalculation,$F29+$G29+$J29+_xlpm.IfPMIOwedIsBlank+_xlpm.PrePaymentActuallyPaid,
_xlpm.IsPrincipalZeroCondition,ROUND($I28,2) = 0,
_xlpm.IsPrincipalRemainingBlankCondition,$I28="",
_xlpm.IsPeriodBlankCondition,ISBLANK($A29),
_xlpm.Calculation,IF(_xlpm.IsPeriodBlankCondition,"",IF(_xlpm.IsPrincipalRemainingBlankCondition,"",IF(_xlpm.IsPrincipalZeroCondition,"",_xlpm.TotalMonthlyPaymentCalculation))),
_xlpm.Calculation
)</f>
        <v>2479.6288261598379</v>
      </c>
      <c r="M29" s="4">
        <f>_xlfn.LET(
_xlpm.CumulativeInterestCalculation,SUM($F$29:$F29),
_xlpm.IsPrincipalZeroCondition,ROUND($I28,2) = 0,
_xlpm.IsPrincipalRemainingBlankCondition,$I28="",
_xlpm.IsPeriodBlankCondition,ISBLANK($A29),
_xlpm.Calculation,IF(_xlpm.IsPeriodBlankCondition,"",IF(_xlpm.IsPrincipalRemainingBlankCondition,"",IF(_xlpm.IsPrincipalZeroCondition,"",_xlpm.CumulativeInterestCalculation))),
_xlpm.Calculation
)</f>
        <v>1500</v>
      </c>
      <c r="N29" s="4">
        <f>_xlfn.LET(
_xlpm.CumulativePrincipalCalculation,SUM($G$29:$H29),
_xlpm.CumulativePrincipalCalculationIfPrincipalLessThenOrEqualToMonthlyPaymentCondition,$N28+$H29,
_xlpm.PrincipalOwedCalculation,$B$10-$F29,
_xlpm.IsPrincipalLessThenOrEqualToMonthlyPaymentCondition,$I28&lt;=$B$10,
_xlpm.IsPrincipalZeroCondition,ROUND($I28,2) = 0,
_xlpm.IsPrincipalRemainingBlankCondition,$I28="",
_xlpm.IsPeriodBlankCondition,ISBLANK($A29),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179.6288261598379</v>
      </c>
      <c r="O29" s="4">
        <f>_xlfn.LET(
_xlpm.CumulativePMICalculation,SUM($K$29:$K29),
_xlpm.IsPrincipalZeroCondition,ROUND($I28,2) = 0,
_xlpm.IsPrincipalRemainingBlankCondition,$I28="",
_xlpm.IsPeriodBlankCondition,ISBLANK($A29),
_xlpm.Calculation,IF(_xlpm.IsPeriodBlankCondition,"",IF(_xlpm.IsPrincipalRemainingBlankCondition,"",IF(_xlpm.IsPrincipalZeroCondition,"",_xlpm.CumulativePMICalculation))),
_xlpm.Calculation
)</f>
        <v>300</v>
      </c>
      <c r="P29" s="4">
        <f>_xlfn.LET(
_xlpm.CumulativeHousingPayments,$M29+$N29+$O29,
_xlpm.PrincipalOwedCalculation,$B$10-$F29,
_xlpm.IsPrincipalLessThenOrEqualToMonthlyPaymentCondition,$I28&lt;=$B$10,
_xlpm.IsPrincipalZeroCondition,ROUND($I28,2) = 0,
_xlpm.IsPrincipalRemainingBlankCondition,$I28="",
_xlpm.IsPeriodBlankCondition,ISBLANK($A29),
_xlpm.Calculation,IF(_xlpm.IsPeriodBlankCondition,"",IF(_xlpm.IsPrincipalRemainingBlankCondition,"",IF(_xlpm.IsPrincipalZeroCondition,"",_xlpm.CumulativeHousingPayments))),
_xlpm.Calculation
)</f>
        <v>1979.6288261598379</v>
      </c>
      <c r="Q29" s="4">
        <f>_xlfn.LET(
_xlpm.CumulativeHousingPaymentsIncludingAdditionalCosts,SUM($L$29:$L29),
_xlpm.PrincipalOwedCalculation,$B$10-$F29,
_xlpm.IsPrincipalLessThenOrEqualToMonthlyPaymentCondition,$I28&lt;=$B$10,
_xlpm.IsPrincipalZeroCondition,ROUND($I28,2) = 0,
_xlpm.IsPrincipalRemainingBlankCondition,$I28="",
_xlpm.IsPeriodBlankCondition,ISBLANK($A29),
_xlpm.Calculation,IF(_xlpm.IsPeriodBlankCondition,"",IF(_xlpm.IsPrincipalRemainingBlankCondition,"",IF(_xlpm.IsPrincipalZeroCondition,"",_xlpm.CumulativeHousingPaymentsIncludingAdditionalCosts))),
_xlpm.Calculation
)</f>
        <v>2479.6288261598379</v>
      </c>
    </row>
    <row r="30" spans="1:17" x14ac:dyDescent="0.3">
      <c r="A30">
        <v>2</v>
      </c>
      <c r="B30" s="34">
        <f t="shared" ref="B30:B93" si="5">IF(ISBLANK($A30),"",EDATE($B29,1))</f>
        <v>43862</v>
      </c>
      <c r="C30" s="53">
        <v>0.1</v>
      </c>
      <c r="D30" s="35">
        <f>_xlfn.LET(
_xlpm.Payment,IF(OR($C30&lt;&gt;$C29,$C29=""),-PMT($C30/12,COUNT($A30:$A$628),$I29),$D29),
_xlpm.IsPrincipalRemainingZeroCondition,ROUND($I29,2)=0,
_xlpm.IsPrincipalRemainingBlankCondition,$I29="",
_xlpm.IsPeriodBlankCondition,ISBLANK($A30),
_xlpm.Calculation,IF(_xlpm.IsPeriodBlankCondition,"",IF(_xlpm.IsPrincipalRemainingBlankCondition,"",IF(_xlpm.IsPrincipalRemainingZeroCondition,"",_xlpm.Payment))),
_xlpm.Calculation
)</f>
        <v>1579.6288261598379</v>
      </c>
      <c r="E30" s="4">
        <f t="shared" ref="E30:E93" si="6">_xlfn.LET(
_xlpm.StartingPrincipalBalance,$I29,
_xlpm.IsPrincipalRemainingZeroCondition,ROUND($I29,2)=0,
_xlpm.IsPrincipalRemainingBlankCondition,$I29="",
_xlpm.IsPeriodBlankCondition,ISBLANK($A30),
_xlpm.Calculation,IF(_xlpm.IsPeriodBlankCondition,"",IF(_xlpm.IsPrincipalRemainingBlankCondition,"",IF(_xlpm.IsPrincipalRemainingZeroCondition,"",_xlpm.StartingPrincipalBalance))),
_xlpm.Calculation
)</f>
        <v>179820.37117384016</v>
      </c>
      <c r="F30" s="4" cm="1">
        <f t="array" ref="F30">_xlfn.LET(
_xlpm.InterestCalculation,$I29*($C30/12),
_xlpm.IsPrincipalRemainingZeroCondition,ROUND($I29,2)=0,
_xlpm.IsPrincipalRemainingBlankCondition,$I29="",
_xlpm.IsPeriodBlankCondition,ISBLANK($A30),
_xlpm.Calculation,IF(_xlpm.IsPeriodBlankCondition,"",IF(_xlpm.IsPrincipalRemainingBlankCondition,"",IF(_xlpm.IsPrincipalRemainingZeroCondition,"",_xlpm.InterestCalculation))),
_xlpm.Calculation
)</f>
        <v>1498.5030931153347</v>
      </c>
      <c r="G30" s="4">
        <f t="shared" si="0"/>
        <v>81.125733044503249</v>
      </c>
      <c r="H30" s="4">
        <v>100</v>
      </c>
      <c r="I30" s="4">
        <f t="shared" si="1"/>
        <v>179639.24544079567</v>
      </c>
      <c r="J30" s="4">
        <f t="shared" si="2"/>
        <v>500</v>
      </c>
      <c r="K30" s="4">
        <f t="shared" si="3"/>
        <v>300</v>
      </c>
      <c r="L30" s="4">
        <f t="shared" si="4"/>
        <v>2479.6288261598379</v>
      </c>
      <c r="M30" s="4">
        <f>_xlfn.LET(
_xlpm.CumulativeInterestCalculation,SUM($F$29:$F30),
_xlpm.IsPrincipalZeroCondition,ROUND($I29,2) = 0,
_xlpm.IsPrincipalRemainingBlankCondition,$I29="",
_xlpm.IsPeriodBlankCondition,ISBLANK($A30),
_xlpm.Calculation,IF(_xlpm.IsPeriodBlankCondition,"",IF(_xlpm.IsPrincipalRemainingBlankCondition,"",IF(_xlpm.IsPrincipalZeroCondition,"",_xlpm.CumulativeInterestCalculation))),
_xlpm.Calculation
)</f>
        <v>2998.5030931153347</v>
      </c>
      <c r="N30" s="4">
        <f>_xlfn.LET(
_xlpm.CumulativePrincipalCalculation,SUM($G$29:$H30),
_xlpm.CumulativePrincipalCalculationIfPrincipalLessThenOrEqualToMonthlyPaymentCondition,$N29+$H30,
_xlpm.PrincipalOwedCalculation,$B$10-$F30,
_xlpm.IsPrincipalLessThenOrEqualToMonthlyPaymentCondition,$I29&lt;=$B$10,
_xlpm.IsPrincipalZeroCondition,ROUND($I29,2) = 0,
_xlpm.IsPrincipalRemainingBlankCondition,$I29="",
_xlpm.IsPeriodBlankCondition,ISBLANK($A30),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360.75455920434115</v>
      </c>
      <c r="O30" s="4">
        <f>_xlfn.LET(
_xlpm.CumulativePMICalculation,SUM($K$29:$K30),
_xlpm.IsPrincipalZeroCondition,ROUND($I29,2) = 0,
_xlpm.IsPrincipalRemainingBlankCondition,$I29="",
_xlpm.IsPeriodBlankCondition,ISBLANK($A30),
_xlpm.Calculation,IF(_xlpm.IsPeriodBlankCondition,"",IF(_xlpm.IsPrincipalRemainingBlankCondition,"",IF(_xlpm.IsPrincipalZeroCondition,"",_xlpm.CumulativePMICalculation))),
_xlpm.Calculation
)</f>
        <v>600</v>
      </c>
      <c r="P30" s="4">
        <f t="shared" ref="P30:P93" si="7">_xlfn.LET(
_xlpm.CumulativeHousingPayments,$M30+$N30+$O30,
_xlpm.PrincipalOwedCalculation,$B$10-$F30,
_xlpm.IsPrincipalLessThenOrEqualToMonthlyPaymentCondition,$I29&lt;=$B$10,
_xlpm.IsPrincipalZeroCondition,ROUND($I29,2) = 0,
_xlpm.IsPrincipalRemainingBlankCondition,$I29="",
_xlpm.IsPeriodBlankCondition,ISBLANK($A30),
_xlpm.Calculation,IF(_xlpm.IsPeriodBlankCondition,"",IF(_xlpm.IsPrincipalRemainingBlankCondition,"",IF(_xlpm.IsPrincipalZeroCondition,"",_xlpm.CumulativeHousingPayments))),
_xlpm.Calculation
)</f>
        <v>3959.2576523196758</v>
      </c>
      <c r="Q30" s="4">
        <f>_xlfn.LET(
_xlpm.CumulativeHousingPaymentsIncludingAdditionalCosts,SUM($L$29:$L30),
_xlpm.PrincipalOwedCalculation,$B$10-$F30,
_xlpm.IsPrincipalLessThenOrEqualToMonthlyPaymentCondition,$I29&lt;=$B$10,
_xlpm.IsPrincipalZeroCondition,ROUND($I29,2) = 0,
_xlpm.IsPrincipalRemainingBlankCondition,$I29="",
_xlpm.IsPeriodBlankCondition,ISBLANK($A30),
_xlpm.Calculation,IF(_xlpm.IsPeriodBlankCondition,"",IF(_xlpm.IsPrincipalRemainingBlankCondition,"",IF(_xlpm.IsPrincipalZeroCondition,"",_xlpm.CumulativeHousingPaymentsIncludingAdditionalCosts))),
_xlpm.Calculation
)</f>
        <v>4959.2576523196758</v>
      </c>
    </row>
    <row r="31" spans="1:17" x14ac:dyDescent="0.3">
      <c r="A31">
        <v>3</v>
      </c>
      <c r="B31" s="34">
        <f t="shared" si="5"/>
        <v>43891</v>
      </c>
      <c r="C31" s="53">
        <v>0.1</v>
      </c>
      <c r="D31" s="35">
        <f>_xlfn.LET(
_xlpm.Payment,IF(OR($C31&lt;&gt;$C30,$C30=""),-PMT($C31/12,COUNT($A31:$A$628),$I30),$D30),
_xlpm.IsPrincipalRemainingZeroCondition,ROUND($I30,2)=0,
_xlpm.IsPrincipalRemainingBlankCondition,$I30="",
_xlpm.IsPeriodBlankCondition,ISBLANK($A31),
_xlpm.Calculation,IF(_xlpm.IsPeriodBlankCondition,"",IF(_xlpm.IsPrincipalRemainingBlankCondition,"",IF(_xlpm.IsPrincipalRemainingZeroCondition,"",_xlpm.Payment))),
_xlpm.Calculation
)</f>
        <v>1579.6288261598379</v>
      </c>
      <c r="E31" s="4">
        <f t="shared" si="6"/>
        <v>179639.24544079567</v>
      </c>
      <c r="F31" s="4" cm="1">
        <f t="array" ref="F31">_xlfn.LET(
_xlpm.InterestCalculation,$I30*($C31/12),
_xlpm.IsPrincipalRemainingZeroCondition,ROUND($I30,2)=0,
_xlpm.IsPrincipalRemainingBlankCondition,$I30="",
_xlpm.IsPeriodBlankCondition,ISBLANK($A31),
_xlpm.Calculation,IF(_xlpm.IsPeriodBlankCondition,"",IF(_xlpm.IsPrincipalRemainingBlankCondition,"",IF(_xlpm.IsPrincipalRemainingZeroCondition,"",_xlpm.InterestCalculation))),
_xlpm.Calculation
)</f>
        <v>1496.9937120066306</v>
      </c>
      <c r="G31" s="4">
        <f t="shared" si="0"/>
        <v>82.635114153207269</v>
      </c>
      <c r="H31" s="4">
        <v>100</v>
      </c>
      <c r="I31" s="4">
        <f t="shared" si="1"/>
        <v>179456.61032664246</v>
      </c>
      <c r="J31" s="4">
        <f t="shared" si="2"/>
        <v>500</v>
      </c>
      <c r="K31" s="4">
        <f t="shared" si="3"/>
        <v>300</v>
      </c>
      <c r="L31" s="4">
        <f t="shared" si="4"/>
        <v>2479.6288261598379</v>
      </c>
      <c r="M31" s="4">
        <f>_xlfn.LET(
_xlpm.CumulativeInterestCalculation,SUM($F$29:$F31),
_xlpm.IsPrincipalZeroCondition,ROUND($I30,2) = 0,
_xlpm.IsPrincipalRemainingBlankCondition,$I30="",
_xlpm.IsPeriodBlankCondition,ISBLANK($A31),
_xlpm.Calculation,IF(_xlpm.IsPeriodBlankCondition,"",IF(_xlpm.IsPrincipalRemainingBlankCondition,"",IF(_xlpm.IsPrincipalZeroCondition,"",_xlpm.CumulativeInterestCalculation))),
_xlpm.Calculation
)</f>
        <v>4495.4968051219657</v>
      </c>
      <c r="N31" s="4">
        <f>_xlfn.LET(
_xlpm.CumulativePrincipalCalculation,SUM($G$29:$H31),
_xlpm.CumulativePrincipalCalculationIfPrincipalLessThenOrEqualToMonthlyPaymentCondition,$N30+$H31,
_xlpm.PrincipalOwedCalculation,$B$10-$F31,
_xlpm.IsPrincipalLessThenOrEqualToMonthlyPaymentCondition,$I30&lt;=$B$10,
_xlpm.IsPrincipalZeroCondition,ROUND($I30,2) = 0,
_xlpm.IsPrincipalRemainingBlankCondition,$I30="",
_xlpm.IsPeriodBlankCondition,ISBLANK($A31),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543.38967335754842</v>
      </c>
      <c r="O31" s="4">
        <f>_xlfn.LET(
_xlpm.CumulativePMICalculation,SUM($K$29:$K31),
_xlpm.IsPrincipalZeroCondition,ROUND($I30,2) = 0,
_xlpm.IsPrincipalRemainingBlankCondition,$I30="",
_xlpm.IsPeriodBlankCondition,ISBLANK($A31),
_xlpm.Calculation,IF(_xlpm.IsPeriodBlankCondition,"",IF(_xlpm.IsPrincipalRemainingBlankCondition,"",IF(_xlpm.IsPrincipalZeroCondition,"",_xlpm.CumulativePMICalculation))),
_xlpm.Calculation
)</f>
        <v>900</v>
      </c>
      <c r="P31" s="4">
        <f t="shared" si="7"/>
        <v>5938.8864784795142</v>
      </c>
      <c r="Q31" s="4">
        <f>_xlfn.LET(
_xlpm.CumulativeHousingPaymentsIncludingAdditionalCosts,SUM($L$29:$L31),
_xlpm.PrincipalOwedCalculation,$B$10-$F31,
_xlpm.IsPrincipalLessThenOrEqualToMonthlyPaymentCondition,$I30&lt;=$B$10,
_xlpm.IsPrincipalZeroCondition,ROUND($I30,2) = 0,
_xlpm.IsPrincipalRemainingBlankCondition,$I30="",
_xlpm.IsPeriodBlankCondition,ISBLANK($A31),
_xlpm.Calculation,IF(_xlpm.IsPeriodBlankCondition,"",IF(_xlpm.IsPrincipalRemainingBlankCondition,"",IF(_xlpm.IsPrincipalZeroCondition,"",_xlpm.CumulativeHousingPaymentsIncludingAdditionalCosts))),
_xlpm.Calculation
)</f>
        <v>7438.8864784795132</v>
      </c>
    </row>
    <row r="32" spans="1:17" x14ac:dyDescent="0.3">
      <c r="A32">
        <v>4</v>
      </c>
      <c r="B32" s="34">
        <f t="shared" si="5"/>
        <v>43922</v>
      </c>
      <c r="C32" s="53">
        <v>0.1</v>
      </c>
      <c r="D32" s="35">
        <f>_xlfn.LET(
_xlpm.Payment,IF(OR($C32&lt;&gt;$C31,$C31=""),-PMT($C32/12,COUNT($A32:$A$628),$I31),$D31),
_xlpm.IsPrincipalRemainingZeroCondition,ROUND($I31,2)=0,
_xlpm.IsPrincipalRemainingBlankCondition,$I31="",
_xlpm.IsPeriodBlankCondition,ISBLANK($A32),
_xlpm.Calculation,IF(_xlpm.IsPeriodBlankCondition,"",IF(_xlpm.IsPrincipalRemainingBlankCondition,"",IF(_xlpm.IsPrincipalRemainingZeroCondition,"",_xlpm.Payment))),
_xlpm.Calculation
)</f>
        <v>1579.6288261598379</v>
      </c>
      <c r="E32" s="4">
        <f t="shared" si="6"/>
        <v>179456.61032664246</v>
      </c>
      <c r="F32" s="4" cm="1">
        <f t="array" ref="F32">_xlfn.LET(
_xlpm.InterestCalculation,$I31*($C32/12),
_xlpm.IsPrincipalRemainingZeroCondition,ROUND($I31,2)=0,
_xlpm.IsPrincipalRemainingBlankCondition,$I31="",
_xlpm.IsPeriodBlankCondition,ISBLANK($A32),
_xlpm.Calculation,IF(_xlpm.IsPeriodBlankCondition,"",IF(_xlpm.IsPrincipalRemainingBlankCondition,"",IF(_xlpm.IsPrincipalRemainingZeroCondition,"",_xlpm.InterestCalculation))),
_xlpm.Calculation
)</f>
        <v>1495.4717527220205</v>
      </c>
      <c r="G32" s="4">
        <f t="shared" si="0"/>
        <v>84.157073437817417</v>
      </c>
      <c r="H32" s="4">
        <v>100</v>
      </c>
      <c r="I32" s="4">
        <f t="shared" si="1"/>
        <v>179272.45325320464</v>
      </c>
      <c r="J32" s="4">
        <f t="shared" si="2"/>
        <v>500</v>
      </c>
      <c r="K32" s="4">
        <f t="shared" si="3"/>
        <v>300</v>
      </c>
      <c r="L32" s="4">
        <f t="shared" si="4"/>
        <v>2479.6288261598379</v>
      </c>
      <c r="M32" s="4">
        <f>_xlfn.LET(
_xlpm.CumulativeInterestCalculation,SUM($F$29:$F32),
_xlpm.IsPrincipalZeroCondition,ROUND($I31,2) = 0,
_xlpm.IsPrincipalRemainingBlankCondition,$I31="",
_xlpm.IsPeriodBlankCondition,ISBLANK($A32),
_xlpm.Calculation,IF(_xlpm.IsPeriodBlankCondition,"",IF(_xlpm.IsPrincipalRemainingBlankCondition,"",IF(_xlpm.IsPrincipalZeroCondition,"",_xlpm.CumulativeInterestCalculation))),
_xlpm.Calculation
)</f>
        <v>5990.9685578439858</v>
      </c>
      <c r="N32" s="4">
        <f>_xlfn.LET(
_xlpm.CumulativePrincipalCalculation,SUM($G$29:$H32),
_xlpm.CumulativePrincipalCalculationIfPrincipalLessThenOrEqualToMonthlyPaymentCondition,$N31+$H32,
_xlpm.PrincipalOwedCalculation,$B$10-$F32,
_xlpm.IsPrincipalLessThenOrEqualToMonthlyPaymentCondition,$I31&lt;=$B$10,
_xlpm.IsPrincipalZeroCondition,ROUND($I31,2) = 0,
_xlpm.IsPrincipalRemainingBlankCondition,$I31="",
_xlpm.IsPeriodBlankCondition,ISBLANK($A32),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727.54674679536583</v>
      </c>
      <c r="O32" s="4">
        <f>_xlfn.LET(
_xlpm.CumulativePMICalculation,SUM($K$29:$K32),
_xlpm.IsPrincipalZeroCondition,ROUND($I31,2) = 0,
_xlpm.IsPrincipalRemainingBlankCondition,$I31="",
_xlpm.IsPeriodBlankCondition,ISBLANK($A32),
_xlpm.Calculation,IF(_xlpm.IsPeriodBlankCondition,"",IF(_xlpm.IsPrincipalRemainingBlankCondition,"",IF(_xlpm.IsPrincipalZeroCondition,"",_xlpm.CumulativePMICalculation))),
_xlpm.Calculation
)</f>
        <v>1200</v>
      </c>
      <c r="P32" s="4">
        <f t="shared" si="7"/>
        <v>7918.5153046393516</v>
      </c>
      <c r="Q32" s="4">
        <f>_xlfn.LET(
_xlpm.CumulativeHousingPaymentsIncludingAdditionalCosts,SUM($L$29:$L32),
_xlpm.PrincipalOwedCalculation,$B$10-$F32,
_xlpm.IsPrincipalLessThenOrEqualToMonthlyPaymentCondition,$I31&lt;=$B$10,
_xlpm.IsPrincipalZeroCondition,ROUND($I31,2) = 0,
_xlpm.IsPrincipalRemainingBlankCondition,$I31="",
_xlpm.IsPeriodBlankCondition,ISBLANK($A32),
_xlpm.Calculation,IF(_xlpm.IsPeriodBlankCondition,"",IF(_xlpm.IsPrincipalRemainingBlankCondition,"",IF(_xlpm.IsPrincipalZeroCondition,"",_xlpm.CumulativeHousingPaymentsIncludingAdditionalCosts))),
_xlpm.Calculation
)</f>
        <v>9918.5153046393516</v>
      </c>
    </row>
    <row r="33" spans="1:17" x14ac:dyDescent="0.3">
      <c r="A33">
        <v>5</v>
      </c>
      <c r="B33" s="34">
        <f t="shared" si="5"/>
        <v>43952</v>
      </c>
      <c r="C33" s="53">
        <v>0.1</v>
      </c>
      <c r="D33" s="35">
        <f>_xlfn.LET(
_xlpm.Payment,IF(OR($C33&lt;&gt;$C32,$C32=""),-PMT($C33/12,COUNT($A33:$A$628),$I32),$D32),
_xlpm.IsPrincipalRemainingZeroCondition,ROUND($I32,2)=0,
_xlpm.IsPrincipalRemainingBlankCondition,$I32="",
_xlpm.IsPeriodBlankCondition,ISBLANK($A33),
_xlpm.Calculation,IF(_xlpm.IsPeriodBlankCondition,"",IF(_xlpm.IsPrincipalRemainingBlankCondition,"",IF(_xlpm.IsPrincipalRemainingZeroCondition,"",_xlpm.Payment))),
_xlpm.Calculation
)</f>
        <v>1579.6288261598379</v>
      </c>
      <c r="E33" s="4">
        <f t="shared" si="6"/>
        <v>179272.45325320464</v>
      </c>
      <c r="F33" s="4" cm="1">
        <f t="array" ref="F33">_xlfn.LET(
_xlpm.InterestCalculation,$I32*($C33/12),
_xlpm.IsPrincipalRemainingZeroCondition,ROUND($I32,2)=0,
_xlpm.IsPrincipalRemainingBlankCondition,$I32="",
_xlpm.IsPeriodBlankCondition,ISBLANK($A33),
_xlpm.Calculation,IF(_xlpm.IsPeriodBlankCondition,"",IF(_xlpm.IsPrincipalRemainingBlankCondition,"",IF(_xlpm.IsPrincipalRemainingZeroCondition,"",_xlpm.InterestCalculation))),
_xlpm.Calculation
)</f>
        <v>1493.9371104433719</v>
      </c>
      <c r="G33" s="4">
        <f t="shared" si="0"/>
        <v>85.691715716465978</v>
      </c>
      <c r="H33" s="4">
        <v>100</v>
      </c>
      <c r="I33" s="4">
        <f t="shared" si="1"/>
        <v>179086.76153748817</v>
      </c>
      <c r="J33" s="4">
        <f t="shared" si="2"/>
        <v>500</v>
      </c>
      <c r="K33" s="4">
        <f t="shared" si="3"/>
        <v>300</v>
      </c>
      <c r="L33" s="4">
        <f t="shared" si="4"/>
        <v>2479.6288261598379</v>
      </c>
      <c r="M33" s="4">
        <f>_xlfn.LET(
_xlpm.CumulativeInterestCalculation,SUM($F$29:$F33),
_xlpm.IsPrincipalZeroCondition,ROUND($I32,2) = 0,
_xlpm.IsPrincipalRemainingBlankCondition,$I32="",
_xlpm.IsPeriodBlankCondition,ISBLANK($A33),
_xlpm.Calculation,IF(_xlpm.IsPeriodBlankCondition,"",IF(_xlpm.IsPrincipalRemainingBlankCondition,"",IF(_xlpm.IsPrincipalZeroCondition,"",_xlpm.CumulativeInterestCalculation))),
_xlpm.Calculation
)</f>
        <v>7484.9056682873579</v>
      </c>
      <c r="N33" s="4">
        <f>_xlfn.LET(
_xlpm.CumulativePrincipalCalculation,SUM($G$29:$H33),
_xlpm.CumulativePrincipalCalculationIfPrincipalLessThenOrEqualToMonthlyPaymentCondition,$N32+$H33,
_xlpm.PrincipalOwedCalculation,$B$10-$F33,
_xlpm.IsPrincipalLessThenOrEqualToMonthlyPaymentCondition,$I32&lt;=$B$10,
_xlpm.IsPrincipalZeroCondition,ROUND($I32,2) = 0,
_xlpm.IsPrincipalRemainingBlankCondition,$I32="",
_xlpm.IsPeriodBlankCondition,ISBLANK($A33),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913.23846251183181</v>
      </c>
      <c r="O33" s="4">
        <f>_xlfn.LET(
_xlpm.CumulativePMICalculation,SUM($K$29:$K33),
_xlpm.IsPrincipalZeroCondition,ROUND($I32,2) = 0,
_xlpm.IsPrincipalRemainingBlankCondition,$I32="",
_xlpm.IsPeriodBlankCondition,ISBLANK($A33),
_xlpm.Calculation,IF(_xlpm.IsPeriodBlankCondition,"",IF(_xlpm.IsPrincipalRemainingBlankCondition,"",IF(_xlpm.IsPrincipalZeroCondition,"",_xlpm.CumulativePMICalculation))),
_xlpm.Calculation
)</f>
        <v>1500</v>
      </c>
      <c r="P33" s="4">
        <f t="shared" si="7"/>
        <v>9898.14413079919</v>
      </c>
      <c r="Q33" s="4">
        <f>_xlfn.LET(
_xlpm.CumulativeHousingPaymentsIncludingAdditionalCosts,SUM($L$29:$L33),
_xlpm.PrincipalOwedCalculation,$B$10-$F33,
_xlpm.IsPrincipalLessThenOrEqualToMonthlyPaymentCondition,$I32&lt;=$B$10,
_xlpm.IsPrincipalZeroCondition,ROUND($I32,2) = 0,
_xlpm.IsPrincipalRemainingBlankCondition,$I32="",
_xlpm.IsPeriodBlankCondition,ISBLANK($A33),
_xlpm.Calculation,IF(_xlpm.IsPeriodBlankCondition,"",IF(_xlpm.IsPrincipalRemainingBlankCondition,"",IF(_xlpm.IsPrincipalZeroCondition,"",_xlpm.CumulativeHousingPaymentsIncludingAdditionalCosts))),
_xlpm.Calculation
)</f>
        <v>12398.14413079919</v>
      </c>
    </row>
    <row r="34" spans="1:17" x14ac:dyDescent="0.3">
      <c r="A34">
        <v>6</v>
      </c>
      <c r="B34" s="34">
        <f t="shared" si="5"/>
        <v>43983</v>
      </c>
      <c r="C34" s="53">
        <v>0.1</v>
      </c>
      <c r="D34" s="35">
        <f>_xlfn.LET(
_xlpm.Payment,IF(OR($C34&lt;&gt;$C33,$C33=""),-PMT($C34/12,COUNT($A34:$A$628),$I33),$D33),
_xlpm.IsPrincipalRemainingZeroCondition,ROUND($I33,2)=0,
_xlpm.IsPrincipalRemainingBlankCondition,$I33="",
_xlpm.IsPeriodBlankCondition,ISBLANK($A34),
_xlpm.Calculation,IF(_xlpm.IsPeriodBlankCondition,"",IF(_xlpm.IsPrincipalRemainingBlankCondition,"",IF(_xlpm.IsPrincipalRemainingZeroCondition,"",_xlpm.Payment))),
_xlpm.Calculation
)</f>
        <v>1579.6288261598379</v>
      </c>
      <c r="E34" s="4">
        <f t="shared" si="6"/>
        <v>179086.76153748817</v>
      </c>
      <c r="F34" s="4" cm="1">
        <f t="array" ref="F34">_xlfn.LET(
_xlpm.InterestCalculation,$I33*($C34/12),
_xlpm.IsPrincipalRemainingZeroCondition,ROUND($I33,2)=0,
_xlpm.IsPrincipalRemainingBlankCondition,$I33="",
_xlpm.IsPeriodBlankCondition,ISBLANK($A34),
_xlpm.Calculation,IF(_xlpm.IsPeriodBlankCondition,"",IF(_xlpm.IsPrincipalRemainingBlankCondition,"",IF(_xlpm.IsPrincipalRemainingZeroCondition,"",_xlpm.InterestCalculation))),
_xlpm.Calculation
)</f>
        <v>1492.389679479068</v>
      </c>
      <c r="G34" s="4">
        <f t="shared" si="0"/>
        <v>87.239146680769863</v>
      </c>
      <c r="H34" s="4">
        <v>100</v>
      </c>
      <c r="I34" s="4">
        <f t="shared" si="1"/>
        <v>178899.5223908074</v>
      </c>
      <c r="J34" s="4">
        <f t="shared" si="2"/>
        <v>500</v>
      </c>
      <c r="K34" s="4">
        <f t="shared" si="3"/>
        <v>300</v>
      </c>
      <c r="L34" s="4">
        <f t="shared" si="4"/>
        <v>2479.6288261598379</v>
      </c>
      <c r="M34" s="4">
        <f>_xlfn.LET(
_xlpm.CumulativeInterestCalculation,SUM($F$29:$F34),
_xlpm.IsPrincipalZeroCondition,ROUND($I33,2) = 0,
_xlpm.IsPrincipalRemainingBlankCondition,$I33="",
_xlpm.IsPeriodBlankCondition,ISBLANK($A34),
_xlpm.Calculation,IF(_xlpm.IsPeriodBlankCondition,"",IF(_xlpm.IsPrincipalRemainingBlankCondition,"",IF(_xlpm.IsPrincipalZeroCondition,"",_xlpm.CumulativeInterestCalculation))),
_xlpm.Calculation
)</f>
        <v>8977.2953477664269</v>
      </c>
      <c r="N34" s="4">
        <f>_xlfn.LET(
_xlpm.CumulativePrincipalCalculation,SUM($G$29:$H34),
_xlpm.CumulativePrincipalCalculationIfPrincipalLessThenOrEqualToMonthlyPaymentCondition,$N33+$H34,
_xlpm.PrincipalOwedCalculation,$B$10-$F34,
_xlpm.IsPrincipalLessThenOrEqualToMonthlyPaymentCondition,$I33&lt;=$B$10,
_xlpm.IsPrincipalZeroCondition,ROUND($I33,2) = 0,
_xlpm.IsPrincipalRemainingBlankCondition,$I33="",
_xlpm.IsPeriodBlankCondition,ISBLANK($A34),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1100.4776091926017</v>
      </c>
      <c r="O34" s="4">
        <f>_xlfn.LET(
_xlpm.CumulativePMICalculation,SUM($K$29:$K34),
_xlpm.IsPrincipalZeroCondition,ROUND($I33,2) = 0,
_xlpm.IsPrincipalRemainingBlankCondition,$I33="",
_xlpm.IsPeriodBlankCondition,ISBLANK($A34),
_xlpm.Calculation,IF(_xlpm.IsPeriodBlankCondition,"",IF(_xlpm.IsPrincipalRemainingBlankCondition,"",IF(_xlpm.IsPrincipalZeroCondition,"",_xlpm.CumulativePMICalculation))),
_xlpm.Calculation
)</f>
        <v>1800</v>
      </c>
      <c r="P34" s="4">
        <f t="shared" si="7"/>
        <v>11877.772956959028</v>
      </c>
      <c r="Q34" s="4">
        <f>_xlfn.LET(
_xlpm.CumulativeHousingPaymentsIncludingAdditionalCosts,SUM($L$29:$L34),
_xlpm.PrincipalOwedCalculation,$B$10-$F34,
_xlpm.IsPrincipalLessThenOrEqualToMonthlyPaymentCondition,$I33&lt;=$B$10,
_xlpm.IsPrincipalZeroCondition,ROUND($I33,2) = 0,
_xlpm.IsPrincipalRemainingBlankCondition,$I33="",
_xlpm.IsPeriodBlankCondition,ISBLANK($A34),
_xlpm.Calculation,IF(_xlpm.IsPeriodBlankCondition,"",IF(_xlpm.IsPrincipalRemainingBlankCondition,"",IF(_xlpm.IsPrincipalZeroCondition,"",_xlpm.CumulativeHousingPaymentsIncludingAdditionalCosts))),
_xlpm.Calculation
)</f>
        <v>14877.772956959028</v>
      </c>
    </row>
    <row r="35" spans="1:17" x14ac:dyDescent="0.3">
      <c r="A35">
        <v>7</v>
      </c>
      <c r="B35" s="34">
        <f t="shared" si="5"/>
        <v>44013</v>
      </c>
      <c r="C35" s="53">
        <v>0.1</v>
      </c>
      <c r="D35" s="35">
        <f>_xlfn.LET(
_xlpm.Payment,IF(OR($C35&lt;&gt;$C34,$C34=""),-PMT($C35/12,COUNT($A35:$A$628),$I34),$D34),
_xlpm.IsPrincipalRemainingZeroCondition,ROUND($I34,2)=0,
_xlpm.IsPrincipalRemainingBlankCondition,$I34="",
_xlpm.IsPeriodBlankCondition,ISBLANK($A35),
_xlpm.Calculation,IF(_xlpm.IsPeriodBlankCondition,"",IF(_xlpm.IsPrincipalRemainingBlankCondition,"",IF(_xlpm.IsPrincipalRemainingZeroCondition,"",_xlpm.Payment))),
_xlpm.Calculation
)</f>
        <v>1579.6288261598379</v>
      </c>
      <c r="E35" s="4">
        <f t="shared" si="6"/>
        <v>178899.5223908074</v>
      </c>
      <c r="F35" s="4" cm="1">
        <f t="array" ref="F35">_xlfn.LET(
_xlpm.InterestCalculation,$I34*($C35/12),
_xlpm.IsPrincipalRemainingZeroCondition,ROUND($I34,2)=0,
_xlpm.IsPrincipalRemainingBlankCondition,$I34="",
_xlpm.IsPeriodBlankCondition,ISBLANK($A35),
_xlpm.Calculation,IF(_xlpm.IsPeriodBlankCondition,"",IF(_xlpm.IsPrincipalRemainingBlankCondition,"",IF(_xlpm.IsPrincipalRemainingZeroCondition,"",_xlpm.InterestCalculation))),
_xlpm.Calculation
)</f>
        <v>1490.8293532567284</v>
      </c>
      <c r="G35" s="4">
        <f t="shared" si="0"/>
        <v>88.799472903109518</v>
      </c>
      <c r="H35" s="4">
        <v>100</v>
      </c>
      <c r="I35" s="4">
        <f t="shared" si="1"/>
        <v>178710.72291790429</v>
      </c>
      <c r="J35" s="4">
        <f t="shared" si="2"/>
        <v>500</v>
      </c>
      <c r="K35" s="4">
        <f t="shared" si="3"/>
        <v>300</v>
      </c>
      <c r="L35" s="4">
        <f t="shared" si="4"/>
        <v>2479.6288261598379</v>
      </c>
      <c r="M35" s="4">
        <f>_xlfn.LET(
_xlpm.CumulativeInterestCalculation,SUM($F$29:$F35),
_xlpm.IsPrincipalZeroCondition,ROUND($I34,2) = 0,
_xlpm.IsPrincipalRemainingBlankCondition,$I34="",
_xlpm.IsPeriodBlankCondition,ISBLANK($A35),
_xlpm.Calculation,IF(_xlpm.IsPeriodBlankCondition,"",IF(_xlpm.IsPrincipalRemainingBlankCondition,"",IF(_xlpm.IsPrincipalZeroCondition,"",_xlpm.CumulativeInterestCalculation))),
_xlpm.Calculation
)</f>
        <v>10468.124701023155</v>
      </c>
      <c r="N35" s="4">
        <f>_xlfn.LET(
_xlpm.CumulativePrincipalCalculation,SUM($G$29:$H35),
_xlpm.CumulativePrincipalCalculationIfPrincipalLessThenOrEqualToMonthlyPaymentCondition,$N34+$H35,
_xlpm.PrincipalOwedCalculation,$B$10-$F35,
_xlpm.IsPrincipalLessThenOrEqualToMonthlyPaymentCondition,$I34&lt;=$B$10,
_xlpm.IsPrincipalZeroCondition,ROUND($I34,2) = 0,
_xlpm.IsPrincipalRemainingBlankCondition,$I34="",
_xlpm.IsPeriodBlankCondition,ISBLANK($A35),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1289.2770820957112</v>
      </c>
      <c r="O35" s="4">
        <f>_xlfn.LET(
_xlpm.CumulativePMICalculation,SUM($K$29:$K35),
_xlpm.IsPrincipalZeroCondition,ROUND($I34,2) = 0,
_xlpm.IsPrincipalRemainingBlankCondition,$I34="",
_xlpm.IsPeriodBlankCondition,ISBLANK($A35),
_xlpm.Calculation,IF(_xlpm.IsPeriodBlankCondition,"",IF(_xlpm.IsPrincipalRemainingBlankCondition,"",IF(_xlpm.IsPrincipalZeroCondition,"",_xlpm.CumulativePMICalculation))),
_xlpm.Calculation
)</f>
        <v>2100</v>
      </c>
      <c r="P35" s="4">
        <f t="shared" si="7"/>
        <v>13857.401783118865</v>
      </c>
      <c r="Q35" s="4">
        <f>_xlfn.LET(
_xlpm.CumulativeHousingPaymentsIncludingAdditionalCosts,SUM($L$29:$L35),
_xlpm.PrincipalOwedCalculation,$B$10-$F35,
_xlpm.IsPrincipalLessThenOrEqualToMonthlyPaymentCondition,$I34&lt;=$B$10,
_xlpm.IsPrincipalZeroCondition,ROUND($I34,2) = 0,
_xlpm.IsPrincipalRemainingBlankCondition,$I34="",
_xlpm.IsPeriodBlankCondition,ISBLANK($A35),
_xlpm.Calculation,IF(_xlpm.IsPeriodBlankCondition,"",IF(_xlpm.IsPrincipalRemainingBlankCondition,"",IF(_xlpm.IsPrincipalZeroCondition,"",_xlpm.CumulativeHousingPaymentsIncludingAdditionalCosts))),
_xlpm.Calculation
)</f>
        <v>17357.401783118865</v>
      </c>
    </row>
    <row r="36" spans="1:17" x14ac:dyDescent="0.3">
      <c r="A36">
        <v>8</v>
      </c>
      <c r="B36" s="34">
        <f t="shared" si="5"/>
        <v>44044</v>
      </c>
      <c r="C36" s="53">
        <v>0.1</v>
      </c>
      <c r="D36" s="35">
        <f>_xlfn.LET(
_xlpm.Payment,IF(OR($C36&lt;&gt;$C35,$C35=""),-PMT($C36/12,COUNT($A36:$A$628),$I35),$D35),
_xlpm.IsPrincipalRemainingZeroCondition,ROUND($I35,2)=0,
_xlpm.IsPrincipalRemainingBlankCondition,$I35="",
_xlpm.IsPeriodBlankCondition,ISBLANK($A36),
_xlpm.Calculation,IF(_xlpm.IsPeriodBlankCondition,"",IF(_xlpm.IsPrincipalRemainingBlankCondition,"",IF(_xlpm.IsPrincipalRemainingZeroCondition,"",_xlpm.Payment))),
_xlpm.Calculation
)</f>
        <v>1579.6288261598379</v>
      </c>
      <c r="E36" s="4">
        <f t="shared" si="6"/>
        <v>178710.72291790429</v>
      </c>
      <c r="F36" s="4" cm="1">
        <f t="array" ref="F36">_xlfn.LET(
_xlpm.InterestCalculation,$I35*($C36/12),
_xlpm.IsPrincipalRemainingZeroCondition,ROUND($I35,2)=0,
_xlpm.IsPrincipalRemainingBlankCondition,$I35="",
_xlpm.IsPeriodBlankCondition,ISBLANK($A36),
_xlpm.Calculation,IF(_xlpm.IsPeriodBlankCondition,"",IF(_xlpm.IsPrincipalRemainingBlankCondition,"",IF(_xlpm.IsPrincipalRemainingZeroCondition,"",_xlpm.InterestCalculation))),
_xlpm.Calculation
)</f>
        <v>1489.2560243158691</v>
      </c>
      <c r="G36" s="4">
        <f t="shared" si="0"/>
        <v>90.372801843968773</v>
      </c>
      <c r="H36" s="4">
        <v>100</v>
      </c>
      <c r="I36" s="4">
        <f t="shared" si="1"/>
        <v>178520.35011606032</v>
      </c>
      <c r="J36" s="4">
        <f t="shared" si="2"/>
        <v>500</v>
      </c>
      <c r="K36" s="4">
        <f t="shared" si="3"/>
        <v>300</v>
      </c>
      <c r="L36" s="4">
        <f t="shared" si="4"/>
        <v>2479.6288261598379</v>
      </c>
      <c r="M36" s="4">
        <f>_xlfn.LET(
_xlpm.CumulativeInterestCalculation,SUM($F$29:$F36),
_xlpm.IsPrincipalZeroCondition,ROUND($I35,2) = 0,
_xlpm.IsPrincipalRemainingBlankCondition,$I35="",
_xlpm.IsPeriodBlankCondition,ISBLANK($A36),
_xlpm.Calculation,IF(_xlpm.IsPeriodBlankCondition,"",IF(_xlpm.IsPrincipalRemainingBlankCondition,"",IF(_xlpm.IsPrincipalZeroCondition,"",_xlpm.CumulativeInterestCalculation))),
_xlpm.Calculation
)</f>
        <v>11957.380725339024</v>
      </c>
      <c r="N36" s="4">
        <f>_xlfn.LET(
_xlpm.CumulativePrincipalCalculation,SUM($G$29:$H36),
_xlpm.CumulativePrincipalCalculationIfPrincipalLessThenOrEqualToMonthlyPaymentCondition,$N35+$H36,
_xlpm.PrincipalOwedCalculation,$B$10-$F36,
_xlpm.IsPrincipalLessThenOrEqualToMonthlyPaymentCondition,$I35&lt;=$B$10,
_xlpm.IsPrincipalZeroCondition,ROUND($I35,2) = 0,
_xlpm.IsPrincipalRemainingBlankCondition,$I35="",
_xlpm.IsPeriodBlankCondition,ISBLANK($A36),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1479.64988393968</v>
      </c>
      <c r="O36" s="4">
        <f>_xlfn.LET(
_xlpm.CumulativePMICalculation,SUM($K$29:$K36),
_xlpm.IsPrincipalZeroCondition,ROUND($I35,2) = 0,
_xlpm.IsPrincipalRemainingBlankCondition,$I35="",
_xlpm.IsPeriodBlankCondition,ISBLANK($A36),
_xlpm.Calculation,IF(_xlpm.IsPeriodBlankCondition,"",IF(_xlpm.IsPrincipalRemainingBlankCondition,"",IF(_xlpm.IsPrincipalZeroCondition,"",_xlpm.CumulativePMICalculation))),
_xlpm.Calculation
)</f>
        <v>2400</v>
      </c>
      <c r="P36" s="4">
        <f t="shared" si="7"/>
        <v>15837.030609278703</v>
      </c>
      <c r="Q36" s="4">
        <f>_xlfn.LET(
_xlpm.CumulativeHousingPaymentsIncludingAdditionalCosts,SUM($L$29:$L36),
_xlpm.PrincipalOwedCalculation,$B$10-$F36,
_xlpm.IsPrincipalLessThenOrEqualToMonthlyPaymentCondition,$I35&lt;=$B$10,
_xlpm.IsPrincipalZeroCondition,ROUND($I35,2) = 0,
_xlpm.IsPrincipalRemainingBlankCondition,$I35="",
_xlpm.IsPeriodBlankCondition,ISBLANK($A36),
_xlpm.Calculation,IF(_xlpm.IsPeriodBlankCondition,"",IF(_xlpm.IsPrincipalRemainingBlankCondition,"",IF(_xlpm.IsPrincipalZeroCondition,"",_xlpm.CumulativeHousingPaymentsIncludingAdditionalCosts))),
_xlpm.Calculation
)</f>
        <v>19837.030609278703</v>
      </c>
    </row>
    <row r="37" spans="1:17" x14ac:dyDescent="0.3">
      <c r="A37">
        <v>9</v>
      </c>
      <c r="B37" s="34">
        <f t="shared" si="5"/>
        <v>44075</v>
      </c>
      <c r="C37" s="53">
        <v>0.1</v>
      </c>
      <c r="D37" s="35">
        <f>_xlfn.LET(
_xlpm.Payment,IF(OR($C37&lt;&gt;$C36,$C36=""),-PMT($C37/12,COUNT($A37:$A$628),$I36),$D36),
_xlpm.IsPrincipalRemainingZeroCondition,ROUND($I36,2)=0,
_xlpm.IsPrincipalRemainingBlankCondition,$I36="",
_xlpm.IsPeriodBlankCondition,ISBLANK($A37),
_xlpm.Calculation,IF(_xlpm.IsPeriodBlankCondition,"",IF(_xlpm.IsPrincipalRemainingBlankCondition,"",IF(_xlpm.IsPrincipalRemainingZeroCondition,"",_xlpm.Payment))),
_xlpm.Calculation
)</f>
        <v>1579.6288261598379</v>
      </c>
      <c r="E37" s="4">
        <f t="shared" si="6"/>
        <v>178520.35011606032</v>
      </c>
      <c r="F37" s="4" cm="1">
        <f t="array" ref="F37">_xlfn.LET(
_xlpm.InterestCalculation,$I36*($C37/12),
_xlpm.IsPrincipalRemainingZeroCondition,ROUND($I36,2)=0,
_xlpm.IsPrincipalRemainingBlankCondition,$I36="",
_xlpm.IsPeriodBlankCondition,ISBLANK($A37),
_xlpm.Calculation,IF(_xlpm.IsPeriodBlankCondition,"",IF(_xlpm.IsPrincipalRemainingBlankCondition,"",IF(_xlpm.IsPrincipalRemainingZeroCondition,"",_xlpm.InterestCalculation))),
_xlpm.Calculation
)</f>
        <v>1487.6695843005027</v>
      </c>
      <c r="G37" s="4">
        <f t="shared" si="0"/>
        <v>91.959241859335179</v>
      </c>
      <c r="H37" s="4">
        <v>100</v>
      </c>
      <c r="I37" s="4">
        <f t="shared" si="1"/>
        <v>178328.390874201</v>
      </c>
      <c r="J37" s="4">
        <f t="shared" si="2"/>
        <v>500</v>
      </c>
      <c r="K37" s="4">
        <f t="shared" si="3"/>
        <v>300</v>
      </c>
      <c r="L37" s="4">
        <f t="shared" si="4"/>
        <v>2479.6288261598379</v>
      </c>
      <c r="M37" s="4">
        <f>_xlfn.LET(
_xlpm.CumulativeInterestCalculation,SUM($F$29:$F37),
_xlpm.IsPrincipalZeroCondition,ROUND($I36,2) = 0,
_xlpm.IsPrincipalRemainingBlankCondition,$I36="",
_xlpm.IsPeriodBlankCondition,ISBLANK($A37),
_xlpm.Calculation,IF(_xlpm.IsPeriodBlankCondition,"",IF(_xlpm.IsPrincipalRemainingBlankCondition,"",IF(_xlpm.IsPrincipalZeroCondition,"",_xlpm.CumulativeInterestCalculation))),
_xlpm.Calculation
)</f>
        <v>13445.050309639526</v>
      </c>
      <c r="N37" s="4">
        <f>_xlfn.LET(
_xlpm.CumulativePrincipalCalculation,SUM($G$29:$H37),
_xlpm.CumulativePrincipalCalculationIfPrincipalLessThenOrEqualToMonthlyPaymentCondition,$N36+$H37,
_xlpm.PrincipalOwedCalculation,$B$10-$F37,
_xlpm.IsPrincipalLessThenOrEqualToMonthlyPaymentCondition,$I36&lt;=$B$10,
_xlpm.IsPrincipalZeroCondition,ROUND($I36,2) = 0,
_xlpm.IsPrincipalRemainingBlankCondition,$I36="",
_xlpm.IsPeriodBlankCondition,ISBLANK($A37),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1671.6091257990151</v>
      </c>
      <c r="O37" s="4">
        <f>_xlfn.LET(
_xlpm.CumulativePMICalculation,SUM($K$29:$K37),
_xlpm.IsPrincipalZeroCondition,ROUND($I36,2) = 0,
_xlpm.IsPrincipalRemainingBlankCondition,$I36="",
_xlpm.IsPeriodBlankCondition,ISBLANK($A37),
_xlpm.Calculation,IF(_xlpm.IsPeriodBlankCondition,"",IF(_xlpm.IsPrincipalRemainingBlankCondition,"",IF(_xlpm.IsPrincipalZeroCondition,"",_xlpm.CumulativePMICalculation))),
_xlpm.Calculation
)</f>
        <v>2700</v>
      </c>
      <c r="P37" s="4">
        <f t="shared" si="7"/>
        <v>17816.659435438542</v>
      </c>
      <c r="Q37" s="4">
        <f>_xlfn.LET(
_xlpm.CumulativeHousingPaymentsIncludingAdditionalCosts,SUM($L$29:$L37),
_xlpm.PrincipalOwedCalculation,$B$10-$F37,
_xlpm.IsPrincipalLessThenOrEqualToMonthlyPaymentCondition,$I36&lt;=$B$10,
_xlpm.IsPrincipalZeroCondition,ROUND($I36,2) = 0,
_xlpm.IsPrincipalRemainingBlankCondition,$I36="",
_xlpm.IsPeriodBlankCondition,ISBLANK($A37),
_xlpm.Calculation,IF(_xlpm.IsPeriodBlankCondition,"",IF(_xlpm.IsPrincipalRemainingBlankCondition,"",IF(_xlpm.IsPrincipalZeroCondition,"",_xlpm.CumulativeHousingPaymentsIncludingAdditionalCosts))),
_xlpm.Calculation
)</f>
        <v>22316.659435438542</v>
      </c>
    </row>
    <row r="38" spans="1:17" x14ac:dyDescent="0.3">
      <c r="A38">
        <v>10</v>
      </c>
      <c r="B38" s="34">
        <f t="shared" si="5"/>
        <v>44105</v>
      </c>
      <c r="C38" s="53">
        <v>0.1</v>
      </c>
      <c r="D38" s="35">
        <f>_xlfn.LET(
_xlpm.Payment,IF(OR($C38&lt;&gt;$C37,$C37=""),-PMT($C38/12,COUNT($A38:$A$628),$I37),$D37),
_xlpm.IsPrincipalRemainingZeroCondition,ROUND($I37,2)=0,
_xlpm.IsPrincipalRemainingBlankCondition,$I37="",
_xlpm.IsPeriodBlankCondition,ISBLANK($A38),
_xlpm.Calculation,IF(_xlpm.IsPeriodBlankCondition,"",IF(_xlpm.IsPrincipalRemainingBlankCondition,"",IF(_xlpm.IsPrincipalRemainingZeroCondition,"",_xlpm.Payment))),
_xlpm.Calculation
)</f>
        <v>1579.6288261598379</v>
      </c>
      <c r="E38" s="4">
        <f t="shared" si="6"/>
        <v>178328.390874201</v>
      </c>
      <c r="F38" s="4" cm="1">
        <f t="array" ref="F38">_xlfn.LET(
_xlpm.InterestCalculation,$I37*($C38/12),
_xlpm.IsPrincipalRemainingZeroCondition,ROUND($I37,2)=0,
_xlpm.IsPrincipalRemainingBlankCondition,$I37="",
_xlpm.IsPeriodBlankCondition,ISBLANK($A38),
_xlpm.Calculation,IF(_xlpm.IsPeriodBlankCondition,"",IF(_xlpm.IsPrincipalRemainingBlankCondition,"",IF(_xlpm.IsPrincipalRemainingZeroCondition,"",_xlpm.InterestCalculation))),
_xlpm.Calculation
)</f>
        <v>1486.069923951675</v>
      </c>
      <c r="G38" s="4">
        <f t="shared" si="0"/>
        <v>93.558902208162863</v>
      </c>
      <c r="H38" s="4">
        <v>100</v>
      </c>
      <c r="I38" s="4">
        <f t="shared" si="1"/>
        <v>178134.83197199283</v>
      </c>
      <c r="J38" s="4">
        <f t="shared" si="2"/>
        <v>500</v>
      </c>
      <c r="K38" s="4">
        <f t="shared" si="3"/>
        <v>300</v>
      </c>
      <c r="L38" s="4">
        <f t="shared" si="4"/>
        <v>2479.6288261598379</v>
      </c>
      <c r="M38" s="4">
        <f>_xlfn.LET(
_xlpm.CumulativeInterestCalculation,SUM($F$29:$F38),
_xlpm.IsPrincipalZeroCondition,ROUND($I37,2) = 0,
_xlpm.IsPrincipalRemainingBlankCondition,$I37="",
_xlpm.IsPeriodBlankCondition,ISBLANK($A38),
_xlpm.Calculation,IF(_xlpm.IsPeriodBlankCondition,"",IF(_xlpm.IsPrincipalRemainingBlankCondition,"",IF(_xlpm.IsPrincipalZeroCondition,"",_xlpm.CumulativeInterestCalculation))),
_xlpm.Calculation
)</f>
        <v>14931.1202335912</v>
      </c>
      <c r="N38" s="4">
        <f>_xlfn.LET(
_xlpm.CumulativePrincipalCalculation,SUM($G$29:$H38),
_xlpm.CumulativePrincipalCalculationIfPrincipalLessThenOrEqualToMonthlyPaymentCondition,$N37+$H38,
_xlpm.PrincipalOwedCalculation,$B$10-$F38,
_xlpm.IsPrincipalLessThenOrEqualToMonthlyPaymentCondition,$I37&lt;=$B$10,
_xlpm.IsPrincipalZeroCondition,ROUND($I37,2) = 0,
_xlpm.IsPrincipalRemainingBlankCondition,$I37="",
_xlpm.IsPeriodBlankCondition,ISBLANK($A38),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1865.168028007178</v>
      </c>
      <c r="O38" s="4">
        <f>_xlfn.LET(
_xlpm.CumulativePMICalculation,SUM($K$29:$K38),
_xlpm.IsPrincipalZeroCondition,ROUND($I37,2) = 0,
_xlpm.IsPrincipalRemainingBlankCondition,$I37="",
_xlpm.IsPeriodBlankCondition,ISBLANK($A38),
_xlpm.Calculation,IF(_xlpm.IsPeriodBlankCondition,"",IF(_xlpm.IsPrincipalRemainingBlankCondition,"",IF(_xlpm.IsPrincipalZeroCondition,"",_xlpm.CumulativePMICalculation))),
_xlpm.Calculation
)</f>
        <v>3000</v>
      </c>
      <c r="P38" s="4">
        <f t="shared" si="7"/>
        <v>19796.28826159838</v>
      </c>
      <c r="Q38" s="4">
        <f>_xlfn.LET(
_xlpm.CumulativeHousingPaymentsIncludingAdditionalCosts,SUM($L$29:$L38),
_xlpm.PrincipalOwedCalculation,$B$10-$F38,
_xlpm.IsPrincipalLessThenOrEqualToMonthlyPaymentCondition,$I37&lt;=$B$10,
_xlpm.IsPrincipalZeroCondition,ROUND($I37,2) = 0,
_xlpm.IsPrincipalRemainingBlankCondition,$I37="",
_xlpm.IsPeriodBlankCondition,ISBLANK($A38),
_xlpm.Calculation,IF(_xlpm.IsPeriodBlankCondition,"",IF(_xlpm.IsPrincipalRemainingBlankCondition,"",IF(_xlpm.IsPrincipalZeroCondition,"",_xlpm.CumulativeHousingPaymentsIncludingAdditionalCosts))),
_xlpm.Calculation
)</f>
        <v>24796.28826159838</v>
      </c>
    </row>
    <row r="39" spans="1:17" x14ac:dyDescent="0.3">
      <c r="A39">
        <v>11</v>
      </c>
      <c r="B39" s="34">
        <f t="shared" si="5"/>
        <v>44136</v>
      </c>
      <c r="C39" s="53">
        <v>0.1</v>
      </c>
      <c r="D39" s="35">
        <f>_xlfn.LET(
_xlpm.Payment,IF(OR($C39&lt;&gt;$C38,$C38=""),-PMT($C39/12,COUNT($A39:$A$628),$I38),$D38),
_xlpm.IsPrincipalRemainingZeroCondition,ROUND($I38,2)=0,
_xlpm.IsPrincipalRemainingBlankCondition,$I38="",
_xlpm.IsPeriodBlankCondition,ISBLANK($A39),
_xlpm.Calculation,IF(_xlpm.IsPeriodBlankCondition,"",IF(_xlpm.IsPrincipalRemainingBlankCondition,"",IF(_xlpm.IsPrincipalRemainingZeroCondition,"",_xlpm.Payment))),
_xlpm.Calculation
)</f>
        <v>1579.6288261598379</v>
      </c>
      <c r="E39" s="4">
        <f t="shared" si="6"/>
        <v>178134.83197199283</v>
      </c>
      <c r="F39" s="4" cm="1">
        <f t="array" ref="F39">_xlfn.LET(
_xlpm.InterestCalculation,$I38*($C39/12),
_xlpm.IsPrincipalRemainingZeroCondition,ROUND($I38,2)=0,
_xlpm.IsPrincipalRemainingBlankCondition,$I38="",
_xlpm.IsPeriodBlankCondition,ISBLANK($A39),
_xlpm.Calculation,IF(_xlpm.IsPeriodBlankCondition,"",IF(_xlpm.IsPrincipalRemainingBlankCondition,"",IF(_xlpm.IsPrincipalRemainingZeroCondition,"",_xlpm.InterestCalculation))),
_xlpm.Calculation
)</f>
        <v>1484.4569330999402</v>
      </c>
      <c r="G39" s="4">
        <f t="shared" si="0"/>
        <v>95.171893059897684</v>
      </c>
      <c r="H39" s="4">
        <v>100</v>
      </c>
      <c r="I39" s="4">
        <f t="shared" si="1"/>
        <v>177939.66007893294</v>
      </c>
      <c r="J39" s="4">
        <f t="shared" si="2"/>
        <v>500</v>
      </c>
      <c r="K39" s="4">
        <f t="shared" si="3"/>
        <v>300</v>
      </c>
      <c r="L39" s="4">
        <f t="shared" si="4"/>
        <v>2479.6288261598379</v>
      </c>
      <c r="M39" s="4">
        <f>_xlfn.LET(
_xlpm.CumulativeInterestCalculation,SUM($F$29:$F39),
_xlpm.IsPrincipalZeroCondition,ROUND($I38,2) = 0,
_xlpm.IsPrincipalRemainingBlankCondition,$I38="",
_xlpm.IsPeriodBlankCondition,ISBLANK($A39),
_xlpm.Calculation,IF(_xlpm.IsPeriodBlankCondition,"",IF(_xlpm.IsPrincipalRemainingBlankCondition,"",IF(_xlpm.IsPrincipalZeroCondition,"",_xlpm.CumulativeInterestCalculation))),
_xlpm.Calculation
)</f>
        <v>16415.577166691139</v>
      </c>
      <c r="N39" s="4">
        <f>_xlfn.LET(
_xlpm.CumulativePrincipalCalculation,SUM($G$29:$H39),
_xlpm.CumulativePrincipalCalculationIfPrincipalLessThenOrEqualToMonthlyPaymentCondition,$N38+$H39,
_xlpm.PrincipalOwedCalculation,$B$10-$F39,
_xlpm.IsPrincipalLessThenOrEqualToMonthlyPaymentCondition,$I38&lt;=$B$10,
_xlpm.IsPrincipalZeroCondition,ROUND($I38,2) = 0,
_xlpm.IsPrincipalRemainingBlankCondition,$I38="",
_xlpm.IsPeriodBlankCondition,ISBLANK($A39),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2060.3399210670759</v>
      </c>
      <c r="O39" s="4">
        <f>_xlfn.LET(
_xlpm.CumulativePMICalculation,SUM($K$29:$K39),
_xlpm.IsPrincipalZeroCondition,ROUND($I38,2) = 0,
_xlpm.IsPrincipalRemainingBlankCondition,$I38="",
_xlpm.IsPeriodBlankCondition,ISBLANK($A39),
_xlpm.Calculation,IF(_xlpm.IsPeriodBlankCondition,"",IF(_xlpm.IsPrincipalRemainingBlankCondition,"",IF(_xlpm.IsPrincipalZeroCondition,"",_xlpm.CumulativePMICalculation))),
_xlpm.Calculation
)</f>
        <v>3300</v>
      </c>
      <c r="P39" s="4">
        <f t="shared" si="7"/>
        <v>21775.917087758215</v>
      </c>
      <c r="Q39" s="4">
        <f>_xlfn.LET(
_xlpm.CumulativeHousingPaymentsIncludingAdditionalCosts,SUM($L$29:$L39),
_xlpm.PrincipalOwedCalculation,$B$10-$F39,
_xlpm.IsPrincipalLessThenOrEqualToMonthlyPaymentCondition,$I38&lt;=$B$10,
_xlpm.IsPrincipalZeroCondition,ROUND($I38,2) = 0,
_xlpm.IsPrincipalRemainingBlankCondition,$I38="",
_xlpm.IsPeriodBlankCondition,ISBLANK($A39),
_xlpm.Calculation,IF(_xlpm.IsPeriodBlankCondition,"",IF(_xlpm.IsPrincipalRemainingBlankCondition,"",IF(_xlpm.IsPrincipalZeroCondition,"",_xlpm.CumulativeHousingPaymentsIncludingAdditionalCosts))),
_xlpm.Calculation
)</f>
        <v>27275.917087758218</v>
      </c>
    </row>
    <row r="40" spans="1:17" x14ac:dyDescent="0.3">
      <c r="A40">
        <v>12</v>
      </c>
      <c r="B40" s="34">
        <f t="shared" si="5"/>
        <v>44166</v>
      </c>
      <c r="C40" s="53">
        <v>0.1</v>
      </c>
      <c r="D40" s="35">
        <f>_xlfn.LET(
_xlpm.Payment,IF(OR($C40&lt;&gt;$C39,$C39=""),-PMT($C40/12,COUNT($A40:$A$628),$I39),$D39),
_xlpm.IsPrincipalRemainingZeroCondition,ROUND($I39,2)=0,
_xlpm.IsPrincipalRemainingBlankCondition,$I39="",
_xlpm.IsPeriodBlankCondition,ISBLANK($A40),
_xlpm.Calculation,IF(_xlpm.IsPeriodBlankCondition,"",IF(_xlpm.IsPrincipalRemainingBlankCondition,"",IF(_xlpm.IsPrincipalRemainingZeroCondition,"",_xlpm.Payment))),
_xlpm.Calculation
)</f>
        <v>1579.6288261598379</v>
      </c>
      <c r="E40" s="4">
        <f t="shared" si="6"/>
        <v>177939.66007893294</v>
      </c>
      <c r="F40" s="4" cm="1">
        <f t="array" ref="F40">_xlfn.LET(
_xlpm.InterestCalculation,$I39*($C40/12),
_xlpm.IsPrincipalRemainingZeroCondition,ROUND($I39,2)=0,
_xlpm.IsPrincipalRemainingBlankCondition,$I39="",
_xlpm.IsPeriodBlankCondition,ISBLANK($A40),
_xlpm.Calculation,IF(_xlpm.IsPeriodBlankCondition,"",IF(_xlpm.IsPrincipalRemainingBlankCondition,"",IF(_xlpm.IsPrincipalRemainingZeroCondition,"",_xlpm.InterestCalculation))),
_xlpm.Calculation
)</f>
        <v>1482.8305006577746</v>
      </c>
      <c r="G40" s="4">
        <f t="shared" si="0"/>
        <v>96.798325502063335</v>
      </c>
      <c r="H40" s="4">
        <v>100</v>
      </c>
      <c r="I40" s="4">
        <f t="shared" si="1"/>
        <v>177742.86175343089</v>
      </c>
      <c r="J40" s="4">
        <f t="shared" si="2"/>
        <v>500</v>
      </c>
      <c r="K40" s="4">
        <f t="shared" si="3"/>
        <v>300</v>
      </c>
      <c r="L40" s="4">
        <f t="shared" si="4"/>
        <v>2479.6288261598379</v>
      </c>
      <c r="M40" s="4">
        <f>_xlfn.LET(
_xlpm.CumulativeInterestCalculation,SUM($F$29:$F40),
_xlpm.IsPrincipalZeroCondition,ROUND($I39,2) = 0,
_xlpm.IsPrincipalRemainingBlankCondition,$I39="",
_xlpm.IsPeriodBlankCondition,ISBLANK($A40),
_xlpm.Calculation,IF(_xlpm.IsPeriodBlankCondition,"",IF(_xlpm.IsPrincipalRemainingBlankCondition,"",IF(_xlpm.IsPrincipalZeroCondition,"",_xlpm.CumulativeInterestCalculation))),
_xlpm.Calculation
)</f>
        <v>17898.407667348914</v>
      </c>
      <c r="N40" s="4">
        <f>_xlfn.LET(
_xlpm.CumulativePrincipalCalculation,SUM($G$29:$H40),
_xlpm.CumulativePrincipalCalculationIfPrincipalLessThenOrEqualToMonthlyPaymentCondition,$N39+$H40,
_xlpm.PrincipalOwedCalculation,$B$10-$F40,
_xlpm.IsPrincipalLessThenOrEqualToMonthlyPaymentCondition,$I39&lt;=$B$10,
_xlpm.IsPrincipalZeroCondition,ROUND($I39,2) = 0,
_xlpm.IsPrincipalRemainingBlankCondition,$I39="",
_xlpm.IsPeriodBlankCondition,ISBLANK($A40),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2257.1382465691395</v>
      </c>
      <c r="O40" s="4">
        <f>_xlfn.LET(
_xlpm.CumulativePMICalculation,SUM($K$29:$K40),
_xlpm.IsPrincipalZeroCondition,ROUND($I39,2) = 0,
_xlpm.IsPrincipalRemainingBlankCondition,$I39="",
_xlpm.IsPeriodBlankCondition,ISBLANK($A40),
_xlpm.Calculation,IF(_xlpm.IsPeriodBlankCondition,"",IF(_xlpm.IsPrincipalRemainingBlankCondition,"",IF(_xlpm.IsPrincipalZeroCondition,"",_xlpm.CumulativePMICalculation))),
_xlpm.Calculation
)</f>
        <v>3600</v>
      </c>
      <c r="P40" s="4">
        <f t="shared" si="7"/>
        <v>23755.545913918053</v>
      </c>
      <c r="Q40" s="4">
        <f>_xlfn.LET(
_xlpm.CumulativeHousingPaymentsIncludingAdditionalCosts,SUM($L$29:$L40),
_xlpm.PrincipalOwedCalculation,$B$10-$F40,
_xlpm.IsPrincipalLessThenOrEqualToMonthlyPaymentCondition,$I39&lt;=$B$10,
_xlpm.IsPrincipalZeroCondition,ROUND($I39,2) = 0,
_xlpm.IsPrincipalRemainingBlankCondition,$I39="",
_xlpm.IsPeriodBlankCondition,ISBLANK($A40),
_xlpm.Calculation,IF(_xlpm.IsPeriodBlankCondition,"",IF(_xlpm.IsPrincipalRemainingBlankCondition,"",IF(_xlpm.IsPrincipalZeroCondition,"",_xlpm.CumulativeHousingPaymentsIncludingAdditionalCosts))),
_xlpm.Calculation
)</f>
        <v>29755.545913918057</v>
      </c>
    </row>
    <row r="41" spans="1:17" x14ac:dyDescent="0.3">
      <c r="A41">
        <v>13</v>
      </c>
      <c r="B41" s="34">
        <f t="shared" si="5"/>
        <v>44197</v>
      </c>
      <c r="C41" s="53">
        <v>0.15</v>
      </c>
      <c r="D41" s="35">
        <f>_xlfn.LET(
_xlpm.Payment,IF(OR($C41&lt;&gt;$C40,$C40=""),-PMT($C41/12,COUNT($A41:$A$628),$I40),$D40),
_xlpm.IsPrincipalRemainingZeroCondition,ROUND($I40,2)=0,
_xlpm.IsPrincipalRemainingBlankCondition,$I40="",
_xlpm.IsPeriodBlankCondition,ISBLANK($A41),
_xlpm.Calculation,IF(_xlpm.IsPeriodBlankCondition,"",IF(_xlpm.IsPrincipalRemainingBlankCondition,"",IF(_xlpm.IsPrincipalRemainingZeroCondition,"",_xlpm.Payment))),
_xlpm.Calculation
)</f>
        <v>2251.6415335332385</v>
      </c>
      <c r="E41" s="4">
        <f t="shared" si="6"/>
        <v>177742.86175343089</v>
      </c>
      <c r="F41" s="4" cm="1">
        <f t="array" ref="F41">_xlfn.LET(
_xlpm.InterestCalculation,$I40*($C41/12),
_xlpm.IsPrincipalRemainingZeroCondition,ROUND($I40,2)=0,
_xlpm.IsPrincipalRemainingBlankCondition,$I40="",
_xlpm.IsPeriodBlankCondition,ISBLANK($A41),
_xlpm.Calculation,IF(_xlpm.IsPeriodBlankCondition,"",IF(_xlpm.IsPrincipalRemainingBlankCondition,"",IF(_xlpm.IsPrincipalRemainingZeroCondition,"",_xlpm.InterestCalculation))),
_xlpm.Calculation
)</f>
        <v>2221.785771917886</v>
      </c>
      <c r="G41" s="4">
        <f t="shared" si="0"/>
        <v>29.855761615352549</v>
      </c>
      <c r="H41" s="4">
        <v>100</v>
      </c>
      <c r="I41" s="4">
        <f t="shared" si="1"/>
        <v>177613.00599181553</v>
      </c>
      <c r="J41" s="4">
        <f t="shared" si="2"/>
        <v>500</v>
      </c>
      <c r="K41" s="4">
        <f t="shared" si="3"/>
        <v>300</v>
      </c>
      <c r="L41" s="4">
        <f t="shared" si="4"/>
        <v>3151.6415335332385</v>
      </c>
      <c r="M41" s="4">
        <f>_xlfn.LET(
_xlpm.CumulativeInterestCalculation,SUM($F$29:$F41),
_xlpm.IsPrincipalZeroCondition,ROUND($I40,2) = 0,
_xlpm.IsPrincipalRemainingBlankCondition,$I40="",
_xlpm.IsPeriodBlankCondition,ISBLANK($A41),
_xlpm.Calculation,IF(_xlpm.IsPeriodBlankCondition,"",IF(_xlpm.IsPrincipalRemainingBlankCondition,"",IF(_xlpm.IsPrincipalZeroCondition,"",_xlpm.CumulativeInterestCalculation))),
_xlpm.Calculation
)</f>
        <v>20120.193439266801</v>
      </c>
      <c r="N41" s="4">
        <f>_xlfn.LET(
_xlpm.CumulativePrincipalCalculation,SUM($G$29:$H41),
_xlpm.CumulativePrincipalCalculationIfPrincipalLessThenOrEqualToMonthlyPaymentCondition,$N40+$H41,
_xlpm.PrincipalOwedCalculation,$B$10-$F41,
_xlpm.IsPrincipalLessThenOrEqualToMonthlyPaymentCondition,$I40&lt;=$B$10,
_xlpm.IsPrincipalZeroCondition,ROUND($I40,2) = 0,
_xlpm.IsPrincipalRemainingBlankCondition,$I40="",
_xlpm.IsPeriodBlankCondition,ISBLANK($A41),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2386.994008184492</v>
      </c>
      <c r="O41" s="4">
        <f>_xlfn.LET(
_xlpm.CumulativePMICalculation,SUM($K$29:$K41),
_xlpm.IsPrincipalZeroCondition,ROUND($I40,2) = 0,
_xlpm.IsPrincipalRemainingBlankCondition,$I40="",
_xlpm.IsPeriodBlankCondition,ISBLANK($A41),
_xlpm.Calculation,IF(_xlpm.IsPeriodBlankCondition,"",IF(_xlpm.IsPrincipalRemainingBlankCondition,"",IF(_xlpm.IsPrincipalZeroCondition,"",_xlpm.CumulativePMICalculation))),
_xlpm.Calculation
)</f>
        <v>3900</v>
      </c>
      <c r="P41" s="4">
        <f t="shared" si="7"/>
        <v>26407.187447451292</v>
      </c>
      <c r="Q41" s="4">
        <f>_xlfn.LET(
_xlpm.CumulativeHousingPaymentsIncludingAdditionalCosts,SUM($L$29:$L41),
_xlpm.PrincipalOwedCalculation,$B$10-$F41,
_xlpm.IsPrincipalLessThenOrEqualToMonthlyPaymentCondition,$I40&lt;=$B$10,
_xlpm.IsPrincipalZeroCondition,ROUND($I40,2) = 0,
_xlpm.IsPrincipalRemainingBlankCondition,$I40="",
_xlpm.IsPeriodBlankCondition,ISBLANK($A41),
_xlpm.Calculation,IF(_xlpm.IsPeriodBlankCondition,"",IF(_xlpm.IsPrincipalRemainingBlankCondition,"",IF(_xlpm.IsPrincipalZeroCondition,"",_xlpm.CumulativeHousingPaymentsIncludingAdditionalCosts))),
_xlpm.Calculation
)</f>
        <v>32907.187447451295</v>
      </c>
    </row>
    <row r="42" spans="1:17" x14ac:dyDescent="0.3">
      <c r="A42">
        <v>14</v>
      </c>
      <c r="B42" s="34">
        <f t="shared" si="5"/>
        <v>44228</v>
      </c>
      <c r="C42" s="53">
        <v>0.15</v>
      </c>
      <c r="D42" s="35">
        <f>_xlfn.LET(
_xlpm.Payment,IF(OR($C42&lt;&gt;$C41,$C41=""),-PMT($C42/12,COUNT($A42:$A$628),$I41),$D41),
_xlpm.IsPrincipalRemainingZeroCondition,ROUND($I41,2)=0,
_xlpm.IsPrincipalRemainingBlankCondition,$I41="",
_xlpm.IsPeriodBlankCondition,ISBLANK($A42),
_xlpm.Calculation,IF(_xlpm.IsPeriodBlankCondition,"",IF(_xlpm.IsPrincipalRemainingBlankCondition,"",IF(_xlpm.IsPrincipalRemainingZeroCondition,"",_xlpm.Payment))),
_xlpm.Calculation
)</f>
        <v>2251.6415335332385</v>
      </c>
      <c r="E42" s="4">
        <f t="shared" si="6"/>
        <v>177613.00599181553</v>
      </c>
      <c r="F42" s="4" cm="1">
        <f t="array" ref="F42">_xlfn.LET(
_xlpm.InterestCalculation,$I41*($C42/12),
_xlpm.IsPrincipalRemainingZeroCondition,ROUND($I41,2)=0,
_xlpm.IsPrincipalRemainingBlankCondition,$I41="",
_xlpm.IsPeriodBlankCondition,ISBLANK($A42),
_xlpm.Calculation,IF(_xlpm.IsPeriodBlankCondition,"",IF(_xlpm.IsPrincipalRemainingBlankCondition,"",IF(_xlpm.IsPrincipalRemainingZeroCondition,"",_xlpm.InterestCalculation))),
_xlpm.Calculation
)</f>
        <v>2220.162574897694</v>
      </c>
      <c r="G42" s="4">
        <f t="shared" si="0"/>
        <v>31.478958635544586</v>
      </c>
      <c r="H42" s="4">
        <v>100</v>
      </c>
      <c r="I42" s="4">
        <f t="shared" si="1"/>
        <v>177481.52703318</v>
      </c>
      <c r="J42" s="4">
        <f t="shared" si="2"/>
        <v>500</v>
      </c>
      <c r="K42" s="4">
        <f t="shared" si="3"/>
        <v>300</v>
      </c>
      <c r="L42" s="4">
        <f t="shared" si="4"/>
        <v>3151.6415335332385</v>
      </c>
      <c r="M42" s="4">
        <f>_xlfn.LET(
_xlpm.CumulativeInterestCalculation,SUM($F$29:$F42),
_xlpm.IsPrincipalZeroCondition,ROUND($I41,2) = 0,
_xlpm.IsPrincipalRemainingBlankCondition,$I41="",
_xlpm.IsPeriodBlankCondition,ISBLANK($A42),
_xlpm.Calculation,IF(_xlpm.IsPeriodBlankCondition,"",IF(_xlpm.IsPrincipalRemainingBlankCondition,"",IF(_xlpm.IsPrincipalZeroCondition,"",_xlpm.CumulativeInterestCalculation))),
_xlpm.Calculation
)</f>
        <v>22340.356014164496</v>
      </c>
      <c r="N42" s="4">
        <f>_xlfn.LET(
_xlpm.CumulativePrincipalCalculation,SUM($G$29:$H42),
_xlpm.CumulativePrincipalCalculationIfPrincipalLessThenOrEqualToMonthlyPaymentCondition,$N41+$H42,
_xlpm.PrincipalOwedCalculation,$B$10-$F42,
_xlpm.IsPrincipalLessThenOrEqualToMonthlyPaymentCondition,$I41&lt;=$B$10,
_xlpm.IsPrincipalZeroCondition,ROUND($I41,2) = 0,
_xlpm.IsPrincipalRemainingBlankCondition,$I41="",
_xlpm.IsPeriodBlankCondition,ISBLANK($A42),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2518.4729668200366</v>
      </c>
      <c r="O42" s="4">
        <f>_xlfn.LET(
_xlpm.CumulativePMICalculation,SUM($K$29:$K42),
_xlpm.IsPrincipalZeroCondition,ROUND($I41,2) = 0,
_xlpm.IsPrincipalRemainingBlankCondition,$I41="",
_xlpm.IsPeriodBlankCondition,ISBLANK($A42),
_xlpm.Calculation,IF(_xlpm.IsPeriodBlankCondition,"",IF(_xlpm.IsPrincipalRemainingBlankCondition,"",IF(_xlpm.IsPrincipalZeroCondition,"",_xlpm.CumulativePMICalculation))),
_xlpm.Calculation
)</f>
        <v>4200</v>
      </c>
      <c r="P42" s="4">
        <f t="shared" si="7"/>
        <v>29058.828980984534</v>
      </c>
      <c r="Q42" s="4">
        <f>_xlfn.LET(
_xlpm.CumulativeHousingPaymentsIncludingAdditionalCosts,SUM($L$29:$L42),
_xlpm.PrincipalOwedCalculation,$B$10-$F42,
_xlpm.IsPrincipalLessThenOrEqualToMonthlyPaymentCondition,$I41&lt;=$B$10,
_xlpm.IsPrincipalZeroCondition,ROUND($I41,2) = 0,
_xlpm.IsPrincipalRemainingBlankCondition,$I41="",
_xlpm.IsPeriodBlankCondition,ISBLANK($A42),
_xlpm.Calculation,IF(_xlpm.IsPeriodBlankCondition,"",IF(_xlpm.IsPrincipalRemainingBlankCondition,"",IF(_xlpm.IsPrincipalZeroCondition,"",_xlpm.CumulativeHousingPaymentsIncludingAdditionalCosts))),
_xlpm.Calculation
)</f>
        <v>36058.82898098453</v>
      </c>
    </row>
    <row r="43" spans="1:17" x14ac:dyDescent="0.3">
      <c r="A43">
        <v>15</v>
      </c>
      <c r="B43" s="34">
        <f t="shared" si="5"/>
        <v>44256</v>
      </c>
      <c r="C43" s="53">
        <v>0.15</v>
      </c>
      <c r="D43" s="35">
        <f>_xlfn.LET(
_xlpm.Payment,IF(OR($C43&lt;&gt;$C42,$C42=""),-PMT($C43/12,COUNT($A43:$A$628),$I42),$D42),
_xlpm.IsPrincipalRemainingZeroCondition,ROUND($I42,2)=0,
_xlpm.IsPrincipalRemainingBlankCondition,$I42="",
_xlpm.IsPeriodBlankCondition,ISBLANK($A43),
_xlpm.Calculation,IF(_xlpm.IsPeriodBlankCondition,"",IF(_xlpm.IsPrincipalRemainingBlankCondition,"",IF(_xlpm.IsPrincipalRemainingZeroCondition,"",_xlpm.Payment))),
_xlpm.Calculation
)</f>
        <v>2251.6415335332385</v>
      </c>
      <c r="E43" s="4">
        <f t="shared" si="6"/>
        <v>177481.52703318</v>
      </c>
      <c r="F43" s="4" cm="1">
        <f t="array" ref="F43">_xlfn.LET(
_xlpm.InterestCalculation,$I42*($C43/12),
_xlpm.IsPrincipalRemainingZeroCondition,ROUND($I42,2)=0,
_xlpm.IsPrincipalRemainingBlankCondition,$I42="",
_xlpm.IsPeriodBlankCondition,ISBLANK($A43),
_xlpm.Calculation,IF(_xlpm.IsPeriodBlankCondition,"",IF(_xlpm.IsPrincipalRemainingBlankCondition,"",IF(_xlpm.IsPrincipalRemainingZeroCondition,"",_xlpm.InterestCalculation))),
_xlpm.Calculation
)</f>
        <v>2218.5190879147499</v>
      </c>
      <c r="G43" s="4">
        <f t="shared" si="0"/>
        <v>33.122445618488655</v>
      </c>
      <c r="H43" s="4">
        <v>100</v>
      </c>
      <c r="I43" s="4">
        <f t="shared" si="1"/>
        <v>177348.4045875615</v>
      </c>
      <c r="J43" s="4">
        <f t="shared" si="2"/>
        <v>500</v>
      </c>
      <c r="K43" s="4">
        <f t="shared" si="3"/>
        <v>300</v>
      </c>
      <c r="L43" s="4">
        <f t="shared" si="4"/>
        <v>3151.6415335332385</v>
      </c>
      <c r="M43" s="4">
        <f>_xlfn.LET(
_xlpm.CumulativeInterestCalculation,SUM($F$29:$F43),
_xlpm.IsPrincipalZeroCondition,ROUND($I42,2) = 0,
_xlpm.IsPrincipalRemainingBlankCondition,$I42="",
_xlpm.IsPeriodBlankCondition,ISBLANK($A43),
_xlpm.Calculation,IF(_xlpm.IsPeriodBlankCondition,"",IF(_xlpm.IsPrincipalRemainingBlankCondition,"",IF(_xlpm.IsPrincipalZeroCondition,"",_xlpm.CumulativeInterestCalculation))),
_xlpm.Calculation
)</f>
        <v>24558.875102079244</v>
      </c>
      <c r="N43" s="4">
        <f>_xlfn.LET(
_xlpm.CumulativePrincipalCalculation,SUM($G$29:$H43),
_xlpm.CumulativePrincipalCalculationIfPrincipalLessThenOrEqualToMonthlyPaymentCondition,$N42+$H43,
_xlpm.PrincipalOwedCalculation,$B$10-$F43,
_xlpm.IsPrincipalLessThenOrEqualToMonthlyPaymentCondition,$I42&lt;=$B$10,
_xlpm.IsPrincipalZeroCondition,ROUND($I42,2) = 0,
_xlpm.IsPrincipalRemainingBlankCondition,$I42="",
_xlpm.IsPeriodBlankCondition,ISBLANK($A43),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2651.5954124385253</v>
      </c>
      <c r="O43" s="4">
        <f>_xlfn.LET(
_xlpm.CumulativePMICalculation,SUM($K$29:$K43),
_xlpm.IsPrincipalZeroCondition,ROUND($I42,2) = 0,
_xlpm.IsPrincipalRemainingBlankCondition,$I42="",
_xlpm.IsPeriodBlankCondition,ISBLANK($A43),
_xlpm.Calculation,IF(_xlpm.IsPeriodBlankCondition,"",IF(_xlpm.IsPrincipalRemainingBlankCondition,"",IF(_xlpm.IsPrincipalZeroCondition,"",_xlpm.CumulativePMICalculation))),
_xlpm.Calculation
)</f>
        <v>4500</v>
      </c>
      <c r="P43" s="4">
        <f t="shared" si="7"/>
        <v>31710.470514517769</v>
      </c>
      <c r="Q43" s="4">
        <f>_xlfn.LET(
_xlpm.CumulativeHousingPaymentsIncludingAdditionalCosts,SUM($L$29:$L43),
_xlpm.PrincipalOwedCalculation,$B$10-$F43,
_xlpm.IsPrincipalLessThenOrEqualToMonthlyPaymentCondition,$I42&lt;=$B$10,
_xlpm.IsPrincipalZeroCondition,ROUND($I42,2) = 0,
_xlpm.IsPrincipalRemainingBlankCondition,$I42="",
_xlpm.IsPeriodBlankCondition,ISBLANK($A43),
_xlpm.Calculation,IF(_xlpm.IsPeriodBlankCondition,"",IF(_xlpm.IsPrincipalRemainingBlankCondition,"",IF(_xlpm.IsPrincipalZeroCondition,"",_xlpm.CumulativeHousingPaymentsIncludingAdditionalCosts))),
_xlpm.Calculation
)</f>
        <v>39210.470514517772</v>
      </c>
    </row>
    <row r="44" spans="1:17" x14ac:dyDescent="0.3">
      <c r="A44">
        <v>16</v>
      </c>
      <c r="B44" s="34">
        <f t="shared" si="5"/>
        <v>44287</v>
      </c>
      <c r="C44" s="53">
        <v>0.15</v>
      </c>
      <c r="D44" s="35">
        <f>_xlfn.LET(
_xlpm.Payment,IF(OR($C44&lt;&gt;$C43,$C43=""),-PMT($C44/12,COUNT($A44:$A$628),$I43),$D43),
_xlpm.IsPrincipalRemainingZeroCondition,ROUND($I43,2)=0,
_xlpm.IsPrincipalRemainingBlankCondition,$I43="",
_xlpm.IsPeriodBlankCondition,ISBLANK($A44),
_xlpm.Calculation,IF(_xlpm.IsPeriodBlankCondition,"",IF(_xlpm.IsPrincipalRemainingBlankCondition,"",IF(_xlpm.IsPrincipalRemainingZeroCondition,"",_xlpm.Payment))),
_xlpm.Calculation
)</f>
        <v>2251.6415335332385</v>
      </c>
      <c r="E44" s="4">
        <f t="shared" si="6"/>
        <v>177348.4045875615</v>
      </c>
      <c r="F44" s="4" cm="1">
        <f t="array" ref="F44">_xlfn.LET(
_xlpm.InterestCalculation,$I43*($C44/12),
_xlpm.IsPrincipalRemainingZeroCondition,ROUND($I43,2)=0,
_xlpm.IsPrincipalRemainingBlankCondition,$I43="",
_xlpm.IsPeriodBlankCondition,ISBLANK($A44),
_xlpm.Calculation,IF(_xlpm.IsPeriodBlankCondition,"",IF(_xlpm.IsPrincipalRemainingBlankCondition,"",IF(_xlpm.IsPrincipalRemainingZeroCondition,"",_xlpm.InterestCalculation))),
_xlpm.Calculation
)</f>
        <v>2216.8550573445186</v>
      </c>
      <c r="G44" s="4">
        <f t="shared" si="0"/>
        <v>34.786476188719917</v>
      </c>
      <c r="H44" s="4">
        <v>100</v>
      </c>
      <c r="I44" s="4">
        <f t="shared" si="1"/>
        <v>177213.61811137278</v>
      </c>
      <c r="J44" s="4">
        <f t="shared" si="2"/>
        <v>500</v>
      </c>
      <c r="K44" s="4">
        <f t="shared" si="3"/>
        <v>300</v>
      </c>
      <c r="L44" s="4">
        <f t="shared" si="4"/>
        <v>3151.6415335332385</v>
      </c>
      <c r="M44" s="4">
        <f>_xlfn.LET(
_xlpm.CumulativeInterestCalculation,SUM($F$29:$F44),
_xlpm.IsPrincipalZeroCondition,ROUND($I43,2) = 0,
_xlpm.IsPrincipalRemainingBlankCondition,$I43="",
_xlpm.IsPeriodBlankCondition,ISBLANK($A44),
_xlpm.Calculation,IF(_xlpm.IsPeriodBlankCondition,"",IF(_xlpm.IsPrincipalRemainingBlankCondition,"",IF(_xlpm.IsPrincipalZeroCondition,"",_xlpm.CumulativeInterestCalculation))),
_xlpm.Calculation
)</f>
        <v>26775.730159423762</v>
      </c>
      <c r="N44" s="4">
        <f>_xlfn.LET(
_xlpm.CumulativePrincipalCalculation,SUM($G$29:$H44),
_xlpm.CumulativePrincipalCalculationIfPrincipalLessThenOrEqualToMonthlyPaymentCondition,$N43+$H44,
_xlpm.PrincipalOwedCalculation,$B$10-$F44,
_xlpm.IsPrincipalLessThenOrEqualToMonthlyPaymentCondition,$I43&lt;=$B$10,
_xlpm.IsPrincipalZeroCondition,ROUND($I43,2) = 0,
_xlpm.IsPrincipalRemainingBlankCondition,$I43="",
_xlpm.IsPeriodBlankCondition,ISBLANK($A44),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2786.3818886272452</v>
      </c>
      <c r="O44" s="4">
        <f>_xlfn.LET(
_xlpm.CumulativePMICalculation,SUM($K$29:$K44),
_xlpm.IsPrincipalZeroCondition,ROUND($I43,2) = 0,
_xlpm.IsPrincipalRemainingBlankCondition,$I43="",
_xlpm.IsPeriodBlankCondition,ISBLANK($A44),
_xlpm.Calculation,IF(_xlpm.IsPeriodBlankCondition,"",IF(_xlpm.IsPrincipalRemainingBlankCondition,"",IF(_xlpm.IsPrincipalZeroCondition,"",_xlpm.CumulativePMICalculation))),
_xlpm.Calculation
)</f>
        <v>4800</v>
      </c>
      <c r="P44" s="4">
        <f t="shared" si="7"/>
        <v>34362.112048051007</v>
      </c>
      <c r="Q44" s="4">
        <f>_xlfn.LET(
_xlpm.CumulativeHousingPaymentsIncludingAdditionalCosts,SUM($L$29:$L44),
_xlpm.PrincipalOwedCalculation,$B$10-$F44,
_xlpm.IsPrincipalLessThenOrEqualToMonthlyPaymentCondition,$I43&lt;=$B$10,
_xlpm.IsPrincipalZeroCondition,ROUND($I43,2) = 0,
_xlpm.IsPrincipalRemainingBlankCondition,$I43="",
_xlpm.IsPeriodBlankCondition,ISBLANK($A44),
_xlpm.Calculation,IF(_xlpm.IsPeriodBlankCondition,"",IF(_xlpm.IsPrincipalRemainingBlankCondition,"",IF(_xlpm.IsPrincipalZeroCondition,"",_xlpm.CumulativeHousingPaymentsIncludingAdditionalCosts))),
_xlpm.Calculation
)</f>
        <v>42362.112048051014</v>
      </c>
    </row>
    <row r="45" spans="1:17" x14ac:dyDescent="0.3">
      <c r="A45">
        <v>17</v>
      </c>
      <c r="B45" s="34">
        <f t="shared" si="5"/>
        <v>44317</v>
      </c>
      <c r="C45" s="53">
        <v>0.15</v>
      </c>
      <c r="D45" s="35">
        <f>_xlfn.LET(
_xlpm.Payment,IF(OR($C45&lt;&gt;$C44,$C44=""),-PMT($C45/12,COUNT($A45:$A$628),$I44),$D44),
_xlpm.IsPrincipalRemainingZeroCondition,ROUND($I44,2)=0,
_xlpm.IsPrincipalRemainingBlankCondition,$I44="",
_xlpm.IsPeriodBlankCondition,ISBLANK($A45),
_xlpm.Calculation,IF(_xlpm.IsPeriodBlankCondition,"",IF(_xlpm.IsPrincipalRemainingBlankCondition,"",IF(_xlpm.IsPrincipalRemainingZeroCondition,"",_xlpm.Payment))),
_xlpm.Calculation
)</f>
        <v>2251.6415335332385</v>
      </c>
      <c r="E45" s="4">
        <f t="shared" si="6"/>
        <v>177213.61811137278</v>
      </c>
      <c r="F45" s="4" cm="1">
        <f t="array" ref="F45">_xlfn.LET(
_xlpm.InterestCalculation,$I44*($C45/12),
_xlpm.IsPrincipalRemainingZeroCondition,ROUND($I44,2)=0,
_xlpm.IsPrincipalRemainingBlankCondition,$I44="",
_xlpm.IsPeriodBlankCondition,ISBLANK($A45),
_xlpm.Calculation,IF(_xlpm.IsPeriodBlankCondition,"",IF(_xlpm.IsPrincipalRemainingBlankCondition,"",IF(_xlpm.IsPrincipalRemainingZeroCondition,"",_xlpm.InterestCalculation))),
_xlpm.Calculation
)</f>
        <v>2215.1702263921597</v>
      </c>
      <c r="G45" s="4">
        <f t="shared" si="0"/>
        <v>36.471307141078796</v>
      </c>
      <c r="H45" s="4">
        <v>100</v>
      </c>
      <c r="I45" s="4">
        <f t="shared" si="1"/>
        <v>177077.14680423171</v>
      </c>
      <c r="J45" s="4">
        <f t="shared" si="2"/>
        <v>500</v>
      </c>
      <c r="K45" s="4">
        <f t="shared" si="3"/>
        <v>300</v>
      </c>
      <c r="L45" s="4">
        <f t="shared" si="4"/>
        <v>3151.6415335332385</v>
      </c>
      <c r="M45" s="4">
        <f>_xlfn.LET(
_xlpm.CumulativeInterestCalculation,SUM($F$29:$F45),
_xlpm.IsPrincipalZeroCondition,ROUND($I44,2) = 0,
_xlpm.IsPrincipalRemainingBlankCondition,$I44="",
_xlpm.IsPeriodBlankCondition,ISBLANK($A45),
_xlpm.Calculation,IF(_xlpm.IsPeriodBlankCondition,"",IF(_xlpm.IsPrincipalRemainingBlankCondition,"",IF(_xlpm.IsPrincipalZeroCondition,"",_xlpm.CumulativeInterestCalculation))),
_xlpm.Calculation
)</f>
        <v>28990.900385815919</v>
      </c>
      <c r="N45" s="4">
        <f>_xlfn.LET(
_xlpm.CumulativePrincipalCalculation,SUM($G$29:$H45),
_xlpm.CumulativePrincipalCalculationIfPrincipalLessThenOrEqualToMonthlyPaymentCondition,$N44+$H45,
_xlpm.PrincipalOwedCalculation,$B$10-$F45,
_xlpm.IsPrincipalLessThenOrEqualToMonthlyPaymentCondition,$I44&lt;=$B$10,
_xlpm.IsPrincipalZeroCondition,ROUND($I44,2) = 0,
_xlpm.IsPrincipalRemainingBlankCondition,$I44="",
_xlpm.IsPeriodBlankCondition,ISBLANK($A45),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2922.853195768324</v>
      </c>
      <c r="O45" s="4">
        <f>_xlfn.LET(
_xlpm.CumulativePMICalculation,SUM($K$29:$K45),
_xlpm.IsPrincipalZeroCondition,ROUND($I44,2) = 0,
_xlpm.IsPrincipalRemainingBlankCondition,$I44="",
_xlpm.IsPeriodBlankCondition,ISBLANK($A45),
_xlpm.Calculation,IF(_xlpm.IsPeriodBlankCondition,"",IF(_xlpm.IsPrincipalRemainingBlankCondition,"",IF(_xlpm.IsPrincipalZeroCondition,"",_xlpm.CumulativePMICalculation))),
_xlpm.Calculation
)</f>
        <v>5100</v>
      </c>
      <c r="P45" s="4">
        <f t="shared" si="7"/>
        <v>37013.753581584242</v>
      </c>
      <c r="Q45" s="4">
        <f>_xlfn.LET(
_xlpm.CumulativeHousingPaymentsIncludingAdditionalCosts,SUM($L$29:$L45),
_xlpm.PrincipalOwedCalculation,$B$10-$F45,
_xlpm.IsPrincipalLessThenOrEqualToMonthlyPaymentCondition,$I44&lt;=$B$10,
_xlpm.IsPrincipalZeroCondition,ROUND($I44,2) = 0,
_xlpm.IsPrincipalRemainingBlankCondition,$I44="",
_xlpm.IsPeriodBlankCondition,ISBLANK($A45),
_xlpm.Calculation,IF(_xlpm.IsPeriodBlankCondition,"",IF(_xlpm.IsPrincipalRemainingBlankCondition,"",IF(_xlpm.IsPrincipalZeroCondition,"",_xlpm.CumulativeHousingPaymentsIncludingAdditionalCosts))),
_xlpm.Calculation
)</f>
        <v>45513.753581584257</v>
      </c>
    </row>
    <row r="46" spans="1:17" x14ac:dyDescent="0.3">
      <c r="A46">
        <v>18</v>
      </c>
      <c r="B46" s="34">
        <f t="shared" si="5"/>
        <v>44348</v>
      </c>
      <c r="C46" s="53">
        <v>0.15</v>
      </c>
      <c r="D46" s="35">
        <f>_xlfn.LET(
_xlpm.Payment,IF(OR($C46&lt;&gt;$C45,$C45=""),-PMT($C46/12,COUNT($A46:$A$628),$I45),$D45),
_xlpm.IsPrincipalRemainingZeroCondition,ROUND($I45,2)=0,
_xlpm.IsPrincipalRemainingBlankCondition,$I45="",
_xlpm.IsPeriodBlankCondition,ISBLANK($A46),
_xlpm.Calculation,IF(_xlpm.IsPeriodBlankCondition,"",IF(_xlpm.IsPrincipalRemainingBlankCondition,"",IF(_xlpm.IsPrincipalRemainingZeroCondition,"",_xlpm.Payment))),
_xlpm.Calculation
)</f>
        <v>2251.6415335332385</v>
      </c>
      <c r="E46" s="4">
        <f t="shared" si="6"/>
        <v>177077.14680423171</v>
      </c>
      <c r="F46" s="4" cm="1">
        <f t="array" ref="F46">_xlfn.LET(
_xlpm.InterestCalculation,$I45*($C46/12),
_xlpm.IsPrincipalRemainingZeroCondition,ROUND($I45,2)=0,
_xlpm.IsPrincipalRemainingBlankCondition,$I45="",
_xlpm.IsPeriodBlankCondition,ISBLANK($A46),
_xlpm.Calculation,IF(_xlpm.IsPeriodBlankCondition,"",IF(_xlpm.IsPrincipalRemainingBlankCondition,"",IF(_xlpm.IsPrincipalRemainingZeroCondition,"",_xlpm.InterestCalculation))),
_xlpm.Calculation
)</f>
        <v>2213.4643350528963</v>
      </c>
      <c r="G46" s="4">
        <f t="shared" si="0"/>
        <v>38.177198480342213</v>
      </c>
      <c r="H46" s="4">
        <v>100</v>
      </c>
      <c r="I46" s="4">
        <f t="shared" si="1"/>
        <v>176938.96960575136</v>
      </c>
      <c r="J46" s="4">
        <f t="shared" si="2"/>
        <v>500</v>
      </c>
      <c r="K46" s="4">
        <f t="shared" si="3"/>
        <v>300</v>
      </c>
      <c r="L46" s="4">
        <f t="shared" si="4"/>
        <v>3151.6415335332385</v>
      </c>
      <c r="M46" s="4">
        <f>_xlfn.LET(
_xlpm.CumulativeInterestCalculation,SUM($F$29:$F46),
_xlpm.IsPrincipalZeroCondition,ROUND($I45,2) = 0,
_xlpm.IsPrincipalRemainingBlankCondition,$I45="",
_xlpm.IsPeriodBlankCondition,ISBLANK($A46),
_xlpm.Calculation,IF(_xlpm.IsPeriodBlankCondition,"",IF(_xlpm.IsPrincipalRemainingBlankCondition,"",IF(_xlpm.IsPrincipalZeroCondition,"",_xlpm.CumulativeInterestCalculation))),
_xlpm.Calculation
)</f>
        <v>31204.364720868816</v>
      </c>
      <c r="N46" s="4">
        <f>_xlfn.LET(
_xlpm.CumulativePrincipalCalculation,SUM($G$29:$H46),
_xlpm.CumulativePrincipalCalculationIfPrincipalLessThenOrEqualToMonthlyPaymentCondition,$N45+$H46,
_xlpm.PrincipalOwedCalculation,$B$10-$F46,
_xlpm.IsPrincipalLessThenOrEqualToMonthlyPaymentCondition,$I45&lt;=$B$10,
_xlpm.IsPrincipalZeroCondition,ROUND($I45,2) = 0,
_xlpm.IsPrincipalRemainingBlankCondition,$I45="",
_xlpm.IsPeriodBlankCondition,ISBLANK($A46),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3061.0303942486662</v>
      </c>
      <c r="O46" s="4">
        <f>_xlfn.LET(
_xlpm.CumulativePMICalculation,SUM($K$29:$K46),
_xlpm.IsPrincipalZeroCondition,ROUND($I45,2) = 0,
_xlpm.IsPrincipalRemainingBlankCondition,$I45="",
_xlpm.IsPeriodBlankCondition,ISBLANK($A46),
_xlpm.Calculation,IF(_xlpm.IsPeriodBlankCondition,"",IF(_xlpm.IsPrincipalRemainingBlankCondition,"",IF(_xlpm.IsPrincipalZeroCondition,"",_xlpm.CumulativePMICalculation))),
_xlpm.Calculation
)</f>
        <v>5400</v>
      </c>
      <c r="P46" s="4">
        <f t="shared" si="7"/>
        <v>39665.395115117484</v>
      </c>
      <c r="Q46" s="4">
        <f>_xlfn.LET(
_xlpm.CumulativeHousingPaymentsIncludingAdditionalCosts,SUM($L$29:$L46),
_xlpm.PrincipalOwedCalculation,$B$10-$F46,
_xlpm.IsPrincipalLessThenOrEqualToMonthlyPaymentCondition,$I45&lt;=$B$10,
_xlpm.IsPrincipalZeroCondition,ROUND($I45,2) = 0,
_xlpm.IsPrincipalRemainingBlankCondition,$I45="",
_xlpm.IsPeriodBlankCondition,ISBLANK($A46),
_xlpm.Calculation,IF(_xlpm.IsPeriodBlankCondition,"",IF(_xlpm.IsPrincipalRemainingBlankCondition,"",IF(_xlpm.IsPrincipalZeroCondition,"",_xlpm.CumulativeHousingPaymentsIncludingAdditionalCosts))),
_xlpm.Calculation
)</f>
        <v>48665.395115117499</v>
      </c>
    </row>
    <row r="47" spans="1:17" x14ac:dyDescent="0.3">
      <c r="A47">
        <v>19</v>
      </c>
      <c r="B47" s="34">
        <f t="shared" si="5"/>
        <v>44378</v>
      </c>
      <c r="C47" s="53">
        <v>0.15</v>
      </c>
      <c r="D47" s="35">
        <f>_xlfn.LET(
_xlpm.Payment,IF(OR($C47&lt;&gt;$C46,$C46=""),-PMT($C47/12,COUNT($A47:$A$628),$I46),$D46),
_xlpm.IsPrincipalRemainingZeroCondition,ROUND($I46,2)=0,
_xlpm.IsPrincipalRemainingBlankCondition,$I46="",
_xlpm.IsPeriodBlankCondition,ISBLANK($A47),
_xlpm.Calculation,IF(_xlpm.IsPeriodBlankCondition,"",IF(_xlpm.IsPrincipalRemainingBlankCondition,"",IF(_xlpm.IsPrincipalRemainingZeroCondition,"",_xlpm.Payment))),
_xlpm.Calculation
)</f>
        <v>2251.6415335332385</v>
      </c>
      <c r="E47" s="4">
        <f t="shared" si="6"/>
        <v>176938.96960575136</v>
      </c>
      <c r="F47" s="4" cm="1">
        <f t="array" ref="F47">_xlfn.LET(
_xlpm.InterestCalculation,$I46*($C47/12),
_xlpm.IsPrincipalRemainingZeroCondition,ROUND($I46,2)=0,
_xlpm.IsPrincipalRemainingBlankCondition,$I46="",
_xlpm.IsPeriodBlankCondition,ISBLANK($A47),
_xlpm.Calculation,IF(_xlpm.IsPeriodBlankCondition,"",IF(_xlpm.IsPrincipalRemainingBlankCondition,"",IF(_xlpm.IsPrincipalRemainingZeroCondition,"",_xlpm.InterestCalculation))),
_xlpm.Calculation
)</f>
        <v>2211.7371200718917</v>
      </c>
      <c r="G47" s="4">
        <f t="shared" si="0"/>
        <v>39.904413461346849</v>
      </c>
      <c r="H47" s="4">
        <v>100</v>
      </c>
      <c r="I47" s="4">
        <f t="shared" si="1"/>
        <v>176799.06519229003</v>
      </c>
      <c r="J47" s="4">
        <f t="shared" si="2"/>
        <v>500</v>
      </c>
      <c r="K47" s="4">
        <f t="shared" si="3"/>
        <v>300</v>
      </c>
      <c r="L47" s="4">
        <f t="shared" si="4"/>
        <v>3151.6415335332385</v>
      </c>
      <c r="M47" s="4">
        <f>_xlfn.LET(
_xlpm.CumulativeInterestCalculation,SUM($F$29:$F47),
_xlpm.IsPrincipalZeroCondition,ROUND($I46,2) = 0,
_xlpm.IsPrincipalRemainingBlankCondition,$I46="",
_xlpm.IsPeriodBlankCondition,ISBLANK($A47),
_xlpm.Calculation,IF(_xlpm.IsPeriodBlankCondition,"",IF(_xlpm.IsPrincipalRemainingBlankCondition,"",IF(_xlpm.IsPrincipalZeroCondition,"",_xlpm.CumulativeInterestCalculation))),
_xlpm.Calculation
)</f>
        <v>33416.101840940712</v>
      </c>
      <c r="N47" s="4">
        <f>_xlfn.LET(
_xlpm.CumulativePrincipalCalculation,SUM($G$29:$H47),
_xlpm.CumulativePrincipalCalculationIfPrincipalLessThenOrEqualToMonthlyPaymentCondition,$N46+$H47,
_xlpm.PrincipalOwedCalculation,$B$10-$F47,
_xlpm.IsPrincipalLessThenOrEqualToMonthlyPaymentCondition,$I46&lt;=$B$10,
_xlpm.IsPrincipalZeroCondition,ROUND($I46,2) = 0,
_xlpm.IsPrincipalRemainingBlankCondition,$I46="",
_xlpm.IsPeriodBlankCondition,ISBLANK($A47),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3200.934807710013</v>
      </c>
      <c r="O47" s="4">
        <f>_xlfn.LET(
_xlpm.CumulativePMICalculation,SUM($K$29:$K47),
_xlpm.IsPrincipalZeroCondition,ROUND($I46,2) = 0,
_xlpm.IsPrincipalRemainingBlankCondition,$I46="",
_xlpm.IsPeriodBlankCondition,ISBLANK($A47),
_xlpm.Calculation,IF(_xlpm.IsPeriodBlankCondition,"",IF(_xlpm.IsPrincipalRemainingBlankCondition,"",IF(_xlpm.IsPrincipalZeroCondition,"",_xlpm.CumulativePMICalculation))),
_xlpm.Calculation
)</f>
        <v>5700</v>
      </c>
      <c r="P47" s="4">
        <f t="shared" si="7"/>
        <v>42317.036648650726</v>
      </c>
      <c r="Q47" s="4">
        <f>_xlfn.LET(
_xlpm.CumulativeHousingPaymentsIncludingAdditionalCosts,SUM($L$29:$L47),
_xlpm.PrincipalOwedCalculation,$B$10-$F47,
_xlpm.IsPrincipalLessThenOrEqualToMonthlyPaymentCondition,$I46&lt;=$B$10,
_xlpm.IsPrincipalZeroCondition,ROUND($I46,2) = 0,
_xlpm.IsPrincipalRemainingBlankCondition,$I46="",
_xlpm.IsPeriodBlankCondition,ISBLANK($A47),
_xlpm.Calculation,IF(_xlpm.IsPeriodBlankCondition,"",IF(_xlpm.IsPrincipalRemainingBlankCondition,"",IF(_xlpm.IsPrincipalZeroCondition,"",_xlpm.CumulativeHousingPaymentsIncludingAdditionalCosts))),
_xlpm.Calculation
)</f>
        <v>51817.036648650741</v>
      </c>
    </row>
    <row r="48" spans="1:17" x14ac:dyDescent="0.3">
      <c r="A48">
        <v>20</v>
      </c>
      <c r="B48" s="34">
        <f t="shared" si="5"/>
        <v>44409</v>
      </c>
      <c r="C48" s="53">
        <v>0.15</v>
      </c>
      <c r="D48" s="35">
        <f>_xlfn.LET(
_xlpm.Payment,IF(OR($C48&lt;&gt;$C47,$C47=""),-PMT($C48/12,COUNT($A48:$A$628),$I47),$D47),
_xlpm.IsPrincipalRemainingZeroCondition,ROUND($I47,2)=0,
_xlpm.IsPrincipalRemainingBlankCondition,$I47="",
_xlpm.IsPeriodBlankCondition,ISBLANK($A48),
_xlpm.Calculation,IF(_xlpm.IsPeriodBlankCondition,"",IF(_xlpm.IsPrincipalRemainingBlankCondition,"",IF(_xlpm.IsPrincipalRemainingZeroCondition,"",_xlpm.Payment))),
_xlpm.Calculation
)</f>
        <v>2251.6415335332385</v>
      </c>
      <c r="E48" s="4">
        <f t="shared" si="6"/>
        <v>176799.06519229003</v>
      </c>
      <c r="F48" s="4" cm="1">
        <f t="array" ref="F48">_xlfn.LET(
_xlpm.InterestCalculation,$I47*($C48/12),
_xlpm.IsPrincipalRemainingZeroCondition,ROUND($I47,2)=0,
_xlpm.IsPrincipalRemainingBlankCondition,$I47="",
_xlpm.IsPeriodBlankCondition,ISBLANK($A48),
_xlpm.Calculation,IF(_xlpm.IsPeriodBlankCondition,"",IF(_xlpm.IsPrincipalRemainingBlankCondition,"",IF(_xlpm.IsPrincipalRemainingZeroCondition,"",_xlpm.InterestCalculation))),
_xlpm.Calculation
)</f>
        <v>2209.988314903625</v>
      </c>
      <c r="G48" s="4">
        <f t="shared" si="0"/>
        <v>41.653218629613548</v>
      </c>
      <c r="H48" s="4">
        <v>100</v>
      </c>
      <c r="I48" s="4">
        <f t="shared" si="1"/>
        <v>176657.4119736604</v>
      </c>
      <c r="J48" s="4">
        <f t="shared" si="2"/>
        <v>500</v>
      </c>
      <c r="K48" s="4">
        <f t="shared" si="3"/>
        <v>300</v>
      </c>
      <c r="L48" s="4">
        <f t="shared" si="4"/>
        <v>3151.6415335332385</v>
      </c>
      <c r="M48" s="4">
        <f>_xlfn.LET(
_xlpm.CumulativeInterestCalculation,SUM($F$29:$F48),
_xlpm.IsPrincipalZeroCondition,ROUND($I47,2) = 0,
_xlpm.IsPrincipalRemainingBlankCondition,$I47="",
_xlpm.IsPeriodBlankCondition,ISBLANK($A48),
_xlpm.Calculation,IF(_xlpm.IsPeriodBlankCondition,"",IF(_xlpm.IsPrincipalRemainingBlankCondition,"",IF(_xlpm.IsPrincipalZeroCondition,"",_xlpm.CumulativeInterestCalculation))),
_xlpm.Calculation
)</f>
        <v>35626.090155844337</v>
      </c>
      <c r="N48" s="4">
        <f>_xlfn.LET(
_xlpm.CumulativePrincipalCalculation,SUM($G$29:$H48),
_xlpm.CumulativePrincipalCalculationIfPrincipalLessThenOrEqualToMonthlyPaymentCondition,$N47+$H48,
_xlpm.PrincipalOwedCalculation,$B$10-$F48,
_xlpm.IsPrincipalLessThenOrEqualToMonthlyPaymentCondition,$I47&lt;=$B$10,
_xlpm.IsPrincipalZeroCondition,ROUND($I47,2) = 0,
_xlpm.IsPrincipalRemainingBlankCondition,$I47="",
_xlpm.IsPeriodBlankCondition,ISBLANK($A48),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3342.5880263396266</v>
      </c>
      <c r="O48" s="4">
        <f>_xlfn.LET(
_xlpm.CumulativePMICalculation,SUM($K$29:$K48),
_xlpm.IsPrincipalZeroCondition,ROUND($I47,2) = 0,
_xlpm.IsPrincipalRemainingBlankCondition,$I47="",
_xlpm.IsPeriodBlankCondition,ISBLANK($A48),
_xlpm.Calculation,IF(_xlpm.IsPeriodBlankCondition,"",IF(_xlpm.IsPrincipalRemainingBlankCondition,"",IF(_xlpm.IsPrincipalZeroCondition,"",_xlpm.CumulativePMICalculation))),
_xlpm.Calculation
)</f>
        <v>6000</v>
      </c>
      <c r="P48" s="4">
        <f t="shared" si="7"/>
        <v>44968.678182183961</v>
      </c>
      <c r="Q48" s="4">
        <f>_xlfn.LET(
_xlpm.CumulativeHousingPaymentsIncludingAdditionalCosts,SUM($L$29:$L48),
_xlpm.PrincipalOwedCalculation,$B$10-$F48,
_xlpm.IsPrincipalLessThenOrEqualToMonthlyPaymentCondition,$I47&lt;=$B$10,
_xlpm.IsPrincipalZeroCondition,ROUND($I47,2) = 0,
_xlpm.IsPrincipalRemainingBlankCondition,$I47="",
_xlpm.IsPeriodBlankCondition,ISBLANK($A48),
_xlpm.Calculation,IF(_xlpm.IsPeriodBlankCondition,"",IF(_xlpm.IsPrincipalRemainingBlankCondition,"",IF(_xlpm.IsPrincipalZeroCondition,"",_xlpm.CumulativeHousingPaymentsIncludingAdditionalCosts))),
_xlpm.Calculation
)</f>
        <v>54968.678182183983</v>
      </c>
    </row>
    <row r="49" spans="1:17" x14ac:dyDescent="0.3">
      <c r="A49">
        <v>21</v>
      </c>
      <c r="B49" s="34">
        <f t="shared" si="5"/>
        <v>44440</v>
      </c>
      <c r="C49" s="53">
        <v>0.15</v>
      </c>
      <c r="D49" s="35">
        <f>_xlfn.LET(
_xlpm.Payment,IF(OR($C49&lt;&gt;$C48,$C48=""),-PMT($C49/12,COUNT($A49:$A$628),$I48),$D48),
_xlpm.IsPrincipalRemainingZeroCondition,ROUND($I48,2)=0,
_xlpm.IsPrincipalRemainingBlankCondition,$I48="",
_xlpm.IsPeriodBlankCondition,ISBLANK($A49),
_xlpm.Calculation,IF(_xlpm.IsPeriodBlankCondition,"",IF(_xlpm.IsPrincipalRemainingBlankCondition,"",IF(_xlpm.IsPrincipalRemainingZeroCondition,"",_xlpm.Payment))),
_xlpm.Calculation
)</f>
        <v>2251.6415335332385</v>
      </c>
      <c r="E49" s="4">
        <f t="shared" si="6"/>
        <v>176657.4119736604</v>
      </c>
      <c r="F49" s="4" cm="1">
        <f t="array" ref="F49">_xlfn.LET(
_xlpm.InterestCalculation,$I48*($C49/12),
_xlpm.IsPrincipalRemainingZeroCondition,ROUND($I48,2)=0,
_xlpm.IsPrincipalRemainingBlankCondition,$I48="",
_xlpm.IsPeriodBlankCondition,ISBLANK($A49),
_xlpm.Calculation,IF(_xlpm.IsPeriodBlankCondition,"",IF(_xlpm.IsPrincipalRemainingBlankCondition,"",IF(_xlpm.IsPrincipalRemainingZeroCondition,"",_xlpm.InterestCalculation))),
_xlpm.Calculation
)</f>
        <v>2208.2176496707548</v>
      </c>
      <c r="G49" s="4">
        <f t="shared" si="0"/>
        <v>43.423883862483763</v>
      </c>
      <c r="H49" s="4">
        <v>100</v>
      </c>
      <c r="I49" s="4">
        <f t="shared" si="1"/>
        <v>176513.98808979793</v>
      </c>
      <c r="J49" s="4">
        <f t="shared" si="2"/>
        <v>500</v>
      </c>
      <c r="K49" s="4">
        <f t="shared" si="3"/>
        <v>300</v>
      </c>
      <c r="L49" s="4">
        <f t="shared" si="4"/>
        <v>3151.6415335332385</v>
      </c>
      <c r="M49" s="4">
        <f>_xlfn.LET(
_xlpm.CumulativeInterestCalculation,SUM($F$29:$F49),
_xlpm.IsPrincipalZeroCondition,ROUND($I48,2) = 0,
_xlpm.IsPrincipalRemainingBlankCondition,$I48="",
_xlpm.IsPeriodBlankCondition,ISBLANK($A49),
_xlpm.Calculation,IF(_xlpm.IsPeriodBlankCondition,"",IF(_xlpm.IsPrincipalRemainingBlankCondition,"",IF(_xlpm.IsPrincipalZeroCondition,"",_xlpm.CumulativeInterestCalculation))),
_xlpm.Calculation
)</f>
        <v>37834.307805515091</v>
      </c>
      <c r="N49" s="4">
        <f>_xlfn.LET(
_xlpm.CumulativePrincipalCalculation,SUM($G$29:$H49),
_xlpm.CumulativePrincipalCalculationIfPrincipalLessThenOrEqualToMonthlyPaymentCondition,$N48+$H49,
_xlpm.PrincipalOwedCalculation,$B$10-$F49,
_xlpm.IsPrincipalLessThenOrEqualToMonthlyPaymentCondition,$I48&lt;=$B$10,
_xlpm.IsPrincipalZeroCondition,ROUND($I48,2) = 0,
_xlpm.IsPrincipalRemainingBlankCondition,$I48="",
_xlpm.IsPeriodBlankCondition,ISBLANK($A49),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3486.0119102021104</v>
      </c>
      <c r="O49" s="4">
        <f>_xlfn.LET(
_xlpm.CumulativePMICalculation,SUM($K$29:$K49),
_xlpm.IsPrincipalZeroCondition,ROUND($I48,2) = 0,
_xlpm.IsPrincipalRemainingBlankCondition,$I48="",
_xlpm.IsPeriodBlankCondition,ISBLANK($A49),
_xlpm.Calculation,IF(_xlpm.IsPeriodBlankCondition,"",IF(_xlpm.IsPrincipalRemainingBlankCondition,"",IF(_xlpm.IsPrincipalZeroCondition,"",_xlpm.CumulativePMICalculation))),
_xlpm.Calculation
)</f>
        <v>6300</v>
      </c>
      <c r="P49" s="4">
        <f t="shared" si="7"/>
        <v>47620.319715717204</v>
      </c>
      <c r="Q49" s="4">
        <f>_xlfn.LET(
_xlpm.CumulativeHousingPaymentsIncludingAdditionalCosts,SUM($L$29:$L49),
_xlpm.PrincipalOwedCalculation,$B$10-$F49,
_xlpm.IsPrincipalLessThenOrEqualToMonthlyPaymentCondition,$I48&lt;=$B$10,
_xlpm.IsPrincipalZeroCondition,ROUND($I48,2) = 0,
_xlpm.IsPrincipalRemainingBlankCondition,$I48="",
_xlpm.IsPeriodBlankCondition,ISBLANK($A49),
_xlpm.Calculation,IF(_xlpm.IsPeriodBlankCondition,"",IF(_xlpm.IsPrincipalRemainingBlankCondition,"",IF(_xlpm.IsPrincipalZeroCondition,"",_xlpm.CumulativeHousingPaymentsIncludingAdditionalCosts))),
_xlpm.Calculation
)</f>
        <v>58120.319715717225</v>
      </c>
    </row>
    <row r="50" spans="1:17" x14ac:dyDescent="0.3">
      <c r="A50">
        <v>22</v>
      </c>
      <c r="B50" s="34">
        <f t="shared" si="5"/>
        <v>44470</v>
      </c>
      <c r="C50" s="53">
        <v>0.15</v>
      </c>
      <c r="D50" s="35">
        <f>_xlfn.LET(
_xlpm.Payment,IF(OR($C50&lt;&gt;$C49,$C49=""),-PMT($C50/12,COUNT($A50:$A$628),$I49),$D49),
_xlpm.IsPrincipalRemainingZeroCondition,ROUND($I49,2)=0,
_xlpm.IsPrincipalRemainingBlankCondition,$I49="",
_xlpm.IsPeriodBlankCondition,ISBLANK($A50),
_xlpm.Calculation,IF(_xlpm.IsPeriodBlankCondition,"",IF(_xlpm.IsPrincipalRemainingBlankCondition,"",IF(_xlpm.IsPrincipalRemainingZeroCondition,"",_xlpm.Payment))),
_xlpm.Calculation
)</f>
        <v>2251.6415335332385</v>
      </c>
      <c r="E50" s="4">
        <f t="shared" si="6"/>
        <v>176513.98808979793</v>
      </c>
      <c r="F50" s="4" cm="1">
        <f t="array" ref="F50">_xlfn.LET(
_xlpm.InterestCalculation,$I49*($C50/12),
_xlpm.IsPrincipalRemainingZeroCondition,ROUND($I49,2)=0,
_xlpm.IsPrincipalRemainingBlankCondition,$I49="",
_xlpm.IsPeriodBlankCondition,ISBLANK($A50),
_xlpm.Calculation,IF(_xlpm.IsPeriodBlankCondition,"",IF(_xlpm.IsPrincipalRemainingBlankCondition,"",IF(_xlpm.IsPrincipalRemainingZeroCondition,"",_xlpm.InterestCalculation))),
_xlpm.Calculation
)</f>
        <v>2206.4248511224741</v>
      </c>
      <c r="G50" s="4">
        <f t="shared" si="0"/>
        <v>45.216682410764406</v>
      </c>
      <c r="H50" s="4">
        <v>100</v>
      </c>
      <c r="I50" s="4">
        <f t="shared" si="1"/>
        <v>176368.77140738716</v>
      </c>
      <c r="J50" s="4">
        <f t="shared" si="2"/>
        <v>500</v>
      </c>
      <c r="K50" s="4">
        <f t="shared" si="3"/>
        <v>300</v>
      </c>
      <c r="L50" s="4">
        <f t="shared" si="4"/>
        <v>3151.6415335332385</v>
      </c>
      <c r="M50" s="4">
        <f>_xlfn.LET(
_xlpm.CumulativeInterestCalculation,SUM($F$29:$F50),
_xlpm.IsPrincipalZeroCondition,ROUND($I49,2) = 0,
_xlpm.IsPrincipalRemainingBlankCondition,$I49="",
_xlpm.IsPeriodBlankCondition,ISBLANK($A50),
_xlpm.Calculation,IF(_xlpm.IsPeriodBlankCondition,"",IF(_xlpm.IsPrincipalRemainingBlankCondition,"",IF(_xlpm.IsPrincipalZeroCondition,"",_xlpm.CumulativeInterestCalculation))),
_xlpm.Calculation
)</f>
        <v>40040.732656637563</v>
      </c>
      <c r="N50" s="4">
        <f>_xlfn.LET(
_xlpm.CumulativePrincipalCalculation,SUM($G$29:$H50),
_xlpm.CumulativePrincipalCalculationIfPrincipalLessThenOrEqualToMonthlyPaymentCondition,$N49+$H50,
_xlpm.PrincipalOwedCalculation,$B$10-$F50,
_xlpm.IsPrincipalLessThenOrEqualToMonthlyPaymentCondition,$I49&lt;=$B$10,
_xlpm.IsPrincipalZeroCondition,ROUND($I49,2) = 0,
_xlpm.IsPrincipalRemainingBlankCondition,$I49="",
_xlpm.IsPeriodBlankCondition,ISBLANK($A50),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3631.2285926128748</v>
      </c>
      <c r="O50" s="4">
        <f>_xlfn.LET(
_xlpm.CumulativePMICalculation,SUM($K$29:$K50),
_xlpm.IsPrincipalZeroCondition,ROUND($I49,2) = 0,
_xlpm.IsPrincipalRemainingBlankCondition,$I49="",
_xlpm.IsPeriodBlankCondition,ISBLANK($A50),
_xlpm.Calculation,IF(_xlpm.IsPeriodBlankCondition,"",IF(_xlpm.IsPrincipalRemainingBlankCondition,"",IF(_xlpm.IsPrincipalZeroCondition,"",_xlpm.CumulativePMICalculation))),
_xlpm.Calculation
)</f>
        <v>6600</v>
      </c>
      <c r="P50" s="4">
        <f t="shared" si="7"/>
        <v>50271.961249250438</v>
      </c>
      <c r="Q50" s="4">
        <f>_xlfn.LET(
_xlpm.CumulativeHousingPaymentsIncludingAdditionalCosts,SUM($L$29:$L50),
_xlpm.PrincipalOwedCalculation,$B$10-$F50,
_xlpm.IsPrincipalLessThenOrEqualToMonthlyPaymentCondition,$I49&lt;=$B$10,
_xlpm.IsPrincipalZeroCondition,ROUND($I49,2) = 0,
_xlpm.IsPrincipalRemainingBlankCondition,$I49="",
_xlpm.IsPeriodBlankCondition,ISBLANK($A50),
_xlpm.Calculation,IF(_xlpm.IsPeriodBlankCondition,"",IF(_xlpm.IsPrincipalRemainingBlankCondition,"",IF(_xlpm.IsPrincipalZeroCondition,"",_xlpm.CumulativeHousingPaymentsIncludingAdditionalCosts))),
_xlpm.Calculation
)</f>
        <v>61271.961249250468</v>
      </c>
    </row>
    <row r="51" spans="1:17" x14ac:dyDescent="0.3">
      <c r="A51">
        <v>23</v>
      </c>
      <c r="B51" s="34">
        <f t="shared" si="5"/>
        <v>44501</v>
      </c>
      <c r="C51" s="53">
        <v>0.15</v>
      </c>
      <c r="D51" s="35">
        <f>_xlfn.LET(
_xlpm.Payment,IF(OR($C51&lt;&gt;$C50,$C50=""),-PMT($C51/12,COUNT($A51:$A$628),$I50),$D50),
_xlpm.IsPrincipalRemainingZeroCondition,ROUND($I50,2)=0,
_xlpm.IsPrincipalRemainingBlankCondition,$I50="",
_xlpm.IsPeriodBlankCondition,ISBLANK($A51),
_xlpm.Calculation,IF(_xlpm.IsPeriodBlankCondition,"",IF(_xlpm.IsPrincipalRemainingBlankCondition,"",IF(_xlpm.IsPrincipalRemainingZeroCondition,"",_xlpm.Payment))),
_xlpm.Calculation
)</f>
        <v>2251.6415335332385</v>
      </c>
      <c r="E51" s="4">
        <f t="shared" si="6"/>
        <v>176368.77140738716</v>
      </c>
      <c r="F51" s="4" cm="1">
        <f t="array" ref="F51">_xlfn.LET(
_xlpm.InterestCalculation,$I50*($C51/12),
_xlpm.IsPrincipalRemainingZeroCondition,ROUND($I50,2)=0,
_xlpm.IsPrincipalRemainingBlankCondition,$I50="",
_xlpm.IsPeriodBlankCondition,ISBLANK($A51),
_xlpm.Calculation,IF(_xlpm.IsPeriodBlankCondition,"",IF(_xlpm.IsPrincipalRemainingBlankCondition,"",IF(_xlpm.IsPrincipalRemainingZeroCondition,"",_xlpm.InterestCalculation))),
_xlpm.Calculation
)</f>
        <v>2204.6096425923392</v>
      </c>
      <c r="G51" s="4">
        <f t="shared" si="0"/>
        <v>47.031890940899302</v>
      </c>
      <c r="H51" s="4">
        <v>100</v>
      </c>
      <c r="I51" s="4">
        <f t="shared" si="1"/>
        <v>176221.73951644625</v>
      </c>
      <c r="J51" s="4">
        <f t="shared" si="2"/>
        <v>500</v>
      </c>
      <c r="K51" s="4">
        <f t="shared" si="3"/>
        <v>300</v>
      </c>
      <c r="L51" s="4">
        <f t="shared" si="4"/>
        <v>3151.6415335332385</v>
      </c>
      <c r="M51" s="4">
        <f>_xlfn.LET(
_xlpm.CumulativeInterestCalculation,SUM($F$29:$F51),
_xlpm.IsPrincipalZeroCondition,ROUND($I50,2) = 0,
_xlpm.IsPrincipalRemainingBlankCondition,$I50="",
_xlpm.IsPeriodBlankCondition,ISBLANK($A51),
_xlpm.Calculation,IF(_xlpm.IsPeriodBlankCondition,"",IF(_xlpm.IsPrincipalRemainingBlankCondition,"",IF(_xlpm.IsPrincipalZeroCondition,"",_xlpm.CumulativeInterestCalculation))),
_xlpm.Calculation
)</f>
        <v>42245.342299229902</v>
      </c>
      <c r="N51" s="4">
        <f>_xlfn.LET(
_xlpm.CumulativePrincipalCalculation,SUM($G$29:$H51),
_xlpm.CumulativePrincipalCalculationIfPrincipalLessThenOrEqualToMonthlyPaymentCondition,$N50+$H51,
_xlpm.PrincipalOwedCalculation,$B$10-$F51,
_xlpm.IsPrincipalLessThenOrEqualToMonthlyPaymentCondition,$I50&lt;=$B$10,
_xlpm.IsPrincipalZeroCondition,ROUND($I50,2) = 0,
_xlpm.IsPrincipalRemainingBlankCondition,$I50="",
_xlpm.IsPeriodBlankCondition,ISBLANK($A51),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3778.2604835537741</v>
      </c>
      <c r="O51" s="4">
        <f>_xlfn.LET(
_xlpm.CumulativePMICalculation,SUM($K$29:$K51),
_xlpm.IsPrincipalZeroCondition,ROUND($I50,2) = 0,
_xlpm.IsPrincipalRemainingBlankCondition,$I50="",
_xlpm.IsPeriodBlankCondition,ISBLANK($A51),
_xlpm.Calculation,IF(_xlpm.IsPeriodBlankCondition,"",IF(_xlpm.IsPrincipalRemainingBlankCondition,"",IF(_xlpm.IsPrincipalZeroCondition,"",_xlpm.CumulativePMICalculation))),
_xlpm.Calculation
)</f>
        <v>6900</v>
      </c>
      <c r="P51" s="4">
        <f t="shared" si="7"/>
        <v>52923.602782783673</v>
      </c>
      <c r="Q51" s="4">
        <f>_xlfn.LET(
_xlpm.CumulativeHousingPaymentsIncludingAdditionalCosts,SUM($L$29:$L51),
_xlpm.PrincipalOwedCalculation,$B$10-$F51,
_xlpm.IsPrincipalLessThenOrEqualToMonthlyPaymentCondition,$I50&lt;=$B$10,
_xlpm.IsPrincipalZeroCondition,ROUND($I50,2) = 0,
_xlpm.IsPrincipalRemainingBlankCondition,$I50="",
_xlpm.IsPeriodBlankCondition,ISBLANK($A51),
_xlpm.Calculation,IF(_xlpm.IsPeriodBlankCondition,"",IF(_xlpm.IsPrincipalRemainingBlankCondition,"",IF(_xlpm.IsPrincipalZeroCondition,"",_xlpm.CumulativeHousingPaymentsIncludingAdditionalCosts))),
_xlpm.Calculation
)</f>
        <v>64423.60278278371</v>
      </c>
    </row>
    <row r="52" spans="1:17" x14ac:dyDescent="0.3">
      <c r="A52">
        <v>24</v>
      </c>
      <c r="B52" s="34">
        <f t="shared" si="5"/>
        <v>44531</v>
      </c>
      <c r="C52" s="53">
        <v>0.15</v>
      </c>
      <c r="D52" s="35">
        <f>_xlfn.LET(
_xlpm.Payment,IF(OR($C52&lt;&gt;$C51,$C51=""),-PMT($C52/12,COUNT($A52:$A$628),$I51),$D51),
_xlpm.IsPrincipalRemainingZeroCondition,ROUND($I51,2)=0,
_xlpm.IsPrincipalRemainingBlankCondition,$I51="",
_xlpm.IsPeriodBlankCondition,ISBLANK($A52),
_xlpm.Calculation,IF(_xlpm.IsPeriodBlankCondition,"",IF(_xlpm.IsPrincipalRemainingBlankCondition,"",IF(_xlpm.IsPrincipalRemainingZeroCondition,"",_xlpm.Payment))),
_xlpm.Calculation
)</f>
        <v>2251.6415335332385</v>
      </c>
      <c r="E52" s="4">
        <f t="shared" si="6"/>
        <v>176221.73951644625</v>
      </c>
      <c r="F52" s="4" cm="1">
        <f t="array" ref="F52">_xlfn.LET(
_xlpm.InterestCalculation,$I51*($C52/12),
_xlpm.IsPrincipalRemainingZeroCondition,ROUND($I51,2)=0,
_xlpm.IsPrincipalRemainingBlankCondition,$I51="",
_xlpm.IsPeriodBlankCondition,ISBLANK($A52),
_xlpm.Calculation,IF(_xlpm.IsPeriodBlankCondition,"",IF(_xlpm.IsPrincipalRemainingBlankCondition,"",IF(_xlpm.IsPrincipalRemainingZeroCondition,"",_xlpm.InterestCalculation))),
_xlpm.Calculation
)</f>
        <v>2202.7717439555781</v>
      </c>
      <c r="G52" s="4">
        <f t="shared" si="0"/>
        <v>48.869789577660413</v>
      </c>
      <c r="H52" s="4">
        <v>100</v>
      </c>
      <c r="I52" s="4">
        <f t="shared" si="1"/>
        <v>176072.86972686858</v>
      </c>
      <c r="J52" s="4">
        <f t="shared" si="2"/>
        <v>500</v>
      </c>
      <c r="K52" s="4">
        <f t="shared" si="3"/>
        <v>300</v>
      </c>
      <c r="L52" s="4">
        <f t="shared" si="4"/>
        <v>3151.6415335332385</v>
      </c>
      <c r="M52" s="4">
        <f>_xlfn.LET(
_xlpm.CumulativeInterestCalculation,SUM($F$29:$F52),
_xlpm.IsPrincipalZeroCondition,ROUND($I51,2) = 0,
_xlpm.IsPrincipalRemainingBlankCondition,$I51="",
_xlpm.IsPeriodBlankCondition,ISBLANK($A52),
_xlpm.Calculation,IF(_xlpm.IsPeriodBlankCondition,"",IF(_xlpm.IsPrincipalRemainingBlankCondition,"",IF(_xlpm.IsPrincipalZeroCondition,"",_xlpm.CumulativeInterestCalculation))),
_xlpm.Calculation
)</f>
        <v>44448.11404318548</v>
      </c>
      <c r="N52" s="4">
        <f>_xlfn.LET(
_xlpm.CumulativePrincipalCalculation,SUM($G$29:$H52),
_xlpm.CumulativePrincipalCalculationIfPrincipalLessThenOrEqualToMonthlyPaymentCondition,$N51+$H52,
_xlpm.PrincipalOwedCalculation,$B$10-$F52,
_xlpm.IsPrincipalLessThenOrEqualToMonthlyPaymentCondition,$I51&lt;=$B$10,
_xlpm.IsPrincipalZeroCondition,ROUND($I51,2) = 0,
_xlpm.IsPrincipalRemainingBlankCondition,$I51="",
_xlpm.IsPeriodBlankCondition,ISBLANK($A52),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3927.1302731314345</v>
      </c>
      <c r="O52" s="4">
        <f>_xlfn.LET(
_xlpm.CumulativePMICalculation,SUM($K$29:$K52),
_xlpm.IsPrincipalZeroCondition,ROUND($I51,2) = 0,
_xlpm.IsPrincipalRemainingBlankCondition,$I51="",
_xlpm.IsPeriodBlankCondition,ISBLANK($A52),
_xlpm.Calculation,IF(_xlpm.IsPeriodBlankCondition,"",IF(_xlpm.IsPrincipalRemainingBlankCondition,"",IF(_xlpm.IsPrincipalZeroCondition,"",_xlpm.CumulativePMICalculation))),
_xlpm.Calculation
)</f>
        <v>7200</v>
      </c>
      <c r="P52" s="4">
        <f t="shared" si="7"/>
        <v>55575.244316316916</v>
      </c>
      <c r="Q52" s="4">
        <f>_xlfn.LET(
_xlpm.CumulativeHousingPaymentsIncludingAdditionalCosts,SUM($L$29:$L52),
_xlpm.PrincipalOwedCalculation,$B$10-$F52,
_xlpm.IsPrincipalLessThenOrEqualToMonthlyPaymentCondition,$I51&lt;=$B$10,
_xlpm.IsPrincipalZeroCondition,ROUND($I51,2) = 0,
_xlpm.IsPrincipalRemainingBlankCondition,$I51="",
_xlpm.IsPeriodBlankCondition,ISBLANK($A52),
_xlpm.Calculation,IF(_xlpm.IsPeriodBlankCondition,"",IF(_xlpm.IsPrincipalRemainingBlankCondition,"",IF(_xlpm.IsPrincipalZeroCondition,"",_xlpm.CumulativeHousingPaymentsIncludingAdditionalCosts))),
_xlpm.Calculation
)</f>
        <v>67575.244316316952</v>
      </c>
    </row>
    <row r="53" spans="1:17" x14ac:dyDescent="0.3">
      <c r="A53">
        <v>25</v>
      </c>
      <c r="B53" s="34">
        <f t="shared" si="5"/>
        <v>44562</v>
      </c>
      <c r="C53" s="53">
        <v>0.1</v>
      </c>
      <c r="D53" s="35">
        <f>_xlfn.LET(
_xlpm.Payment,IF(OR($C53&lt;&gt;$C52,$C52=""),-PMT($C53/12,COUNT($A53:$A$628),$I52),$D52),
_xlpm.IsPrincipalRemainingZeroCondition,ROUND($I52,2)=0,
_xlpm.IsPrincipalRemainingBlankCondition,$I52="",
_xlpm.IsPeriodBlankCondition,ISBLANK($A53),
_xlpm.Calculation,IF(_xlpm.IsPeriodBlankCondition,"",IF(_xlpm.IsPrincipalRemainingBlankCondition,"",IF(_xlpm.IsPrincipalRemainingZeroCondition,"",_xlpm.Payment))),
_xlpm.Calculation
)</f>
        <v>1563.4573496323683</v>
      </c>
      <c r="E53" s="4">
        <f t="shared" si="6"/>
        <v>176072.86972686858</v>
      </c>
      <c r="F53" s="4" cm="1">
        <f t="array" ref="F53">_xlfn.LET(
_xlpm.InterestCalculation,$I52*($C53/12),
_xlpm.IsPrincipalRemainingZeroCondition,ROUND($I52,2)=0,
_xlpm.IsPrincipalRemainingBlankCondition,$I52="",
_xlpm.IsPeriodBlankCondition,ISBLANK($A53),
_xlpm.Calculation,IF(_xlpm.IsPeriodBlankCondition,"",IF(_xlpm.IsPrincipalRemainingBlankCondition,"",IF(_xlpm.IsPrincipalRemainingZeroCondition,"",_xlpm.InterestCalculation))),
_xlpm.Calculation
)</f>
        <v>1467.2739143905715</v>
      </c>
      <c r="G53" s="4">
        <f t="shared" si="0"/>
        <v>96.183435241796815</v>
      </c>
      <c r="H53" s="4">
        <v>100</v>
      </c>
      <c r="I53" s="4">
        <f t="shared" si="1"/>
        <v>175876.68629162677</v>
      </c>
      <c r="J53" s="4">
        <f t="shared" si="2"/>
        <v>500</v>
      </c>
      <c r="K53" s="4">
        <f t="shared" si="3"/>
        <v>300</v>
      </c>
      <c r="L53" s="4">
        <f t="shared" si="4"/>
        <v>2463.4573496323683</v>
      </c>
      <c r="M53" s="4">
        <f>_xlfn.LET(
_xlpm.CumulativeInterestCalculation,SUM($F$29:$F53),
_xlpm.IsPrincipalZeroCondition,ROUND($I52,2) = 0,
_xlpm.IsPrincipalRemainingBlankCondition,$I52="",
_xlpm.IsPeriodBlankCondition,ISBLANK($A53),
_xlpm.Calculation,IF(_xlpm.IsPeriodBlankCondition,"",IF(_xlpm.IsPrincipalRemainingBlankCondition,"",IF(_xlpm.IsPrincipalZeroCondition,"",_xlpm.CumulativeInterestCalculation))),
_xlpm.Calculation
)</f>
        <v>45915.387957576051</v>
      </c>
      <c r="N53" s="4">
        <f>_xlfn.LET(
_xlpm.CumulativePrincipalCalculation,SUM($G$29:$H53),
_xlpm.CumulativePrincipalCalculationIfPrincipalLessThenOrEqualToMonthlyPaymentCondition,$N52+$H53,
_xlpm.PrincipalOwedCalculation,$B$10-$F53,
_xlpm.IsPrincipalLessThenOrEqualToMonthlyPaymentCondition,$I52&lt;=$B$10,
_xlpm.IsPrincipalZeroCondition,ROUND($I52,2) = 0,
_xlpm.IsPrincipalRemainingBlankCondition,$I52="",
_xlpm.IsPeriodBlankCondition,ISBLANK($A53),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4123.3137083732308</v>
      </c>
      <c r="O53" s="4">
        <f>_xlfn.LET(
_xlpm.CumulativePMICalculation,SUM($K$29:$K53),
_xlpm.IsPrincipalZeroCondition,ROUND($I52,2) = 0,
_xlpm.IsPrincipalRemainingBlankCondition,$I52="",
_xlpm.IsPeriodBlankCondition,ISBLANK($A53),
_xlpm.Calculation,IF(_xlpm.IsPeriodBlankCondition,"",IF(_xlpm.IsPrincipalRemainingBlankCondition,"",IF(_xlpm.IsPrincipalZeroCondition,"",_xlpm.CumulativePMICalculation))),
_xlpm.Calculation
)</f>
        <v>7500</v>
      </c>
      <c r="P53" s="4">
        <f t="shared" si="7"/>
        <v>57538.70166594928</v>
      </c>
      <c r="Q53" s="4">
        <f>_xlfn.LET(
_xlpm.CumulativeHousingPaymentsIncludingAdditionalCosts,SUM($L$29:$L53),
_xlpm.PrincipalOwedCalculation,$B$10-$F53,
_xlpm.IsPrincipalLessThenOrEqualToMonthlyPaymentCondition,$I52&lt;=$B$10,
_xlpm.IsPrincipalZeroCondition,ROUND($I52,2) = 0,
_xlpm.IsPrincipalRemainingBlankCondition,$I52="",
_xlpm.IsPeriodBlankCondition,ISBLANK($A53),
_xlpm.Calculation,IF(_xlpm.IsPeriodBlankCondition,"",IF(_xlpm.IsPrincipalRemainingBlankCondition,"",IF(_xlpm.IsPrincipalZeroCondition,"",_xlpm.CumulativeHousingPaymentsIncludingAdditionalCosts))),
_xlpm.Calculation
)</f>
        <v>70038.701665949324</v>
      </c>
    </row>
    <row r="54" spans="1:17" x14ac:dyDescent="0.3">
      <c r="A54">
        <v>26</v>
      </c>
      <c r="B54" s="34">
        <f t="shared" si="5"/>
        <v>44593</v>
      </c>
      <c r="C54" s="53">
        <v>0.1</v>
      </c>
      <c r="D54" s="35">
        <f>_xlfn.LET(
_xlpm.Payment,IF(OR($C54&lt;&gt;$C53,$C53=""),-PMT($C54/12,COUNT($A54:$A$628),$I53),$D53),
_xlpm.IsPrincipalRemainingZeroCondition,ROUND($I53,2)=0,
_xlpm.IsPrincipalRemainingBlankCondition,$I53="",
_xlpm.IsPeriodBlankCondition,ISBLANK($A54),
_xlpm.Calculation,IF(_xlpm.IsPeriodBlankCondition,"",IF(_xlpm.IsPrincipalRemainingBlankCondition,"",IF(_xlpm.IsPrincipalRemainingZeroCondition,"",_xlpm.Payment))),
_xlpm.Calculation
)</f>
        <v>1563.4573496323683</v>
      </c>
      <c r="E54" s="4">
        <f t="shared" si="6"/>
        <v>175876.68629162677</v>
      </c>
      <c r="F54" s="4" cm="1">
        <f t="array" ref="F54">_xlfn.LET(
_xlpm.InterestCalculation,$I53*($C54/12),
_xlpm.IsPrincipalRemainingZeroCondition,ROUND($I53,2)=0,
_xlpm.IsPrincipalRemainingBlankCondition,$I53="",
_xlpm.IsPeriodBlankCondition,ISBLANK($A54),
_xlpm.Calculation,IF(_xlpm.IsPeriodBlankCondition,"",IF(_xlpm.IsPrincipalRemainingBlankCondition,"",IF(_xlpm.IsPrincipalRemainingZeroCondition,"",_xlpm.InterestCalculation))),
_xlpm.Calculation
)</f>
        <v>1465.639052430223</v>
      </c>
      <c r="G54" s="4">
        <f t="shared" si="0"/>
        <v>97.818297202145231</v>
      </c>
      <c r="H54" s="4">
        <v>100</v>
      </c>
      <c r="I54" s="4">
        <f t="shared" si="1"/>
        <v>175678.86799442463</v>
      </c>
      <c r="J54" s="4">
        <f t="shared" si="2"/>
        <v>500</v>
      </c>
      <c r="K54" s="4">
        <f t="shared" si="3"/>
        <v>300</v>
      </c>
      <c r="L54" s="4">
        <f t="shared" si="4"/>
        <v>2463.4573496323683</v>
      </c>
      <c r="M54" s="4">
        <f>_xlfn.LET(
_xlpm.CumulativeInterestCalculation,SUM($F$29:$F54),
_xlpm.IsPrincipalZeroCondition,ROUND($I53,2) = 0,
_xlpm.IsPrincipalRemainingBlankCondition,$I53="",
_xlpm.IsPeriodBlankCondition,ISBLANK($A54),
_xlpm.Calculation,IF(_xlpm.IsPeriodBlankCondition,"",IF(_xlpm.IsPrincipalRemainingBlankCondition,"",IF(_xlpm.IsPrincipalZeroCondition,"",_xlpm.CumulativeInterestCalculation))),
_xlpm.Calculation
)</f>
        <v>47381.027010006277</v>
      </c>
      <c r="N54" s="4">
        <f>_xlfn.LET(
_xlpm.CumulativePrincipalCalculation,SUM($G$29:$H54),
_xlpm.CumulativePrincipalCalculationIfPrincipalLessThenOrEqualToMonthlyPaymentCondition,$N53+$H54,
_xlpm.PrincipalOwedCalculation,$B$10-$F54,
_xlpm.IsPrincipalLessThenOrEqualToMonthlyPaymentCondition,$I53&lt;=$B$10,
_xlpm.IsPrincipalZeroCondition,ROUND($I53,2) = 0,
_xlpm.IsPrincipalRemainingBlankCondition,$I53="",
_xlpm.IsPeriodBlankCondition,ISBLANK($A54),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4321.1320055753758</v>
      </c>
      <c r="O54" s="4">
        <f>_xlfn.LET(
_xlpm.CumulativePMICalculation,SUM($K$29:$K54),
_xlpm.IsPrincipalZeroCondition,ROUND($I53,2) = 0,
_xlpm.IsPrincipalRemainingBlankCondition,$I53="",
_xlpm.IsPeriodBlankCondition,ISBLANK($A54),
_xlpm.Calculation,IF(_xlpm.IsPeriodBlankCondition,"",IF(_xlpm.IsPrincipalRemainingBlankCondition,"",IF(_xlpm.IsPrincipalZeroCondition,"",_xlpm.CumulativePMICalculation))),
_xlpm.Calculation
)</f>
        <v>7800</v>
      </c>
      <c r="P54" s="4">
        <f t="shared" si="7"/>
        <v>59502.159015581652</v>
      </c>
      <c r="Q54" s="4">
        <f>_xlfn.LET(
_xlpm.CumulativeHousingPaymentsIncludingAdditionalCosts,SUM($L$29:$L54),
_xlpm.PrincipalOwedCalculation,$B$10-$F54,
_xlpm.IsPrincipalLessThenOrEqualToMonthlyPaymentCondition,$I53&lt;=$B$10,
_xlpm.IsPrincipalZeroCondition,ROUND($I53,2) = 0,
_xlpm.IsPrincipalRemainingBlankCondition,$I53="",
_xlpm.IsPeriodBlankCondition,ISBLANK($A54),
_xlpm.Calculation,IF(_xlpm.IsPeriodBlankCondition,"",IF(_xlpm.IsPrincipalRemainingBlankCondition,"",IF(_xlpm.IsPrincipalZeroCondition,"",_xlpm.CumulativeHousingPaymentsIncludingAdditionalCosts))),
_xlpm.Calculation
)</f>
        <v>72502.159015581696</v>
      </c>
    </row>
    <row r="55" spans="1:17" x14ac:dyDescent="0.3">
      <c r="A55">
        <v>27</v>
      </c>
      <c r="B55" s="34">
        <f t="shared" si="5"/>
        <v>44621</v>
      </c>
      <c r="C55" s="53">
        <v>0.1</v>
      </c>
      <c r="D55" s="35">
        <f>_xlfn.LET(
_xlpm.Payment,IF(OR($C55&lt;&gt;$C54,$C54=""),-PMT($C55/12,COUNT($A55:$A$628),$I54),$D54),
_xlpm.IsPrincipalRemainingZeroCondition,ROUND($I54,2)=0,
_xlpm.IsPrincipalRemainingBlankCondition,$I54="",
_xlpm.IsPeriodBlankCondition,ISBLANK($A55),
_xlpm.Calculation,IF(_xlpm.IsPeriodBlankCondition,"",IF(_xlpm.IsPrincipalRemainingBlankCondition,"",IF(_xlpm.IsPrincipalRemainingZeroCondition,"",_xlpm.Payment))),
_xlpm.Calculation
)</f>
        <v>1563.4573496323683</v>
      </c>
      <c r="E55" s="4">
        <f t="shared" si="6"/>
        <v>175678.86799442463</v>
      </c>
      <c r="F55" s="4" cm="1">
        <f t="array" ref="F55">_xlfn.LET(
_xlpm.InterestCalculation,$I54*($C55/12),
_xlpm.IsPrincipalRemainingZeroCondition,ROUND($I54,2)=0,
_xlpm.IsPrincipalRemainingBlankCondition,$I54="",
_xlpm.IsPeriodBlankCondition,ISBLANK($A55),
_xlpm.Calculation,IF(_xlpm.IsPeriodBlankCondition,"",IF(_xlpm.IsPrincipalRemainingBlankCondition,"",IF(_xlpm.IsPrincipalRemainingZeroCondition,"",_xlpm.InterestCalculation))),
_xlpm.Calculation
)</f>
        <v>1463.9905666202053</v>
      </c>
      <c r="G55" s="4">
        <f t="shared" si="0"/>
        <v>99.466783012162978</v>
      </c>
      <c r="H55" s="4">
        <v>100</v>
      </c>
      <c r="I55" s="4">
        <f t="shared" si="1"/>
        <v>175479.40121141245</v>
      </c>
      <c r="J55" s="4">
        <f t="shared" si="2"/>
        <v>500</v>
      </c>
      <c r="K55" s="4">
        <f t="shared" si="3"/>
        <v>300</v>
      </c>
      <c r="L55" s="4">
        <f t="shared" si="4"/>
        <v>2463.4573496323683</v>
      </c>
      <c r="M55" s="4">
        <f>_xlfn.LET(
_xlpm.CumulativeInterestCalculation,SUM($F$29:$F55),
_xlpm.IsPrincipalZeroCondition,ROUND($I54,2) = 0,
_xlpm.IsPrincipalRemainingBlankCondition,$I54="",
_xlpm.IsPeriodBlankCondition,ISBLANK($A55),
_xlpm.Calculation,IF(_xlpm.IsPeriodBlankCondition,"",IF(_xlpm.IsPrincipalRemainingBlankCondition,"",IF(_xlpm.IsPrincipalZeroCondition,"",_xlpm.CumulativeInterestCalculation))),
_xlpm.Calculation
)</f>
        <v>48845.01757662648</v>
      </c>
      <c r="N55" s="4">
        <f>_xlfn.LET(
_xlpm.CumulativePrincipalCalculation,SUM($G$29:$H55),
_xlpm.CumulativePrincipalCalculationIfPrincipalLessThenOrEqualToMonthlyPaymentCondition,$N54+$H55,
_xlpm.PrincipalOwedCalculation,$B$10-$F55,
_xlpm.IsPrincipalLessThenOrEqualToMonthlyPaymentCondition,$I54&lt;=$B$10,
_xlpm.IsPrincipalZeroCondition,ROUND($I54,2) = 0,
_xlpm.IsPrincipalRemainingBlankCondition,$I54="",
_xlpm.IsPeriodBlankCondition,ISBLANK($A55),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4520.5987885875384</v>
      </c>
      <c r="O55" s="4">
        <f>_xlfn.LET(
_xlpm.CumulativePMICalculation,SUM($K$29:$K55),
_xlpm.IsPrincipalZeroCondition,ROUND($I54,2) = 0,
_xlpm.IsPrincipalRemainingBlankCondition,$I54="",
_xlpm.IsPeriodBlankCondition,ISBLANK($A55),
_xlpm.Calculation,IF(_xlpm.IsPeriodBlankCondition,"",IF(_xlpm.IsPrincipalRemainingBlankCondition,"",IF(_xlpm.IsPrincipalZeroCondition,"",_xlpm.CumulativePMICalculation))),
_xlpm.Calculation
)</f>
        <v>8100</v>
      </c>
      <c r="P55" s="4">
        <f t="shared" si="7"/>
        <v>61465.616365214017</v>
      </c>
      <c r="Q55" s="4">
        <f>_xlfn.LET(
_xlpm.CumulativeHousingPaymentsIncludingAdditionalCosts,SUM($L$29:$L55),
_xlpm.PrincipalOwedCalculation,$B$10-$F55,
_xlpm.IsPrincipalLessThenOrEqualToMonthlyPaymentCondition,$I54&lt;=$B$10,
_xlpm.IsPrincipalZeroCondition,ROUND($I54,2) = 0,
_xlpm.IsPrincipalRemainingBlankCondition,$I54="",
_xlpm.IsPeriodBlankCondition,ISBLANK($A55),
_xlpm.Calculation,IF(_xlpm.IsPeriodBlankCondition,"",IF(_xlpm.IsPrincipalRemainingBlankCondition,"",IF(_xlpm.IsPrincipalZeroCondition,"",_xlpm.CumulativeHousingPaymentsIncludingAdditionalCosts))),
_xlpm.Calculation
)</f>
        <v>74965.616365214068</v>
      </c>
    </row>
    <row r="56" spans="1:17" x14ac:dyDescent="0.3">
      <c r="A56">
        <v>28</v>
      </c>
      <c r="B56" s="34">
        <f t="shared" si="5"/>
        <v>44652</v>
      </c>
      <c r="C56" s="53">
        <v>0.1</v>
      </c>
      <c r="D56" s="35">
        <f>_xlfn.LET(
_xlpm.Payment,IF(OR($C56&lt;&gt;$C55,$C55=""),-PMT($C56/12,COUNT($A56:$A$628),$I55),$D55),
_xlpm.IsPrincipalRemainingZeroCondition,ROUND($I55,2)=0,
_xlpm.IsPrincipalRemainingBlankCondition,$I55="",
_xlpm.IsPeriodBlankCondition,ISBLANK($A56),
_xlpm.Calculation,IF(_xlpm.IsPeriodBlankCondition,"",IF(_xlpm.IsPrincipalRemainingBlankCondition,"",IF(_xlpm.IsPrincipalRemainingZeroCondition,"",_xlpm.Payment))),
_xlpm.Calculation
)</f>
        <v>1563.4573496323683</v>
      </c>
      <c r="E56" s="4">
        <f t="shared" si="6"/>
        <v>175479.40121141245</v>
      </c>
      <c r="F56" s="4" cm="1">
        <f t="array" ref="F56">_xlfn.LET(
_xlpm.InterestCalculation,$I55*($C56/12),
_xlpm.IsPrincipalRemainingZeroCondition,ROUND($I55,2)=0,
_xlpm.IsPrincipalRemainingBlankCondition,$I55="",
_xlpm.IsPeriodBlankCondition,ISBLANK($A56),
_xlpm.Calculation,IF(_xlpm.IsPeriodBlankCondition,"",IF(_xlpm.IsPrincipalRemainingBlankCondition,"",IF(_xlpm.IsPrincipalRemainingZeroCondition,"",_xlpm.InterestCalculation))),
_xlpm.Calculation
)</f>
        <v>1462.3283434284372</v>
      </c>
      <c r="G56" s="4">
        <f t="shared" si="0"/>
        <v>101.12900620393111</v>
      </c>
      <c r="H56" s="4">
        <v>100</v>
      </c>
      <c r="I56" s="4">
        <f t="shared" si="1"/>
        <v>175278.27220520852</v>
      </c>
      <c r="J56" s="4">
        <f t="shared" si="2"/>
        <v>500</v>
      </c>
      <c r="K56" s="4">
        <f t="shared" si="3"/>
        <v>300</v>
      </c>
      <c r="L56" s="4">
        <f t="shared" si="4"/>
        <v>2463.4573496323683</v>
      </c>
      <c r="M56" s="4">
        <f>_xlfn.LET(
_xlpm.CumulativeInterestCalculation,SUM($F$29:$F56),
_xlpm.IsPrincipalZeroCondition,ROUND($I55,2) = 0,
_xlpm.IsPrincipalRemainingBlankCondition,$I55="",
_xlpm.IsPeriodBlankCondition,ISBLANK($A56),
_xlpm.Calculation,IF(_xlpm.IsPeriodBlankCondition,"",IF(_xlpm.IsPrincipalRemainingBlankCondition,"",IF(_xlpm.IsPrincipalZeroCondition,"",_xlpm.CumulativeInterestCalculation))),
_xlpm.Calculation
)</f>
        <v>50307.345920054919</v>
      </c>
      <c r="N56" s="4">
        <f>_xlfn.LET(
_xlpm.CumulativePrincipalCalculation,SUM($G$29:$H56),
_xlpm.CumulativePrincipalCalculationIfPrincipalLessThenOrEqualToMonthlyPaymentCondition,$N55+$H56,
_xlpm.PrincipalOwedCalculation,$B$10-$F56,
_xlpm.IsPrincipalLessThenOrEqualToMonthlyPaymentCondition,$I55&lt;=$B$10,
_xlpm.IsPrincipalZeroCondition,ROUND($I55,2) = 0,
_xlpm.IsPrincipalRemainingBlankCondition,$I55="",
_xlpm.IsPeriodBlankCondition,ISBLANK($A56),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4721.7277947914699</v>
      </c>
      <c r="O56" s="4">
        <f>_xlfn.LET(
_xlpm.CumulativePMICalculation,SUM($K$29:$K56),
_xlpm.IsPrincipalZeroCondition,ROUND($I55,2) = 0,
_xlpm.IsPrincipalRemainingBlankCondition,$I55="",
_xlpm.IsPeriodBlankCondition,ISBLANK($A56),
_xlpm.Calculation,IF(_xlpm.IsPeriodBlankCondition,"",IF(_xlpm.IsPrincipalRemainingBlankCondition,"",IF(_xlpm.IsPrincipalZeroCondition,"",_xlpm.CumulativePMICalculation))),
_xlpm.Calculation
)</f>
        <v>8400</v>
      </c>
      <c r="P56" s="4">
        <f t="shared" si="7"/>
        <v>63429.073714846389</v>
      </c>
      <c r="Q56" s="4">
        <f>_xlfn.LET(
_xlpm.CumulativeHousingPaymentsIncludingAdditionalCosts,SUM($L$29:$L56),
_xlpm.PrincipalOwedCalculation,$B$10-$F56,
_xlpm.IsPrincipalLessThenOrEqualToMonthlyPaymentCondition,$I55&lt;=$B$10,
_xlpm.IsPrincipalZeroCondition,ROUND($I55,2) = 0,
_xlpm.IsPrincipalRemainingBlankCondition,$I55="",
_xlpm.IsPeriodBlankCondition,ISBLANK($A56),
_xlpm.Calculation,IF(_xlpm.IsPeriodBlankCondition,"",IF(_xlpm.IsPrincipalRemainingBlankCondition,"",IF(_xlpm.IsPrincipalZeroCondition,"",_xlpm.CumulativeHousingPaymentsIncludingAdditionalCosts))),
_xlpm.Calculation
)</f>
        <v>77429.07371484644</v>
      </c>
    </row>
    <row r="57" spans="1:17" x14ac:dyDescent="0.3">
      <c r="A57">
        <v>29</v>
      </c>
      <c r="B57" s="34">
        <f t="shared" si="5"/>
        <v>44682</v>
      </c>
      <c r="C57" s="53">
        <v>0.1</v>
      </c>
      <c r="D57" s="35">
        <f>_xlfn.LET(
_xlpm.Payment,IF(OR($C57&lt;&gt;$C56,$C56=""),-PMT($C57/12,COUNT($A57:$A$628),$I56),$D56),
_xlpm.IsPrincipalRemainingZeroCondition,ROUND($I56,2)=0,
_xlpm.IsPrincipalRemainingBlankCondition,$I56="",
_xlpm.IsPeriodBlankCondition,ISBLANK($A57),
_xlpm.Calculation,IF(_xlpm.IsPeriodBlankCondition,"",IF(_xlpm.IsPrincipalRemainingBlankCondition,"",IF(_xlpm.IsPrincipalRemainingZeroCondition,"",_xlpm.Payment))),
_xlpm.Calculation
)</f>
        <v>1563.4573496323683</v>
      </c>
      <c r="E57" s="4">
        <f t="shared" si="6"/>
        <v>175278.27220520852</v>
      </c>
      <c r="F57" s="4" cm="1">
        <f t="array" ref="F57">_xlfn.LET(
_xlpm.InterestCalculation,$I56*($C57/12),
_xlpm.IsPrincipalRemainingZeroCondition,ROUND($I56,2)=0,
_xlpm.IsPrincipalRemainingBlankCondition,$I56="",
_xlpm.IsPeriodBlankCondition,ISBLANK($A57),
_xlpm.Calculation,IF(_xlpm.IsPeriodBlankCondition,"",IF(_xlpm.IsPrincipalRemainingBlankCondition,"",IF(_xlpm.IsPrincipalRemainingZeroCondition,"",_xlpm.InterestCalculation))),
_xlpm.Calculation
)</f>
        <v>1460.6522683767375</v>
      </c>
      <c r="G57" s="4">
        <f t="shared" si="0"/>
        <v>102.80508125563074</v>
      </c>
      <c r="H57" s="4">
        <v>100</v>
      </c>
      <c r="I57" s="4">
        <f t="shared" si="1"/>
        <v>175075.4671239529</v>
      </c>
      <c r="J57" s="4">
        <f t="shared" si="2"/>
        <v>500</v>
      </c>
      <c r="K57" s="4">
        <f t="shared" si="3"/>
        <v>300</v>
      </c>
      <c r="L57" s="4">
        <f t="shared" si="4"/>
        <v>2463.4573496323683</v>
      </c>
      <c r="M57" s="4">
        <f>_xlfn.LET(
_xlpm.CumulativeInterestCalculation,SUM($F$29:$F57),
_xlpm.IsPrincipalZeroCondition,ROUND($I56,2) = 0,
_xlpm.IsPrincipalRemainingBlankCondition,$I56="",
_xlpm.IsPeriodBlankCondition,ISBLANK($A57),
_xlpm.Calculation,IF(_xlpm.IsPeriodBlankCondition,"",IF(_xlpm.IsPrincipalRemainingBlankCondition,"",IF(_xlpm.IsPrincipalZeroCondition,"",_xlpm.CumulativeInterestCalculation))),
_xlpm.Calculation
)</f>
        <v>51767.998188431658</v>
      </c>
      <c r="N57" s="4">
        <f>_xlfn.LET(
_xlpm.CumulativePrincipalCalculation,SUM($G$29:$H57),
_xlpm.CumulativePrincipalCalculationIfPrincipalLessThenOrEqualToMonthlyPaymentCondition,$N56+$H57,
_xlpm.PrincipalOwedCalculation,$B$10-$F57,
_xlpm.IsPrincipalLessThenOrEqualToMonthlyPaymentCondition,$I56&lt;=$B$10,
_xlpm.IsPrincipalZeroCondition,ROUND($I56,2) = 0,
_xlpm.IsPrincipalRemainingBlankCondition,$I56="",
_xlpm.IsPeriodBlankCondition,ISBLANK($A57),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4924.5328760471002</v>
      </c>
      <c r="O57" s="4">
        <f>_xlfn.LET(
_xlpm.CumulativePMICalculation,SUM($K$29:$K57),
_xlpm.IsPrincipalZeroCondition,ROUND($I56,2) = 0,
_xlpm.IsPrincipalRemainingBlankCondition,$I56="",
_xlpm.IsPeriodBlankCondition,ISBLANK($A57),
_xlpm.Calculation,IF(_xlpm.IsPeriodBlankCondition,"",IF(_xlpm.IsPrincipalRemainingBlankCondition,"",IF(_xlpm.IsPrincipalZeroCondition,"",_xlpm.CumulativePMICalculation))),
_xlpm.Calculation
)</f>
        <v>8700</v>
      </c>
      <c r="P57" s="4">
        <f t="shared" si="7"/>
        <v>65392.531064478761</v>
      </c>
      <c r="Q57" s="4">
        <f>_xlfn.LET(
_xlpm.CumulativeHousingPaymentsIncludingAdditionalCosts,SUM($L$29:$L57),
_xlpm.PrincipalOwedCalculation,$B$10-$F57,
_xlpm.IsPrincipalLessThenOrEqualToMonthlyPaymentCondition,$I56&lt;=$B$10,
_xlpm.IsPrincipalZeroCondition,ROUND($I56,2) = 0,
_xlpm.IsPrincipalRemainingBlankCondition,$I56="",
_xlpm.IsPeriodBlankCondition,ISBLANK($A57),
_xlpm.Calculation,IF(_xlpm.IsPeriodBlankCondition,"",IF(_xlpm.IsPrincipalRemainingBlankCondition,"",IF(_xlpm.IsPrincipalZeroCondition,"",_xlpm.CumulativeHousingPaymentsIncludingAdditionalCosts))),
_xlpm.Calculation
)</f>
        <v>79892.531064478811</v>
      </c>
    </row>
    <row r="58" spans="1:17" x14ac:dyDescent="0.3">
      <c r="A58">
        <v>30</v>
      </c>
      <c r="B58" s="34">
        <f t="shared" si="5"/>
        <v>44713</v>
      </c>
      <c r="C58" s="53">
        <v>0.1</v>
      </c>
      <c r="D58" s="35">
        <f>_xlfn.LET(
_xlpm.Payment,IF(OR($C58&lt;&gt;$C57,$C57=""),-PMT($C58/12,COUNT($A58:$A$628),$I57),$D57),
_xlpm.IsPrincipalRemainingZeroCondition,ROUND($I57,2)=0,
_xlpm.IsPrincipalRemainingBlankCondition,$I57="",
_xlpm.IsPeriodBlankCondition,ISBLANK($A58),
_xlpm.Calculation,IF(_xlpm.IsPeriodBlankCondition,"",IF(_xlpm.IsPrincipalRemainingBlankCondition,"",IF(_xlpm.IsPrincipalRemainingZeroCondition,"",_xlpm.Payment))),
_xlpm.Calculation
)</f>
        <v>1563.4573496323683</v>
      </c>
      <c r="E58" s="4">
        <f t="shared" si="6"/>
        <v>175075.4671239529</v>
      </c>
      <c r="F58" s="4" cm="1">
        <f t="array" ref="F58">_xlfn.LET(
_xlpm.InterestCalculation,$I57*($C58/12),
_xlpm.IsPrincipalRemainingZeroCondition,ROUND($I57,2)=0,
_xlpm.IsPrincipalRemainingBlankCondition,$I57="",
_xlpm.IsPeriodBlankCondition,ISBLANK($A58),
_xlpm.Calculation,IF(_xlpm.IsPeriodBlankCondition,"",IF(_xlpm.IsPrincipalRemainingBlankCondition,"",IF(_xlpm.IsPrincipalRemainingZeroCondition,"",_xlpm.InterestCalculation))),
_xlpm.Calculation
)</f>
        <v>1458.9622260329409</v>
      </c>
      <c r="G58" s="4">
        <f t="shared" si="0"/>
        <v>104.49512359942742</v>
      </c>
      <c r="H58" s="4">
        <v>100</v>
      </c>
      <c r="I58" s="4">
        <f t="shared" si="1"/>
        <v>174870.97200035347</v>
      </c>
      <c r="J58" s="4">
        <f t="shared" si="2"/>
        <v>500</v>
      </c>
      <c r="K58" s="4">
        <f t="shared" si="3"/>
        <v>300</v>
      </c>
      <c r="L58" s="4">
        <f t="shared" si="4"/>
        <v>2463.4573496323683</v>
      </c>
      <c r="M58" s="4">
        <f>_xlfn.LET(
_xlpm.CumulativeInterestCalculation,SUM($F$29:$F58),
_xlpm.IsPrincipalZeroCondition,ROUND($I57,2) = 0,
_xlpm.IsPrincipalRemainingBlankCondition,$I57="",
_xlpm.IsPeriodBlankCondition,ISBLANK($A58),
_xlpm.Calculation,IF(_xlpm.IsPeriodBlankCondition,"",IF(_xlpm.IsPrincipalRemainingBlankCondition,"",IF(_xlpm.IsPrincipalZeroCondition,"",_xlpm.CumulativeInterestCalculation))),
_xlpm.Calculation
)</f>
        <v>53226.9604144646</v>
      </c>
      <c r="N58" s="4">
        <f>_xlfn.LET(
_xlpm.CumulativePrincipalCalculation,SUM($G$29:$H58),
_xlpm.CumulativePrincipalCalculationIfPrincipalLessThenOrEqualToMonthlyPaymentCondition,$N57+$H58,
_xlpm.PrincipalOwedCalculation,$B$10-$F58,
_xlpm.IsPrincipalLessThenOrEqualToMonthlyPaymentCondition,$I57&lt;=$B$10,
_xlpm.IsPrincipalZeroCondition,ROUND($I57,2) = 0,
_xlpm.IsPrincipalRemainingBlankCondition,$I57="",
_xlpm.IsPeriodBlankCondition,ISBLANK($A58),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5129.0279996465279</v>
      </c>
      <c r="O58" s="4">
        <f>_xlfn.LET(
_xlpm.CumulativePMICalculation,SUM($K$29:$K58),
_xlpm.IsPrincipalZeroCondition,ROUND($I57,2) = 0,
_xlpm.IsPrincipalRemainingBlankCondition,$I57="",
_xlpm.IsPeriodBlankCondition,ISBLANK($A58),
_xlpm.Calculation,IF(_xlpm.IsPeriodBlankCondition,"",IF(_xlpm.IsPrincipalRemainingBlankCondition,"",IF(_xlpm.IsPrincipalZeroCondition,"",_xlpm.CumulativePMICalculation))),
_xlpm.Calculation
)</f>
        <v>9000</v>
      </c>
      <c r="P58" s="4">
        <f t="shared" si="7"/>
        <v>67355.988414111125</v>
      </c>
      <c r="Q58" s="4">
        <f>_xlfn.LET(
_xlpm.CumulativeHousingPaymentsIncludingAdditionalCosts,SUM($L$29:$L58),
_xlpm.PrincipalOwedCalculation,$B$10-$F58,
_xlpm.IsPrincipalLessThenOrEqualToMonthlyPaymentCondition,$I57&lt;=$B$10,
_xlpm.IsPrincipalZeroCondition,ROUND($I57,2) = 0,
_xlpm.IsPrincipalRemainingBlankCondition,$I57="",
_xlpm.IsPeriodBlankCondition,ISBLANK($A58),
_xlpm.Calculation,IF(_xlpm.IsPeriodBlankCondition,"",IF(_xlpm.IsPrincipalRemainingBlankCondition,"",IF(_xlpm.IsPrincipalZeroCondition,"",_xlpm.CumulativeHousingPaymentsIncludingAdditionalCosts))),
_xlpm.Calculation
)</f>
        <v>82355.988414111183</v>
      </c>
    </row>
    <row r="59" spans="1:17" x14ac:dyDescent="0.3">
      <c r="A59">
        <v>31</v>
      </c>
      <c r="B59" s="34">
        <f t="shared" si="5"/>
        <v>44743</v>
      </c>
      <c r="C59" s="53">
        <v>0.1</v>
      </c>
      <c r="D59" s="35">
        <f>_xlfn.LET(
_xlpm.Payment,IF(OR($C59&lt;&gt;$C58,$C58=""),-PMT($C59/12,COUNT($A59:$A$628),$I58),$D58),
_xlpm.IsPrincipalRemainingZeroCondition,ROUND($I58,2)=0,
_xlpm.IsPrincipalRemainingBlankCondition,$I58="",
_xlpm.IsPeriodBlankCondition,ISBLANK($A59),
_xlpm.Calculation,IF(_xlpm.IsPeriodBlankCondition,"",IF(_xlpm.IsPrincipalRemainingBlankCondition,"",IF(_xlpm.IsPrincipalRemainingZeroCondition,"",_xlpm.Payment))),
_xlpm.Calculation
)</f>
        <v>1563.4573496323683</v>
      </c>
      <c r="E59" s="4">
        <f t="shared" si="6"/>
        <v>174870.97200035347</v>
      </c>
      <c r="F59" s="4" cm="1">
        <f t="array" ref="F59">_xlfn.LET(
_xlpm.InterestCalculation,$I58*($C59/12),
_xlpm.IsPrincipalRemainingZeroCondition,ROUND($I58,2)=0,
_xlpm.IsPrincipalRemainingBlankCondition,$I58="",
_xlpm.IsPeriodBlankCondition,ISBLANK($A59),
_xlpm.Calculation,IF(_xlpm.IsPeriodBlankCondition,"",IF(_xlpm.IsPrincipalRemainingBlankCondition,"",IF(_xlpm.IsPrincipalRemainingZeroCondition,"",_xlpm.InterestCalculation))),
_xlpm.Calculation
)</f>
        <v>1457.2581000029456</v>
      </c>
      <c r="G59" s="4">
        <f t="shared" si="0"/>
        <v>106.19924962942264</v>
      </c>
      <c r="H59" s="4">
        <v>100</v>
      </c>
      <c r="I59" s="4">
        <f t="shared" si="1"/>
        <v>174664.77275072405</v>
      </c>
      <c r="J59" s="4">
        <f t="shared" si="2"/>
        <v>500</v>
      </c>
      <c r="K59" s="4">
        <f t="shared" si="3"/>
        <v>300</v>
      </c>
      <c r="L59" s="4">
        <f t="shared" si="4"/>
        <v>2463.4573496323683</v>
      </c>
      <c r="M59" s="4">
        <f>_xlfn.LET(
_xlpm.CumulativeInterestCalculation,SUM($F$29:$F59),
_xlpm.IsPrincipalZeroCondition,ROUND($I58,2) = 0,
_xlpm.IsPrincipalRemainingBlankCondition,$I58="",
_xlpm.IsPeriodBlankCondition,ISBLANK($A59),
_xlpm.Calculation,IF(_xlpm.IsPeriodBlankCondition,"",IF(_xlpm.IsPrincipalRemainingBlankCondition,"",IF(_xlpm.IsPrincipalZeroCondition,"",_xlpm.CumulativeInterestCalculation))),
_xlpm.Calculation
)</f>
        <v>54684.218514467546</v>
      </c>
      <c r="N59" s="4">
        <f>_xlfn.LET(
_xlpm.CumulativePrincipalCalculation,SUM($G$29:$H59),
_xlpm.CumulativePrincipalCalculationIfPrincipalLessThenOrEqualToMonthlyPaymentCondition,$N58+$H59,
_xlpm.PrincipalOwedCalculation,$B$10-$F59,
_xlpm.IsPrincipalLessThenOrEqualToMonthlyPaymentCondition,$I58&lt;=$B$10,
_xlpm.IsPrincipalZeroCondition,ROUND($I58,2) = 0,
_xlpm.IsPrincipalRemainingBlankCondition,$I58="",
_xlpm.IsPeriodBlankCondition,ISBLANK($A59),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5335.2272492759503</v>
      </c>
      <c r="O59" s="4">
        <f>_xlfn.LET(
_xlpm.CumulativePMICalculation,SUM($K$29:$K59),
_xlpm.IsPrincipalZeroCondition,ROUND($I58,2) = 0,
_xlpm.IsPrincipalRemainingBlankCondition,$I58="",
_xlpm.IsPeriodBlankCondition,ISBLANK($A59),
_xlpm.Calculation,IF(_xlpm.IsPeriodBlankCondition,"",IF(_xlpm.IsPrincipalRemainingBlankCondition,"",IF(_xlpm.IsPrincipalZeroCondition,"",_xlpm.CumulativePMICalculation))),
_xlpm.Calculation
)</f>
        <v>9300</v>
      </c>
      <c r="P59" s="4">
        <f t="shared" si="7"/>
        <v>69319.445763743497</v>
      </c>
      <c r="Q59" s="4">
        <f>_xlfn.LET(
_xlpm.CumulativeHousingPaymentsIncludingAdditionalCosts,SUM($L$29:$L59),
_xlpm.PrincipalOwedCalculation,$B$10-$F59,
_xlpm.IsPrincipalLessThenOrEqualToMonthlyPaymentCondition,$I58&lt;=$B$10,
_xlpm.IsPrincipalZeroCondition,ROUND($I58,2) = 0,
_xlpm.IsPrincipalRemainingBlankCondition,$I58="",
_xlpm.IsPeriodBlankCondition,ISBLANK($A59),
_xlpm.Calculation,IF(_xlpm.IsPeriodBlankCondition,"",IF(_xlpm.IsPrincipalRemainingBlankCondition,"",IF(_xlpm.IsPrincipalZeroCondition,"",_xlpm.CumulativeHousingPaymentsIncludingAdditionalCosts))),
_xlpm.Calculation
)</f>
        <v>84819.445763743555</v>
      </c>
    </row>
    <row r="60" spans="1:17" x14ac:dyDescent="0.3">
      <c r="A60">
        <v>32</v>
      </c>
      <c r="B60" s="34">
        <f t="shared" si="5"/>
        <v>44774</v>
      </c>
      <c r="C60" s="53">
        <v>0.1</v>
      </c>
      <c r="D60" s="35">
        <f>_xlfn.LET(
_xlpm.Payment,IF(OR($C60&lt;&gt;$C59,$C59=""),-PMT($C60/12,COUNT($A60:$A$628),$I59),$D59),
_xlpm.IsPrincipalRemainingZeroCondition,ROUND($I59,2)=0,
_xlpm.IsPrincipalRemainingBlankCondition,$I59="",
_xlpm.IsPeriodBlankCondition,ISBLANK($A60),
_xlpm.Calculation,IF(_xlpm.IsPeriodBlankCondition,"",IF(_xlpm.IsPrincipalRemainingBlankCondition,"",IF(_xlpm.IsPrincipalRemainingZeroCondition,"",_xlpm.Payment))),
_xlpm.Calculation
)</f>
        <v>1563.4573496323683</v>
      </c>
      <c r="E60" s="4">
        <f t="shared" si="6"/>
        <v>174664.77275072405</v>
      </c>
      <c r="F60" s="4" cm="1">
        <f t="array" ref="F60">_xlfn.LET(
_xlpm.InterestCalculation,$I59*($C60/12),
_xlpm.IsPrincipalRemainingZeroCondition,ROUND($I59,2)=0,
_xlpm.IsPrincipalRemainingBlankCondition,$I59="",
_xlpm.IsPeriodBlankCondition,ISBLANK($A60),
_xlpm.Calculation,IF(_xlpm.IsPeriodBlankCondition,"",IF(_xlpm.IsPrincipalRemainingBlankCondition,"",IF(_xlpm.IsPrincipalRemainingZeroCondition,"",_xlpm.InterestCalculation))),
_xlpm.Calculation
)</f>
        <v>1455.5397729227004</v>
      </c>
      <c r="G60" s="4">
        <f t="shared" si="0"/>
        <v>107.91757670966786</v>
      </c>
      <c r="H60" s="4">
        <v>100</v>
      </c>
      <c r="I60" s="4">
        <f t="shared" si="1"/>
        <v>174456.85517401437</v>
      </c>
      <c r="J60" s="4">
        <f t="shared" si="2"/>
        <v>500</v>
      </c>
      <c r="K60" s="4">
        <f t="shared" si="3"/>
        <v>300</v>
      </c>
      <c r="L60" s="4">
        <f t="shared" si="4"/>
        <v>2463.4573496323683</v>
      </c>
      <c r="M60" s="4">
        <f>_xlfn.LET(
_xlpm.CumulativeInterestCalculation,SUM($F$29:$F60),
_xlpm.IsPrincipalZeroCondition,ROUND($I59,2) = 0,
_xlpm.IsPrincipalRemainingBlankCondition,$I59="",
_xlpm.IsPeriodBlankCondition,ISBLANK($A60),
_xlpm.Calculation,IF(_xlpm.IsPeriodBlankCondition,"",IF(_xlpm.IsPrincipalRemainingBlankCondition,"",IF(_xlpm.IsPrincipalZeroCondition,"",_xlpm.CumulativeInterestCalculation))),
_xlpm.Calculation
)</f>
        <v>56139.758287390243</v>
      </c>
      <c r="N60" s="4">
        <f>_xlfn.LET(
_xlpm.CumulativePrincipalCalculation,SUM($G$29:$H60),
_xlpm.CumulativePrincipalCalculationIfPrincipalLessThenOrEqualToMonthlyPaymentCondition,$N59+$H60,
_xlpm.PrincipalOwedCalculation,$B$10-$F60,
_xlpm.IsPrincipalLessThenOrEqualToMonthlyPaymentCondition,$I59&lt;=$B$10,
_xlpm.IsPrincipalZeroCondition,ROUND($I59,2) = 0,
_xlpm.IsPrincipalRemainingBlankCondition,$I59="",
_xlpm.IsPeriodBlankCondition,ISBLANK($A60),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5543.1448259856179</v>
      </c>
      <c r="O60" s="4">
        <f>_xlfn.LET(
_xlpm.CumulativePMICalculation,SUM($K$29:$K60),
_xlpm.IsPrincipalZeroCondition,ROUND($I59,2) = 0,
_xlpm.IsPrincipalRemainingBlankCondition,$I59="",
_xlpm.IsPeriodBlankCondition,ISBLANK($A60),
_xlpm.Calculation,IF(_xlpm.IsPeriodBlankCondition,"",IF(_xlpm.IsPrincipalRemainingBlankCondition,"",IF(_xlpm.IsPrincipalZeroCondition,"",_xlpm.CumulativePMICalculation))),
_xlpm.Calculation
)</f>
        <v>9600</v>
      </c>
      <c r="P60" s="4">
        <f t="shared" si="7"/>
        <v>71282.903113375854</v>
      </c>
      <c r="Q60" s="4">
        <f>_xlfn.LET(
_xlpm.CumulativeHousingPaymentsIncludingAdditionalCosts,SUM($L$29:$L60),
_xlpm.PrincipalOwedCalculation,$B$10-$F60,
_xlpm.IsPrincipalLessThenOrEqualToMonthlyPaymentCondition,$I59&lt;=$B$10,
_xlpm.IsPrincipalZeroCondition,ROUND($I59,2) = 0,
_xlpm.IsPrincipalRemainingBlankCondition,$I59="",
_xlpm.IsPeriodBlankCondition,ISBLANK($A60),
_xlpm.Calculation,IF(_xlpm.IsPeriodBlankCondition,"",IF(_xlpm.IsPrincipalRemainingBlankCondition,"",IF(_xlpm.IsPrincipalZeroCondition,"",_xlpm.CumulativeHousingPaymentsIncludingAdditionalCosts))),
_xlpm.Calculation
)</f>
        <v>87282.903113375927</v>
      </c>
    </row>
    <row r="61" spans="1:17" x14ac:dyDescent="0.3">
      <c r="A61">
        <v>33</v>
      </c>
      <c r="B61" s="34">
        <f t="shared" si="5"/>
        <v>44805</v>
      </c>
      <c r="C61" s="53">
        <v>0.1</v>
      </c>
      <c r="D61" s="35">
        <f>_xlfn.LET(
_xlpm.Payment,IF(OR($C61&lt;&gt;$C60,$C60=""),-PMT($C61/12,COUNT($A61:$A$628),$I60),$D60),
_xlpm.IsPrincipalRemainingZeroCondition,ROUND($I60,2)=0,
_xlpm.IsPrincipalRemainingBlankCondition,$I60="",
_xlpm.IsPeriodBlankCondition,ISBLANK($A61),
_xlpm.Calculation,IF(_xlpm.IsPeriodBlankCondition,"",IF(_xlpm.IsPrincipalRemainingBlankCondition,"",IF(_xlpm.IsPrincipalRemainingZeroCondition,"",_xlpm.Payment))),
_xlpm.Calculation
)</f>
        <v>1563.4573496323683</v>
      </c>
      <c r="E61" s="4">
        <f t="shared" si="6"/>
        <v>174456.85517401437</v>
      </c>
      <c r="F61" s="4" cm="1">
        <f t="array" ref="F61">_xlfn.LET(
_xlpm.InterestCalculation,$I60*($C61/12),
_xlpm.IsPrincipalRemainingZeroCondition,ROUND($I60,2)=0,
_xlpm.IsPrincipalRemainingBlankCondition,$I60="",
_xlpm.IsPeriodBlankCondition,ISBLANK($A61),
_xlpm.Calculation,IF(_xlpm.IsPeriodBlankCondition,"",IF(_xlpm.IsPrincipalRemainingBlankCondition,"",IF(_xlpm.IsPrincipalRemainingZeroCondition,"",_xlpm.InterestCalculation))),
_xlpm.Calculation
)</f>
        <v>1453.8071264501198</v>
      </c>
      <c r="G61" s="4">
        <f t="shared" si="0"/>
        <v>109.65022318224851</v>
      </c>
      <c r="H61" s="4">
        <v>100</v>
      </c>
      <c r="I61" s="4">
        <f t="shared" si="1"/>
        <v>174247.20495083212</v>
      </c>
      <c r="J61" s="4">
        <f t="shared" si="2"/>
        <v>500</v>
      </c>
      <c r="K61" s="4">
        <f t="shared" si="3"/>
        <v>300</v>
      </c>
      <c r="L61" s="4">
        <f t="shared" si="4"/>
        <v>2463.4573496323683</v>
      </c>
      <c r="M61" s="4">
        <f>_xlfn.LET(
_xlpm.CumulativeInterestCalculation,SUM($F$29:$F61),
_xlpm.IsPrincipalZeroCondition,ROUND($I60,2) = 0,
_xlpm.IsPrincipalRemainingBlankCondition,$I60="",
_xlpm.IsPeriodBlankCondition,ISBLANK($A61),
_xlpm.Calculation,IF(_xlpm.IsPeriodBlankCondition,"",IF(_xlpm.IsPrincipalRemainingBlankCondition,"",IF(_xlpm.IsPrincipalZeroCondition,"",_xlpm.CumulativeInterestCalculation))),
_xlpm.Calculation
)</f>
        <v>57593.565413840362</v>
      </c>
      <c r="N61" s="4">
        <f>_xlfn.LET(
_xlpm.CumulativePrincipalCalculation,SUM($G$29:$H61),
_xlpm.CumulativePrincipalCalculationIfPrincipalLessThenOrEqualToMonthlyPaymentCondition,$N60+$H61,
_xlpm.PrincipalOwedCalculation,$B$10-$F61,
_xlpm.IsPrincipalLessThenOrEqualToMonthlyPaymentCondition,$I60&lt;=$B$10,
_xlpm.IsPrincipalZeroCondition,ROUND($I60,2) = 0,
_xlpm.IsPrincipalRemainingBlankCondition,$I60="",
_xlpm.IsPeriodBlankCondition,ISBLANK($A61),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5752.7950491678666</v>
      </c>
      <c r="O61" s="4">
        <f>_xlfn.LET(
_xlpm.CumulativePMICalculation,SUM($K$29:$K61),
_xlpm.IsPrincipalZeroCondition,ROUND($I60,2) = 0,
_xlpm.IsPrincipalRemainingBlankCondition,$I60="",
_xlpm.IsPeriodBlankCondition,ISBLANK($A61),
_xlpm.Calculation,IF(_xlpm.IsPeriodBlankCondition,"",IF(_xlpm.IsPrincipalRemainingBlankCondition,"",IF(_xlpm.IsPrincipalZeroCondition,"",_xlpm.CumulativePMICalculation))),
_xlpm.Calculation
)</f>
        <v>9900</v>
      </c>
      <c r="P61" s="4">
        <f t="shared" si="7"/>
        <v>73246.360463008226</v>
      </c>
      <c r="Q61" s="4">
        <f>_xlfn.LET(
_xlpm.CumulativeHousingPaymentsIncludingAdditionalCosts,SUM($L$29:$L61),
_xlpm.PrincipalOwedCalculation,$B$10-$F61,
_xlpm.IsPrincipalLessThenOrEqualToMonthlyPaymentCondition,$I60&lt;=$B$10,
_xlpm.IsPrincipalZeroCondition,ROUND($I60,2) = 0,
_xlpm.IsPrincipalRemainingBlankCondition,$I60="",
_xlpm.IsPeriodBlankCondition,ISBLANK($A61),
_xlpm.Calculation,IF(_xlpm.IsPeriodBlankCondition,"",IF(_xlpm.IsPrincipalRemainingBlankCondition,"",IF(_xlpm.IsPrincipalZeroCondition,"",_xlpm.CumulativeHousingPaymentsIncludingAdditionalCosts))),
_xlpm.Calculation
)</f>
        <v>89746.360463008299</v>
      </c>
    </row>
    <row r="62" spans="1:17" x14ac:dyDescent="0.3">
      <c r="A62">
        <v>34</v>
      </c>
      <c r="B62" s="34">
        <f t="shared" si="5"/>
        <v>44835</v>
      </c>
      <c r="C62" s="53">
        <v>0.1</v>
      </c>
      <c r="D62" s="35">
        <f>_xlfn.LET(
_xlpm.Payment,IF(OR($C62&lt;&gt;$C61,$C61=""),-PMT($C62/12,COUNT($A62:$A$628),$I61),$D61),
_xlpm.IsPrincipalRemainingZeroCondition,ROUND($I61,2)=0,
_xlpm.IsPrincipalRemainingBlankCondition,$I61="",
_xlpm.IsPeriodBlankCondition,ISBLANK($A62),
_xlpm.Calculation,IF(_xlpm.IsPeriodBlankCondition,"",IF(_xlpm.IsPrincipalRemainingBlankCondition,"",IF(_xlpm.IsPrincipalRemainingZeroCondition,"",_xlpm.Payment))),
_xlpm.Calculation
)</f>
        <v>1563.4573496323683</v>
      </c>
      <c r="E62" s="4">
        <f t="shared" si="6"/>
        <v>174247.20495083212</v>
      </c>
      <c r="F62" s="4" cm="1">
        <f t="array" ref="F62">_xlfn.LET(
_xlpm.InterestCalculation,$I61*($C62/12),
_xlpm.IsPrincipalRemainingZeroCondition,ROUND($I61,2)=0,
_xlpm.IsPrincipalRemainingBlankCondition,$I61="",
_xlpm.IsPeriodBlankCondition,ISBLANK($A62),
_xlpm.Calculation,IF(_xlpm.IsPeriodBlankCondition,"",IF(_xlpm.IsPrincipalRemainingBlankCondition,"",IF(_xlpm.IsPrincipalRemainingZeroCondition,"",_xlpm.InterestCalculation))),
_xlpm.Calculation
)</f>
        <v>1452.0600412569343</v>
      </c>
      <c r="G62" s="4">
        <f t="shared" si="0"/>
        <v>111.39730837543402</v>
      </c>
      <c r="H62" s="4">
        <v>100</v>
      </c>
      <c r="I62" s="4">
        <f t="shared" si="1"/>
        <v>174035.8076424567</v>
      </c>
      <c r="J62" s="4">
        <f t="shared" si="2"/>
        <v>500</v>
      </c>
      <c r="K62" s="4">
        <f t="shared" si="3"/>
        <v>300</v>
      </c>
      <c r="L62" s="4">
        <f t="shared" si="4"/>
        <v>2463.4573496323683</v>
      </c>
      <c r="M62" s="4">
        <f>_xlfn.LET(
_xlpm.CumulativeInterestCalculation,SUM($F$29:$F62),
_xlpm.IsPrincipalZeroCondition,ROUND($I61,2) = 0,
_xlpm.IsPrincipalRemainingBlankCondition,$I61="",
_xlpm.IsPeriodBlankCondition,ISBLANK($A62),
_xlpm.Calculation,IF(_xlpm.IsPeriodBlankCondition,"",IF(_xlpm.IsPrincipalRemainingBlankCondition,"",IF(_xlpm.IsPrincipalZeroCondition,"",_xlpm.CumulativeInterestCalculation))),
_xlpm.Calculation
)</f>
        <v>59045.625455097295</v>
      </c>
      <c r="N62" s="4">
        <f>_xlfn.LET(
_xlpm.CumulativePrincipalCalculation,SUM($G$29:$H62),
_xlpm.CumulativePrincipalCalculationIfPrincipalLessThenOrEqualToMonthlyPaymentCondition,$N61+$H62,
_xlpm.PrincipalOwedCalculation,$B$10-$F62,
_xlpm.IsPrincipalLessThenOrEqualToMonthlyPaymentCondition,$I61&lt;=$B$10,
_xlpm.IsPrincipalZeroCondition,ROUND($I61,2) = 0,
_xlpm.IsPrincipalRemainingBlankCondition,$I61="",
_xlpm.IsPeriodBlankCondition,ISBLANK($A62),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5964.1923575433011</v>
      </c>
      <c r="O62" s="4">
        <f>_xlfn.LET(
_xlpm.CumulativePMICalculation,SUM($K$29:$K62),
_xlpm.IsPrincipalZeroCondition,ROUND($I61,2) = 0,
_xlpm.IsPrincipalRemainingBlankCondition,$I61="",
_xlpm.IsPeriodBlankCondition,ISBLANK($A62),
_xlpm.Calculation,IF(_xlpm.IsPeriodBlankCondition,"",IF(_xlpm.IsPrincipalRemainingBlankCondition,"",IF(_xlpm.IsPrincipalZeroCondition,"",_xlpm.CumulativePMICalculation))),
_xlpm.Calculation
)</f>
        <v>10200</v>
      </c>
      <c r="P62" s="4">
        <f t="shared" si="7"/>
        <v>75209.817812640598</v>
      </c>
      <c r="Q62" s="4">
        <f>_xlfn.LET(
_xlpm.CumulativeHousingPaymentsIncludingAdditionalCosts,SUM($L$29:$L62),
_xlpm.PrincipalOwedCalculation,$B$10-$F62,
_xlpm.IsPrincipalLessThenOrEqualToMonthlyPaymentCondition,$I61&lt;=$B$10,
_xlpm.IsPrincipalZeroCondition,ROUND($I61,2) = 0,
_xlpm.IsPrincipalRemainingBlankCondition,$I61="",
_xlpm.IsPeriodBlankCondition,ISBLANK($A62),
_xlpm.Calculation,IF(_xlpm.IsPeriodBlankCondition,"",IF(_xlpm.IsPrincipalRemainingBlankCondition,"",IF(_xlpm.IsPrincipalZeroCondition,"",_xlpm.CumulativeHousingPaymentsIncludingAdditionalCosts))),
_xlpm.Calculation
)</f>
        <v>92209.817812640671</v>
      </c>
    </row>
    <row r="63" spans="1:17" x14ac:dyDescent="0.3">
      <c r="A63">
        <v>35</v>
      </c>
      <c r="B63" s="34">
        <f t="shared" si="5"/>
        <v>44866</v>
      </c>
      <c r="C63" s="53">
        <v>0.1</v>
      </c>
      <c r="D63" s="35">
        <f>_xlfn.LET(
_xlpm.Payment,IF(OR($C63&lt;&gt;$C62,$C62=""),-PMT($C63/12,COUNT($A63:$A$628),$I62),$D62),
_xlpm.IsPrincipalRemainingZeroCondition,ROUND($I62,2)=0,
_xlpm.IsPrincipalRemainingBlankCondition,$I62="",
_xlpm.IsPeriodBlankCondition,ISBLANK($A63),
_xlpm.Calculation,IF(_xlpm.IsPeriodBlankCondition,"",IF(_xlpm.IsPrincipalRemainingBlankCondition,"",IF(_xlpm.IsPrincipalRemainingZeroCondition,"",_xlpm.Payment))),
_xlpm.Calculation
)</f>
        <v>1563.4573496323683</v>
      </c>
      <c r="E63" s="4">
        <f t="shared" si="6"/>
        <v>174035.8076424567</v>
      </c>
      <c r="F63" s="4" cm="1">
        <f t="array" ref="F63">_xlfn.LET(
_xlpm.InterestCalculation,$I62*($C63/12),
_xlpm.IsPrincipalRemainingZeroCondition,ROUND($I62,2)=0,
_xlpm.IsPrincipalRemainingBlankCondition,$I62="",
_xlpm.IsPeriodBlankCondition,ISBLANK($A63),
_xlpm.Calculation,IF(_xlpm.IsPeriodBlankCondition,"",IF(_xlpm.IsPrincipalRemainingBlankCondition,"",IF(_xlpm.IsPrincipalRemainingZeroCondition,"",_xlpm.InterestCalculation))),
_xlpm.Calculation
)</f>
        <v>1450.2983970204725</v>
      </c>
      <c r="G63" s="4">
        <f t="shared" si="0"/>
        <v>113.15895261189576</v>
      </c>
      <c r="H63" s="4">
        <v>100</v>
      </c>
      <c r="I63" s="4">
        <f t="shared" si="1"/>
        <v>173822.64868984479</v>
      </c>
      <c r="J63" s="4">
        <f t="shared" si="2"/>
        <v>500</v>
      </c>
      <c r="K63" s="4">
        <f t="shared" si="3"/>
        <v>300</v>
      </c>
      <c r="L63" s="4">
        <f t="shared" si="4"/>
        <v>2463.4573496323683</v>
      </c>
      <c r="M63" s="4">
        <f>_xlfn.LET(
_xlpm.CumulativeInterestCalculation,SUM($F$29:$F63),
_xlpm.IsPrincipalZeroCondition,ROUND($I62,2) = 0,
_xlpm.IsPrincipalRemainingBlankCondition,$I62="",
_xlpm.IsPeriodBlankCondition,ISBLANK($A63),
_xlpm.Calculation,IF(_xlpm.IsPeriodBlankCondition,"",IF(_xlpm.IsPrincipalRemainingBlankCondition,"",IF(_xlpm.IsPrincipalZeroCondition,"",_xlpm.CumulativeInterestCalculation))),
_xlpm.Calculation
)</f>
        <v>60495.923852117769</v>
      </c>
      <c r="N63" s="4">
        <f>_xlfn.LET(
_xlpm.CumulativePrincipalCalculation,SUM($G$29:$H63),
_xlpm.CumulativePrincipalCalculationIfPrincipalLessThenOrEqualToMonthlyPaymentCondition,$N62+$H63,
_xlpm.PrincipalOwedCalculation,$B$10-$F63,
_xlpm.IsPrincipalLessThenOrEqualToMonthlyPaymentCondition,$I62&lt;=$B$10,
_xlpm.IsPrincipalZeroCondition,ROUND($I62,2) = 0,
_xlpm.IsPrincipalRemainingBlankCondition,$I62="",
_xlpm.IsPeriodBlankCondition,ISBLANK($A63),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6177.3513101551971</v>
      </c>
      <c r="O63" s="4">
        <f>_xlfn.LET(
_xlpm.CumulativePMICalculation,SUM($K$29:$K63),
_xlpm.IsPrincipalZeroCondition,ROUND($I62,2) = 0,
_xlpm.IsPrincipalRemainingBlankCondition,$I62="",
_xlpm.IsPeriodBlankCondition,ISBLANK($A63),
_xlpm.Calculation,IF(_xlpm.IsPeriodBlankCondition,"",IF(_xlpm.IsPrincipalRemainingBlankCondition,"",IF(_xlpm.IsPrincipalZeroCondition,"",_xlpm.CumulativePMICalculation))),
_xlpm.Calculation
)</f>
        <v>10500</v>
      </c>
      <c r="P63" s="4">
        <f t="shared" si="7"/>
        <v>77173.27516227297</v>
      </c>
      <c r="Q63" s="4">
        <f>_xlfn.LET(
_xlpm.CumulativeHousingPaymentsIncludingAdditionalCosts,SUM($L$29:$L63),
_xlpm.PrincipalOwedCalculation,$B$10-$F63,
_xlpm.IsPrincipalLessThenOrEqualToMonthlyPaymentCondition,$I62&lt;=$B$10,
_xlpm.IsPrincipalZeroCondition,ROUND($I62,2) = 0,
_xlpm.IsPrincipalRemainingBlankCondition,$I62="",
_xlpm.IsPeriodBlankCondition,ISBLANK($A63),
_xlpm.Calculation,IF(_xlpm.IsPeriodBlankCondition,"",IF(_xlpm.IsPrincipalRemainingBlankCondition,"",IF(_xlpm.IsPrincipalZeroCondition,"",_xlpm.CumulativeHousingPaymentsIncludingAdditionalCosts))),
_xlpm.Calculation
)</f>
        <v>94673.275162273043</v>
      </c>
    </row>
    <row r="64" spans="1:17" x14ac:dyDescent="0.3">
      <c r="A64">
        <v>36</v>
      </c>
      <c r="B64" s="34">
        <f t="shared" si="5"/>
        <v>44896</v>
      </c>
      <c r="C64" s="53">
        <v>0.1</v>
      </c>
      <c r="D64" s="35">
        <f>_xlfn.LET(
_xlpm.Payment,IF(OR($C64&lt;&gt;$C63,$C63=""),-PMT($C64/12,COUNT($A64:$A$628),$I63),$D63),
_xlpm.IsPrincipalRemainingZeroCondition,ROUND($I63,2)=0,
_xlpm.IsPrincipalRemainingBlankCondition,$I63="",
_xlpm.IsPeriodBlankCondition,ISBLANK($A64),
_xlpm.Calculation,IF(_xlpm.IsPeriodBlankCondition,"",IF(_xlpm.IsPrincipalRemainingBlankCondition,"",IF(_xlpm.IsPrincipalRemainingZeroCondition,"",_xlpm.Payment))),
_xlpm.Calculation
)</f>
        <v>1563.4573496323683</v>
      </c>
      <c r="E64" s="4">
        <f t="shared" si="6"/>
        <v>173822.64868984479</v>
      </c>
      <c r="F64" s="4" cm="1">
        <f t="array" ref="F64">_xlfn.LET(
_xlpm.InterestCalculation,$I63*($C64/12),
_xlpm.IsPrincipalRemainingZeroCondition,ROUND($I63,2)=0,
_xlpm.IsPrincipalRemainingBlankCondition,$I63="",
_xlpm.IsPeriodBlankCondition,ISBLANK($A64),
_xlpm.Calculation,IF(_xlpm.IsPeriodBlankCondition,"",IF(_xlpm.IsPrincipalRemainingBlankCondition,"",IF(_xlpm.IsPrincipalRemainingZeroCondition,"",_xlpm.InterestCalculation))),
_xlpm.Calculation
)</f>
        <v>1448.5220724153733</v>
      </c>
      <c r="G64" s="4">
        <f t="shared" si="0"/>
        <v>114.93527721699502</v>
      </c>
      <c r="H64" s="4">
        <v>100</v>
      </c>
      <c r="I64" s="4">
        <f t="shared" si="1"/>
        <v>173607.71341262781</v>
      </c>
      <c r="J64" s="4">
        <f t="shared" si="2"/>
        <v>500</v>
      </c>
      <c r="K64" s="4">
        <f t="shared" si="3"/>
        <v>300</v>
      </c>
      <c r="L64" s="4">
        <f t="shared" si="4"/>
        <v>2463.4573496323683</v>
      </c>
      <c r="M64" s="4">
        <f>_xlfn.LET(
_xlpm.CumulativeInterestCalculation,SUM($F$29:$F64),
_xlpm.IsPrincipalZeroCondition,ROUND($I63,2) = 0,
_xlpm.IsPrincipalRemainingBlankCondition,$I63="",
_xlpm.IsPeriodBlankCondition,ISBLANK($A64),
_xlpm.Calculation,IF(_xlpm.IsPeriodBlankCondition,"",IF(_xlpm.IsPrincipalRemainingBlankCondition,"",IF(_xlpm.IsPrincipalZeroCondition,"",_xlpm.CumulativeInterestCalculation))),
_xlpm.Calculation
)</f>
        <v>61944.445924533138</v>
      </c>
      <c r="N64" s="4">
        <f>_xlfn.LET(
_xlpm.CumulativePrincipalCalculation,SUM($G$29:$H64),
_xlpm.CumulativePrincipalCalculationIfPrincipalLessThenOrEqualToMonthlyPaymentCondition,$N63+$H64,
_xlpm.PrincipalOwedCalculation,$B$10-$F64,
_xlpm.IsPrincipalLessThenOrEqualToMonthlyPaymentCondition,$I63&lt;=$B$10,
_xlpm.IsPrincipalZeroCondition,ROUND($I63,2) = 0,
_xlpm.IsPrincipalRemainingBlankCondition,$I63="",
_xlpm.IsPeriodBlankCondition,ISBLANK($A64),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6392.2865873721921</v>
      </c>
      <c r="O64" s="4">
        <f>_xlfn.LET(
_xlpm.CumulativePMICalculation,SUM($K$29:$K64),
_xlpm.IsPrincipalZeroCondition,ROUND($I63,2) = 0,
_xlpm.IsPrincipalRemainingBlankCondition,$I63="",
_xlpm.IsPeriodBlankCondition,ISBLANK($A64),
_xlpm.Calculation,IF(_xlpm.IsPeriodBlankCondition,"",IF(_xlpm.IsPrincipalRemainingBlankCondition,"",IF(_xlpm.IsPrincipalZeroCondition,"",_xlpm.CumulativePMICalculation))),
_xlpm.Calculation
)</f>
        <v>10800</v>
      </c>
      <c r="P64" s="4">
        <f t="shared" si="7"/>
        <v>79136.732511905328</v>
      </c>
      <c r="Q64" s="4">
        <f>_xlfn.LET(
_xlpm.CumulativeHousingPaymentsIncludingAdditionalCosts,SUM($L$29:$L64),
_xlpm.PrincipalOwedCalculation,$B$10-$F64,
_xlpm.IsPrincipalLessThenOrEqualToMonthlyPaymentCondition,$I63&lt;=$B$10,
_xlpm.IsPrincipalZeroCondition,ROUND($I63,2) = 0,
_xlpm.IsPrincipalRemainingBlankCondition,$I63="",
_xlpm.IsPeriodBlankCondition,ISBLANK($A64),
_xlpm.Calculation,IF(_xlpm.IsPeriodBlankCondition,"",IF(_xlpm.IsPrincipalRemainingBlankCondition,"",IF(_xlpm.IsPrincipalZeroCondition,"",_xlpm.CumulativeHousingPaymentsIncludingAdditionalCosts))),
_xlpm.Calculation
)</f>
        <v>97136.732511905415</v>
      </c>
    </row>
    <row r="65" spans="1:17" x14ac:dyDescent="0.3">
      <c r="A65">
        <v>37</v>
      </c>
      <c r="B65" s="34">
        <f t="shared" si="5"/>
        <v>44927</v>
      </c>
      <c r="C65" s="53">
        <v>0.1</v>
      </c>
      <c r="D65" s="35">
        <f>_xlfn.LET(
_xlpm.Payment,IF(OR($C65&lt;&gt;$C64,$C64=""),-PMT($C65/12,COUNT($A65:$A$628),$I64),$D64),
_xlpm.IsPrincipalRemainingZeroCondition,ROUND($I64,2)=0,
_xlpm.IsPrincipalRemainingBlankCondition,$I64="",
_xlpm.IsPeriodBlankCondition,ISBLANK($A65),
_xlpm.Calculation,IF(_xlpm.IsPeriodBlankCondition,"",IF(_xlpm.IsPrincipalRemainingBlankCondition,"",IF(_xlpm.IsPrincipalRemainingZeroCondition,"",_xlpm.Payment))),
_xlpm.Calculation
)</f>
        <v>1563.4573496323683</v>
      </c>
      <c r="E65" s="4">
        <f t="shared" si="6"/>
        <v>173607.71341262781</v>
      </c>
      <c r="F65" s="4" cm="1">
        <f t="array" ref="F65">_xlfn.LET(
_xlpm.InterestCalculation,$I64*($C65/12),
_xlpm.IsPrincipalRemainingZeroCondition,ROUND($I64,2)=0,
_xlpm.IsPrincipalRemainingBlankCondition,$I64="",
_xlpm.IsPeriodBlankCondition,ISBLANK($A65),
_xlpm.Calculation,IF(_xlpm.IsPeriodBlankCondition,"",IF(_xlpm.IsPrincipalRemainingBlankCondition,"",IF(_xlpm.IsPrincipalRemainingZeroCondition,"",_xlpm.InterestCalculation))),
_xlpm.Calculation
)</f>
        <v>1446.7309451052317</v>
      </c>
      <c r="G65" s="4">
        <f t="shared" si="0"/>
        <v>116.72640452713654</v>
      </c>
      <c r="H65" s="4">
        <v>100</v>
      </c>
      <c r="I65" s="4">
        <f t="shared" si="1"/>
        <v>173390.98700810067</v>
      </c>
      <c r="J65" s="4">
        <f t="shared" si="2"/>
        <v>500</v>
      </c>
      <c r="K65" s="4">
        <f t="shared" si="3"/>
        <v>300</v>
      </c>
      <c r="L65" s="4">
        <f t="shared" si="4"/>
        <v>2463.4573496323683</v>
      </c>
      <c r="M65" s="4">
        <f>_xlfn.LET(
_xlpm.CumulativeInterestCalculation,SUM($F$29:$F65),
_xlpm.IsPrincipalZeroCondition,ROUND($I64,2) = 0,
_xlpm.IsPrincipalRemainingBlankCondition,$I64="",
_xlpm.IsPeriodBlankCondition,ISBLANK($A65),
_xlpm.Calculation,IF(_xlpm.IsPeriodBlankCondition,"",IF(_xlpm.IsPrincipalRemainingBlankCondition,"",IF(_xlpm.IsPrincipalZeroCondition,"",_xlpm.CumulativeInterestCalculation))),
_xlpm.Calculation
)</f>
        <v>63391.176869638373</v>
      </c>
      <c r="N65" s="4">
        <f>_xlfn.LET(
_xlpm.CumulativePrincipalCalculation,SUM($G$29:$H65),
_xlpm.CumulativePrincipalCalculationIfPrincipalLessThenOrEqualToMonthlyPaymentCondition,$N64+$H65,
_xlpm.PrincipalOwedCalculation,$B$10-$F65,
_xlpm.IsPrincipalLessThenOrEqualToMonthlyPaymentCondition,$I64&lt;=$B$10,
_xlpm.IsPrincipalZeroCondition,ROUND($I64,2) = 0,
_xlpm.IsPrincipalRemainingBlankCondition,$I64="",
_xlpm.IsPeriodBlankCondition,ISBLANK($A65),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6609.0129918993289</v>
      </c>
      <c r="O65" s="4">
        <f>_xlfn.LET(
_xlpm.CumulativePMICalculation,SUM($K$29:$K65),
_xlpm.IsPrincipalZeroCondition,ROUND($I64,2) = 0,
_xlpm.IsPrincipalRemainingBlankCondition,$I64="",
_xlpm.IsPeriodBlankCondition,ISBLANK($A65),
_xlpm.Calculation,IF(_xlpm.IsPeriodBlankCondition,"",IF(_xlpm.IsPrincipalRemainingBlankCondition,"",IF(_xlpm.IsPrincipalZeroCondition,"",_xlpm.CumulativePMICalculation))),
_xlpm.Calculation
)</f>
        <v>11100</v>
      </c>
      <c r="P65" s="4">
        <f t="shared" si="7"/>
        <v>81100.189861537699</v>
      </c>
      <c r="Q65" s="4">
        <f>_xlfn.LET(
_xlpm.CumulativeHousingPaymentsIncludingAdditionalCosts,SUM($L$29:$L65),
_xlpm.PrincipalOwedCalculation,$B$10-$F65,
_xlpm.IsPrincipalLessThenOrEqualToMonthlyPaymentCondition,$I64&lt;=$B$10,
_xlpm.IsPrincipalZeroCondition,ROUND($I64,2) = 0,
_xlpm.IsPrincipalRemainingBlankCondition,$I64="",
_xlpm.IsPeriodBlankCondition,ISBLANK($A65),
_xlpm.Calculation,IF(_xlpm.IsPeriodBlankCondition,"",IF(_xlpm.IsPrincipalRemainingBlankCondition,"",IF(_xlpm.IsPrincipalZeroCondition,"",_xlpm.CumulativeHousingPaymentsIncludingAdditionalCosts))),
_xlpm.Calculation
)</f>
        <v>99600.189861537787</v>
      </c>
    </row>
    <row r="66" spans="1:17" x14ac:dyDescent="0.3">
      <c r="A66">
        <v>38</v>
      </c>
      <c r="B66" s="34">
        <f t="shared" si="5"/>
        <v>44958</v>
      </c>
      <c r="C66" s="53">
        <v>0.1</v>
      </c>
      <c r="D66" s="35">
        <f>_xlfn.LET(
_xlpm.Payment,IF(OR($C66&lt;&gt;$C65,$C65=""),-PMT($C66/12,COUNT($A66:$A$628),$I65),$D65),
_xlpm.IsPrincipalRemainingZeroCondition,ROUND($I65,2)=0,
_xlpm.IsPrincipalRemainingBlankCondition,$I65="",
_xlpm.IsPeriodBlankCondition,ISBLANK($A66),
_xlpm.Calculation,IF(_xlpm.IsPeriodBlankCondition,"",IF(_xlpm.IsPrincipalRemainingBlankCondition,"",IF(_xlpm.IsPrincipalRemainingZeroCondition,"",_xlpm.Payment))),
_xlpm.Calculation
)</f>
        <v>1563.4573496323683</v>
      </c>
      <c r="E66" s="4">
        <f t="shared" si="6"/>
        <v>173390.98700810067</v>
      </c>
      <c r="F66" s="4" cm="1">
        <f t="array" ref="F66">_xlfn.LET(
_xlpm.InterestCalculation,$I65*($C66/12),
_xlpm.IsPrincipalRemainingZeroCondition,ROUND($I65,2)=0,
_xlpm.IsPrincipalRemainingBlankCondition,$I65="",
_xlpm.IsPeriodBlankCondition,ISBLANK($A66),
_xlpm.Calculation,IF(_xlpm.IsPeriodBlankCondition,"",IF(_xlpm.IsPrincipalRemainingBlankCondition,"",IF(_xlpm.IsPrincipalRemainingZeroCondition,"",_xlpm.InterestCalculation))),
_xlpm.Calculation
)</f>
        <v>1444.9248917341722</v>
      </c>
      <c r="G66" s="4">
        <f t="shared" si="0"/>
        <v>118.53245789819607</v>
      </c>
      <c r="H66" s="4">
        <v>100</v>
      </c>
      <c r="I66" s="4">
        <f t="shared" si="1"/>
        <v>173172.45455020247</v>
      </c>
      <c r="J66" s="4">
        <f t="shared" si="2"/>
        <v>500</v>
      </c>
      <c r="K66" s="4">
        <f t="shared" si="3"/>
        <v>300</v>
      </c>
      <c r="L66" s="4">
        <f t="shared" si="4"/>
        <v>2463.4573496323683</v>
      </c>
      <c r="M66" s="4">
        <f>_xlfn.LET(
_xlpm.CumulativeInterestCalculation,SUM($F$29:$F66),
_xlpm.IsPrincipalZeroCondition,ROUND($I65,2) = 0,
_xlpm.IsPrincipalRemainingBlankCondition,$I65="",
_xlpm.IsPeriodBlankCondition,ISBLANK($A66),
_xlpm.Calculation,IF(_xlpm.IsPeriodBlankCondition,"",IF(_xlpm.IsPrincipalRemainingBlankCondition,"",IF(_xlpm.IsPrincipalZeroCondition,"",_xlpm.CumulativeInterestCalculation))),
_xlpm.Calculation
)</f>
        <v>64836.101761372549</v>
      </c>
      <c r="N66" s="4">
        <f>_xlfn.LET(
_xlpm.CumulativePrincipalCalculation,SUM($G$29:$H66),
_xlpm.CumulativePrincipalCalculationIfPrincipalLessThenOrEqualToMonthlyPaymentCondition,$N65+$H66,
_xlpm.PrincipalOwedCalculation,$B$10-$F66,
_xlpm.IsPrincipalLessThenOrEqualToMonthlyPaymentCondition,$I65&lt;=$B$10,
_xlpm.IsPrincipalZeroCondition,ROUND($I65,2) = 0,
_xlpm.IsPrincipalRemainingBlankCondition,$I65="",
_xlpm.IsPeriodBlankCondition,ISBLANK($A66),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6827.5454497975252</v>
      </c>
      <c r="O66" s="4">
        <f>_xlfn.LET(
_xlpm.CumulativePMICalculation,SUM($K$29:$K66),
_xlpm.IsPrincipalZeroCondition,ROUND($I65,2) = 0,
_xlpm.IsPrincipalRemainingBlankCondition,$I65="",
_xlpm.IsPeriodBlankCondition,ISBLANK($A66),
_xlpm.Calculation,IF(_xlpm.IsPeriodBlankCondition,"",IF(_xlpm.IsPrincipalRemainingBlankCondition,"",IF(_xlpm.IsPrincipalZeroCondition,"",_xlpm.CumulativePMICalculation))),
_xlpm.Calculation
)</f>
        <v>11400</v>
      </c>
      <c r="P66" s="4">
        <f t="shared" si="7"/>
        <v>83063.647211170071</v>
      </c>
      <c r="Q66" s="4">
        <f>_xlfn.LET(
_xlpm.CumulativeHousingPaymentsIncludingAdditionalCosts,SUM($L$29:$L66),
_xlpm.PrincipalOwedCalculation,$B$10-$F66,
_xlpm.IsPrincipalLessThenOrEqualToMonthlyPaymentCondition,$I65&lt;=$B$10,
_xlpm.IsPrincipalZeroCondition,ROUND($I65,2) = 0,
_xlpm.IsPrincipalRemainingBlankCondition,$I65="",
_xlpm.IsPeriodBlankCondition,ISBLANK($A66),
_xlpm.Calculation,IF(_xlpm.IsPeriodBlankCondition,"",IF(_xlpm.IsPrincipalRemainingBlankCondition,"",IF(_xlpm.IsPrincipalZeroCondition,"",_xlpm.CumulativeHousingPaymentsIncludingAdditionalCosts))),
_xlpm.Calculation
)</f>
        <v>102063.64721117016</v>
      </c>
    </row>
    <row r="67" spans="1:17" x14ac:dyDescent="0.3">
      <c r="A67">
        <v>39</v>
      </c>
      <c r="B67" s="34">
        <f t="shared" si="5"/>
        <v>44986</v>
      </c>
      <c r="C67" s="53">
        <v>0.1</v>
      </c>
      <c r="D67" s="35">
        <f>_xlfn.LET(
_xlpm.Payment,IF(OR($C67&lt;&gt;$C66,$C66=""),-PMT($C67/12,COUNT($A67:$A$628),$I66),$D66),
_xlpm.IsPrincipalRemainingZeroCondition,ROUND($I66,2)=0,
_xlpm.IsPrincipalRemainingBlankCondition,$I66="",
_xlpm.IsPeriodBlankCondition,ISBLANK($A67),
_xlpm.Calculation,IF(_xlpm.IsPeriodBlankCondition,"",IF(_xlpm.IsPrincipalRemainingBlankCondition,"",IF(_xlpm.IsPrincipalRemainingZeroCondition,"",_xlpm.Payment))),
_xlpm.Calculation
)</f>
        <v>1563.4573496323683</v>
      </c>
      <c r="E67" s="4">
        <f t="shared" si="6"/>
        <v>173172.45455020247</v>
      </c>
      <c r="F67" s="4" cm="1">
        <f t="array" ref="F67">_xlfn.LET(
_xlpm.InterestCalculation,$I66*($C67/12),
_xlpm.IsPrincipalRemainingZeroCondition,ROUND($I66,2)=0,
_xlpm.IsPrincipalRemainingBlankCondition,$I66="",
_xlpm.IsPeriodBlankCondition,ISBLANK($A67),
_xlpm.Calculation,IF(_xlpm.IsPeriodBlankCondition,"",IF(_xlpm.IsPrincipalRemainingBlankCondition,"",IF(_xlpm.IsPrincipalRemainingZeroCondition,"",_xlpm.InterestCalculation))),
_xlpm.Calculation
)</f>
        <v>1443.1037879183539</v>
      </c>
      <c r="G67" s="4">
        <f t="shared" si="0"/>
        <v>120.3535617140144</v>
      </c>
      <c r="H67" s="4">
        <v>100</v>
      </c>
      <c r="I67" s="4">
        <f t="shared" si="1"/>
        <v>172952.10098848847</v>
      </c>
      <c r="J67" s="4">
        <f t="shared" si="2"/>
        <v>500</v>
      </c>
      <c r="K67" s="4">
        <f t="shared" si="3"/>
        <v>300</v>
      </c>
      <c r="L67" s="4">
        <f t="shared" si="4"/>
        <v>2463.4573496323683</v>
      </c>
      <c r="M67" s="4">
        <f>_xlfn.LET(
_xlpm.CumulativeInterestCalculation,SUM($F$29:$F67),
_xlpm.IsPrincipalZeroCondition,ROUND($I66,2) = 0,
_xlpm.IsPrincipalRemainingBlankCondition,$I66="",
_xlpm.IsPeriodBlankCondition,ISBLANK($A67),
_xlpm.Calculation,IF(_xlpm.IsPeriodBlankCondition,"",IF(_xlpm.IsPrincipalRemainingBlankCondition,"",IF(_xlpm.IsPrincipalZeroCondition,"",_xlpm.CumulativeInterestCalculation))),
_xlpm.Calculation
)</f>
        <v>66279.205549290898</v>
      </c>
      <c r="N67" s="4">
        <f>_xlfn.LET(
_xlpm.CumulativePrincipalCalculation,SUM($G$29:$H67),
_xlpm.CumulativePrincipalCalculationIfPrincipalLessThenOrEqualToMonthlyPaymentCondition,$N66+$H67,
_xlpm.PrincipalOwedCalculation,$B$10-$F67,
_xlpm.IsPrincipalLessThenOrEqualToMonthlyPaymentCondition,$I66&lt;=$B$10,
_xlpm.IsPrincipalZeroCondition,ROUND($I66,2) = 0,
_xlpm.IsPrincipalRemainingBlankCondition,$I66="",
_xlpm.IsPeriodBlankCondition,ISBLANK($A67),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7047.8990115115394</v>
      </c>
      <c r="O67" s="4">
        <f>_xlfn.LET(
_xlpm.CumulativePMICalculation,SUM($K$29:$K67),
_xlpm.IsPrincipalZeroCondition,ROUND($I66,2) = 0,
_xlpm.IsPrincipalRemainingBlankCondition,$I66="",
_xlpm.IsPeriodBlankCondition,ISBLANK($A67),
_xlpm.Calculation,IF(_xlpm.IsPeriodBlankCondition,"",IF(_xlpm.IsPrincipalRemainingBlankCondition,"",IF(_xlpm.IsPrincipalZeroCondition,"",_xlpm.CumulativePMICalculation))),
_xlpm.Calculation
)</f>
        <v>11700</v>
      </c>
      <c r="P67" s="4">
        <f t="shared" si="7"/>
        <v>85027.104560802443</v>
      </c>
      <c r="Q67" s="4">
        <f>_xlfn.LET(
_xlpm.CumulativeHousingPaymentsIncludingAdditionalCosts,SUM($L$29:$L67),
_xlpm.PrincipalOwedCalculation,$B$10-$F67,
_xlpm.IsPrincipalLessThenOrEqualToMonthlyPaymentCondition,$I66&lt;=$B$10,
_xlpm.IsPrincipalZeroCondition,ROUND($I66,2) = 0,
_xlpm.IsPrincipalRemainingBlankCondition,$I66="",
_xlpm.IsPeriodBlankCondition,ISBLANK($A67),
_xlpm.Calculation,IF(_xlpm.IsPeriodBlankCondition,"",IF(_xlpm.IsPrincipalRemainingBlankCondition,"",IF(_xlpm.IsPrincipalZeroCondition,"",_xlpm.CumulativeHousingPaymentsIncludingAdditionalCosts))),
_xlpm.Calculation
)</f>
        <v>104527.10456080253</v>
      </c>
    </row>
    <row r="68" spans="1:17" x14ac:dyDescent="0.3">
      <c r="A68">
        <v>40</v>
      </c>
      <c r="B68" s="34">
        <f t="shared" si="5"/>
        <v>45017</v>
      </c>
      <c r="C68" s="53">
        <v>0.1</v>
      </c>
      <c r="D68" s="35">
        <f>_xlfn.LET(
_xlpm.Payment,IF(OR($C68&lt;&gt;$C67,$C67=""),-PMT($C68/12,COUNT($A68:$A$628),$I67),$D67),
_xlpm.IsPrincipalRemainingZeroCondition,ROUND($I67,2)=0,
_xlpm.IsPrincipalRemainingBlankCondition,$I67="",
_xlpm.IsPeriodBlankCondition,ISBLANK($A68),
_xlpm.Calculation,IF(_xlpm.IsPeriodBlankCondition,"",IF(_xlpm.IsPrincipalRemainingBlankCondition,"",IF(_xlpm.IsPrincipalRemainingZeroCondition,"",_xlpm.Payment))),
_xlpm.Calculation
)</f>
        <v>1563.4573496323683</v>
      </c>
      <c r="E68" s="4">
        <f t="shared" si="6"/>
        <v>172952.10098848847</v>
      </c>
      <c r="F68" s="4" cm="1">
        <f t="array" ref="F68">_xlfn.LET(
_xlpm.InterestCalculation,$I67*($C68/12),
_xlpm.IsPrincipalRemainingZeroCondition,ROUND($I67,2)=0,
_xlpm.IsPrincipalRemainingBlankCondition,$I67="",
_xlpm.IsPeriodBlankCondition,ISBLANK($A68),
_xlpm.Calculation,IF(_xlpm.IsPeriodBlankCondition,"",IF(_xlpm.IsPrincipalRemainingBlankCondition,"",IF(_xlpm.IsPrincipalRemainingZeroCondition,"",_xlpm.InterestCalculation))),
_xlpm.Calculation
)</f>
        <v>1441.2675082374039</v>
      </c>
      <c r="G68" s="4">
        <f t="shared" si="0"/>
        <v>122.18984139496433</v>
      </c>
      <c r="H68" s="4">
        <v>100</v>
      </c>
      <c r="I68" s="4">
        <f t="shared" si="1"/>
        <v>172729.91114709352</v>
      </c>
      <c r="J68" s="4">
        <f t="shared" si="2"/>
        <v>500</v>
      </c>
      <c r="K68" s="4">
        <f t="shared" si="3"/>
        <v>300</v>
      </c>
      <c r="L68" s="4">
        <f t="shared" si="4"/>
        <v>2463.4573496323683</v>
      </c>
      <c r="M68" s="4">
        <f>_xlfn.LET(
_xlpm.CumulativeInterestCalculation,SUM($F$29:$F68),
_xlpm.IsPrincipalZeroCondition,ROUND($I67,2) = 0,
_xlpm.IsPrincipalRemainingBlankCondition,$I67="",
_xlpm.IsPeriodBlankCondition,ISBLANK($A68),
_xlpm.Calculation,IF(_xlpm.IsPeriodBlankCondition,"",IF(_xlpm.IsPrincipalRemainingBlankCondition,"",IF(_xlpm.IsPrincipalZeroCondition,"",_xlpm.CumulativeInterestCalculation))),
_xlpm.Calculation
)</f>
        <v>67720.473057528303</v>
      </c>
      <c r="N68" s="4">
        <f>_xlfn.LET(
_xlpm.CumulativePrincipalCalculation,SUM($G$29:$H68),
_xlpm.CumulativePrincipalCalculationIfPrincipalLessThenOrEqualToMonthlyPaymentCondition,$N67+$H68,
_xlpm.PrincipalOwedCalculation,$B$10-$F68,
_xlpm.IsPrincipalLessThenOrEqualToMonthlyPaymentCondition,$I67&lt;=$B$10,
_xlpm.IsPrincipalZeroCondition,ROUND($I67,2) = 0,
_xlpm.IsPrincipalRemainingBlankCondition,$I67="",
_xlpm.IsPeriodBlankCondition,ISBLANK($A68),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7270.0888529065032</v>
      </c>
      <c r="O68" s="4">
        <f>_xlfn.LET(
_xlpm.CumulativePMICalculation,SUM($K$29:$K68),
_xlpm.IsPrincipalZeroCondition,ROUND($I67,2) = 0,
_xlpm.IsPrincipalRemainingBlankCondition,$I67="",
_xlpm.IsPeriodBlankCondition,ISBLANK($A68),
_xlpm.Calculation,IF(_xlpm.IsPeriodBlankCondition,"",IF(_xlpm.IsPrincipalRemainingBlankCondition,"",IF(_xlpm.IsPrincipalZeroCondition,"",_xlpm.CumulativePMICalculation))),
_xlpm.Calculation
)</f>
        <v>12000</v>
      </c>
      <c r="P68" s="4">
        <f t="shared" si="7"/>
        <v>86990.561910434801</v>
      </c>
      <c r="Q68" s="4">
        <f>_xlfn.LET(
_xlpm.CumulativeHousingPaymentsIncludingAdditionalCosts,SUM($L$29:$L68),
_xlpm.PrincipalOwedCalculation,$B$10-$F68,
_xlpm.IsPrincipalLessThenOrEqualToMonthlyPaymentCondition,$I67&lt;=$B$10,
_xlpm.IsPrincipalZeroCondition,ROUND($I67,2) = 0,
_xlpm.IsPrincipalRemainingBlankCondition,$I67="",
_xlpm.IsPeriodBlankCondition,ISBLANK($A68),
_xlpm.Calculation,IF(_xlpm.IsPeriodBlankCondition,"",IF(_xlpm.IsPrincipalRemainingBlankCondition,"",IF(_xlpm.IsPrincipalZeroCondition,"",_xlpm.CumulativeHousingPaymentsIncludingAdditionalCosts))),
_xlpm.Calculation
)</f>
        <v>106990.5619104349</v>
      </c>
    </row>
    <row r="69" spans="1:17" x14ac:dyDescent="0.3">
      <c r="A69">
        <v>41</v>
      </c>
      <c r="B69" s="34">
        <f t="shared" si="5"/>
        <v>45047</v>
      </c>
      <c r="C69" s="53">
        <v>0.1</v>
      </c>
      <c r="D69" s="35">
        <f>_xlfn.LET(
_xlpm.Payment,IF(OR($C69&lt;&gt;$C68,$C68=""),-PMT($C69/12,COUNT($A69:$A$628),$I68),$D68),
_xlpm.IsPrincipalRemainingZeroCondition,ROUND($I68,2)=0,
_xlpm.IsPrincipalRemainingBlankCondition,$I68="",
_xlpm.IsPeriodBlankCondition,ISBLANK($A69),
_xlpm.Calculation,IF(_xlpm.IsPeriodBlankCondition,"",IF(_xlpm.IsPrincipalRemainingBlankCondition,"",IF(_xlpm.IsPrincipalRemainingZeroCondition,"",_xlpm.Payment))),
_xlpm.Calculation
)</f>
        <v>1563.4573496323683</v>
      </c>
      <c r="E69" s="4">
        <f t="shared" si="6"/>
        <v>172729.91114709352</v>
      </c>
      <c r="F69" s="4" cm="1">
        <f t="array" ref="F69">_xlfn.LET(
_xlpm.InterestCalculation,$I68*($C69/12),
_xlpm.IsPrincipalRemainingZeroCondition,ROUND($I68,2)=0,
_xlpm.IsPrincipalRemainingBlankCondition,$I68="",
_xlpm.IsPeriodBlankCondition,ISBLANK($A69),
_xlpm.Calculation,IF(_xlpm.IsPeriodBlankCondition,"",IF(_xlpm.IsPrincipalRemainingBlankCondition,"",IF(_xlpm.IsPrincipalRemainingZeroCondition,"",_xlpm.InterestCalculation))),
_xlpm.Calculation
)</f>
        <v>1439.4159262257792</v>
      </c>
      <c r="G69" s="4">
        <f t="shared" si="0"/>
        <v>124.04142340658905</v>
      </c>
      <c r="H69" s="4">
        <v>100</v>
      </c>
      <c r="I69" s="4">
        <f t="shared" si="1"/>
        <v>172505.86972368692</v>
      </c>
      <c r="J69" s="4">
        <f t="shared" si="2"/>
        <v>500</v>
      </c>
      <c r="K69" s="4">
        <f t="shared" si="3"/>
        <v>300</v>
      </c>
      <c r="L69" s="4">
        <f t="shared" si="4"/>
        <v>2463.4573496323683</v>
      </c>
      <c r="M69" s="4">
        <f>_xlfn.LET(
_xlpm.CumulativeInterestCalculation,SUM($F$29:$F69),
_xlpm.IsPrincipalZeroCondition,ROUND($I68,2) = 0,
_xlpm.IsPrincipalRemainingBlankCondition,$I68="",
_xlpm.IsPeriodBlankCondition,ISBLANK($A69),
_xlpm.Calculation,IF(_xlpm.IsPeriodBlankCondition,"",IF(_xlpm.IsPrincipalRemainingBlankCondition,"",IF(_xlpm.IsPrincipalZeroCondition,"",_xlpm.CumulativeInterestCalculation))),
_xlpm.Calculation
)</f>
        <v>69159.888983754077</v>
      </c>
      <c r="N69" s="4">
        <f>_xlfn.LET(
_xlpm.CumulativePrincipalCalculation,SUM($G$29:$H69),
_xlpm.CumulativePrincipalCalculationIfPrincipalLessThenOrEqualToMonthlyPaymentCondition,$N68+$H69,
_xlpm.PrincipalOwedCalculation,$B$10-$F69,
_xlpm.IsPrincipalLessThenOrEqualToMonthlyPaymentCondition,$I68&lt;=$B$10,
_xlpm.IsPrincipalZeroCondition,ROUND($I68,2) = 0,
_xlpm.IsPrincipalRemainingBlankCondition,$I68="",
_xlpm.IsPeriodBlankCondition,ISBLANK($A69),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7494.1302763130925</v>
      </c>
      <c r="O69" s="4">
        <f>_xlfn.LET(
_xlpm.CumulativePMICalculation,SUM($K$29:$K69),
_xlpm.IsPrincipalZeroCondition,ROUND($I68,2) = 0,
_xlpm.IsPrincipalRemainingBlankCondition,$I68="",
_xlpm.IsPeriodBlankCondition,ISBLANK($A69),
_xlpm.Calculation,IF(_xlpm.IsPeriodBlankCondition,"",IF(_xlpm.IsPrincipalRemainingBlankCondition,"",IF(_xlpm.IsPrincipalZeroCondition,"",_xlpm.CumulativePMICalculation))),
_xlpm.Calculation
)</f>
        <v>12300</v>
      </c>
      <c r="P69" s="4">
        <f t="shared" si="7"/>
        <v>88954.019260067173</v>
      </c>
      <c r="Q69" s="4">
        <f>_xlfn.LET(
_xlpm.CumulativeHousingPaymentsIncludingAdditionalCosts,SUM($L$29:$L69),
_xlpm.PrincipalOwedCalculation,$B$10-$F69,
_xlpm.IsPrincipalLessThenOrEqualToMonthlyPaymentCondition,$I68&lt;=$B$10,
_xlpm.IsPrincipalZeroCondition,ROUND($I68,2) = 0,
_xlpm.IsPrincipalRemainingBlankCondition,$I68="",
_xlpm.IsPeriodBlankCondition,ISBLANK($A69),
_xlpm.Calculation,IF(_xlpm.IsPeriodBlankCondition,"",IF(_xlpm.IsPrincipalRemainingBlankCondition,"",IF(_xlpm.IsPrincipalZeroCondition,"",_xlpm.CumulativeHousingPaymentsIncludingAdditionalCosts))),
_xlpm.Calculation
)</f>
        <v>109454.01926006727</v>
      </c>
    </row>
    <row r="70" spans="1:17" x14ac:dyDescent="0.3">
      <c r="A70">
        <v>42</v>
      </c>
      <c r="B70" s="34">
        <f t="shared" si="5"/>
        <v>45078</v>
      </c>
      <c r="C70" s="53">
        <v>0.1</v>
      </c>
      <c r="D70" s="35">
        <f>_xlfn.LET(
_xlpm.Payment,IF(OR($C70&lt;&gt;$C69,$C69=""),-PMT($C70/12,COUNT($A70:$A$628),$I69),$D69),
_xlpm.IsPrincipalRemainingZeroCondition,ROUND($I69,2)=0,
_xlpm.IsPrincipalRemainingBlankCondition,$I69="",
_xlpm.IsPeriodBlankCondition,ISBLANK($A70),
_xlpm.Calculation,IF(_xlpm.IsPeriodBlankCondition,"",IF(_xlpm.IsPrincipalRemainingBlankCondition,"",IF(_xlpm.IsPrincipalRemainingZeroCondition,"",_xlpm.Payment))),
_xlpm.Calculation
)</f>
        <v>1563.4573496323683</v>
      </c>
      <c r="E70" s="4">
        <f t="shared" si="6"/>
        <v>172505.86972368692</v>
      </c>
      <c r="F70" s="4" cm="1">
        <f t="array" ref="F70">_xlfn.LET(
_xlpm.InterestCalculation,$I69*($C70/12),
_xlpm.IsPrincipalRemainingZeroCondition,ROUND($I69,2)=0,
_xlpm.IsPrincipalRemainingBlankCondition,$I69="",
_xlpm.IsPeriodBlankCondition,ISBLANK($A70),
_xlpm.Calculation,IF(_xlpm.IsPeriodBlankCondition,"",IF(_xlpm.IsPrincipalRemainingBlankCondition,"",IF(_xlpm.IsPrincipalRemainingZeroCondition,"",_xlpm.InterestCalculation))),
_xlpm.Calculation
)</f>
        <v>1437.5489143640577</v>
      </c>
      <c r="G70" s="4">
        <f t="shared" si="0"/>
        <v>125.90843526831054</v>
      </c>
      <c r="H70" s="4">
        <v>100</v>
      </c>
      <c r="I70" s="4">
        <f t="shared" si="1"/>
        <v>172279.96128841862</v>
      </c>
      <c r="J70" s="4">
        <f t="shared" si="2"/>
        <v>500</v>
      </c>
      <c r="K70" s="4">
        <f t="shared" si="3"/>
        <v>300</v>
      </c>
      <c r="L70" s="4">
        <f t="shared" si="4"/>
        <v>2463.4573496323683</v>
      </c>
      <c r="M70" s="4">
        <f>_xlfn.LET(
_xlpm.CumulativeInterestCalculation,SUM($F$29:$F70),
_xlpm.IsPrincipalZeroCondition,ROUND($I69,2) = 0,
_xlpm.IsPrincipalRemainingBlankCondition,$I69="",
_xlpm.IsPeriodBlankCondition,ISBLANK($A70),
_xlpm.Calculation,IF(_xlpm.IsPeriodBlankCondition,"",IF(_xlpm.IsPrincipalRemainingBlankCondition,"",IF(_xlpm.IsPrincipalZeroCondition,"",_xlpm.CumulativeInterestCalculation))),
_xlpm.Calculation
)</f>
        <v>70597.437898118136</v>
      </c>
      <c r="N70" s="4">
        <f>_xlfn.LET(
_xlpm.CumulativePrincipalCalculation,SUM($G$29:$H70),
_xlpm.CumulativePrincipalCalculationIfPrincipalLessThenOrEqualToMonthlyPaymentCondition,$N69+$H70,
_xlpm.PrincipalOwedCalculation,$B$10-$F70,
_xlpm.IsPrincipalLessThenOrEqualToMonthlyPaymentCondition,$I69&lt;=$B$10,
_xlpm.IsPrincipalZeroCondition,ROUND($I69,2) = 0,
_xlpm.IsPrincipalRemainingBlankCondition,$I69="",
_xlpm.IsPeriodBlankCondition,ISBLANK($A70),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7720.0387115814028</v>
      </c>
      <c r="O70" s="4">
        <f>_xlfn.LET(
_xlpm.CumulativePMICalculation,SUM($K$29:$K70),
_xlpm.IsPrincipalZeroCondition,ROUND($I69,2) = 0,
_xlpm.IsPrincipalRemainingBlankCondition,$I69="",
_xlpm.IsPeriodBlankCondition,ISBLANK($A70),
_xlpm.Calculation,IF(_xlpm.IsPeriodBlankCondition,"",IF(_xlpm.IsPrincipalRemainingBlankCondition,"",IF(_xlpm.IsPrincipalZeroCondition,"",_xlpm.CumulativePMICalculation))),
_xlpm.Calculation
)</f>
        <v>12600</v>
      </c>
      <c r="P70" s="4">
        <f t="shared" si="7"/>
        <v>90917.476609699544</v>
      </c>
      <c r="Q70" s="4">
        <f>_xlfn.LET(
_xlpm.CumulativeHousingPaymentsIncludingAdditionalCosts,SUM($L$29:$L70),
_xlpm.PrincipalOwedCalculation,$B$10-$F70,
_xlpm.IsPrincipalLessThenOrEqualToMonthlyPaymentCondition,$I69&lt;=$B$10,
_xlpm.IsPrincipalZeroCondition,ROUND($I69,2) = 0,
_xlpm.IsPrincipalRemainingBlankCondition,$I69="",
_xlpm.IsPeriodBlankCondition,ISBLANK($A70),
_xlpm.Calculation,IF(_xlpm.IsPeriodBlankCondition,"",IF(_xlpm.IsPrincipalRemainingBlankCondition,"",IF(_xlpm.IsPrincipalZeroCondition,"",_xlpm.CumulativeHousingPaymentsIncludingAdditionalCosts))),
_xlpm.Calculation
)</f>
        <v>111917.47660969965</v>
      </c>
    </row>
    <row r="71" spans="1:17" x14ac:dyDescent="0.3">
      <c r="A71">
        <v>43</v>
      </c>
      <c r="B71" s="34">
        <f t="shared" si="5"/>
        <v>45108</v>
      </c>
      <c r="C71" s="53">
        <v>0.1</v>
      </c>
      <c r="D71" s="35">
        <f>_xlfn.LET(
_xlpm.Payment,IF(OR($C71&lt;&gt;$C70,$C70=""),-PMT($C71/12,COUNT($A71:$A$628),$I70),$D70),
_xlpm.IsPrincipalRemainingZeroCondition,ROUND($I70,2)=0,
_xlpm.IsPrincipalRemainingBlankCondition,$I70="",
_xlpm.IsPeriodBlankCondition,ISBLANK($A71),
_xlpm.Calculation,IF(_xlpm.IsPeriodBlankCondition,"",IF(_xlpm.IsPrincipalRemainingBlankCondition,"",IF(_xlpm.IsPrincipalRemainingZeroCondition,"",_xlpm.Payment))),
_xlpm.Calculation
)</f>
        <v>1563.4573496323683</v>
      </c>
      <c r="E71" s="4">
        <f t="shared" si="6"/>
        <v>172279.96128841862</v>
      </c>
      <c r="F71" s="4" cm="1">
        <f t="array" ref="F71">_xlfn.LET(
_xlpm.InterestCalculation,$I70*($C71/12),
_xlpm.IsPrincipalRemainingZeroCondition,ROUND($I70,2)=0,
_xlpm.IsPrincipalRemainingBlankCondition,$I70="",
_xlpm.IsPeriodBlankCondition,ISBLANK($A71),
_xlpm.Calculation,IF(_xlpm.IsPeriodBlankCondition,"",IF(_xlpm.IsPrincipalRemainingBlankCondition,"",IF(_xlpm.IsPrincipalRemainingZeroCondition,"",_xlpm.InterestCalculation))),
_xlpm.Calculation
)</f>
        <v>1435.6663440701552</v>
      </c>
      <c r="G71" s="4">
        <f t="shared" si="0"/>
        <v>127.79100556221306</v>
      </c>
      <c r="H71" s="4">
        <v>100</v>
      </c>
      <c r="I71" s="4">
        <f t="shared" si="1"/>
        <v>172052.17028285642</v>
      </c>
      <c r="J71" s="4">
        <f t="shared" si="2"/>
        <v>500</v>
      </c>
      <c r="K71" s="4">
        <f t="shared" si="3"/>
        <v>300</v>
      </c>
      <c r="L71" s="4">
        <f t="shared" si="4"/>
        <v>2463.4573496323683</v>
      </c>
      <c r="M71" s="4">
        <f>_xlfn.LET(
_xlpm.CumulativeInterestCalculation,SUM($F$29:$F71),
_xlpm.IsPrincipalZeroCondition,ROUND($I70,2) = 0,
_xlpm.IsPrincipalRemainingBlankCondition,$I70="",
_xlpm.IsPeriodBlankCondition,ISBLANK($A71),
_xlpm.Calculation,IF(_xlpm.IsPeriodBlankCondition,"",IF(_xlpm.IsPrincipalRemainingBlankCondition,"",IF(_xlpm.IsPrincipalZeroCondition,"",_xlpm.CumulativeInterestCalculation))),
_xlpm.Calculation
)</f>
        <v>72033.104242188288</v>
      </c>
      <c r="N71" s="4">
        <f>_xlfn.LET(
_xlpm.CumulativePrincipalCalculation,SUM($G$29:$H71),
_xlpm.CumulativePrincipalCalculationIfPrincipalLessThenOrEqualToMonthlyPaymentCondition,$N70+$H71,
_xlpm.PrincipalOwedCalculation,$B$10-$F71,
_xlpm.IsPrincipalLessThenOrEqualToMonthlyPaymentCondition,$I70&lt;=$B$10,
_xlpm.IsPrincipalZeroCondition,ROUND($I70,2) = 0,
_xlpm.IsPrincipalRemainingBlankCondition,$I70="",
_xlpm.IsPeriodBlankCondition,ISBLANK($A71),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7947.8297171436161</v>
      </c>
      <c r="O71" s="4">
        <f>_xlfn.LET(
_xlpm.CumulativePMICalculation,SUM($K$29:$K71),
_xlpm.IsPrincipalZeroCondition,ROUND($I70,2) = 0,
_xlpm.IsPrincipalRemainingBlankCondition,$I70="",
_xlpm.IsPeriodBlankCondition,ISBLANK($A71),
_xlpm.Calculation,IF(_xlpm.IsPeriodBlankCondition,"",IF(_xlpm.IsPrincipalRemainingBlankCondition,"",IF(_xlpm.IsPrincipalZeroCondition,"",_xlpm.CumulativePMICalculation))),
_xlpm.Calculation
)</f>
        <v>12900</v>
      </c>
      <c r="P71" s="4">
        <f t="shared" si="7"/>
        <v>92880.933959331902</v>
      </c>
      <c r="Q71" s="4">
        <f>_xlfn.LET(
_xlpm.CumulativeHousingPaymentsIncludingAdditionalCosts,SUM($L$29:$L71),
_xlpm.PrincipalOwedCalculation,$B$10-$F71,
_xlpm.IsPrincipalLessThenOrEqualToMonthlyPaymentCondition,$I70&lt;=$B$10,
_xlpm.IsPrincipalZeroCondition,ROUND($I70,2) = 0,
_xlpm.IsPrincipalRemainingBlankCondition,$I70="",
_xlpm.IsPeriodBlankCondition,ISBLANK($A71),
_xlpm.Calculation,IF(_xlpm.IsPeriodBlankCondition,"",IF(_xlpm.IsPrincipalRemainingBlankCondition,"",IF(_xlpm.IsPrincipalZeroCondition,"",_xlpm.CumulativeHousingPaymentsIncludingAdditionalCosts))),
_xlpm.Calculation
)</f>
        <v>114380.93395933202</v>
      </c>
    </row>
    <row r="72" spans="1:17" x14ac:dyDescent="0.3">
      <c r="A72">
        <v>44</v>
      </c>
      <c r="B72" s="34">
        <f t="shared" si="5"/>
        <v>45139</v>
      </c>
      <c r="C72" s="53">
        <v>0.1</v>
      </c>
      <c r="D72" s="35">
        <f>_xlfn.LET(
_xlpm.Payment,IF(OR($C72&lt;&gt;$C71,$C71=""),-PMT($C72/12,COUNT($A72:$A$628),$I71),$D71),
_xlpm.IsPrincipalRemainingZeroCondition,ROUND($I71,2)=0,
_xlpm.IsPrincipalRemainingBlankCondition,$I71="",
_xlpm.IsPeriodBlankCondition,ISBLANK($A72),
_xlpm.Calculation,IF(_xlpm.IsPeriodBlankCondition,"",IF(_xlpm.IsPrincipalRemainingBlankCondition,"",IF(_xlpm.IsPrincipalRemainingZeroCondition,"",_xlpm.Payment))),
_xlpm.Calculation
)</f>
        <v>1563.4573496323683</v>
      </c>
      <c r="E72" s="4">
        <f t="shared" si="6"/>
        <v>172052.17028285642</v>
      </c>
      <c r="F72" s="4" cm="1">
        <f t="array" ref="F72">_xlfn.LET(
_xlpm.InterestCalculation,$I71*($C72/12),
_xlpm.IsPrincipalRemainingZeroCondition,ROUND($I71,2)=0,
_xlpm.IsPrincipalRemainingBlankCondition,$I71="",
_xlpm.IsPeriodBlankCondition,ISBLANK($A72),
_xlpm.Calculation,IF(_xlpm.IsPeriodBlankCondition,"",IF(_xlpm.IsPrincipalRemainingBlankCondition,"",IF(_xlpm.IsPrincipalRemainingZeroCondition,"",_xlpm.InterestCalculation))),
_xlpm.Calculation
)</f>
        <v>1433.7680856904701</v>
      </c>
      <c r="G72" s="4">
        <f t="shared" si="0"/>
        <v>129.68926394189816</v>
      </c>
      <c r="H72" s="4">
        <v>100</v>
      </c>
      <c r="I72" s="4">
        <f t="shared" si="1"/>
        <v>171822.48101891452</v>
      </c>
      <c r="J72" s="4">
        <f t="shared" si="2"/>
        <v>500</v>
      </c>
      <c r="K72" s="4">
        <f t="shared" si="3"/>
        <v>300</v>
      </c>
      <c r="L72" s="4">
        <f t="shared" si="4"/>
        <v>2463.4573496323683</v>
      </c>
      <c r="M72" s="4">
        <f>_xlfn.LET(
_xlpm.CumulativeInterestCalculation,SUM($F$29:$F72),
_xlpm.IsPrincipalZeroCondition,ROUND($I71,2) = 0,
_xlpm.IsPrincipalRemainingBlankCondition,$I71="",
_xlpm.IsPeriodBlankCondition,ISBLANK($A72),
_xlpm.Calculation,IF(_xlpm.IsPeriodBlankCondition,"",IF(_xlpm.IsPrincipalRemainingBlankCondition,"",IF(_xlpm.IsPrincipalZeroCondition,"",_xlpm.CumulativeInterestCalculation))),
_xlpm.Calculation
)</f>
        <v>73466.872327878766</v>
      </c>
      <c r="N72" s="4">
        <f>_xlfn.LET(
_xlpm.CumulativePrincipalCalculation,SUM($G$29:$H72),
_xlpm.CumulativePrincipalCalculationIfPrincipalLessThenOrEqualToMonthlyPaymentCondition,$N71+$H72,
_xlpm.PrincipalOwedCalculation,$B$10-$F72,
_xlpm.IsPrincipalLessThenOrEqualToMonthlyPaymentCondition,$I71&lt;=$B$10,
_xlpm.IsPrincipalZeroCondition,ROUND($I71,2) = 0,
_xlpm.IsPrincipalRemainingBlankCondition,$I71="",
_xlpm.IsPeriodBlankCondition,ISBLANK($A72),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8177.5189810855145</v>
      </c>
      <c r="O72" s="4">
        <f>_xlfn.LET(
_xlpm.CumulativePMICalculation,SUM($K$29:$K72),
_xlpm.IsPrincipalZeroCondition,ROUND($I71,2) = 0,
_xlpm.IsPrincipalRemainingBlankCondition,$I71="",
_xlpm.IsPeriodBlankCondition,ISBLANK($A72),
_xlpm.Calculation,IF(_xlpm.IsPeriodBlankCondition,"",IF(_xlpm.IsPrincipalRemainingBlankCondition,"",IF(_xlpm.IsPrincipalZeroCondition,"",_xlpm.CumulativePMICalculation))),
_xlpm.Calculation
)</f>
        <v>13200</v>
      </c>
      <c r="P72" s="4">
        <f t="shared" si="7"/>
        <v>94844.391308964274</v>
      </c>
      <c r="Q72" s="4">
        <f>_xlfn.LET(
_xlpm.CumulativeHousingPaymentsIncludingAdditionalCosts,SUM($L$29:$L72),
_xlpm.PrincipalOwedCalculation,$B$10-$F72,
_xlpm.IsPrincipalLessThenOrEqualToMonthlyPaymentCondition,$I71&lt;=$B$10,
_xlpm.IsPrincipalZeroCondition,ROUND($I71,2) = 0,
_xlpm.IsPrincipalRemainingBlankCondition,$I71="",
_xlpm.IsPeriodBlankCondition,ISBLANK($A72),
_xlpm.Calculation,IF(_xlpm.IsPeriodBlankCondition,"",IF(_xlpm.IsPrincipalRemainingBlankCondition,"",IF(_xlpm.IsPrincipalZeroCondition,"",_xlpm.CumulativeHousingPaymentsIncludingAdditionalCosts))),
_xlpm.Calculation
)</f>
        <v>116844.39130896439</v>
      </c>
    </row>
    <row r="73" spans="1:17" x14ac:dyDescent="0.3">
      <c r="A73">
        <v>45</v>
      </c>
      <c r="B73" s="34">
        <f t="shared" si="5"/>
        <v>45170</v>
      </c>
      <c r="C73" s="53">
        <v>0.1</v>
      </c>
      <c r="D73" s="35">
        <f>_xlfn.LET(
_xlpm.Payment,IF(OR($C73&lt;&gt;$C72,$C72=""),-PMT($C73/12,COUNT($A73:$A$628),$I72),$D72),
_xlpm.IsPrincipalRemainingZeroCondition,ROUND($I72,2)=0,
_xlpm.IsPrincipalRemainingBlankCondition,$I72="",
_xlpm.IsPeriodBlankCondition,ISBLANK($A73),
_xlpm.Calculation,IF(_xlpm.IsPeriodBlankCondition,"",IF(_xlpm.IsPrincipalRemainingBlankCondition,"",IF(_xlpm.IsPrincipalRemainingZeroCondition,"",_xlpm.Payment))),
_xlpm.Calculation
)</f>
        <v>1563.4573496323683</v>
      </c>
      <c r="E73" s="4">
        <f t="shared" si="6"/>
        <v>171822.48101891452</v>
      </c>
      <c r="F73" s="4" cm="1">
        <f t="array" ref="F73">_xlfn.LET(
_xlpm.InterestCalculation,$I72*($C73/12),
_xlpm.IsPrincipalRemainingZeroCondition,ROUND($I72,2)=0,
_xlpm.IsPrincipalRemainingBlankCondition,$I72="",
_xlpm.IsPeriodBlankCondition,ISBLANK($A73),
_xlpm.Calculation,IF(_xlpm.IsPeriodBlankCondition,"",IF(_xlpm.IsPrincipalRemainingBlankCondition,"",IF(_xlpm.IsPrincipalRemainingZeroCondition,"",_xlpm.InterestCalculation))),
_xlpm.Calculation
)</f>
        <v>1431.8540084909544</v>
      </c>
      <c r="G73" s="4">
        <f t="shared" si="0"/>
        <v>131.60334114141392</v>
      </c>
      <c r="H73" s="4">
        <v>100</v>
      </c>
      <c r="I73" s="4">
        <f t="shared" si="1"/>
        <v>171590.8776777731</v>
      </c>
      <c r="J73" s="4">
        <f t="shared" si="2"/>
        <v>500</v>
      </c>
      <c r="K73" s="4">
        <f t="shared" si="3"/>
        <v>300</v>
      </c>
      <c r="L73" s="4">
        <f t="shared" si="4"/>
        <v>2463.4573496323683</v>
      </c>
      <c r="M73" s="4">
        <f>_xlfn.LET(
_xlpm.CumulativeInterestCalculation,SUM($F$29:$F73),
_xlpm.IsPrincipalZeroCondition,ROUND($I72,2) = 0,
_xlpm.IsPrincipalRemainingBlankCondition,$I72="",
_xlpm.IsPeriodBlankCondition,ISBLANK($A73),
_xlpm.Calculation,IF(_xlpm.IsPeriodBlankCondition,"",IF(_xlpm.IsPrincipalRemainingBlankCondition,"",IF(_xlpm.IsPrincipalZeroCondition,"",_xlpm.CumulativeInterestCalculation))),
_xlpm.Calculation
)</f>
        <v>74898.726336369713</v>
      </c>
      <c r="N73" s="4">
        <f>_xlfn.LET(
_xlpm.CumulativePrincipalCalculation,SUM($G$29:$H73),
_xlpm.CumulativePrincipalCalculationIfPrincipalLessThenOrEqualToMonthlyPaymentCondition,$N72+$H73,
_xlpm.PrincipalOwedCalculation,$B$10-$F73,
_xlpm.IsPrincipalLessThenOrEqualToMonthlyPaymentCondition,$I72&lt;=$B$10,
_xlpm.IsPrincipalZeroCondition,ROUND($I72,2) = 0,
_xlpm.IsPrincipalRemainingBlankCondition,$I72="",
_xlpm.IsPeriodBlankCondition,ISBLANK($A73),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8409.1223222269291</v>
      </c>
      <c r="O73" s="4">
        <f>_xlfn.LET(
_xlpm.CumulativePMICalculation,SUM($K$29:$K73),
_xlpm.IsPrincipalZeroCondition,ROUND($I72,2) = 0,
_xlpm.IsPrincipalRemainingBlankCondition,$I72="",
_xlpm.IsPeriodBlankCondition,ISBLANK($A73),
_xlpm.Calculation,IF(_xlpm.IsPeriodBlankCondition,"",IF(_xlpm.IsPrincipalRemainingBlankCondition,"",IF(_xlpm.IsPrincipalZeroCondition,"",_xlpm.CumulativePMICalculation))),
_xlpm.Calculation
)</f>
        <v>13500</v>
      </c>
      <c r="P73" s="4">
        <f t="shared" si="7"/>
        <v>96807.848658596646</v>
      </c>
      <c r="Q73" s="4">
        <f>_xlfn.LET(
_xlpm.CumulativeHousingPaymentsIncludingAdditionalCosts,SUM($L$29:$L73),
_xlpm.PrincipalOwedCalculation,$B$10-$F73,
_xlpm.IsPrincipalLessThenOrEqualToMonthlyPaymentCondition,$I72&lt;=$B$10,
_xlpm.IsPrincipalZeroCondition,ROUND($I72,2) = 0,
_xlpm.IsPrincipalRemainingBlankCondition,$I72="",
_xlpm.IsPeriodBlankCondition,ISBLANK($A73),
_xlpm.Calculation,IF(_xlpm.IsPeriodBlankCondition,"",IF(_xlpm.IsPrincipalRemainingBlankCondition,"",IF(_xlpm.IsPrincipalZeroCondition,"",_xlpm.CumulativeHousingPaymentsIncludingAdditionalCosts))),
_xlpm.Calculation
)</f>
        <v>119307.84865859676</v>
      </c>
    </row>
    <row r="74" spans="1:17" x14ac:dyDescent="0.3">
      <c r="A74">
        <v>46</v>
      </c>
      <c r="B74" s="34">
        <f t="shared" si="5"/>
        <v>45200</v>
      </c>
      <c r="C74" s="53">
        <v>0.1</v>
      </c>
      <c r="D74" s="35">
        <f>_xlfn.LET(
_xlpm.Payment,IF(OR($C74&lt;&gt;$C73,$C73=""),-PMT($C74/12,COUNT($A74:$A$628),$I73),$D73),
_xlpm.IsPrincipalRemainingZeroCondition,ROUND($I73,2)=0,
_xlpm.IsPrincipalRemainingBlankCondition,$I73="",
_xlpm.IsPeriodBlankCondition,ISBLANK($A74),
_xlpm.Calculation,IF(_xlpm.IsPeriodBlankCondition,"",IF(_xlpm.IsPrincipalRemainingBlankCondition,"",IF(_xlpm.IsPrincipalRemainingZeroCondition,"",_xlpm.Payment))),
_xlpm.Calculation
)</f>
        <v>1563.4573496323683</v>
      </c>
      <c r="E74" s="4">
        <f t="shared" si="6"/>
        <v>171590.8776777731</v>
      </c>
      <c r="F74" s="4" cm="1">
        <f t="array" ref="F74">_xlfn.LET(
_xlpm.InterestCalculation,$I73*($C74/12),
_xlpm.IsPrincipalRemainingZeroCondition,ROUND($I73,2)=0,
_xlpm.IsPrincipalRemainingBlankCondition,$I73="",
_xlpm.IsPeriodBlankCondition,ISBLANK($A74),
_xlpm.Calculation,IF(_xlpm.IsPeriodBlankCondition,"",IF(_xlpm.IsPrincipalRemainingBlankCondition,"",IF(_xlpm.IsPrincipalRemainingZeroCondition,"",_xlpm.InterestCalculation))),
_xlpm.Calculation
)</f>
        <v>1429.9239806481091</v>
      </c>
      <c r="G74" s="4">
        <f t="shared" si="0"/>
        <v>133.53336898425914</v>
      </c>
      <c r="H74" s="4">
        <v>100</v>
      </c>
      <c r="I74" s="4">
        <f t="shared" si="1"/>
        <v>171357.34430878883</v>
      </c>
      <c r="J74" s="4">
        <f t="shared" si="2"/>
        <v>500</v>
      </c>
      <c r="K74" s="4">
        <f t="shared" si="3"/>
        <v>300</v>
      </c>
      <c r="L74" s="4">
        <f t="shared" si="4"/>
        <v>2463.4573496323683</v>
      </c>
      <c r="M74" s="4">
        <f>_xlfn.LET(
_xlpm.CumulativeInterestCalculation,SUM($F$29:$F74),
_xlpm.IsPrincipalZeroCondition,ROUND($I73,2) = 0,
_xlpm.IsPrincipalRemainingBlankCondition,$I73="",
_xlpm.IsPeriodBlankCondition,ISBLANK($A74),
_xlpm.Calculation,IF(_xlpm.IsPeriodBlankCondition,"",IF(_xlpm.IsPrincipalRemainingBlankCondition,"",IF(_xlpm.IsPrincipalZeroCondition,"",_xlpm.CumulativeInterestCalculation))),
_xlpm.Calculation
)</f>
        <v>76328.650317017818</v>
      </c>
      <c r="N74" s="4">
        <f>_xlfn.LET(
_xlpm.CumulativePrincipalCalculation,SUM($G$29:$H74),
_xlpm.CumulativePrincipalCalculationIfPrincipalLessThenOrEqualToMonthlyPaymentCondition,$N73+$H74,
_xlpm.PrincipalOwedCalculation,$B$10-$F74,
_xlpm.IsPrincipalLessThenOrEqualToMonthlyPaymentCondition,$I73&lt;=$B$10,
_xlpm.IsPrincipalZeroCondition,ROUND($I73,2) = 0,
_xlpm.IsPrincipalRemainingBlankCondition,$I73="",
_xlpm.IsPeriodBlankCondition,ISBLANK($A74),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8642.6556912111882</v>
      </c>
      <c r="O74" s="4">
        <f>_xlfn.LET(
_xlpm.CumulativePMICalculation,SUM($K$29:$K74),
_xlpm.IsPrincipalZeroCondition,ROUND($I73,2) = 0,
_xlpm.IsPrincipalRemainingBlankCondition,$I73="",
_xlpm.IsPeriodBlankCondition,ISBLANK($A74),
_xlpm.Calculation,IF(_xlpm.IsPeriodBlankCondition,"",IF(_xlpm.IsPrincipalRemainingBlankCondition,"",IF(_xlpm.IsPrincipalZeroCondition,"",_xlpm.CumulativePMICalculation))),
_xlpm.Calculation
)</f>
        <v>13800</v>
      </c>
      <c r="P74" s="4">
        <f t="shared" si="7"/>
        <v>98771.306008229003</v>
      </c>
      <c r="Q74" s="4">
        <f>_xlfn.LET(
_xlpm.CumulativeHousingPaymentsIncludingAdditionalCosts,SUM($L$29:$L74),
_xlpm.PrincipalOwedCalculation,$B$10-$F74,
_xlpm.IsPrincipalLessThenOrEqualToMonthlyPaymentCondition,$I73&lt;=$B$10,
_xlpm.IsPrincipalZeroCondition,ROUND($I73,2) = 0,
_xlpm.IsPrincipalRemainingBlankCondition,$I73="",
_xlpm.IsPeriodBlankCondition,ISBLANK($A74),
_xlpm.Calculation,IF(_xlpm.IsPeriodBlankCondition,"",IF(_xlpm.IsPrincipalRemainingBlankCondition,"",IF(_xlpm.IsPrincipalZeroCondition,"",_xlpm.CumulativeHousingPaymentsIncludingAdditionalCosts))),
_xlpm.Calculation
)</f>
        <v>121771.30600822913</v>
      </c>
    </row>
    <row r="75" spans="1:17" x14ac:dyDescent="0.3">
      <c r="A75">
        <v>47</v>
      </c>
      <c r="B75" s="34">
        <f t="shared" si="5"/>
        <v>45231</v>
      </c>
      <c r="C75" s="53">
        <v>0.1</v>
      </c>
      <c r="D75" s="35">
        <f>_xlfn.LET(
_xlpm.Payment,IF(OR($C75&lt;&gt;$C74,$C74=""),-PMT($C75/12,COUNT($A75:$A$628),$I74),$D74),
_xlpm.IsPrincipalRemainingZeroCondition,ROUND($I74,2)=0,
_xlpm.IsPrincipalRemainingBlankCondition,$I74="",
_xlpm.IsPeriodBlankCondition,ISBLANK($A75),
_xlpm.Calculation,IF(_xlpm.IsPeriodBlankCondition,"",IF(_xlpm.IsPrincipalRemainingBlankCondition,"",IF(_xlpm.IsPrincipalRemainingZeroCondition,"",_xlpm.Payment))),
_xlpm.Calculation
)</f>
        <v>1563.4573496323683</v>
      </c>
      <c r="E75" s="4">
        <f t="shared" si="6"/>
        <v>171357.34430878883</v>
      </c>
      <c r="F75" s="4" cm="1">
        <f t="array" ref="F75">_xlfn.LET(
_xlpm.InterestCalculation,$I74*($C75/12),
_xlpm.IsPrincipalRemainingZeroCondition,ROUND($I74,2)=0,
_xlpm.IsPrincipalRemainingBlankCondition,$I74="",
_xlpm.IsPeriodBlankCondition,ISBLANK($A75),
_xlpm.Calculation,IF(_xlpm.IsPeriodBlankCondition,"",IF(_xlpm.IsPrincipalRemainingBlankCondition,"",IF(_xlpm.IsPrincipalRemainingZeroCondition,"",_xlpm.InterestCalculation))),
_xlpm.Calculation
)</f>
        <v>1427.9778692399068</v>
      </c>
      <c r="G75" s="4">
        <f t="shared" si="0"/>
        <v>135.47948039246148</v>
      </c>
      <c r="H75" s="4">
        <v>100</v>
      </c>
      <c r="I75" s="4">
        <f t="shared" si="1"/>
        <v>171121.86482839636</v>
      </c>
      <c r="J75" s="4">
        <f t="shared" si="2"/>
        <v>500</v>
      </c>
      <c r="K75" s="4">
        <f t="shared" si="3"/>
        <v>300</v>
      </c>
      <c r="L75" s="4">
        <f t="shared" si="4"/>
        <v>2463.4573496323683</v>
      </c>
      <c r="M75" s="4">
        <f>_xlfn.LET(
_xlpm.CumulativeInterestCalculation,SUM($F$29:$F75),
_xlpm.IsPrincipalZeroCondition,ROUND($I74,2) = 0,
_xlpm.IsPrincipalRemainingBlankCondition,$I74="",
_xlpm.IsPeriodBlankCondition,ISBLANK($A75),
_xlpm.Calculation,IF(_xlpm.IsPeriodBlankCondition,"",IF(_xlpm.IsPrincipalRemainingBlankCondition,"",IF(_xlpm.IsPrincipalZeroCondition,"",_xlpm.CumulativeInterestCalculation))),
_xlpm.Calculation
)</f>
        <v>77756.628186257731</v>
      </c>
      <c r="N75" s="4">
        <f>_xlfn.LET(
_xlpm.CumulativePrincipalCalculation,SUM($G$29:$H75),
_xlpm.CumulativePrincipalCalculationIfPrincipalLessThenOrEqualToMonthlyPaymentCondition,$N74+$H75,
_xlpm.PrincipalOwedCalculation,$B$10-$F75,
_xlpm.IsPrincipalLessThenOrEqualToMonthlyPaymentCondition,$I74&lt;=$B$10,
_xlpm.IsPrincipalZeroCondition,ROUND($I74,2) = 0,
_xlpm.IsPrincipalRemainingBlankCondition,$I74="",
_xlpm.IsPeriodBlankCondition,ISBLANK($A75),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8878.1351716036497</v>
      </c>
      <c r="O75" s="4">
        <f>_xlfn.LET(
_xlpm.CumulativePMICalculation,SUM($K$29:$K75),
_xlpm.IsPrincipalZeroCondition,ROUND($I74,2) = 0,
_xlpm.IsPrincipalRemainingBlankCondition,$I74="",
_xlpm.IsPeriodBlankCondition,ISBLANK($A75),
_xlpm.Calculation,IF(_xlpm.IsPeriodBlankCondition,"",IF(_xlpm.IsPrincipalRemainingBlankCondition,"",IF(_xlpm.IsPrincipalZeroCondition,"",_xlpm.CumulativePMICalculation))),
_xlpm.Calculation
)</f>
        <v>14100</v>
      </c>
      <c r="P75" s="4">
        <f t="shared" si="7"/>
        <v>100734.76335786137</v>
      </c>
      <c r="Q75" s="4">
        <f>_xlfn.LET(
_xlpm.CumulativeHousingPaymentsIncludingAdditionalCosts,SUM($L$29:$L75),
_xlpm.PrincipalOwedCalculation,$B$10-$F75,
_xlpm.IsPrincipalLessThenOrEqualToMonthlyPaymentCondition,$I74&lt;=$B$10,
_xlpm.IsPrincipalZeroCondition,ROUND($I74,2) = 0,
_xlpm.IsPrincipalRemainingBlankCondition,$I74="",
_xlpm.IsPeriodBlankCondition,ISBLANK($A75),
_xlpm.Calculation,IF(_xlpm.IsPeriodBlankCondition,"",IF(_xlpm.IsPrincipalRemainingBlankCondition,"",IF(_xlpm.IsPrincipalZeroCondition,"",_xlpm.CumulativeHousingPaymentsIncludingAdditionalCosts))),
_xlpm.Calculation
)</f>
        <v>124234.76335786151</v>
      </c>
    </row>
    <row r="76" spans="1:17" x14ac:dyDescent="0.3">
      <c r="A76">
        <v>48</v>
      </c>
      <c r="B76" s="34">
        <f t="shared" si="5"/>
        <v>45261</v>
      </c>
      <c r="C76" s="53">
        <v>0.1</v>
      </c>
      <c r="D76" s="35">
        <f>_xlfn.LET(
_xlpm.Payment,IF(OR($C76&lt;&gt;$C75,$C75=""),-PMT($C76/12,COUNT($A76:$A$628),$I75),$D75),
_xlpm.IsPrincipalRemainingZeroCondition,ROUND($I75,2)=0,
_xlpm.IsPrincipalRemainingBlankCondition,$I75="",
_xlpm.IsPeriodBlankCondition,ISBLANK($A76),
_xlpm.Calculation,IF(_xlpm.IsPeriodBlankCondition,"",IF(_xlpm.IsPrincipalRemainingBlankCondition,"",IF(_xlpm.IsPrincipalRemainingZeroCondition,"",_xlpm.Payment))),
_xlpm.Calculation
)</f>
        <v>1563.4573496323683</v>
      </c>
      <c r="E76" s="4">
        <f t="shared" si="6"/>
        <v>171121.86482839636</v>
      </c>
      <c r="F76" s="4" cm="1">
        <f t="array" ref="F76">_xlfn.LET(
_xlpm.InterestCalculation,$I75*($C76/12),
_xlpm.IsPrincipalRemainingZeroCondition,ROUND($I75,2)=0,
_xlpm.IsPrincipalRemainingBlankCondition,$I75="",
_xlpm.IsPeriodBlankCondition,ISBLANK($A76),
_xlpm.Calculation,IF(_xlpm.IsPeriodBlankCondition,"",IF(_xlpm.IsPrincipalRemainingBlankCondition,"",IF(_xlpm.IsPrincipalRemainingZeroCondition,"",_xlpm.InterestCalculation))),
_xlpm.Calculation
)</f>
        <v>1426.0155402366363</v>
      </c>
      <c r="G76" s="4">
        <f t="shared" si="0"/>
        <v>137.44180939573198</v>
      </c>
      <c r="H76" s="4">
        <v>100</v>
      </c>
      <c r="I76" s="4">
        <f t="shared" si="1"/>
        <v>170884.42301900062</v>
      </c>
      <c r="J76" s="4">
        <f t="shared" si="2"/>
        <v>500</v>
      </c>
      <c r="K76" s="4">
        <f t="shared" si="3"/>
        <v>300</v>
      </c>
      <c r="L76" s="4">
        <f t="shared" si="4"/>
        <v>2463.4573496323683</v>
      </c>
      <c r="M76" s="4">
        <f>_xlfn.LET(
_xlpm.CumulativeInterestCalculation,SUM($F$29:$F76),
_xlpm.IsPrincipalZeroCondition,ROUND($I75,2) = 0,
_xlpm.IsPrincipalRemainingBlankCondition,$I75="",
_xlpm.IsPeriodBlankCondition,ISBLANK($A76),
_xlpm.Calculation,IF(_xlpm.IsPeriodBlankCondition,"",IF(_xlpm.IsPrincipalRemainingBlankCondition,"",IF(_xlpm.IsPrincipalZeroCondition,"",_xlpm.CumulativeInterestCalculation))),
_xlpm.Calculation
)</f>
        <v>79182.643726494367</v>
      </c>
      <c r="N76" s="4">
        <f>_xlfn.LET(
_xlpm.CumulativePrincipalCalculation,SUM($G$29:$H76),
_xlpm.CumulativePrincipalCalculationIfPrincipalLessThenOrEqualToMonthlyPaymentCondition,$N75+$H76,
_xlpm.PrincipalOwedCalculation,$B$10-$F76,
_xlpm.IsPrincipalLessThenOrEqualToMonthlyPaymentCondition,$I75&lt;=$B$10,
_xlpm.IsPrincipalZeroCondition,ROUND($I75,2) = 0,
_xlpm.IsPrincipalRemainingBlankCondition,$I75="",
_xlpm.IsPeriodBlankCondition,ISBLANK($A76),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9115.5769809993817</v>
      </c>
      <c r="O76" s="4">
        <f>_xlfn.LET(
_xlpm.CumulativePMICalculation,SUM($K$29:$K76),
_xlpm.IsPrincipalZeroCondition,ROUND($I75,2) = 0,
_xlpm.IsPrincipalRemainingBlankCondition,$I75="",
_xlpm.IsPeriodBlankCondition,ISBLANK($A76),
_xlpm.Calculation,IF(_xlpm.IsPeriodBlankCondition,"",IF(_xlpm.IsPrincipalRemainingBlankCondition,"",IF(_xlpm.IsPrincipalZeroCondition,"",_xlpm.CumulativePMICalculation))),
_xlpm.Calculation
)</f>
        <v>14400</v>
      </c>
      <c r="P76" s="4">
        <f t="shared" si="7"/>
        <v>102698.22070749375</v>
      </c>
      <c r="Q76" s="4">
        <f>_xlfn.LET(
_xlpm.CumulativeHousingPaymentsIncludingAdditionalCosts,SUM($L$29:$L76),
_xlpm.PrincipalOwedCalculation,$B$10-$F76,
_xlpm.IsPrincipalLessThenOrEqualToMonthlyPaymentCondition,$I75&lt;=$B$10,
_xlpm.IsPrincipalZeroCondition,ROUND($I75,2) = 0,
_xlpm.IsPrincipalRemainingBlankCondition,$I75="",
_xlpm.IsPeriodBlankCondition,ISBLANK($A76),
_xlpm.Calculation,IF(_xlpm.IsPeriodBlankCondition,"",IF(_xlpm.IsPrincipalRemainingBlankCondition,"",IF(_xlpm.IsPrincipalZeroCondition,"",_xlpm.CumulativeHousingPaymentsIncludingAdditionalCosts))),
_xlpm.Calculation
)</f>
        <v>126698.22070749388</v>
      </c>
    </row>
    <row r="77" spans="1:17" x14ac:dyDescent="0.3">
      <c r="A77">
        <v>49</v>
      </c>
      <c r="B77" s="34">
        <f t="shared" si="5"/>
        <v>45292</v>
      </c>
      <c r="C77" s="53">
        <v>0.1</v>
      </c>
      <c r="D77" s="35">
        <f>_xlfn.LET(
_xlpm.Payment,IF(OR($C77&lt;&gt;$C76,$C76=""),-PMT($C77/12,COUNT($A77:$A$628),$I76),$D76),
_xlpm.IsPrincipalRemainingZeroCondition,ROUND($I76,2)=0,
_xlpm.IsPrincipalRemainingBlankCondition,$I76="",
_xlpm.IsPeriodBlankCondition,ISBLANK($A77),
_xlpm.Calculation,IF(_xlpm.IsPeriodBlankCondition,"",IF(_xlpm.IsPrincipalRemainingBlankCondition,"",IF(_xlpm.IsPrincipalRemainingZeroCondition,"",_xlpm.Payment))),
_xlpm.Calculation
)</f>
        <v>1563.4573496323683</v>
      </c>
      <c r="E77" s="4">
        <f t="shared" si="6"/>
        <v>170884.42301900062</v>
      </c>
      <c r="F77" s="4" cm="1">
        <f t="array" ref="F77">_xlfn.LET(
_xlpm.InterestCalculation,$I76*($C77/12),
_xlpm.IsPrincipalRemainingZeroCondition,ROUND($I76,2)=0,
_xlpm.IsPrincipalRemainingBlankCondition,$I76="",
_xlpm.IsPeriodBlankCondition,ISBLANK($A77),
_xlpm.Calculation,IF(_xlpm.IsPeriodBlankCondition,"",IF(_xlpm.IsPrincipalRemainingBlankCondition,"",IF(_xlpm.IsPrincipalRemainingZeroCondition,"",_xlpm.InterestCalculation))),
_xlpm.Calculation
)</f>
        <v>1424.0368584916719</v>
      </c>
      <c r="G77" s="4">
        <f t="shared" si="0"/>
        <v>139.42049114069641</v>
      </c>
      <c r="H77" s="4">
        <v>100</v>
      </c>
      <c r="I77" s="4">
        <f t="shared" si="1"/>
        <v>170645.00252785994</v>
      </c>
      <c r="J77" s="4">
        <f t="shared" si="2"/>
        <v>500</v>
      </c>
      <c r="K77" s="4">
        <f t="shared" si="3"/>
        <v>300</v>
      </c>
      <c r="L77" s="4">
        <f t="shared" si="4"/>
        <v>2463.4573496323683</v>
      </c>
      <c r="M77" s="4">
        <f>_xlfn.LET(
_xlpm.CumulativeInterestCalculation,SUM($F$29:$F77),
_xlpm.IsPrincipalZeroCondition,ROUND($I76,2) = 0,
_xlpm.IsPrincipalRemainingBlankCondition,$I76="",
_xlpm.IsPeriodBlankCondition,ISBLANK($A77),
_xlpm.Calculation,IF(_xlpm.IsPeriodBlankCondition,"",IF(_xlpm.IsPrincipalRemainingBlankCondition,"",IF(_xlpm.IsPrincipalZeroCondition,"",_xlpm.CumulativeInterestCalculation))),
_xlpm.Calculation
)</f>
        <v>80606.680584986039</v>
      </c>
      <c r="N77" s="4">
        <f>_xlfn.LET(
_xlpm.CumulativePrincipalCalculation,SUM($G$29:$H77),
_xlpm.CumulativePrincipalCalculationIfPrincipalLessThenOrEqualToMonthlyPaymentCondition,$N76+$H77,
_xlpm.PrincipalOwedCalculation,$B$10-$F77,
_xlpm.IsPrincipalLessThenOrEqualToMonthlyPaymentCondition,$I76&lt;=$B$10,
_xlpm.IsPrincipalZeroCondition,ROUND($I76,2) = 0,
_xlpm.IsPrincipalRemainingBlankCondition,$I76="",
_xlpm.IsPeriodBlankCondition,ISBLANK($A77),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9354.9974721400777</v>
      </c>
      <c r="O77" s="4">
        <f>_xlfn.LET(
_xlpm.CumulativePMICalculation,SUM($K$29:$K77),
_xlpm.IsPrincipalZeroCondition,ROUND($I76,2) = 0,
_xlpm.IsPrincipalRemainingBlankCondition,$I76="",
_xlpm.IsPeriodBlankCondition,ISBLANK($A77),
_xlpm.Calculation,IF(_xlpm.IsPeriodBlankCondition,"",IF(_xlpm.IsPrincipalRemainingBlankCondition,"",IF(_xlpm.IsPrincipalZeroCondition,"",_xlpm.CumulativePMICalculation))),
_xlpm.Calculation
)</f>
        <v>14700</v>
      </c>
      <c r="P77" s="4">
        <f t="shared" si="7"/>
        <v>104661.67805712612</v>
      </c>
      <c r="Q77" s="4">
        <f>_xlfn.LET(
_xlpm.CumulativeHousingPaymentsIncludingAdditionalCosts,SUM($L$29:$L77),
_xlpm.PrincipalOwedCalculation,$B$10-$F77,
_xlpm.IsPrincipalLessThenOrEqualToMonthlyPaymentCondition,$I76&lt;=$B$10,
_xlpm.IsPrincipalZeroCondition,ROUND($I76,2) = 0,
_xlpm.IsPrincipalRemainingBlankCondition,$I76="",
_xlpm.IsPeriodBlankCondition,ISBLANK($A77),
_xlpm.Calculation,IF(_xlpm.IsPeriodBlankCondition,"",IF(_xlpm.IsPrincipalRemainingBlankCondition,"",IF(_xlpm.IsPrincipalZeroCondition,"",_xlpm.CumulativeHousingPaymentsIncludingAdditionalCosts))),
_xlpm.Calculation
)</f>
        <v>129161.67805712625</v>
      </c>
    </row>
    <row r="78" spans="1:17" x14ac:dyDescent="0.3">
      <c r="A78">
        <v>50</v>
      </c>
      <c r="B78" s="34">
        <f t="shared" si="5"/>
        <v>45323</v>
      </c>
      <c r="C78" s="53">
        <v>0.1</v>
      </c>
      <c r="D78" s="35">
        <f>_xlfn.LET(
_xlpm.Payment,IF(OR($C78&lt;&gt;$C77,$C77=""),-PMT($C78/12,COUNT($A78:$A$628),$I77),$D77),
_xlpm.IsPrincipalRemainingZeroCondition,ROUND($I77,2)=0,
_xlpm.IsPrincipalRemainingBlankCondition,$I77="",
_xlpm.IsPeriodBlankCondition,ISBLANK($A78),
_xlpm.Calculation,IF(_xlpm.IsPeriodBlankCondition,"",IF(_xlpm.IsPrincipalRemainingBlankCondition,"",IF(_xlpm.IsPrincipalRemainingZeroCondition,"",_xlpm.Payment))),
_xlpm.Calculation
)</f>
        <v>1563.4573496323683</v>
      </c>
      <c r="E78" s="4">
        <f t="shared" si="6"/>
        <v>170645.00252785994</v>
      </c>
      <c r="F78" s="4" cm="1">
        <f t="array" ref="F78">_xlfn.LET(
_xlpm.InterestCalculation,$I77*($C78/12),
_xlpm.IsPrincipalRemainingZeroCondition,ROUND($I77,2)=0,
_xlpm.IsPrincipalRemainingBlankCondition,$I77="",
_xlpm.IsPeriodBlankCondition,ISBLANK($A78),
_xlpm.Calculation,IF(_xlpm.IsPeriodBlankCondition,"",IF(_xlpm.IsPrincipalRemainingBlankCondition,"",IF(_xlpm.IsPrincipalRemainingZeroCondition,"",_xlpm.InterestCalculation))),
_xlpm.Calculation
)</f>
        <v>1422.0416877321661</v>
      </c>
      <c r="G78" s="4">
        <f t="shared" si="0"/>
        <v>141.41566190020217</v>
      </c>
      <c r="H78" s="4">
        <v>100</v>
      </c>
      <c r="I78" s="4">
        <f t="shared" si="1"/>
        <v>170403.58686595975</v>
      </c>
      <c r="J78" s="4">
        <f t="shared" si="2"/>
        <v>500</v>
      </c>
      <c r="K78" s="4">
        <f t="shared" si="3"/>
        <v>300</v>
      </c>
      <c r="L78" s="4">
        <f t="shared" si="4"/>
        <v>2463.4573496323683</v>
      </c>
      <c r="M78" s="4">
        <f>_xlfn.LET(
_xlpm.CumulativeInterestCalculation,SUM($F$29:$F78),
_xlpm.IsPrincipalZeroCondition,ROUND($I77,2) = 0,
_xlpm.IsPrincipalRemainingBlankCondition,$I77="",
_xlpm.IsPeriodBlankCondition,ISBLANK($A78),
_xlpm.Calculation,IF(_xlpm.IsPeriodBlankCondition,"",IF(_xlpm.IsPrincipalRemainingBlankCondition,"",IF(_xlpm.IsPrincipalZeroCondition,"",_xlpm.CumulativeInterestCalculation))),
_xlpm.Calculation
)</f>
        <v>82028.722272718209</v>
      </c>
      <c r="N78" s="4">
        <f>_xlfn.LET(
_xlpm.CumulativePrincipalCalculation,SUM($G$29:$H78),
_xlpm.CumulativePrincipalCalculationIfPrincipalLessThenOrEqualToMonthlyPaymentCondition,$N77+$H78,
_xlpm.PrincipalOwedCalculation,$B$10-$F78,
_xlpm.IsPrincipalLessThenOrEqualToMonthlyPaymentCondition,$I77&lt;=$B$10,
_xlpm.IsPrincipalZeroCondition,ROUND($I77,2) = 0,
_xlpm.IsPrincipalRemainingBlankCondition,$I77="",
_xlpm.IsPeriodBlankCondition,ISBLANK($A78),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9596.4131340402801</v>
      </c>
      <c r="O78" s="4">
        <f>_xlfn.LET(
_xlpm.CumulativePMICalculation,SUM($K$29:$K78),
_xlpm.IsPrincipalZeroCondition,ROUND($I77,2) = 0,
_xlpm.IsPrincipalRemainingBlankCondition,$I77="",
_xlpm.IsPeriodBlankCondition,ISBLANK($A78),
_xlpm.Calculation,IF(_xlpm.IsPeriodBlankCondition,"",IF(_xlpm.IsPrincipalRemainingBlankCondition,"",IF(_xlpm.IsPrincipalZeroCondition,"",_xlpm.CumulativePMICalculation))),
_xlpm.Calculation
)</f>
        <v>15000</v>
      </c>
      <c r="P78" s="4">
        <f t="shared" si="7"/>
        <v>106625.13540675849</v>
      </c>
      <c r="Q78" s="4">
        <f>_xlfn.LET(
_xlpm.CumulativeHousingPaymentsIncludingAdditionalCosts,SUM($L$29:$L78),
_xlpm.PrincipalOwedCalculation,$B$10-$F78,
_xlpm.IsPrincipalLessThenOrEqualToMonthlyPaymentCondition,$I77&lt;=$B$10,
_xlpm.IsPrincipalZeroCondition,ROUND($I77,2) = 0,
_xlpm.IsPrincipalRemainingBlankCondition,$I77="",
_xlpm.IsPeriodBlankCondition,ISBLANK($A78),
_xlpm.Calculation,IF(_xlpm.IsPeriodBlankCondition,"",IF(_xlpm.IsPrincipalRemainingBlankCondition,"",IF(_xlpm.IsPrincipalZeroCondition,"",_xlpm.CumulativeHousingPaymentsIncludingAdditionalCosts))),
_xlpm.Calculation
)</f>
        <v>131625.13540675861</v>
      </c>
    </row>
    <row r="79" spans="1:17" x14ac:dyDescent="0.3">
      <c r="A79">
        <v>51</v>
      </c>
      <c r="B79" s="34">
        <f t="shared" si="5"/>
        <v>45352</v>
      </c>
      <c r="C79" s="53">
        <v>0.1</v>
      </c>
      <c r="D79" s="35">
        <f>_xlfn.LET(
_xlpm.Payment,IF(OR($C79&lt;&gt;$C78,$C78=""),-PMT($C79/12,COUNT($A79:$A$628),$I78),$D78),
_xlpm.IsPrincipalRemainingZeroCondition,ROUND($I78,2)=0,
_xlpm.IsPrincipalRemainingBlankCondition,$I78="",
_xlpm.IsPeriodBlankCondition,ISBLANK($A79),
_xlpm.Calculation,IF(_xlpm.IsPeriodBlankCondition,"",IF(_xlpm.IsPrincipalRemainingBlankCondition,"",IF(_xlpm.IsPrincipalRemainingZeroCondition,"",_xlpm.Payment))),
_xlpm.Calculation
)</f>
        <v>1563.4573496323683</v>
      </c>
      <c r="E79" s="4">
        <f t="shared" si="6"/>
        <v>170403.58686595975</v>
      </c>
      <c r="F79" s="4" cm="1">
        <f t="array" ref="F79">_xlfn.LET(
_xlpm.InterestCalculation,$I78*($C79/12),
_xlpm.IsPrincipalRemainingZeroCondition,ROUND($I78,2)=0,
_xlpm.IsPrincipalRemainingBlankCondition,$I78="",
_xlpm.IsPeriodBlankCondition,ISBLANK($A79),
_xlpm.Calculation,IF(_xlpm.IsPeriodBlankCondition,"",IF(_xlpm.IsPrincipalRemainingBlankCondition,"",IF(_xlpm.IsPrincipalRemainingZeroCondition,"",_xlpm.InterestCalculation))),
_xlpm.Calculation
)</f>
        <v>1420.0298905496645</v>
      </c>
      <c r="G79" s="4">
        <f t="shared" si="0"/>
        <v>143.42745908270376</v>
      </c>
      <c r="H79" s="4">
        <v>100</v>
      </c>
      <c r="I79" s="4">
        <f t="shared" si="1"/>
        <v>170160.15940687704</v>
      </c>
      <c r="J79" s="4">
        <f t="shared" si="2"/>
        <v>500</v>
      </c>
      <c r="K79" s="4">
        <f t="shared" si="3"/>
        <v>300</v>
      </c>
      <c r="L79" s="4">
        <f t="shared" si="4"/>
        <v>2463.4573496323683</v>
      </c>
      <c r="M79" s="4">
        <f>_xlfn.LET(
_xlpm.CumulativeInterestCalculation,SUM($F$29:$F79),
_xlpm.IsPrincipalZeroCondition,ROUND($I78,2) = 0,
_xlpm.IsPrincipalRemainingBlankCondition,$I78="",
_xlpm.IsPeriodBlankCondition,ISBLANK($A79),
_xlpm.Calculation,IF(_xlpm.IsPeriodBlankCondition,"",IF(_xlpm.IsPrincipalRemainingBlankCondition,"",IF(_xlpm.IsPrincipalZeroCondition,"",_xlpm.CumulativeInterestCalculation))),
_xlpm.Calculation
)</f>
        <v>83448.752163267869</v>
      </c>
      <c r="N79" s="4">
        <f>_xlfn.LET(
_xlpm.CumulativePrincipalCalculation,SUM($G$29:$H79),
_xlpm.CumulativePrincipalCalculationIfPrincipalLessThenOrEqualToMonthlyPaymentCondition,$N78+$H79,
_xlpm.PrincipalOwedCalculation,$B$10-$F79,
_xlpm.IsPrincipalLessThenOrEqualToMonthlyPaymentCondition,$I78&lt;=$B$10,
_xlpm.IsPrincipalZeroCondition,ROUND($I78,2) = 0,
_xlpm.IsPrincipalRemainingBlankCondition,$I78="",
_xlpm.IsPeriodBlankCondition,ISBLANK($A79),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9839.8405931229845</v>
      </c>
      <c r="O79" s="4">
        <f>_xlfn.LET(
_xlpm.CumulativePMICalculation,SUM($K$29:$K79),
_xlpm.IsPrincipalZeroCondition,ROUND($I78,2) = 0,
_xlpm.IsPrincipalRemainingBlankCondition,$I78="",
_xlpm.IsPeriodBlankCondition,ISBLANK($A79),
_xlpm.Calculation,IF(_xlpm.IsPeriodBlankCondition,"",IF(_xlpm.IsPrincipalRemainingBlankCondition,"",IF(_xlpm.IsPrincipalZeroCondition,"",_xlpm.CumulativePMICalculation))),
_xlpm.Calculation
)</f>
        <v>15300</v>
      </c>
      <c r="P79" s="4">
        <f t="shared" si="7"/>
        <v>108588.59275639085</v>
      </c>
      <c r="Q79" s="4">
        <f>_xlfn.LET(
_xlpm.CumulativeHousingPaymentsIncludingAdditionalCosts,SUM($L$29:$L79),
_xlpm.PrincipalOwedCalculation,$B$10-$F79,
_xlpm.IsPrincipalLessThenOrEqualToMonthlyPaymentCondition,$I78&lt;=$B$10,
_xlpm.IsPrincipalZeroCondition,ROUND($I78,2) = 0,
_xlpm.IsPrincipalRemainingBlankCondition,$I78="",
_xlpm.IsPeriodBlankCondition,ISBLANK($A79),
_xlpm.Calculation,IF(_xlpm.IsPeriodBlankCondition,"",IF(_xlpm.IsPrincipalRemainingBlankCondition,"",IF(_xlpm.IsPrincipalZeroCondition,"",_xlpm.CumulativeHousingPaymentsIncludingAdditionalCosts))),
_xlpm.Calculation
)</f>
        <v>134088.59275639098</v>
      </c>
    </row>
    <row r="80" spans="1:17" x14ac:dyDescent="0.3">
      <c r="A80">
        <v>52</v>
      </c>
      <c r="B80" s="34">
        <f t="shared" si="5"/>
        <v>45383</v>
      </c>
      <c r="C80" s="53">
        <v>0.1</v>
      </c>
      <c r="D80" s="35">
        <f>_xlfn.LET(
_xlpm.Payment,IF(OR($C80&lt;&gt;$C79,$C79=""),-PMT($C80/12,COUNT($A80:$A$628),$I79),$D79),
_xlpm.IsPrincipalRemainingZeroCondition,ROUND($I79,2)=0,
_xlpm.IsPrincipalRemainingBlankCondition,$I79="",
_xlpm.IsPeriodBlankCondition,ISBLANK($A80),
_xlpm.Calculation,IF(_xlpm.IsPeriodBlankCondition,"",IF(_xlpm.IsPrincipalRemainingBlankCondition,"",IF(_xlpm.IsPrincipalRemainingZeroCondition,"",_xlpm.Payment))),
_xlpm.Calculation
)</f>
        <v>1563.4573496323683</v>
      </c>
      <c r="E80" s="4">
        <f t="shared" si="6"/>
        <v>170160.15940687704</v>
      </c>
      <c r="F80" s="4" cm="1">
        <f t="array" ref="F80">_xlfn.LET(
_xlpm.InterestCalculation,$I79*($C80/12),
_xlpm.IsPrincipalRemainingZeroCondition,ROUND($I79,2)=0,
_xlpm.IsPrincipalRemainingBlankCondition,$I79="",
_xlpm.IsPeriodBlankCondition,ISBLANK($A80),
_xlpm.Calculation,IF(_xlpm.IsPeriodBlankCondition,"",IF(_xlpm.IsPrincipalRemainingBlankCondition,"",IF(_xlpm.IsPrincipalRemainingZeroCondition,"",_xlpm.InterestCalculation))),
_xlpm.Calculation
)</f>
        <v>1418.0013283906419</v>
      </c>
      <c r="G80" s="4">
        <f t="shared" si="0"/>
        <v>145.45602124172638</v>
      </c>
      <c r="H80" s="4">
        <v>100</v>
      </c>
      <c r="I80" s="4">
        <f t="shared" si="1"/>
        <v>169914.70338563531</v>
      </c>
      <c r="J80" s="4">
        <f t="shared" si="2"/>
        <v>500</v>
      </c>
      <c r="K80" s="4">
        <f t="shared" si="3"/>
        <v>300</v>
      </c>
      <c r="L80" s="4">
        <f t="shared" si="4"/>
        <v>2463.4573496323683</v>
      </c>
      <c r="M80" s="4">
        <f>_xlfn.LET(
_xlpm.CumulativeInterestCalculation,SUM($F$29:$F80),
_xlpm.IsPrincipalZeroCondition,ROUND($I79,2) = 0,
_xlpm.IsPrincipalRemainingBlankCondition,$I79="",
_xlpm.IsPeriodBlankCondition,ISBLANK($A80),
_xlpm.Calculation,IF(_xlpm.IsPeriodBlankCondition,"",IF(_xlpm.IsPrincipalRemainingBlankCondition,"",IF(_xlpm.IsPrincipalZeroCondition,"",_xlpm.CumulativeInterestCalculation))),
_xlpm.Calculation
)</f>
        <v>84866.753491658514</v>
      </c>
      <c r="N80" s="4">
        <f>_xlfn.LET(
_xlpm.CumulativePrincipalCalculation,SUM($G$29:$H80),
_xlpm.CumulativePrincipalCalculationIfPrincipalLessThenOrEqualToMonthlyPaymentCondition,$N79+$H80,
_xlpm.PrincipalOwedCalculation,$B$10-$F80,
_xlpm.IsPrincipalLessThenOrEqualToMonthlyPaymentCondition,$I79&lt;=$B$10,
_xlpm.IsPrincipalZeroCondition,ROUND($I79,2) = 0,
_xlpm.IsPrincipalRemainingBlankCondition,$I79="",
_xlpm.IsPeriodBlankCondition,ISBLANK($A80),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10085.29661436471</v>
      </c>
      <c r="O80" s="4">
        <f>_xlfn.LET(
_xlpm.CumulativePMICalculation,SUM($K$29:$K80),
_xlpm.IsPrincipalZeroCondition,ROUND($I79,2) = 0,
_xlpm.IsPrincipalRemainingBlankCondition,$I79="",
_xlpm.IsPeriodBlankCondition,ISBLANK($A80),
_xlpm.Calculation,IF(_xlpm.IsPeriodBlankCondition,"",IF(_xlpm.IsPrincipalRemainingBlankCondition,"",IF(_xlpm.IsPrincipalZeroCondition,"",_xlpm.CumulativePMICalculation))),
_xlpm.Calculation
)</f>
        <v>15600</v>
      </c>
      <c r="P80" s="4">
        <f t="shared" si="7"/>
        <v>110552.05010602322</v>
      </c>
      <c r="Q80" s="4">
        <f>_xlfn.LET(
_xlpm.CumulativeHousingPaymentsIncludingAdditionalCosts,SUM($L$29:$L80),
_xlpm.PrincipalOwedCalculation,$B$10-$F80,
_xlpm.IsPrincipalLessThenOrEqualToMonthlyPaymentCondition,$I79&lt;=$B$10,
_xlpm.IsPrincipalZeroCondition,ROUND($I79,2) = 0,
_xlpm.IsPrincipalRemainingBlankCondition,$I79="",
_xlpm.IsPeriodBlankCondition,ISBLANK($A80),
_xlpm.Calculation,IF(_xlpm.IsPeriodBlankCondition,"",IF(_xlpm.IsPrincipalRemainingBlankCondition,"",IF(_xlpm.IsPrincipalZeroCondition,"",_xlpm.CumulativeHousingPaymentsIncludingAdditionalCosts))),
_xlpm.Calculation
)</f>
        <v>136552.05010602335</v>
      </c>
    </row>
    <row r="81" spans="1:17" x14ac:dyDescent="0.3">
      <c r="A81">
        <v>53</v>
      </c>
      <c r="B81" s="34">
        <f t="shared" si="5"/>
        <v>45413</v>
      </c>
      <c r="C81" s="53">
        <v>0.1</v>
      </c>
      <c r="D81" s="35">
        <f>_xlfn.LET(
_xlpm.Payment,IF(OR($C81&lt;&gt;$C80,$C80=""),-PMT($C81/12,COUNT($A81:$A$628),$I80),$D80),
_xlpm.IsPrincipalRemainingZeroCondition,ROUND($I80,2)=0,
_xlpm.IsPrincipalRemainingBlankCondition,$I80="",
_xlpm.IsPeriodBlankCondition,ISBLANK($A81),
_xlpm.Calculation,IF(_xlpm.IsPeriodBlankCondition,"",IF(_xlpm.IsPrincipalRemainingBlankCondition,"",IF(_xlpm.IsPrincipalRemainingZeroCondition,"",_xlpm.Payment))),
_xlpm.Calculation
)</f>
        <v>1563.4573496323683</v>
      </c>
      <c r="E81" s="4">
        <f t="shared" si="6"/>
        <v>169914.70338563531</v>
      </c>
      <c r="F81" s="4" cm="1">
        <f t="array" ref="F81">_xlfn.LET(
_xlpm.InterestCalculation,$I80*($C81/12),
_xlpm.IsPrincipalRemainingZeroCondition,ROUND($I80,2)=0,
_xlpm.IsPrincipalRemainingBlankCondition,$I80="",
_xlpm.IsPeriodBlankCondition,ISBLANK($A81),
_xlpm.Calculation,IF(_xlpm.IsPeriodBlankCondition,"",IF(_xlpm.IsPrincipalRemainingBlankCondition,"",IF(_xlpm.IsPrincipalRemainingZeroCondition,"",_xlpm.InterestCalculation))),
_xlpm.Calculation
)</f>
        <v>1415.9558615469609</v>
      </c>
      <c r="G81" s="4">
        <f t="shared" si="0"/>
        <v>147.50148808540735</v>
      </c>
      <c r="H81" s="4">
        <v>100</v>
      </c>
      <c r="I81" s="4">
        <f t="shared" si="1"/>
        <v>169667.20189754991</v>
      </c>
      <c r="J81" s="4">
        <f t="shared" si="2"/>
        <v>500</v>
      </c>
      <c r="K81" s="4">
        <f t="shared" si="3"/>
        <v>300</v>
      </c>
      <c r="L81" s="4">
        <f t="shared" si="4"/>
        <v>2463.4573496323683</v>
      </c>
      <c r="M81" s="4">
        <f>_xlfn.LET(
_xlpm.CumulativeInterestCalculation,SUM($F$29:$F81),
_xlpm.IsPrincipalZeroCondition,ROUND($I80,2) = 0,
_xlpm.IsPrincipalRemainingBlankCondition,$I80="",
_xlpm.IsPeriodBlankCondition,ISBLANK($A81),
_xlpm.Calculation,IF(_xlpm.IsPeriodBlankCondition,"",IF(_xlpm.IsPrincipalRemainingBlankCondition,"",IF(_xlpm.IsPrincipalZeroCondition,"",_xlpm.CumulativeInterestCalculation))),
_xlpm.Calculation
)</f>
        <v>86282.709353205471</v>
      </c>
      <c r="N81" s="4">
        <f>_xlfn.LET(
_xlpm.CumulativePrincipalCalculation,SUM($G$29:$H81),
_xlpm.CumulativePrincipalCalculationIfPrincipalLessThenOrEqualToMonthlyPaymentCondition,$N80+$H81,
_xlpm.PrincipalOwedCalculation,$B$10-$F81,
_xlpm.IsPrincipalLessThenOrEqualToMonthlyPaymentCondition,$I80&lt;=$B$10,
_xlpm.IsPrincipalZeroCondition,ROUND($I80,2) = 0,
_xlpm.IsPrincipalRemainingBlankCondition,$I80="",
_xlpm.IsPeriodBlankCondition,ISBLANK($A81),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10332.798102450117</v>
      </c>
      <c r="O81" s="4">
        <f>_xlfn.LET(
_xlpm.CumulativePMICalculation,SUM($K$29:$K81),
_xlpm.IsPrincipalZeroCondition,ROUND($I80,2) = 0,
_xlpm.IsPrincipalRemainingBlankCondition,$I80="",
_xlpm.IsPeriodBlankCondition,ISBLANK($A81),
_xlpm.Calculation,IF(_xlpm.IsPeriodBlankCondition,"",IF(_xlpm.IsPrincipalRemainingBlankCondition,"",IF(_xlpm.IsPrincipalZeroCondition,"",_xlpm.CumulativePMICalculation))),
_xlpm.Calculation
)</f>
        <v>15900</v>
      </c>
      <c r="P81" s="4">
        <f t="shared" si="7"/>
        <v>112515.50745565559</v>
      </c>
      <c r="Q81" s="4">
        <f>_xlfn.LET(
_xlpm.CumulativeHousingPaymentsIncludingAdditionalCosts,SUM($L$29:$L81),
_xlpm.PrincipalOwedCalculation,$B$10-$F81,
_xlpm.IsPrincipalLessThenOrEqualToMonthlyPaymentCondition,$I80&lt;=$B$10,
_xlpm.IsPrincipalZeroCondition,ROUND($I80,2) = 0,
_xlpm.IsPrincipalRemainingBlankCondition,$I80="",
_xlpm.IsPeriodBlankCondition,ISBLANK($A81),
_xlpm.Calculation,IF(_xlpm.IsPeriodBlankCondition,"",IF(_xlpm.IsPrincipalRemainingBlankCondition,"",IF(_xlpm.IsPrincipalZeroCondition,"",_xlpm.CumulativeHousingPaymentsIncludingAdditionalCosts))),
_xlpm.Calculation
)</f>
        <v>139015.50745565572</v>
      </c>
    </row>
    <row r="82" spans="1:17" x14ac:dyDescent="0.3">
      <c r="A82">
        <v>54</v>
      </c>
      <c r="B82" s="34">
        <f t="shared" si="5"/>
        <v>45444</v>
      </c>
      <c r="C82" s="53">
        <v>0.1</v>
      </c>
      <c r="D82" s="35">
        <f>_xlfn.LET(
_xlpm.Payment,IF(OR($C82&lt;&gt;$C81,$C81=""),-PMT($C82/12,COUNT($A82:$A$628),$I81),$D81),
_xlpm.IsPrincipalRemainingZeroCondition,ROUND($I81,2)=0,
_xlpm.IsPrincipalRemainingBlankCondition,$I81="",
_xlpm.IsPeriodBlankCondition,ISBLANK($A82),
_xlpm.Calculation,IF(_xlpm.IsPeriodBlankCondition,"",IF(_xlpm.IsPrincipalRemainingBlankCondition,"",IF(_xlpm.IsPrincipalRemainingZeroCondition,"",_xlpm.Payment))),
_xlpm.Calculation
)</f>
        <v>1563.4573496323683</v>
      </c>
      <c r="E82" s="4">
        <f t="shared" si="6"/>
        <v>169667.20189754991</v>
      </c>
      <c r="F82" s="4" cm="1">
        <f t="array" ref="F82">_xlfn.LET(
_xlpm.InterestCalculation,$I81*($C82/12),
_xlpm.IsPrincipalRemainingZeroCondition,ROUND($I81,2)=0,
_xlpm.IsPrincipalRemainingBlankCondition,$I81="",
_xlpm.IsPeriodBlankCondition,ISBLANK($A82),
_xlpm.Calculation,IF(_xlpm.IsPeriodBlankCondition,"",IF(_xlpm.IsPrincipalRemainingBlankCondition,"",IF(_xlpm.IsPrincipalRemainingZeroCondition,"",_xlpm.InterestCalculation))),
_xlpm.Calculation
)</f>
        <v>1413.8933491462492</v>
      </c>
      <c r="G82" s="4">
        <f t="shared" si="0"/>
        <v>149.56400048611908</v>
      </c>
      <c r="H82" s="4">
        <v>100</v>
      </c>
      <c r="I82" s="4">
        <f t="shared" si="1"/>
        <v>169417.6378970638</v>
      </c>
      <c r="J82" s="4">
        <f t="shared" si="2"/>
        <v>500</v>
      </c>
      <c r="K82" s="4">
        <f t="shared" si="3"/>
        <v>300</v>
      </c>
      <c r="L82" s="4">
        <f t="shared" si="4"/>
        <v>2463.4573496323683</v>
      </c>
      <c r="M82" s="4">
        <f>_xlfn.LET(
_xlpm.CumulativeInterestCalculation,SUM($F$29:$F82),
_xlpm.IsPrincipalZeroCondition,ROUND($I81,2) = 0,
_xlpm.IsPrincipalRemainingBlankCondition,$I81="",
_xlpm.IsPeriodBlankCondition,ISBLANK($A82),
_xlpm.Calculation,IF(_xlpm.IsPeriodBlankCondition,"",IF(_xlpm.IsPrincipalRemainingBlankCondition,"",IF(_xlpm.IsPrincipalZeroCondition,"",_xlpm.CumulativeInterestCalculation))),
_xlpm.Calculation
)</f>
        <v>87696.602702351724</v>
      </c>
      <c r="N82" s="4">
        <f>_xlfn.LET(
_xlpm.CumulativePrincipalCalculation,SUM($G$29:$H82),
_xlpm.CumulativePrincipalCalculationIfPrincipalLessThenOrEqualToMonthlyPaymentCondition,$N81+$H82,
_xlpm.PrincipalOwedCalculation,$B$10-$F82,
_xlpm.IsPrincipalLessThenOrEqualToMonthlyPaymentCondition,$I81&lt;=$B$10,
_xlpm.IsPrincipalZeroCondition,ROUND($I81,2) = 0,
_xlpm.IsPrincipalRemainingBlankCondition,$I81="",
_xlpm.IsPeriodBlankCondition,ISBLANK($A82),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10582.362102936237</v>
      </c>
      <c r="O82" s="4">
        <f>_xlfn.LET(
_xlpm.CumulativePMICalculation,SUM($K$29:$K82),
_xlpm.IsPrincipalZeroCondition,ROUND($I81,2) = 0,
_xlpm.IsPrincipalRemainingBlankCondition,$I81="",
_xlpm.IsPeriodBlankCondition,ISBLANK($A82),
_xlpm.Calculation,IF(_xlpm.IsPeriodBlankCondition,"",IF(_xlpm.IsPrincipalRemainingBlankCondition,"",IF(_xlpm.IsPrincipalZeroCondition,"",_xlpm.CumulativePMICalculation))),
_xlpm.Calculation
)</f>
        <v>16200</v>
      </c>
      <c r="P82" s="4">
        <f t="shared" si="7"/>
        <v>114478.96480528796</v>
      </c>
      <c r="Q82" s="4">
        <f>_xlfn.LET(
_xlpm.CumulativeHousingPaymentsIncludingAdditionalCosts,SUM($L$29:$L82),
_xlpm.PrincipalOwedCalculation,$B$10-$F82,
_xlpm.IsPrincipalLessThenOrEqualToMonthlyPaymentCondition,$I81&lt;=$B$10,
_xlpm.IsPrincipalZeroCondition,ROUND($I81,2) = 0,
_xlpm.IsPrincipalRemainingBlankCondition,$I81="",
_xlpm.IsPeriodBlankCondition,ISBLANK($A82),
_xlpm.Calculation,IF(_xlpm.IsPeriodBlankCondition,"",IF(_xlpm.IsPrincipalRemainingBlankCondition,"",IF(_xlpm.IsPrincipalZeroCondition,"",_xlpm.CumulativeHousingPaymentsIncludingAdditionalCosts))),
_xlpm.Calculation
)</f>
        <v>141478.96480528809</v>
      </c>
    </row>
    <row r="83" spans="1:17" x14ac:dyDescent="0.3">
      <c r="A83">
        <v>55</v>
      </c>
      <c r="B83" s="34">
        <f t="shared" si="5"/>
        <v>45474</v>
      </c>
      <c r="C83" s="53">
        <v>0.1</v>
      </c>
      <c r="D83" s="35">
        <f>_xlfn.LET(
_xlpm.Payment,IF(OR($C83&lt;&gt;$C82,$C82=""),-PMT($C83/12,COUNT($A83:$A$628),$I82),$D82),
_xlpm.IsPrincipalRemainingZeroCondition,ROUND($I82,2)=0,
_xlpm.IsPrincipalRemainingBlankCondition,$I82="",
_xlpm.IsPeriodBlankCondition,ISBLANK($A83),
_xlpm.Calculation,IF(_xlpm.IsPeriodBlankCondition,"",IF(_xlpm.IsPrincipalRemainingBlankCondition,"",IF(_xlpm.IsPrincipalRemainingZeroCondition,"",_xlpm.Payment))),
_xlpm.Calculation
)</f>
        <v>1563.4573496323683</v>
      </c>
      <c r="E83" s="4">
        <f t="shared" si="6"/>
        <v>169417.6378970638</v>
      </c>
      <c r="F83" s="4" cm="1">
        <f t="array" ref="F83">_xlfn.LET(
_xlpm.InterestCalculation,$I82*($C83/12),
_xlpm.IsPrincipalRemainingZeroCondition,ROUND($I82,2)=0,
_xlpm.IsPrincipalRemainingBlankCondition,$I82="",
_xlpm.IsPeriodBlankCondition,ISBLANK($A83),
_xlpm.Calculation,IF(_xlpm.IsPeriodBlankCondition,"",IF(_xlpm.IsPrincipalRemainingBlankCondition,"",IF(_xlpm.IsPrincipalRemainingZeroCondition,"",_xlpm.InterestCalculation))),
_xlpm.Calculation
)</f>
        <v>1411.8136491421983</v>
      </c>
      <c r="G83" s="4">
        <f t="shared" si="0"/>
        <v>151.64370049016998</v>
      </c>
      <c r="H83" s="4">
        <v>100</v>
      </c>
      <c r="I83" s="4">
        <f t="shared" si="1"/>
        <v>169165.99419657362</v>
      </c>
      <c r="J83" s="4">
        <f t="shared" si="2"/>
        <v>500</v>
      </c>
      <c r="K83" s="4">
        <f t="shared" si="3"/>
        <v>300</v>
      </c>
      <c r="L83" s="4">
        <f t="shared" si="4"/>
        <v>2463.4573496323683</v>
      </c>
      <c r="M83" s="4">
        <f>_xlfn.LET(
_xlpm.CumulativeInterestCalculation,SUM($F$29:$F83),
_xlpm.IsPrincipalZeroCondition,ROUND($I82,2) = 0,
_xlpm.IsPrincipalRemainingBlankCondition,$I82="",
_xlpm.IsPeriodBlankCondition,ISBLANK($A83),
_xlpm.Calculation,IF(_xlpm.IsPeriodBlankCondition,"",IF(_xlpm.IsPrincipalRemainingBlankCondition,"",IF(_xlpm.IsPrincipalZeroCondition,"",_xlpm.CumulativeInterestCalculation))),
_xlpm.Calculation
)</f>
        <v>89108.416351493928</v>
      </c>
      <c r="N83" s="4">
        <f>_xlfn.LET(
_xlpm.CumulativePrincipalCalculation,SUM($G$29:$H83),
_xlpm.CumulativePrincipalCalculationIfPrincipalLessThenOrEqualToMonthlyPaymentCondition,$N82+$H83,
_xlpm.PrincipalOwedCalculation,$B$10-$F83,
_xlpm.IsPrincipalLessThenOrEqualToMonthlyPaymentCondition,$I82&lt;=$B$10,
_xlpm.IsPrincipalZeroCondition,ROUND($I82,2) = 0,
_xlpm.IsPrincipalRemainingBlankCondition,$I82="",
_xlpm.IsPeriodBlankCondition,ISBLANK($A83),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10834.005803426408</v>
      </c>
      <c r="O83" s="4">
        <f>_xlfn.LET(
_xlpm.CumulativePMICalculation,SUM($K$29:$K83),
_xlpm.IsPrincipalZeroCondition,ROUND($I82,2) = 0,
_xlpm.IsPrincipalRemainingBlankCondition,$I82="",
_xlpm.IsPeriodBlankCondition,ISBLANK($A83),
_xlpm.Calculation,IF(_xlpm.IsPeriodBlankCondition,"",IF(_xlpm.IsPrincipalRemainingBlankCondition,"",IF(_xlpm.IsPrincipalZeroCondition,"",_xlpm.CumulativePMICalculation))),
_xlpm.Calculation
)</f>
        <v>16500</v>
      </c>
      <c r="P83" s="4">
        <f t="shared" si="7"/>
        <v>116442.42215492034</v>
      </c>
      <c r="Q83" s="4">
        <f>_xlfn.LET(
_xlpm.CumulativeHousingPaymentsIncludingAdditionalCosts,SUM($L$29:$L83),
_xlpm.PrincipalOwedCalculation,$B$10-$F83,
_xlpm.IsPrincipalLessThenOrEqualToMonthlyPaymentCondition,$I82&lt;=$B$10,
_xlpm.IsPrincipalZeroCondition,ROUND($I82,2) = 0,
_xlpm.IsPrincipalRemainingBlankCondition,$I82="",
_xlpm.IsPeriodBlankCondition,ISBLANK($A83),
_xlpm.Calculation,IF(_xlpm.IsPeriodBlankCondition,"",IF(_xlpm.IsPrincipalRemainingBlankCondition,"",IF(_xlpm.IsPrincipalZeroCondition,"",_xlpm.CumulativeHousingPaymentsIncludingAdditionalCosts))),
_xlpm.Calculation
)</f>
        <v>143942.42215492047</v>
      </c>
    </row>
    <row r="84" spans="1:17" x14ac:dyDescent="0.3">
      <c r="A84">
        <v>56</v>
      </c>
      <c r="B84" s="34">
        <f t="shared" si="5"/>
        <v>45505</v>
      </c>
      <c r="C84" s="53">
        <v>0.1</v>
      </c>
      <c r="D84" s="35">
        <f>_xlfn.LET(
_xlpm.Payment,IF(OR($C84&lt;&gt;$C83,$C83=""),-PMT($C84/12,COUNT($A84:$A$628),$I83),$D83),
_xlpm.IsPrincipalRemainingZeroCondition,ROUND($I83,2)=0,
_xlpm.IsPrincipalRemainingBlankCondition,$I83="",
_xlpm.IsPeriodBlankCondition,ISBLANK($A84),
_xlpm.Calculation,IF(_xlpm.IsPeriodBlankCondition,"",IF(_xlpm.IsPrincipalRemainingBlankCondition,"",IF(_xlpm.IsPrincipalRemainingZeroCondition,"",_xlpm.Payment))),
_xlpm.Calculation
)</f>
        <v>1563.4573496323683</v>
      </c>
      <c r="E84" s="4">
        <f t="shared" si="6"/>
        <v>169165.99419657362</v>
      </c>
      <c r="F84" s="4" cm="1">
        <f t="array" ref="F84">_xlfn.LET(
_xlpm.InterestCalculation,$I83*($C84/12),
_xlpm.IsPrincipalRemainingZeroCondition,ROUND($I83,2)=0,
_xlpm.IsPrincipalRemainingBlankCondition,$I83="",
_xlpm.IsPeriodBlankCondition,ISBLANK($A84),
_xlpm.Calculation,IF(_xlpm.IsPeriodBlankCondition,"",IF(_xlpm.IsPrincipalRemainingBlankCondition,"",IF(_xlpm.IsPrincipalRemainingZeroCondition,"",_xlpm.InterestCalculation))),
_xlpm.Calculation
)</f>
        <v>1409.7166183047802</v>
      </c>
      <c r="G84" s="4">
        <f t="shared" si="0"/>
        <v>153.74073132758804</v>
      </c>
      <c r="H84" s="4">
        <v>100</v>
      </c>
      <c r="I84" s="4">
        <f t="shared" si="1"/>
        <v>168912.25346524603</v>
      </c>
      <c r="J84" s="4">
        <f t="shared" si="2"/>
        <v>500</v>
      </c>
      <c r="K84" s="4">
        <f t="shared" si="3"/>
        <v>300</v>
      </c>
      <c r="L84" s="4">
        <f t="shared" si="4"/>
        <v>2463.4573496323683</v>
      </c>
      <c r="M84" s="4">
        <f>_xlfn.LET(
_xlpm.CumulativeInterestCalculation,SUM($F$29:$F84),
_xlpm.IsPrincipalZeroCondition,ROUND($I83,2) = 0,
_xlpm.IsPrincipalRemainingBlankCondition,$I83="",
_xlpm.IsPeriodBlankCondition,ISBLANK($A84),
_xlpm.Calculation,IF(_xlpm.IsPeriodBlankCondition,"",IF(_xlpm.IsPrincipalRemainingBlankCondition,"",IF(_xlpm.IsPrincipalZeroCondition,"",_xlpm.CumulativeInterestCalculation))),
_xlpm.Calculation
)</f>
        <v>90518.132969798709</v>
      </c>
      <c r="N84" s="4">
        <f>_xlfn.LET(
_xlpm.CumulativePrincipalCalculation,SUM($G$29:$H84),
_xlpm.CumulativePrincipalCalculationIfPrincipalLessThenOrEqualToMonthlyPaymentCondition,$N83+$H84,
_xlpm.PrincipalOwedCalculation,$B$10-$F84,
_xlpm.IsPrincipalLessThenOrEqualToMonthlyPaymentCondition,$I83&lt;=$B$10,
_xlpm.IsPrincipalZeroCondition,ROUND($I83,2) = 0,
_xlpm.IsPrincipalRemainingBlankCondition,$I83="",
_xlpm.IsPeriodBlankCondition,ISBLANK($A84),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11087.746534753995</v>
      </c>
      <c r="O84" s="4">
        <f>_xlfn.LET(
_xlpm.CumulativePMICalculation,SUM($K$29:$K84),
_xlpm.IsPrincipalZeroCondition,ROUND($I83,2) = 0,
_xlpm.IsPrincipalRemainingBlankCondition,$I83="",
_xlpm.IsPeriodBlankCondition,ISBLANK($A84),
_xlpm.Calculation,IF(_xlpm.IsPeriodBlankCondition,"",IF(_xlpm.IsPrincipalRemainingBlankCondition,"",IF(_xlpm.IsPrincipalZeroCondition,"",_xlpm.CumulativePMICalculation))),
_xlpm.Calculation
)</f>
        <v>16800</v>
      </c>
      <c r="P84" s="4">
        <f t="shared" si="7"/>
        <v>118405.87950455271</v>
      </c>
      <c r="Q84" s="4">
        <f>_xlfn.LET(
_xlpm.CumulativeHousingPaymentsIncludingAdditionalCosts,SUM($L$29:$L84),
_xlpm.PrincipalOwedCalculation,$B$10-$F84,
_xlpm.IsPrincipalLessThenOrEqualToMonthlyPaymentCondition,$I83&lt;=$B$10,
_xlpm.IsPrincipalZeroCondition,ROUND($I83,2) = 0,
_xlpm.IsPrincipalRemainingBlankCondition,$I83="",
_xlpm.IsPeriodBlankCondition,ISBLANK($A84),
_xlpm.Calculation,IF(_xlpm.IsPeriodBlankCondition,"",IF(_xlpm.IsPrincipalRemainingBlankCondition,"",IF(_xlpm.IsPrincipalZeroCondition,"",_xlpm.CumulativeHousingPaymentsIncludingAdditionalCosts))),
_xlpm.Calculation
)</f>
        <v>146405.87950455284</v>
      </c>
    </row>
    <row r="85" spans="1:17" x14ac:dyDescent="0.3">
      <c r="A85">
        <v>57</v>
      </c>
      <c r="B85" s="34">
        <f t="shared" si="5"/>
        <v>45536</v>
      </c>
      <c r="C85" s="53">
        <v>0.1</v>
      </c>
      <c r="D85" s="35">
        <f>_xlfn.LET(
_xlpm.Payment,IF(OR($C85&lt;&gt;$C84,$C84=""),-PMT($C85/12,COUNT($A85:$A$628),$I84),$D84),
_xlpm.IsPrincipalRemainingZeroCondition,ROUND($I84,2)=0,
_xlpm.IsPrincipalRemainingBlankCondition,$I84="",
_xlpm.IsPeriodBlankCondition,ISBLANK($A85),
_xlpm.Calculation,IF(_xlpm.IsPeriodBlankCondition,"",IF(_xlpm.IsPrincipalRemainingBlankCondition,"",IF(_xlpm.IsPrincipalRemainingZeroCondition,"",_xlpm.Payment))),
_xlpm.Calculation
)</f>
        <v>1563.4573496323683</v>
      </c>
      <c r="E85" s="4">
        <f t="shared" si="6"/>
        <v>168912.25346524603</v>
      </c>
      <c r="F85" s="4" cm="1">
        <f t="array" ref="F85">_xlfn.LET(
_xlpm.InterestCalculation,$I84*($C85/12),
_xlpm.IsPrincipalRemainingZeroCondition,ROUND($I84,2)=0,
_xlpm.IsPrincipalRemainingBlankCondition,$I84="",
_xlpm.IsPeriodBlankCondition,ISBLANK($A85),
_xlpm.Calculation,IF(_xlpm.IsPeriodBlankCondition,"",IF(_xlpm.IsPrincipalRemainingBlankCondition,"",IF(_xlpm.IsPrincipalRemainingZeroCondition,"",_xlpm.InterestCalculation))),
_xlpm.Calculation
)</f>
        <v>1407.6021122103837</v>
      </c>
      <c r="G85" s="4">
        <f t="shared" si="0"/>
        <v>155.85523742198461</v>
      </c>
      <c r="H85" s="4">
        <v>100</v>
      </c>
      <c r="I85" s="4">
        <f t="shared" si="1"/>
        <v>168656.39822782404</v>
      </c>
      <c r="J85" s="4">
        <f t="shared" si="2"/>
        <v>500</v>
      </c>
      <c r="K85" s="4">
        <f t="shared" si="3"/>
        <v>300</v>
      </c>
      <c r="L85" s="4">
        <f t="shared" si="4"/>
        <v>2463.4573496323683</v>
      </c>
      <c r="M85" s="4">
        <f>_xlfn.LET(
_xlpm.CumulativeInterestCalculation,SUM($F$29:$F85),
_xlpm.IsPrincipalZeroCondition,ROUND($I84,2) = 0,
_xlpm.IsPrincipalRemainingBlankCondition,$I84="",
_xlpm.IsPeriodBlankCondition,ISBLANK($A85),
_xlpm.Calculation,IF(_xlpm.IsPeriodBlankCondition,"",IF(_xlpm.IsPrincipalRemainingBlankCondition,"",IF(_xlpm.IsPrincipalZeroCondition,"",_xlpm.CumulativeInterestCalculation))),
_xlpm.Calculation
)</f>
        <v>91925.735082009094</v>
      </c>
      <c r="N85" s="4">
        <f>_xlfn.LET(
_xlpm.CumulativePrincipalCalculation,SUM($G$29:$H85),
_xlpm.CumulativePrincipalCalculationIfPrincipalLessThenOrEqualToMonthlyPaymentCondition,$N84+$H85,
_xlpm.PrincipalOwedCalculation,$B$10-$F85,
_xlpm.IsPrincipalLessThenOrEqualToMonthlyPaymentCondition,$I84&lt;=$B$10,
_xlpm.IsPrincipalZeroCondition,ROUND($I84,2) = 0,
_xlpm.IsPrincipalRemainingBlankCondition,$I84="",
_xlpm.IsPeriodBlankCondition,ISBLANK($A85),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11343.60177217598</v>
      </c>
      <c r="O85" s="4">
        <f>_xlfn.LET(
_xlpm.CumulativePMICalculation,SUM($K$29:$K85),
_xlpm.IsPrincipalZeroCondition,ROUND($I84,2) = 0,
_xlpm.IsPrincipalRemainingBlankCondition,$I84="",
_xlpm.IsPeriodBlankCondition,ISBLANK($A85),
_xlpm.Calculation,IF(_xlpm.IsPeriodBlankCondition,"",IF(_xlpm.IsPrincipalRemainingBlankCondition,"",IF(_xlpm.IsPrincipalZeroCondition,"",_xlpm.CumulativePMICalculation))),
_xlpm.Calculation
)</f>
        <v>17100</v>
      </c>
      <c r="P85" s="4">
        <f t="shared" si="7"/>
        <v>120369.33685418508</v>
      </c>
      <c r="Q85" s="4">
        <f>_xlfn.LET(
_xlpm.CumulativeHousingPaymentsIncludingAdditionalCosts,SUM($L$29:$L85),
_xlpm.PrincipalOwedCalculation,$B$10-$F85,
_xlpm.IsPrincipalLessThenOrEqualToMonthlyPaymentCondition,$I84&lt;=$B$10,
_xlpm.IsPrincipalZeroCondition,ROUND($I84,2) = 0,
_xlpm.IsPrincipalRemainingBlankCondition,$I84="",
_xlpm.IsPeriodBlankCondition,ISBLANK($A85),
_xlpm.Calculation,IF(_xlpm.IsPeriodBlankCondition,"",IF(_xlpm.IsPrincipalRemainingBlankCondition,"",IF(_xlpm.IsPrincipalZeroCondition,"",_xlpm.CumulativeHousingPaymentsIncludingAdditionalCosts))),
_xlpm.Calculation
)</f>
        <v>148869.33685418521</v>
      </c>
    </row>
    <row r="86" spans="1:17" x14ac:dyDescent="0.3">
      <c r="A86">
        <v>58</v>
      </c>
      <c r="B86" s="34">
        <f t="shared" si="5"/>
        <v>45566</v>
      </c>
      <c r="C86" s="53">
        <v>0.1</v>
      </c>
      <c r="D86" s="35">
        <f>_xlfn.LET(
_xlpm.Payment,IF(OR($C86&lt;&gt;$C85,$C85=""),-PMT($C86/12,COUNT($A86:$A$628),$I85),$D85),
_xlpm.IsPrincipalRemainingZeroCondition,ROUND($I85,2)=0,
_xlpm.IsPrincipalRemainingBlankCondition,$I85="",
_xlpm.IsPeriodBlankCondition,ISBLANK($A86),
_xlpm.Calculation,IF(_xlpm.IsPeriodBlankCondition,"",IF(_xlpm.IsPrincipalRemainingBlankCondition,"",IF(_xlpm.IsPrincipalRemainingZeroCondition,"",_xlpm.Payment))),
_xlpm.Calculation
)</f>
        <v>1563.4573496323683</v>
      </c>
      <c r="E86" s="4">
        <f t="shared" si="6"/>
        <v>168656.39822782404</v>
      </c>
      <c r="F86" s="4" cm="1">
        <f t="array" ref="F86">_xlfn.LET(
_xlpm.InterestCalculation,$I85*($C86/12),
_xlpm.IsPrincipalRemainingZeroCondition,ROUND($I85,2)=0,
_xlpm.IsPrincipalRemainingBlankCondition,$I85="",
_xlpm.IsPeriodBlankCondition,ISBLANK($A86),
_xlpm.Calculation,IF(_xlpm.IsPeriodBlankCondition,"",IF(_xlpm.IsPrincipalRemainingBlankCondition,"",IF(_xlpm.IsPrincipalRemainingZeroCondition,"",_xlpm.InterestCalculation))),
_xlpm.Calculation
)</f>
        <v>1405.469985231867</v>
      </c>
      <c r="G86" s="4">
        <f t="shared" si="0"/>
        <v>157.98736440050129</v>
      </c>
      <c r="H86" s="4">
        <v>100</v>
      </c>
      <c r="I86" s="4">
        <f t="shared" si="1"/>
        <v>168398.41086342355</v>
      </c>
      <c r="J86" s="4">
        <f t="shared" si="2"/>
        <v>500</v>
      </c>
      <c r="K86" s="4">
        <f t="shared" si="3"/>
        <v>300</v>
      </c>
      <c r="L86" s="4">
        <f t="shared" si="4"/>
        <v>2463.4573496323683</v>
      </c>
      <c r="M86" s="4">
        <f>_xlfn.LET(
_xlpm.CumulativeInterestCalculation,SUM($F$29:$F86),
_xlpm.IsPrincipalZeroCondition,ROUND($I85,2) = 0,
_xlpm.IsPrincipalRemainingBlankCondition,$I85="",
_xlpm.IsPeriodBlankCondition,ISBLANK($A86),
_xlpm.Calculation,IF(_xlpm.IsPeriodBlankCondition,"",IF(_xlpm.IsPrincipalRemainingBlankCondition,"",IF(_xlpm.IsPrincipalZeroCondition,"",_xlpm.CumulativeInterestCalculation))),
_xlpm.Calculation
)</f>
        <v>93331.205067240968</v>
      </c>
      <c r="N86" s="4">
        <f>_xlfn.LET(
_xlpm.CumulativePrincipalCalculation,SUM($G$29:$H86),
_xlpm.CumulativePrincipalCalculationIfPrincipalLessThenOrEqualToMonthlyPaymentCondition,$N85+$H86,
_xlpm.PrincipalOwedCalculation,$B$10-$F86,
_xlpm.IsPrincipalLessThenOrEqualToMonthlyPaymentCondition,$I85&lt;=$B$10,
_xlpm.IsPrincipalZeroCondition,ROUND($I85,2) = 0,
_xlpm.IsPrincipalRemainingBlankCondition,$I85="",
_xlpm.IsPeriodBlankCondition,ISBLANK($A86),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11601.589136576482</v>
      </c>
      <c r="O86" s="4">
        <f>_xlfn.LET(
_xlpm.CumulativePMICalculation,SUM($K$29:$K86),
_xlpm.IsPrincipalZeroCondition,ROUND($I85,2) = 0,
_xlpm.IsPrincipalRemainingBlankCondition,$I85="",
_xlpm.IsPeriodBlankCondition,ISBLANK($A86),
_xlpm.Calculation,IF(_xlpm.IsPeriodBlankCondition,"",IF(_xlpm.IsPrincipalRemainingBlankCondition,"",IF(_xlpm.IsPrincipalZeroCondition,"",_xlpm.CumulativePMICalculation))),
_xlpm.Calculation
)</f>
        <v>17400</v>
      </c>
      <c r="P86" s="4">
        <f t="shared" si="7"/>
        <v>122332.79420381745</v>
      </c>
      <c r="Q86" s="4">
        <f>_xlfn.LET(
_xlpm.CumulativeHousingPaymentsIncludingAdditionalCosts,SUM($L$29:$L86),
_xlpm.PrincipalOwedCalculation,$B$10-$F86,
_xlpm.IsPrincipalLessThenOrEqualToMonthlyPaymentCondition,$I85&lt;=$B$10,
_xlpm.IsPrincipalZeroCondition,ROUND($I85,2) = 0,
_xlpm.IsPrincipalRemainingBlankCondition,$I85="",
_xlpm.IsPeriodBlankCondition,ISBLANK($A86),
_xlpm.Calculation,IF(_xlpm.IsPeriodBlankCondition,"",IF(_xlpm.IsPrincipalRemainingBlankCondition,"",IF(_xlpm.IsPrincipalZeroCondition,"",_xlpm.CumulativeHousingPaymentsIncludingAdditionalCosts))),
_xlpm.Calculation
)</f>
        <v>151332.79420381758</v>
      </c>
    </row>
    <row r="87" spans="1:17" x14ac:dyDescent="0.3">
      <c r="A87">
        <v>59</v>
      </c>
      <c r="B87" s="34">
        <f t="shared" si="5"/>
        <v>45597</v>
      </c>
      <c r="C87" s="53">
        <v>0.1</v>
      </c>
      <c r="D87" s="35">
        <f>_xlfn.LET(
_xlpm.Payment,IF(OR($C87&lt;&gt;$C86,$C86=""),-PMT($C87/12,COUNT($A87:$A$628),$I86),$D86),
_xlpm.IsPrincipalRemainingZeroCondition,ROUND($I86,2)=0,
_xlpm.IsPrincipalRemainingBlankCondition,$I86="",
_xlpm.IsPeriodBlankCondition,ISBLANK($A87),
_xlpm.Calculation,IF(_xlpm.IsPeriodBlankCondition,"",IF(_xlpm.IsPrincipalRemainingBlankCondition,"",IF(_xlpm.IsPrincipalRemainingZeroCondition,"",_xlpm.Payment))),
_xlpm.Calculation
)</f>
        <v>1563.4573496323683</v>
      </c>
      <c r="E87" s="4">
        <f t="shared" si="6"/>
        <v>168398.41086342355</v>
      </c>
      <c r="F87" s="4" cm="1">
        <f t="array" ref="F87">_xlfn.LET(
_xlpm.InterestCalculation,$I86*($C87/12),
_xlpm.IsPrincipalRemainingZeroCondition,ROUND($I86,2)=0,
_xlpm.IsPrincipalRemainingBlankCondition,$I86="",
_xlpm.IsPeriodBlankCondition,ISBLANK($A87),
_xlpm.Calculation,IF(_xlpm.IsPeriodBlankCondition,"",IF(_xlpm.IsPrincipalRemainingBlankCondition,"",IF(_xlpm.IsPrincipalRemainingZeroCondition,"",_xlpm.InterestCalculation))),
_xlpm.Calculation
)</f>
        <v>1403.3200905285296</v>
      </c>
      <c r="G87" s="4">
        <f t="shared" si="0"/>
        <v>160.13725910383869</v>
      </c>
      <c r="H87" s="4">
        <v>100</v>
      </c>
      <c r="I87" s="4">
        <f t="shared" si="1"/>
        <v>168138.27360431969</v>
      </c>
      <c r="J87" s="4">
        <f t="shared" si="2"/>
        <v>500</v>
      </c>
      <c r="K87" s="4">
        <f t="shared" si="3"/>
        <v>300</v>
      </c>
      <c r="L87" s="4">
        <f t="shared" si="4"/>
        <v>2463.4573496323683</v>
      </c>
      <c r="M87" s="4">
        <f>_xlfn.LET(
_xlpm.CumulativeInterestCalculation,SUM($F$29:$F87),
_xlpm.IsPrincipalZeroCondition,ROUND($I86,2) = 0,
_xlpm.IsPrincipalRemainingBlankCondition,$I86="",
_xlpm.IsPeriodBlankCondition,ISBLANK($A87),
_xlpm.Calculation,IF(_xlpm.IsPeriodBlankCondition,"",IF(_xlpm.IsPrincipalRemainingBlankCondition,"",IF(_xlpm.IsPrincipalZeroCondition,"",_xlpm.CumulativeInterestCalculation))),
_xlpm.Calculation
)</f>
        <v>94734.525157769502</v>
      </c>
      <c r="N87" s="4">
        <f>_xlfn.LET(
_xlpm.CumulativePrincipalCalculation,SUM($G$29:$H87),
_xlpm.CumulativePrincipalCalculationIfPrincipalLessThenOrEqualToMonthlyPaymentCondition,$N86+$H87,
_xlpm.PrincipalOwedCalculation,$B$10-$F87,
_xlpm.IsPrincipalLessThenOrEqualToMonthlyPaymentCondition,$I86&lt;=$B$10,
_xlpm.IsPrincipalZeroCondition,ROUND($I86,2) = 0,
_xlpm.IsPrincipalRemainingBlankCondition,$I86="",
_xlpm.IsPeriodBlankCondition,ISBLANK($A87),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11861.72639568032</v>
      </c>
      <c r="O87" s="4">
        <f>_xlfn.LET(
_xlpm.CumulativePMICalculation,SUM($K$29:$K87),
_xlpm.IsPrincipalZeroCondition,ROUND($I86,2) = 0,
_xlpm.IsPrincipalRemainingBlankCondition,$I86="",
_xlpm.IsPeriodBlankCondition,ISBLANK($A87),
_xlpm.Calculation,IF(_xlpm.IsPeriodBlankCondition,"",IF(_xlpm.IsPrincipalRemainingBlankCondition,"",IF(_xlpm.IsPrincipalZeroCondition,"",_xlpm.CumulativePMICalculation))),
_xlpm.Calculation
)</f>
        <v>17700</v>
      </c>
      <c r="P87" s="4">
        <f t="shared" si="7"/>
        <v>124296.25155344982</v>
      </c>
      <c r="Q87" s="4">
        <f>_xlfn.LET(
_xlpm.CumulativeHousingPaymentsIncludingAdditionalCosts,SUM($L$29:$L87),
_xlpm.PrincipalOwedCalculation,$B$10-$F87,
_xlpm.IsPrincipalLessThenOrEqualToMonthlyPaymentCondition,$I86&lt;=$B$10,
_xlpm.IsPrincipalZeroCondition,ROUND($I86,2) = 0,
_xlpm.IsPrincipalRemainingBlankCondition,$I86="",
_xlpm.IsPeriodBlankCondition,ISBLANK($A87),
_xlpm.Calculation,IF(_xlpm.IsPeriodBlankCondition,"",IF(_xlpm.IsPrincipalRemainingBlankCondition,"",IF(_xlpm.IsPrincipalZeroCondition,"",_xlpm.CumulativeHousingPaymentsIncludingAdditionalCosts))),
_xlpm.Calculation
)</f>
        <v>153796.25155344995</v>
      </c>
    </row>
    <row r="88" spans="1:17" x14ac:dyDescent="0.3">
      <c r="A88">
        <v>60</v>
      </c>
      <c r="B88" s="34">
        <f t="shared" si="5"/>
        <v>45627</v>
      </c>
      <c r="C88" s="53">
        <v>0.1</v>
      </c>
      <c r="D88" s="35">
        <f>_xlfn.LET(
_xlpm.Payment,IF(OR($C88&lt;&gt;$C87,$C87=""),-PMT($C88/12,COUNT($A88:$A$628),$I87),$D87),
_xlpm.IsPrincipalRemainingZeroCondition,ROUND($I87,2)=0,
_xlpm.IsPrincipalRemainingBlankCondition,$I87="",
_xlpm.IsPeriodBlankCondition,ISBLANK($A88),
_xlpm.Calculation,IF(_xlpm.IsPeriodBlankCondition,"",IF(_xlpm.IsPrincipalRemainingBlankCondition,"",IF(_xlpm.IsPrincipalRemainingZeroCondition,"",_xlpm.Payment))),
_xlpm.Calculation
)</f>
        <v>1563.4573496323683</v>
      </c>
      <c r="E88" s="4">
        <f t="shared" si="6"/>
        <v>168138.27360431969</v>
      </c>
      <c r="F88" s="4" cm="1">
        <f t="array" ref="F88">_xlfn.LET(
_xlpm.InterestCalculation,$I87*($C88/12),
_xlpm.IsPrincipalRemainingZeroCondition,ROUND($I87,2)=0,
_xlpm.IsPrincipalRemainingBlankCondition,$I87="",
_xlpm.IsPeriodBlankCondition,ISBLANK($A88),
_xlpm.Calculation,IF(_xlpm.IsPeriodBlankCondition,"",IF(_xlpm.IsPrincipalRemainingBlankCondition,"",IF(_xlpm.IsPrincipalRemainingZeroCondition,"",_xlpm.InterestCalculation))),
_xlpm.Calculation
)</f>
        <v>1401.1522800359974</v>
      </c>
      <c r="G88" s="4">
        <f t="shared" si="0"/>
        <v>162.30506959637091</v>
      </c>
      <c r="H88" s="4">
        <v>100</v>
      </c>
      <c r="I88" s="4">
        <f t="shared" si="1"/>
        <v>167875.96853472333</v>
      </c>
      <c r="J88" s="4">
        <f t="shared" si="2"/>
        <v>500</v>
      </c>
      <c r="K88" s="4">
        <f t="shared" si="3"/>
        <v>300</v>
      </c>
      <c r="L88" s="4">
        <f t="shared" si="4"/>
        <v>2463.4573496323683</v>
      </c>
      <c r="M88" s="4">
        <f>_xlfn.LET(
_xlpm.CumulativeInterestCalculation,SUM($F$29:$F88),
_xlpm.IsPrincipalZeroCondition,ROUND($I87,2) = 0,
_xlpm.IsPrincipalRemainingBlankCondition,$I87="",
_xlpm.IsPeriodBlankCondition,ISBLANK($A88),
_xlpm.Calculation,IF(_xlpm.IsPeriodBlankCondition,"",IF(_xlpm.IsPrincipalRemainingBlankCondition,"",IF(_xlpm.IsPrincipalZeroCondition,"",_xlpm.CumulativeInterestCalculation))),
_xlpm.Calculation
)</f>
        <v>96135.677437805498</v>
      </c>
      <c r="N88" s="4">
        <f>_xlfn.LET(
_xlpm.CumulativePrincipalCalculation,SUM($G$29:$H88),
_xlpm.CumulativePrincipalCalculationIfPrincipalLessThenOrEqualToMonthlyPaymentCondition,$N87+$H88,
_xlpm.PrincipalOwedCalculation,$B$10-$F88,
_xlpm.IsPrincipalLessThenOrEqualToMonthlyPaymentCondition,$I87&lt;=$B$10,
_xlpm.IsPrincipalZeroCondition,ROUND($I87,2) = 0,
_xlpm.IsPrincipalRemainingBlankCondition,$I87="",
_xlpm.IsPeriodBlankCondition,ISBLANK($A88),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12124.03146527669</v>
      </c>
      <c r="O88" s="4">
        <f>_xlfn.LET(
_xlpm.CumulativePMICalculation,SUM($K$29:$K88),
_xlpm.IsPrincipalZeroCondition,ROUND($I87,2) = 0,
_xlpm.IsPrincipalRemainingBlankCondition,$I87="",
_xlpm.IsPeriodBlankCondition,ISBLANK($A88),
_xlpm.Calculation,IF(_xlpm.IsPeriodBlankCondition,"",IF(_xlpm.IsPrincipalRemainingBlankCondition,"",IF(_xlpm.IsPrincipalZeroCondition,"",_xlpm.CumulativePMICalculation))),
_xlpm.Calculation
)</f>
        <v>18000</v>
      </c>
      <c r="P88" s="4">
        <f t="shared" si="7"/>
        <v>126259.70890308218</v>
      </c>
      <c r="Q88" s="4">
        <f>_xlfn.LET(
_xlpm.CumulativeHousingPaymentsIncludingAdditionalCosts,SUM($L$29:$L88),
_xlpm.PrincipalOwedCalculation,$B$10-$F88,
_xlpm.IsPrincipalLessThenOrEqualToMonthlyPaymentCondition,$I87&lt;=$B$10,
_xlpm.IsPrincipalZeroCondition,ROUND($I87,2) = 0,
_xlpm.IsPrincipalRemainingBlankCondition,$I87="",
_xlpm.IsPeriodBlankCondition,ISBLANK($A88),
_xlpm.Calculation,IF(_xlpm.IsPeriodBlankCondition,"",IF(_xlpm.IsPrincipalRemainingBlankCondition,"",IF(_xlpm.IsPrincipalZeroCondition,"",_xlpm.CumulativeHousingPaymentsIncludingAdditionalCosts))),
_xlpm.Calculation
)</f>
        <v>156259.70890308233</v>
      </c>
    </row>
    <row r="89" spans="1:17" x14ac:dyDescent="0.3">
      <c r="A89">
        <v>61</v>
      </c>
      <c r="B89" s="34">
        <f t="shared" si="5"/>
        <v>45658</v>
      </c>
      <c r="C89" s="53">
        <v>0.1</v>
      </c>
      <c r="D89" s="35">
        <f>_xlfn.LET(
_xlpm.Payment,IF(OR($C89&lt;&gt;$C88,$C88=""),-PMT($C89/12,COUNT($A89:$A$628),$I88),$D88),
_xlpm.IsPrincipalRemainingZeroCondition,ROUND($I88,2)=0,
_xlpm.IsPrincipalRemainingBlankCondition,$I88="",
_xlpm.IsPeriodBlankCondition,ISBLANK($A89),
_xlpm.Calculation,IF(_xlpm.IsPeriodBlankCondition,"",IF(_xlpm.IsPrincipalRemainingBlankCondition,"",IF(_xlpm.IsPrincipalRemainingZeroCondition,"",_xlpm.Payment))),
_xlpm.Calculation
)</f>
        <v>1563.4573496323683</v>
      </c>
      <c r="E89" s="4">
        <f t="shared" si="6"/>
        <v>167875.96853472333</v>
      </c>
      <c r="F89" s="4" cm="1">
        <f t="array" ref="F89">_xlfn.LET(
_xlpm.InterestCalculation,$I88*($C89/12),
_xlpm.IsPrincipalRemainingZeroCondition,ROUND($I88,2)=0,
_xlpm.IsPrincipalRemainingBlankCondition,$I88="",
_xlpm.IsPeriodBlankCondition,ISBLANK($A89),
_xlpm.Calculation,IF(_xlpm.IsPeriodBlankCondition,"",IF(_xlpm.IsPrincipalRemainingBlankCondition,"",IF(_xlpm.IsPrincipalRemainingZeroCondition,"",_xlpm.InterestCalculation))),
_xlpm.Calculation
)</f>
        <v>1398.9664044560277</v>
      </c>
      <c r="G89" s="4">
        <f t="shared" si="0"/>
        <v>164.49094517634057</v>
      </c>
      <c r="H89" s="4">
        <v>100</v>
      </c>
      <c r="I89" s="4">
        <f t="shared" si="1"/>
        <v>167611.47758954699</v>
      </c>
      <c r="J89" s="4">
        <f t="shared" si="2"/>
        <v>500</v>
      </c>
      <c r="K89" s="4">
        <f t="shared" si="3"/>
        <v>300</v>
      </c>
      <c r="L89" s="4">
        <f t="shared" si="4"/>
        <v>2463.4573496323683</v>
      </c>
      <c r="M89" s="4">
        <f>_xlfn.LET(
_xlpm.CumulativeInterestCalculation,SUM($F$29:$F89),
_xlpm.IsPrincipalZeroCondition,ROUND($I88,2) = 0,
_xlpm.IsPrincipalRemainingBlankCondition,$I88="",
_xlpm.IsPeriodBlankCondition,ISBLANK($A89),
_xlpm.Calculation,IF(_xlpm.IsPeriodBlankCondition,"",IF(_xlpm.IsPrincipalRemainingBlankCondition,"",IF(_xlpm.IsPrincipalZeroCondition,"",_xlpm.CumulativeInterestCalculation))),
_xlpm.Calculation
)</f>
        <v>97534.643842261532</v>
      </c>
      <c r="N89" s="4">
        <f>_xlfn.LET(
_xlpm.CumulativePrincipalCalculation,SUM($G$29:$H89),
_xlpm.CumulativePrincipalCalculationIfPrincipalLessThenOrEqualToMonthlyPaymentCondition,$N88+$H89,
_xlpm.PrincipalOwedCalculation,$B$10-$F89,
_xlpm.IsPrincipalLessThenOrEqualToMonthlyPaymentCondition,$I88&lt;=$B$10,
_xlpm.IsPrincipalZeroCondition,ROUND($I88,2) = 0,
_xlpm.IsPrincipalRemainingBlankCondition,$I88="",
_xlpm.IsPeriodBlankCondition,ISBLANK($A89),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12388.522410453032</v>
      </c>
      <c r="O89" s="4">
        <f>_xlfn.LET(
_xlpm.CumulativePMICalculation,SUM($K$29:$K89),
_xlpm.IsPrincipalZeroCondition,ROUND($I88,2) = 0,
_xlpm.IsPrincipalRemainingBlankCondition,$I88="",
_xlpm.IsPeriodBlankCondition,ISBLANK($A89),
_xlpm.Calculation,IF(_xlpm.IsPeriodBlankCondition,"",IF(_xlpm.IsPrincipalRemainingBlankCondition,"",IF(_xlpm.IsPrincipalZeroCondition,"",_xlpm.CumulativePMICalculation))),
_xlpm.Calculation
)</f>
        <v>18300</v>
      </c>
      <c r="P89" s="4">
        <f t="shared" si="7"/>
        <v>128223.16625271457</v>
      </c>
      <c r="Q89" s="4">
        <f>_xlfn.LET(
_xlpm.CumulativeHousingPaymentsIncludingAdditionalCosts,SUM($L$29:$L89),
_xlpm.PrincipalOwedCalculation,$B$10-$F89,
_xlpm.IsPrincipalLessThenOrEqualToMonthlyPaymentCondition,$I88&lt;=$B$10,
_xlpm.IsPrincipalZeroCondition,ROUND($I88,2) = 0,
_xlpm.IsPrincipalRemainingBlankCondition,$I88="",
_xlpm.IsPeriodBlankCondition,ISBLANK($A89),
_xlpm.Calculation,IF(_xlpm.IsPeriodBlankCondition,"",IF(_xlpm.IsPrincipalRemainingBlankCondition,"",IF(_xlpm.IsPrincipalZeroCondition,"",_xlpm.CumulativeHousingPaymentsIncludingAdditionalCosts))),
_xlpm.Calculation
)</f>
        <v>158723.1662527147</v>
      </c>
    </row>
    <row r="90" spans="1:17" x14ac:dyDescent="0.3">
      <c r="A90">
        <v>62</v>
      </c>
      <c r="B90" s="34">
        <f t="shared" si="5"/>
        <v>45689</v>
      </c>
      <c r="C90" s="53">
        <v>0.1</v>
      </c>
      <c r="D90" s="35">
        <f>_xlfn.LET(
_xlpm.Payment,IF(OR($C90&lt;&gt;$C89,$C89=""),-PMT($C90/12,COUNT($A90:$A$628),$I89),$D89),
_xlpm.IsPrincipalRemainingZeroCondition,ROUND($I89,2)=0,
_xlpm.IsPrincipalRemainingBlankCondition,$I89="",
_xlpm.IsPeriodBlankCondition,ISBLANK($A90),
_xlpm.Calculation,IF(_xlpm.IsPeriodBlankCondition,"",IF(_xlpm.IsPrincipalRemainingBlankCondition,"",IF(_xlpm.IsPrincipalRemainingZeroCondition,"",_xlpm.Payment))),
_xlpm.Calculation
)</f>
        <v>1563.4573496323683</v>
      </c>
      <c r="E90" s="4">
        <f t="shared" si="6"/>
        <v>167611.47758954699</v>
      </c>
      <c r="F90" s="4" cm="1">
        <f t="array" ref="F90">_xlfn.LET(
_xlpm.InterestCalculation,$I89*($C90/12),
_xlpm.IsPrincipalRemainingZeroCondition,ROUND($I89,2)=0,
_xlpm.IsPrincipalRemainingBlankCondition,$I89="",
_xlpm.IsPeriodBlankCondition,ISBLANK($A90),
_xlpm.Calculation,IF(_xlpm.IsPeriodBlankCondition,"",IF(_xlpm.IsPrincipalRemainingBlankCondition,"",IF(_xlpm.IsPrincipalRemainingZeroCondition,"",_xlpm.InterestCalculation))),
_xlpm.Calculation
)</f>
        <v>1396.7623132462249</v>
      </c>
      <c r="G90" s="4">
        <f t="shared" si="0"/>
        <v>166.69503638614333</v>
      </c>
      <c r="H90" s="4">
        <v>100</v>
      </c>
      <c r="I90" s="4">
        <f t="shared" si="1"/>
        <v>167344.78255316085</v>
      </c>
      <c r="J90" s="4">
        <f t="shared" si="2"/>
        <v>500</v>
      </c>
      <c r="K90" s="4">
        <f t="shared" si="3"/>
        <v>300</v>
      </c>
      <c r="L90" s="4">
        <f t="shared" si="4"/>
        <v>2463.4573496323683</v>
      </c>
      <c r="M90" s="4">
        <f>_xlfn.LET(
_xlpm.CumulativeInterestCalculation,SUM($F$29:$F90),
_xlpm.IsPrincipalZeroCondition,ROUND($I89,2) = 0,
_xlpm.IsPrincipalRemainingBlankCondition,$I89="",
_xlpm.IsPeriodBlankCondition,ISBLANK($A90),
_xlpm.Calculation,IF(_xlpm.IsPeriodBlankCondition,"",IF(_xlpm.IsPrincipalRemainingBlankCondition,"",IF(_xlpm.IsPrincipalZeroCondition,"",_xlpm.CumulativeInterestCalculation))),
_xlpm.Calculation
)</f>
        <v>98931.40615550775</v>
      </c>
      <c r="N90" s="4">
        <f>_xlfn.LET(
_xlpm.CumulativePrincipalCalculation,SUM($G$29:$H90),
_xlpm.CumulativePrincipalCalculationIfPrincipalLessThenOrEqualToMonthlyPaymentCondition,$N89+$H90,
_xlpm.PrincipalOwedCalculation,$B$10-$F90,
_xlpm.IsPrincipalLessThenOrEqualToMonthlyPaymentCondition,$I89&lt;=$B$10,
_xlpm.IsPrincipalZeroCondition,ROUND($I89,2) = 0,
_xlpm.IsPrincipalRemainingBlankCondition,$I89="",
_xlpm.IsPeriodBlankCondition,ISBLANK($A90),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12655.217446839175</v>
      </c>
      <c r="O90" s="4">
        <f>_xlfn.LET(
_xlpm.CumulativePMICalculation,SUM($K$29:$K90),
_xlpm.IsPrincipalZeroCondition,ROUND($I89,2) = 0,
_xlpm.IsPrincipalRemainingBlankCondition,$I89="",
_xlpm.IsPeriodBlankCondition,ISBLANK($A90),
_xlpm.Calculation,IF(_xlpm.IsPeriodBlankCondition,"",IF(_xlpm.IsPrincipalRemainingBlankCondition,"",IF(_xlpm.IsPrincipalZeroCondition,"",_xlpm.CumulativePMICalculation))),
_xlpm.Calculation
)</f>
        <v>18600</v>
      </c>
      <c r="P90" s="4">
        <f t="shared" si="7"/>
        <v>130186.62360234692</v>
      </c>
      <c r="Q90" s="4">
        <f>_xlfn.LET(
_xlpm.CumulativeHousingPaymentsIncludingAdditionalCosts,SUM($L$29:$L90),
_xlpm.PrincipalOwedCalculation,$B$10-$F90,
_xlpm.IsPrincipalLessThenOrEqualToMonthlyPaymentCondition,$I89&lt;=$B$10,
_xlpm.IsPrincipalZeroCondition,ROUND($I89,2) = 0,
_xlpm.IsPrincipalRemainingBlankCondition,$I89="",
_xlpm.IsPeriodBlankCondition,ISBLANK($A90),
_xlpm.Calculation,IF(_xlpm.IsPeriodBlankCondition,"",IF(_xlpm.IsPrincipalRemainingBlankCondition,"",IF(_xlpm.IsPrincipalZeroCondition,"",_xlpm.CumulativeHousingPaymentsIncludingAdditionalCosts))),
_xlpm.Calculation
)</f>
        <v>161186.62360234707</v>
      </c>
    </row>
    <row r="91" spans="1:17" x14ac:dyDescent="0.3">
      <c r="A91">
        <v>63</v>
      </c>
      <c r="B91" s="34">
        <f t="shared" si="5"/>
        <v>45717</v>
      </c>
      <c r="C91" s="53">
        <v>0.1</v>
      </c>
      <c r="D91" s="35">
        <f>_xlfn.LET(
_xlpm.Payment,IF(OR($C91&lt;&gt;$C90,$C90=""),-PMT($C91/12,COUNT($A91:$A$628),$I90),$D90),
_xlpm.IsPrincipalRemainingZeroCondition,ROUND($I90,2)=0,
_xlpm.IsPrincipalRemainingBlankCondition,$I90="",
_xlpm.IsPeriodBlankCondition,ISBLANK($A91),
_xlpm.Calculation,IF(_xlpm.IsPeriodBlankCondition,"",IF(_xlpm.IsPrincipalRemainingBlankCondition,"",IF(_xlpm.IsPrincipalRemainingZeroCondition,"",_xlpm.Payment))),
_xlpm.Calculation
)</f>
        <v>1563.4573496323683</v>
      </c>
      <c r="E91" s="4">
        <f t="shared" si="6"/>
        <v>167344.78255316085</v>
      </c>
      <c r="F91" s="4" cm="1">
        <f t="array" ref="F91">_xlfn.LET(
_xlpm.InterestCalculation,$I90*($C91/12),
_xlpm.IsPrincipalRemainingZeroCondition,ROUND($I90,2)=0,
_xlpm.IsPrincipalRemainingBlankCondition,$I90="",
_xlpm.IsPeriodBlankCondition,ISBLANK($A91),
_xlpm.Calculation,IF(_xlpm.IsPeriodBlankCondition,"",IF(_xlpm.IsPrincipalRemainingBlankCondition,"",IF(_xlpm.IsPrincipalRemainingZeroCondition,"",_xlpm.InterestCalculation))),
_xlpm.Calculation
)</f>
        <v>1394.5398546096737</v>
      </c>
      <c r="G91" s="4">
        <f t="shared" si="0"/>
        <v>168.91749502269454</v>
      </c>
      <c r="H91" s="4">
        <v>100</v>
      </c>
      <c r="I91" s="4">
        <f t="shared" si="1"/>
        <v>167075.86505813815</v>
      </c>
      <c r="J91" s="4">
        <f t="shared" si="2"/>
        <v>500</v>
      </c>
      <c r="K91" s="4">
        <f t="shared" si="3"/>
        <v>300</v>
      </c>
      <c r="L91" s="4">
        <f t="shared" si="4"/>
        <v>2463.4573496323683</v>
      </c>
      <c r="M91" s="4">
        <f>_xlfn.LET(
_xlpm.CumulativeInterestCalculation,SUM($F$29:$F91),
_xlpm.IsPrincipalZeroCondition,ROUND($I90,2) = 0,
_xlpm.IsPrincipalRemainingBlankCondition,$I90="",
_xlpm.IsPeriodBlankCondition,ISBLANK($A91),
_xlpm.Calculation,IF(_xlpm.IsPeriodBlankCondition,"",IF(_xlpm.IsPrincipalRemainingBlankCondition,"",IF(_xlpm.IsPrincipalZeroCondition,"",_xlpm.CumulativeInterestCalculation))),
_xlpm.Calculation
)</f>
        <v>100325.94601011742</v>
      </c>
      <c r="N91" s="4">
        <f>_xlfn.LET(
_xlpm.CumulativePrincipalCalculation,SUM($G$29:$H91),
_xlpm.CumulativePrincipalCalculationIfPrincipalLessThenOrEqualToMonthlyPaymentCondition,$N90+$H91,
_xlpm.PrincipalOwedCalculation,$B$10-$F91,
_xlpm.IsPrincipalLessThenOrEqualToMonthlyPaymentCondition,$I90&lt;=$B$10,
_xlpm.IsPrincipalZeroCondition,ROUND($I90,2) = 0,
_xlpm.IsPrincipalRemainingBlankCondition,$I90="",
_xlpm.IsPeriodBlankCondition,ISBLANK($A91),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12924.13494186187</v>
      </c>
      <c r="O91" s="4">
        <f>_xlfn.LET(
_xlpm.CumulativePMICalculation,SUM($K$29:$K91),
_xlpm.IsPrincipalZeroCondition,ROUND($I90,2) = 0,
_xlpm.IsPrincipalRemainingBlankCondition,$I90="",
_xlpm.IsPeriodBlankCondition,ISBLANK($A91),
_xlpm.Calculation,IF(_xlpm.IsPeriodBlankCondition,"",IF(_xlpm.IsPrincipalRemainingBlankCondition,"",IF(_xlpm.IsPrincipalZeroCondition,"",_xlpm.CumulativePMICalculation))),
_xlpm.Calculation
)</f>
        <v>18900</v>
      </c>
      <c r="P91" s="4">
        <f t="shared" si="7"/>
        <v>132150.0809519793</v>
      </c>
      <c r="Q91" s="4">
        <f>_xlfn.LET(
_xlpm.CumulativeHousingPaymentsIncludingAdditionalCosts,SUM($L$29:$L91),
_xlpm.PrincipalOwedCalculation,$B$10-$F91,
_xlpm.IsPrincipalLessThenOrEqualToMonthlyPaymentCondition,$I90&lt;=$B$10,
_xlpm.IsPrincipalZeroCondition,ROUND($I90,2) = 0,
_xlpm.IsPrincipalRemainingBlankCondition,$I90="",
_xlpm.IsPeriodBlankCondition,ISBLANK($A91),
_xlpm.Calculation,IF(_xlpm.IsPeriodBlankCondition,"",IF(_xlpm.IsPrincipalRemainingBlankCondition,"",IF(_xlpm.IsPrincipalZeroCondition,"",_xlpm.CumulativeHousingPaymentsIncludingAdditionalCosts))),
_xlpm.Calculation
)</f>
        <v>163650.08095197944</v>
      </c>
    </row>
    <row r="92" spans="1:17" x14ac:dyDescent="0.3">
      <c r="A92">
        <v>64</v>
      </c>
      <c r="B92" s="34">
        <f t="shared" si="5"/>
        <v>45748</v>
      </c>
      <c r="C92" s="53">
        <v>0.1</v>
      </c>
      <c r="D92" s="35">
        <f>_xlfn.LET(
_xlpm.Payment,IF(OR($C92&lt;&gt;$C91,$C91=""),-PMT($C92/12,COUNT($A92:$A$628),$I91),$D91),
_xlpm.IsPrincipalRemainingZeroCondition,ROUND($I91,2)=0,
_xlpm.IsPrincipalRemainingBlankCondition,$I91="",
_xlpm.IsPeriodBlankCondition,ISBLANK($A92),
_xlpm.Calculation,IF(_xlpm.IsPeriodBlankCondition,"",IF(_xlpm.IsPrincipalRemainingBlankCondition,"",IF(_xlpm.IsPrincipalRemainingZeroCondition,"",_xlpm.Payment))),
_xlpm.Calculation
)</f>
        <v>1563.4573496323683</v>
      </c>
      <c r="E92" s="4">
        <f t="shared" si="6"/>
        <v>167075.86505813815</v>
      </c>
      <c r="F92" s="4" cm="1">
        <f t="array" ref="F92">_xlfn.LET(
_xlpm.InterestCalculation,$I91*($C92/12),
_xlpm.IsPrincipalRemainingZeroCondition,ROUND($I91,2)=0,
_xlpm.IsPrincipalRemainingBlankCondition,$I91="",
_xlpm.IsPeriodBlankCondition,ISBLANK($A92),
_xlpm.Calculation,IF(_xlpm.IsPeriodBlankCondition,"",IF(_xlpm.IsPrincipalRemainingBlankCondition,"",IF(_xlpm.IsPrincipalRemainingZeroCondition,"",_xlpm.InterestCalculation))),
_xlpm.Calculation
)</f>
        <v>1392.2988754844846</v>
      </c>
      <c r="G92" s="4">
        <f t="shared" si="0"/>
        <v>171.15847414788368</v>
      </c>
      <c r="H92" s="4">
        <v>100</v>
      </c>
      <c r="I92" s="4">
        <f t="shared" si="1"/>
        <v>166804.70658399028</v>
      </c>
      <c r="J92" s="4">
        <f t="shared" si="2"/>
        <v>500</v>
      </c>
      <c r="K92" s="4">
        <f t="shared" si="3"/>
        <v>300</v>
      </c>
      <c r="L92" s="4">
        <f t="shared" si="4"/>
        <v>2463.4573496323683</v>
      </c>
      <c r="M92" s="4">
        <f>_xlfn.LET(
_xlpm.CumulativeInterestCalculation,SUM($F$29:$F92),
_xlpm.IsPrincipalZeroCondition,ROUND($I91,2) = 0,
_xlpm.IsPrincipalRemainingBlankCondition,$I91="",
_xlpm.IsPeriodBlankCondition,ISBLANK($A92),
_xlpm.Calculation,IF(_xlpm.IsPeriodBlankCondition,"",IF(_xlpm.IsPrincipalRemainingBlankCondition,"",IF(_xlpm.IsPrincipalZeroCondition,"",_xlpm.CumulativeInterestCalculation))),
_xlpm.Calculation
)</f>
        <v>101718.2448856019</v>
      </c>
      <c r="N92" s="4">
        <f>_xlfn.LET(
_xlpm.CumulativePrincipalCalculation,SUM($G$29:$H92),
_xlpm.CumulativePrincipalCalculationIfPrincipalLessThenOrEqualToMonthlyPaymentCondition,$N91+$H92,
_xlpm.PrincipalOwedCalculation,$B$10-$F92,
_xlpm.IsPrincipalLessThenOrEqualToMonthlyPaymentCondition,$I91&lt;=$B$10,
_xlpm.IsPrincipalZeroCondition,ROUND($I91,2) = 0,
_xlpm.IsPrincipalRemainingBlankCondition,$I91="",
_xlpm.IsPeriodBlankCondition,ISBLANK($A92),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13195.293416009754</v>
      </c>
      <c r="O92" s="4">
        <f>_xlfn.LET(
_xlpm.CumulativePMICalculation,SUM($K$29:$K92),
_xlpm.IsPrincipalZeroCondition,ROUND($I91,2) = 0,
_xlpm.IsPrincipalRemainingBlankCondition,$I91="",
_xlpm.IsPeriodBlankCondition,ISBLANK($A92),
_xlpm.Calculation,IF(_xlpm.IsPeriodBlankCondition,"",IF(_xlpm.IsPrincipalRemainingBlankCondition,"",IF(_xlpm.IsPrincipalZeroCondition,"",_xlpm.CumulativePMICalculation))),
_xlpm.Calculation
)</f>
        <v>19200</v>
      </c>
      <c r="P92" s="4">
        <f t="shared" si="7"/>
        <v>134113.53830161167</v>
      </c>
      <c r="Q92" s="4">
        <f>_xlfn.LET(
_xlpm.CumulativeHousingPaymentsIncludingAdditionalCosts,SUM($L$29:$L92),
_xlpm.PrincipalOwedCalculation,$B$10-$F92,
_xlpm.IsPrincipalLessThenOrEqualToMonthlyPaymentCondition,$I91&lt;=$B$10,
_xlpm.IsPrincipalZeroCondition,ROUND($I91,2) = 0,
_xlpm.IsPrincipalRemainingBlankCondition,$I91="",
_xlpm.IsPeriodBlankCondition,ISBLANK($A92),
_xlpm.Calculation,IF(_xlpm.IsPeriodBlankCondition,"",IF(_xlpm.IsPrincipalRemainingBlankCondition,"",IF(_xlpm.IsPrincipalZeroCondition,"",_xlpm.CumulativeHousingPaymentsIncludingAdditionalCosts))),
_xlpm.Calculation
)</f>
        <v>166113.53830161181</v>
      </c>
    </row>
    <row r="93" spans="1:17" x14ac:dyDescent="0.3">
      <c r="A93">
        <v>65</v>
      </c>
      <c r="B93" s="34">
        <f t="shared" si="5"/>
        <v>45778</v>
      </c>
      <c r="C93" s="53">
        <v>0.1</v>
      </c>
      <c r="D93" s="35">
        <f>_xlfn.LET(
_xlpm.Payment,IF(OR($C93&lt;&gt;$C92,$C92=""),-PMT($C93/12,COUNT($A93:$A$628),$I92),$D92),
_xlpm.IsPrincipalRemainingZeroCondition,ROUND($I92,2)=0,
_xlpm.IsPrincipalRemainingBlankCondition,$I92="",
_xlpm.IsPeriodBlankCondition,ISBLANK($A93),
_xlpm.Calculation,IF(_xlpm.IsPeriodBlankCondition,"",IF(_xlpm.IsPrincipalRemainingBlankCondition,"",IF(_xlpm.IsPrincipalRemainingZeroCondition,"",_xlpm.Payment))),
_xlpm.Calculation
)</f>
        <v>1563.4573496323683</v>
      </c>
      <c r="E93" s="4">
        <f t="shared" si="6"/>
        <v>166804.70658399028</v>
      </c>
      <c r="F93" s="4" cm="1">
        <f t="array" ref="F93">_xlfn.LET(
_xlpm.InterestCalculation,$I92*($C93/12),
_xlpm.IsPrincipalRemainingZeroCondition,ROUND($I92,2)=0,
_xlpm.IsPrincipalRemainingBlankCondition,$I92="",
_xlpm.IsPeriodBlankCondition,ISBLANK($A93),
_xlpm.Calculation,IF(_xlpm.IsPeriodBlankCondition,"",IF(_xlpm.IsPrincipalRemainingBlankCondition,"",IF(_xlpm.IsPrincipalRemainingZeroCondition,"",_xlpm.InterestCalculation))),
_xlpm.Calculation
)</f>
        <v>1390.0392215332522</v>
      </c>
      <c r="G93" s="4">
        <f t="shared" ref="G93:G156" si="8">_xlfn.LET(
_xlpm.PrincipalOwedCalculation,$D93-$F93,
_xlpm.IsPrincipalLessThenOrEqualToMonthlyPaymentCondition,$I92&lt;=$D93,
_xlpm.IsPrincipalZeroCondition,ROUND($I92,2) = 0,
_xlpm.IsPrincipalRemainingBlankCondition,$I92="",
_xlpm.IsPeriodBlankCondition,ISBLANK($A93),
_xlpm.Calculation,IF(_xlpm.IsPeriodBlankCondition,"",IF(_xlpm.IsPrincipalRemainingBlankCondition,"",IF(_xlpm.IsPrincipalZeroCondition,"",IF(_xlpm.IsPrincipalLessThenOrEqualToMonthlyPaymentCondition,$I92,_xlpm.PrincipalOwedCalculation)))),
_xlpm.Calculation
)</f>
        <v>173.41812809911607</v>
      </c>
      <c r="H93" s="4">
        <v>100</v>
      </c>
      <c r="I93" s="4">
        <f t="shared" ref="I93:I156" si="9">_xlfn.LET(
_xlpm.StartingBalanceGreaterThanPrincipalOwedPlusPrepaymentCondition,$E93&gt;=$G93+$H93,
_xlpm.IsPrincpalOwedPlusPrepaymentLessThanOrEqualToPrincipalRemainingCondition,ROUND($G93+$H93,2)&lt;=ROUND($I92,2),
_xlpm.IsCurrentPrincapalOwedAmtGreaterThanPrevPrincipalOwedCondition,$G92&gt;$I92,
_xlpm.IsPrincipalZeroCondition,ROUND($I92,2) = 0,
_xlpm.IsPrincipalRemainingBlankCondition,$I92="",
_xlpm.IsPeriodBlankCondition,ISBLANK($A93),
_xlpm.Calculation,IF(_xlpm.IsPeriodBlankCondition,"",IF(_xlpm.IsPrincipalRemainingBlankCondition,"",IF(_xlpm.IsPrincipalZeroCondition,"",IF(_xlpm.StartingBalanceGreaterThanPrincipalOwedPlusPrepaymentCondition,$E93-$G93-$H93,0)))),
_xlpm.Calculation
)</f>
        <v>166531.28845589116</v>
      </c>
      <c r="J93" s="4">
        <f t="shared" ref="J93:J156" si="10">_xlfn.LET(
_xlpm.PrincpalRemainingCalculation,$B$11,
_xlpm.IsPrincipalZeroCondition,ROUND($I92,2) = 0,
_xlpm.IsPrincipalRemainingBlankCondition,$I92="",
_xlpm.IsPeriodBlankCondition,ISBLANK($A93),
_xlpm.Calculation,IF(_xlpm.IsPeriodBlankCondition,"",IF(_xlpm.IsPrincipalRemainingBlankCondition,"",IF(_xlpm.IsPrincipalZeroCondition,"",_xlpm.PrincpalRemainingCalculation))),
_xlpm.Calculation
)</f>
        <v>500</v>
      </c>
      <c r="K93" s="4">
        <f t="shared" ref="K93:K156" si="11">_xlfn.LET(
_xlpm.IsPrincipalRemainingLessThanOrEqualToPMICutoffAmtCondition,$I92&lt;=$B$2*(1-$B$13),
_xlpm.PMIMonthlyPayment,$B$17,
_xlpm.IsPrincipalZeroCondition,ROUND($I92,2) = 0,
_xlpm.IsPrincipalRemainingBlankCondition,$I92="",
_xlpm.IsPeriodBlankCondition,ISBLANK($A93),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L93" s="4">
        <f t="shared" ref="L93:L156" si="12">_xlfn.LET(
_xlpm.PrePaymentActuallyPaid,IF($E93&gt;=$G93+$H93,$H93,$E93-$G93),
_xlpm.IfPMIOwedIsBlank,IF($K93 = "",0,$K93),
_xlpm.TotalMonthlyPaymentCalculation,$F93+$G93+$J93+_xlpm.IfPMIOwedIsBlank+_xlpm.PrePaymentActuallyPaid,
_xlpm.IsPrincipalZeroCondition,ROUND($I92,2) = 0,
_xlpm.IsPrincipalRemainingBlankCondition,$I92="",
_xlpm.IsPeriodBlankCondition,ISBLANK($A93),
_xlpm.Calculation,IF(_xlpm.IsPeriodBlankCondition,"",IF(_xlpm.IsPrincipalRemainingBlankCondition,"",IF(_xlpm.IsPrincipalZeroCondition,"",_xlpm.TotalMonthlyPaymentCalculation))),
_xlpm.Calculation
)</f>
        <v>2463.4573496323683</v>
      </c>
      <c r="M93" s="4">
        <f>_xlfn.LET(
_xlpm.CumulativeInterestCalculation,SUM($F$29:$F93),
_xlpm.IsPrincipalZeroCondition,ROUND($I92,2) = 0,
_xlpm.IsPrincipalRemainingBlankCondition,$I92="",
_xlpm.IsPeriodBlankCondition,ISBLANK($A93),
_xlpm.Calculation,IF(_xlpm.IsPeriodBlankCondition,"",IF(_xlpm.IsPrincipalRemainingBlankCondition,"",IF(_xlpm.IsPrincipalZeroCondition,"",_xlpm.CumulativeInterestCalculation))),
_xlpm.Calculation
)</f>
        <v>103108.28410713516</v>
      </c>
      <c r="N93" s="4">
        <f>_xlfn.LET(
_xlpm.CumulativePrincipalCalculation,SUM($G$29:$H93),
_xlpm.CumulativePrincipalCalculationIfPrincipalLessThenOrEqualToMonthlyPaymentCondition,$N92+$H93,
_xlpm.PrincipalOwedCalculation,$B$10-$F93,
_xlpm.IsPrincipalLessThenOrEqualToMonthlyPaymentCondition,$I92&lt;=$B$10,
_xlpm.IsPrincipalZeroCondition,ROUND($I92,2) = 0,
_xlpm.IsPrincipalRemainingBlankCondition,$I92="",
_xlpm.IsPeriodBlankCondition,ISBLANK($A93),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13468.71154410887</v>
      </c>
      <c r="O93" s="4">
        <f>_xlfn.LET(
_xlpm.CumulativePMICalculation,SUM($K$29:$K93),
_xlpm.IsPrincipalZeroCondition,ROUND($I92,2) = 0,
_xlpm.IsPrincipalRemainingBlankCondition,$I92="",
_xlpm.IsPeriodBlankCondition,ISBLANK($A93),
_xlpm.Calculation,IF(_xlpm.IsPeriodBlankCondition,"",IF(_xlpm.IsPrincipalRemainingBlankCondition,"",IF(_xlpm.IsPrincipalZeroCondition,"",_xlpm.CumulativePMICalculation))),
_xlpm.Calculation
)</f>
        <v>19500</v>
      </c>
      <c r="P93" s="4">
        <f t="shared" si="7"/>
        <v>136076.99565124401</v>
      </c>
      <c r="Q93" s="4">
        <f>_xlfn.LET(
_xlpm.CumulativeHousingPaymentsIncludingAdditionalCosts,SUM($L$29:$L93),
_xlpm.PrincipalOwedCalculation,$B$10-$F93,
_xlpm.IsPrincipalLessThenOrEqualToMonthlyPaymentCondition,$I92&lt;=$B$10,
_xlpm.IsPrincipalZeroCondition,ROUND($I92,2) = 0,
_xlpm.IsPrincipalRemainingBlankCondition,$I92="",
_xlpm.IsPeriodBlankCondition,ISBLANK($A93),
_xlpm.Calculation,IF(_xlpm.IsPeriodBlankCondition,"",IF(_xlpm.IsPrincipalRemainingBlankCondition,"",IF(_xlpm.IsPrincipalZeroCondition,"",_xlpm.CumulativeHousingPaymentsIncludingAdditionalCosts))),
_xlpm.Calculation
)</f>
        <v>168576.99565124419</v>
      </c>
    </row>
    <row r="94" spans="1:17" x14ac:dyDescent="0.3">
      <c r="A94">
        <v>66</v>
      </c>
      <c r="B94" s="34">
        <f t="shared" ref="B94:B157" si="13">IF(ISBLANK($A94),"",EDATE($B93,1))</f>
        <v>45809</v>
      </c>
      <c r="C94" s="53">
        <v>0.1</v>
      </c>
      <c r="D94" s="35">
        <f>_xlfn.LET(
_xlpm.Payment,IF(OR($C94&lt;&gt;$C93,$C93=""),-PMT($C94/12,COUNT($A94:$A$628),$I93),$D93),
_xlpm.IsPrincipalRemainingZeroCondition,ROUND($I93,2)=0,
_xlpm.IsPrincipalRemainingBlankCondition,$I93="",
_xlpm.IsPeriodBlankCondition,ISBLANK($A94),
_xlpm.Calculation,IF(_xlpm.IsPeriodBlankCondition,"",IF(_xlpm.IsPrincipalRemainingBlankCondition,"",IF(_xlpm.IsPrincipalRemainingZeroCondition,"",_xlpm.Payment))),
_xlpm.Calculation
)</f>
        <v>1563.4573496323683</v>
      </c>
      <c r="E94" s="4">
        <f t="shared" ref="E94:E157" si="14">_xlfn.LET(
_xlpm.StartingPrincipalBalance,$I93,
_xlpm.IsPrincipalRemainingZeroCondition,ROUND($I93,2)=0,
_xlpm.IsPrincipalRemainingBlankCondition,$I93="",
_xlpm.IsPeriodBlankCondition,ISBLANK($A94),
_xlpm.Calculation,IF(_xlpm.IsPeriodBlankCondition,"",IF(_xlpm.IsPrincipalRemainingBlankCondition,"",IF(_xlpm.IsPrincipalRemainingZeroCondition,"",_xlpm.StartingPrincipalBalance))),
_xlpm.Calculation
)</f>
        <v>166531.28845589116</v>
      </c>
      <c r="F94" s="4" cm="1">
        <f t="array" ref="F94">_xlfn.LET(
_xlpm.InterestCalculation,$I93*($C94/12),
_xlpm.IsPrincipalRemainingZeroCondition,ROUND($I93,2)=0,
_xlpm.IsPrincipalRemainingBlankCondition,$I93="",
_xlpm.IsPeriodBlankCondition,ISBLANK($A94),
_xlpm.Calculation,IF(_xlpm.IsPeriodBlankCondition,"",IF(_xlpm.IsPrincipalRemainingBlankCondition,"",IF(_xlpm.IsPrincipalRemainingZeroCondition,"",_xlpm.InterestCalculation))),
_xlpm.Calculation
)</f>
        <v>1387.7607371324264</v>
      </c>
      <c r="G94" s="4">
        <f t="shared" si="8"/>
        <v>175.69661249994192</v>
      </c>
      <c r="H94" s="4">
        <v>100</v>
      </c>
      <c r="I94" s="4">
        <f t="shared" si="9"/>
        <v>166255.59184339122</v>
      </c>
      <c r="J94" s="4">
        <f t="shared" si="10"/>
        <v>500</v>
      </c>
      <c r="K94" s="4">
        <f t="shared" si="11"/>
        <v>300</v>
      </c>
      <c r="L94" s="4">
        <f t="shared" si="12"/>
        <v>2463.4573496323683</v>
      </c>
      <c r="M94" s="4">
        <f>_xlfn.LET(
_xlpm.CumulativeInterestCalculation,SUM($F$29:$F94),
_xlpm.IsPrincipalZeroCondition,ROUND($I93,2) = 0,
_xlpm.IsPrincipalRemainingBlankCondition,$I93="",
_xlpm.IsPeriodBlankCondition,ISBLANK($A94),
_xlpm.Calculation,IF(_xlpm.IsPeriodBlankCondition,"",IF(_xlpm.IsPrincipalRemainingBlankCondition,"",IF(_xlpm.IsPrincipalZeroCondition,"",_xlpm.CumulativeInterestCalculation))),
_xlpm.Calculation
)</f>
        <v>104496.04484426758</v>
      </c>
      <c r="N94" s="4">
        <f>_xlfn.LET(
_xlpm.CumulativePrincipalCalculation,SUM($G$29:$H94),
_xlpm.CumulativePrincipalCalculationIfPrincipalLessThenOrEqualToMonthlyPaymentCondition,$N93+$H94,
_xlpm.PrincipalOwedCalculation,$B$10-$F94,
_xlpm.IsPrincipalLessThenOrEqualToMonthlyPaymentCondition,$I93&lt;=$B$10,
_xlpm.IsPrincipalZeroCondition,ROUND($I93,2) = 0,
_xlpm.IsPrincipalRemainingBlankCondition,$I93="",
_xlpm.IsPeriodBlankCondition,ISBLANK($A94),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13744.408156608812</v>
      </c>
      <c r="O94" s="4">
        <f>_xlfn.LET(
_xlpm.CumulativePMICalculation,SUM($K$29:$K94),
_xlpm.IsPrincipalZeroCondition,ROUND($I93,2) = 0,
_xlpm.IsPrincipalRemainingBlankCondition,$I93="",
_xlpm.IsPeriodBlankCondition,ISBLANK($A94),
_xlpm.Calculation,IF(_xlpm.IsPeriodBlankCondition,"",IF(_xlpm.IsPrincipalRemainingBlankCondition,"",IF(_xlpm.IsPrincipalZeroCondition,"",_xlpm.CumulativePMICalculation))),
_xlpm.Calculation
)</f>
        <v>19800</v>
      </c>
      <c r="P94" s="4">
        <f t="shared" ref="P94:P157" si="15">_xlfn.LET(
_xlpm.CumulativeHousingPayments,$M94+$N94+$O94,
_xlpm.PrincipalOwedCalculation,$B$10-$F94,
_xlpm.IsPrincipalLessThenOrEqualToMonthlyPaymentCondition,$I93&lt;=$B$10,
_xlpm.IsPrincipalZeroCondition,ROUND($I93,2) = 0,
_xlpm.IsPrincipalRemainingBlankCondition,$I93="",
_xlpm.IsPeriodBlankCondition,ISBLANK($A94),
_xlpm.Calculation,IF(_xlpm.IsPeriodBlankCondition,"",IF(_xlpm.IsPrincipalRemainingBlankCondition,"",IF(_xlpm.IsPrincipalZeroCondition,"",_xlpm.CumulativeHousingPayments))),
_xlpm.Calculation
)</f>
        <v>138040.45300087641</v>
      </c>
      <c r="Q94" s="4">
        <f>_xlfn.LET(
_xlpm.CumulativeHousingPaymentsIncludingAdditionalCosts,SUM($L$29:$L94),
_xlpm.PrincipalOwedCalculation,$B$10-$F94,
_xlpm.IsPrincipalLessThenOrEqualToMonthlyPaymentCondition,$I93&lt;=$B$10,
_xlpm.IsPrincipalZeroCondition,ROUND($I93,2) = 0,
_xlpm.IsPrincipalRemainingBlankCondition,$I93="",
_xlpm.IsPeriodBlankCondition,ISBLANK($A94),
_xlpm.Calculation,IF(_xlpm.IsPeriodBlankCondition,"",IF(_xlpm.IsPrincipalRemainingBlankCondition,"",IF(_xlpm.IsPrincipalZeroCondition,"",_xlpm.CumulativeHousingPaymentsIncludingAdditionalCosts))),
_xlpm.Calculation
)</f>
        <v>171040.45300087656</v>
      </c>
    </row>
    <row r="95" spans="1:17" x14ac:dyDescent="0.3">
      <c r="A95">
        <v>67</v>
      </c>
      <c r="B95" s="34">
        <f t="shared" si="13"/>
        <v>45839</v>
      </c>
      <c r="C95" s="53">
        <v>0.1</v>
      </c>
      <c r="D95" s="35">
        <f>_xlfn.LET(
_xlpm.Payment,IF(OR($C95&lt;&gt;$C94,$C94=""),-PMT($C95/12,COUNT($A95:$A$628),$I94),$D94),
_xlpm.IsPrincipalRemainingZeroCondition,ROUND($I94,2)=0,
_xlpm.IsPrincipalRemainingBlankCondition,$I94="",
_xlpm.IsPeriodBlankCondition,ISBLANK($A95),
_xlpm.Calculation,IF(_xlpm.IsPeriodBlankCondition,"",IF(_xlpm.IsPrincipalRemainingBlankCondition,"",IF(_xlpm.IsPrincipalRemainingZeroCondition,"",_xlpm.Payment))),
_xlpm.Calculation
)</f>
        <v>1563.4573496323683</v>
      </c>
      <c r="E95" s="4">
        <f t="shared" si="14"/>
        <v>166255.59184339122</v>
      </c>
      <c r="F95" s="4" cm="1">
        <f t="array" ref="F95">_xlfn.LET(
_xlpm.InterestCalculation,$I94*($C95/12),
_xlpm.IsPrincipalRemainingZeroCondition,ROUND($I94,2)=0,
_xlpm.IsPrincipalRemainingBlankCondition,$I94="",
_xlpm.IsPeriodBlankCondition,ISBLANK($A95),
_xlpm.Calculation,IF(_xlpm.IsPeriodBlankCondition,"",IF(_xlpm.IsPrincipalRemainingBlankCondition,"",IF(_xlpm.IsPrincipalRemainingZeroCondition,"",_xlpm.InterestCalculation))),
_xlpm.Calculation
)</f>
        <v>1385.4632653615934</v>
      </c>
      <c r="G95" s="4">
        <f t="shared" si="8"/>
        <v>177.99408427077492</v>
      </c>
      <c r="H95" s="4">
        <v>100</v>
      </c>
      <c r="I95" s="4">
        <f t="shared" si="9"/>
        <v>165977.59775912043</v>
      </c>
      <c r="J95" s="4">
        <f t="shared" si="10"/>
        <v>500</v>
      </c>
      <c r="K95" s="4">
        <f t="shared" si="11"/>
        <v>300</v>
      </c>
      <c r="L95" s="4">
        <f t="shared" si="12"/>
        <v>2463.4573496323683</v>
      </c>
      <c r="M95" s="4">
        <f>_xlfn.LET(
_xlpm.CumulativeInterestCalculation,SUM($F$29:$F95),
_xlpm.IsPrincipalZeroCondition,ROUND($I94,2) = 0,
_xlpm.IsPrincipalRemainingBlankCondition,$I94="",
_xlpm.IsPeriodBlankCondition,ISBLANK($A95),
_xlpm.Calculation,IF(_xlpm.IsPeriodBlankCondition,"",IF(_xlpm.IsPrincipalRemainingBlankCondition,"",IF(_xlpm.IsPrincipalZeroCondition,"",_xlpm.CumulativeInterestCalculation))),
_xlpm.Calculation
)</f>
        <v>105881.50810962918</v>
      </c>
      <c r="N95" s="4">
        <f>_xlfn.LET(
_xlpm.CumulativePrincipalCalculation,SUM($G$29:$H95),
_xlpm.CumulativePrincipalCalculationIfPrincipalLessThenOrEqualToMonthlyPaymentCondition,$N94+$H95,
_xlpm.PrincipalOwedCalculation,$B$10-$F95,
_xlpm.IsPrincipalLessThenOrEqualToMonthlyPaymentCondition,$I94&lt;=$B$10,
_xlpm.IsPrincipalZeroCondition,ROUND($I94,2) = 0,
_xlpm.IsPrincipalRemainingBlankCondition,$I94="",
_xlpm.IsPeriodBlankCondition,ISBLANK($A95),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14022.402240879586</v>
      </c>
      <c r="O95" s="4">
        <f>_xlfn.LET(
_xlpm.CumulativePMICalculation,SUM($K$29:$K95),
_xlpm.IsPrincipalZeroCondition,ROUND($I94,2) = 0,
_xlpm.IsPrincipalRemainingBlankCondition,$I94="",
_xlpm.IsPeriodBlankCondition,ISBLANK($A95),
_xlpm.Calculation,IF(_xlpm.IsPeriodBlankCondition,"",IF(_xlpm.IsPrincipalRemainingBlankCondition,"",IF(_xlpm.IsPrincipalZeroCondition,"",_xlpm.CumulativePMICalculation))),
_xlpm.Calculation
)</f>
        <v>20100</v>
      </c>
      <c r="P95" s="4">
        <f t="shared" si="15"/>
        <v>140003.91035050876</v>
      </c>
      <c r="Q95" s="4">
        <f>_xlfn.LET(
_xlpm.CumulativeHousingPaymentsIncludingAdditionalCosts,SUM($L$29:$L95),
_xlpm.PrincipalOwedCalculation,$B$10-$F95,
_xlpm.IsPrincipalLessThenOrEqualToMonthlyPaymentCondition,$I94&lt;=$B$10,
_xlpm.IsPrincipalZeroCondition,ROUND($I94,2) = 0,
_xlpm.IsPrincipalRemainingBlankCondition,$I94="",
_xlpm.IsPeriodBlankCondition,ISBLANK($A95),
_xlpm.Calculation,IF(_xlpm.IsPeriodBlankCondition,"",IF(_xlpm.IsPrincipalRemainingBlankCondition,"",IF(_xlpm.IsPrincipalZeroCondition,"",_xlpm.CumulativeHousingPaymentsIncludingAdditionalCosts))),
_xlpm.Calculation
)</f>
        <v>173503.91035050893</v>
      </c>
    </row>
    <row r="96" spans="1:17" x14ac:dyDescent="0.3">
      <c r="A96">
        <v>68</v>
      </c>
      <c r="B96" s="34">
        <f t="shared" si="13"/>
        <v>45870</v>
      </c>
      <c r="C96" s="53">
        <v>0.1</v>
      </c>
      <c r="D96" s="35">
        <f>_xlfn.LET(
_xlpm.Payment,IF(OR($C96&lt;&gt;$C95,$C95=""),-PMT($C96/12,COUNT($A96:$A$628),$I95),$D95),
_xlpm.IsPrincipalRemainingZeroCondition,ROUND($I95,2)=0,
_xlpm.IsPrincipalRemainingBlankCondition,$I95="",
_xlpm.IsPeriodBlankCondition,ISBLANK($A96),
_xlpm.Calculation,IF(_xlpm.IsPeriodBlankCondition,"",IF(_xlpm.IsPrincipalRemainingBlankCondition,"",IF(_xlpm.IsPrincipalRemainingZeroCondition,"",_xlpm.Payment))),
_xlpm.Calculation
)</f>
        <v>1563.4573496323683</v>
      </c>
      <c r="E96" s="4">
        <f t="shared" si="14"/>
        <v>165977.59775912043</v>
      </c>
      <c r="F96" s="4" cm="1">
        <f t="array" ref="F96">_xlfn.LET(
_xlpm.InterestCalculation,$I95*($C96/12),
_xlpm.IsPrincipalRemainingZeroCondition,ROUND($I95,2)=0,
_xlpm.IsPrincipalRemainingBlankCondition,$I95="",
_xlpm.IsPeriodBlankCondition,ISBLANK($A96),
_xlpm.Calculation,IF(_xlpm.IsPeriodBlankCondition,"",IF(_xlpm.IsPrincipalRemainingBlankCondition,"",IF(_xlpm.IsPrincipalRemainingZeroCondition,"",_xlpm.InterestCalculation))),
_xlpm.Calculation
)</f>
        <v>1383.1466479926703</v>
      </c>
      <c r="G96" s="4">
        <f t="shared" si="8"/>
        <v>180.31070163969798</v>
      </c>
      <c r="H96" s="4">
        <v>100</v>
      </c>
      <c r="I96" s="4">
        <f t="shared" si="9"/>
        <v>165697.28705748072</v>
      </c>
      <c r="J96" s="4">
        <f t="shared" si="10"/>
        <v>500</v>
      </c>
      <c r="K96" s="4">
        <f t="shared" si="11"/>
        <v>300</v>
      </c>
      <c r="L96" s="4">
        <f t="shared" si="12"/>
        <v>2463.4573496323683</v>
      </c>
      <c r="M96" s="4">
        <f>_xlfn.LET(
_xlpm.CumulativeInterestCalculation,SUM($F$29:$F96),
_xlpm.IsPrincipalZeroCondition,ROUND($I95,2) = 0,
_xlpm.IsPrincipalRemainingBlankCondition,$I95="",
_xlpm.IsPeriodBlankCondition,ISBLANK($A96),
_xlpm.Calculation,IF(_xlpm.IsPeriodBlankCondition,"",IF(_xlpm.IsPrincipalRemainingBlankCondition,"",IF(_xlpm.IsPrincipalZeroCondition,"",_xlpm.CumulativeInterestCalculation))),
_xlpm.Calculation
)</f>
        <v>107264.65475762186</v>
      </c>
      <c r="N96" s="4">
        <f>_xlfn.LET(
_xlpm.CumulativePrincipalCalculation,SUM($G$29:$H96),
_xlpm.CumulativePrincipalCalculationIfPrincipalLessThenOrEqualToMonthlyPaymentCondition,$N95+$H96,
_xlpm.PrincipalOwedCalculation,$B$10-$F96,
_xlpm.IsPrincipalLessThenOrEqualToMonthlyPaymentCondition,$I95&lt;=$B$10,
_xlpm.IsPrincipalZeroCondition,ROUND($I95,2) = 0,
_xlpm.IsPrincipalRemainingBlankCondition,$I95="",
_xlpm.IsPeriodBlankCondition,ISBLANK($A96),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14302.712942519283</v>
      </c>
      <c r="O96" s="4">
        <f>_xlfn.LET(
_xlpm.CumulativePMICalculation,SUM($K$29:$K96),
_xlpm.IsPrincipalZeroCondition,ROUND($I95,2) = 0,
_xlpm.IsPrincipalRemainingBlankCondition,$I95="",
_xlpm.IsPeriodBlankCondition,ISBLANK($A96),
_xlpm.Calculation,IF(_xlpm.IsPeriodBlankCondition,"",IF(_xlpm.IsPrincipalRemainingBlankCondition,"",IF(_xlpm.IsPrincipalZeroCondition,"",_xlpm.CumulativePMICalculation))),
_xlpm.Calculation
)</f>
        <v>20400</v>
      </c>
      <c r="P96" s="4">
        <f t="shared" si="15"/>
        <v>141967.36770014116</v>
      </c>
      <c r="Q96" s="4">
        <f>_xlfn.LET(
_xlpm.CumulativeHousingPaymentsIncludingAdditionalCosts,SUM($L$29:$L96),
_xlpm.PrincipalOwedCalculation,$B$10-$F96,
_xlpm.IsPrincipalLessThenOrEqualToMonthlyPaymentCondition,$I95&lt;=$B$10,
_xlpm.IsPrincipalZeroCondition,ROUND($I95,2) = 0,
_xlpm.IsPrincipalRemainingBlankCondition,$I95="",
_xlpm.IsPeriodBlankCondition,ISBLANK($A96),
_xlpm.Calculation,IF(_xlpm.IsPeriodBlankCondition,"",IF(_xlpm.IsPrincipalRemainingBlankCondition,"",IF(_xlpm.IsPrincipalZeroCondition,"",_xlpm.CumulativeHousingPaymentsIncludingAdditionalCosts))),
_xlpm.Calculation
)</f>
        <v>175967.3677001413</v>
      </c>
    </row>
    <row r="97" spans="1:17" x14ac:dyDescent="0.3">
      <c r="A97">
        <v>69</v>
      </c>
      <c r="B97" s="34">
        <f t="shared" si="13"/>
        <v>45901</v>
      </c>
      <c r="C97" s="53">
        <v>0.1</v>
      </c>
      <c r="D97" s="35">
        <f>_xlfn.LET(
_xlpm.Payment,IF(OR($C97&lt;&gt;$C96,$C96=""),-PMT($C97/12,COUNT($A97:$A$628),$I96),$D96),
_xlpm.IsPrincipalRemainingZeroCondition,ROUND($I96,2)=0,
_xlpm.IsPrincipalRemainingBlankCondition,$I96="",
_xlpm.IsPeriodBlankCondition,ISBLANK($A97),
_xlpm.Calculation,IF(_xlpm.IsPeriodBlankCondition,"",IF(_xlpm.IsPrincipalRemainingBlankCondition,"",IF(_xlpm.IsPrincipalRemainingZeroCondition,"",_xlpm.Payment))),
_xlpm.Calculation
)</f>
        <v>1563.4573496323683</v>
      </c>
      <c r="E97" s="4">
        <f t="shared" si="14"/>
        <v>165697.28705748072</v>
      </c>
      <c r="F97" s="4" cm="1">
        <f t="array" ref="F97">_xlfn.LET(
_xlpm.InterestCalculation,$I96*($C97/12),
_xlpm.IsPrincipalRemainingZeroCondition,ROUND($I96,2)=0,
_xlpm.IsPrincipalRemainingBlankCondition,$I96="",
_xlpm.IsPeriodBlankCondition,ISBLANK($A97),
_xlpm.Calculation,IF(_xlpm.IsPeriodBlankCondition,"",IF(_xlpm.IsPrincipalRemainingBlankCondition,"",IF(_xlpm.IsPrincipalRemainingZeroCondition,"",_xlpm.InterestCalculation))),
_xlpm.Calculation
)</f>
        <v>1380.8107254790059</v>
      </c>
      <c r="G97" s="4">
        <f t="shared" si="8"/>
        <v>182.64662415336238</v>
      </c>
      <c r="H97" s="4">
        <v>100</v>
      </c>
      <c r="I97" s="4">
        <f t="shared" si="9"/>
        <v>165414.64043332735</v>
      </c>
      <c r="J97" s="4">
        <f t="shared" si="10"/>
        <v>500</v>
      </c>
      <c r="K97" s="4">
        <f t="shared" si="11"/>
        <v>300</v>
      </c>
      <c r="L97" s="4">
        <f t="shared" si="12"/>
        <v>2463.4573496323683</v>
      </c>
      <c r="M97" s="4">
        <f>_xlfn.LET(
_xlpm.CumulativeInterestCalculation,SUM($F$29:$F97),
_xlpm.IsPrincipalZeroCondition,ROUND($I96,2) = 0,
_xlpm.IsPrincipalRemainingBlankCondition,$I96="",
_xlpm.IsPeriodBlankCondition,ISBLANK($A97),
_xlpm.Calculation,IF(_xlpm.IsPeriodBlankCondition,"",IF(_xlpm.IsPrincipalRemainingBlankCondition,"",IF(_xlpm.IsPrincipalZeroCondition,"",_xlpm.CumulativeInterestCalculation))),
_xlpm.Calculation
)</f>
        <v>108645.46548310087</v>
      </c>
      <c r="N97" s="4">
        <f>_xlfn.LET(
_xlpm.CumulativePrincipalCalculation,SUM($G$29:$H97),
_xlpm.CumulativePrincipalCalculationIfPrincipalLessThenOrEqualToMonthlyPaymentCondition,$N96+$H97,
_xlpm.PrincipalOwedCalculation,$B$10-$F97,
_xlpm.IsPrincipalLessThenOrEqualToMonthlyPaymentCondition,$I96&lt;=$B$10,
_xlpm.IsPrincipalZeroCondition,ROUND($I96,2) = 0,
_xlpm.IsPrincipalRemainingBlankCondition,$I96="",
_xlpm.IsPeriodBlankCondition,ISBLANK($A97),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14585.359566672645</v>
      </c>
      <c r="O97" s="4">
        <f>_xlfn.LET(
_xlpm.CumulativePMICalculation,SUM($K$29:$K97),
_xlpm.IsPrincipalZeroCondition,ROUND($I96,2) = 0,
_xlpm.IsPrincipalRemainingBlankCondition,$I96="",
_xlpm.IsPeriodBlankCondition,ISBLANK($A97),
_xlpm.Calculation,IF(_xlpm.IsPeriodBlankCondition,"",IF(_xlpm.IsPrincipalRemainingBlankCondition,"",IF(_xlpm.IsPrincipalZeroCondition,"",_xlpm.CumulativePMICalculation))),
_xlpm.Calculation
)</f>
        <v>20700</v>
      </c>
      <c r="P97" s="4">
        <f t="shared" si="15"/>
        <v>143930.8250497735</v>
      </c>
      <c r="Q97" s="4">
        <f>_xlfn.LET(
_xlpm.CumulativeHousingPaymentsIncludingAdditionalCosts,SUM($L$29:$L97),
_xlpm.PrincipalOwedCalculation,$B$10-$F97,
_xlpm.IsPrincipalLessThenOrEqualToMonthlyPaymentCondition,$I96&lt;=$B$10,
_xlpm.IsPrincipalZeroCondition,ROUND($I96,2) = 0,
_xlpm.IsPrincipalRemainingBlankCondition,$I96="",
_xlpm.IsPeriodBlankCondition,ISBLANK($A97),
_xlpm.Calculation,IF(_xlpm.IsPeriodBlankCondition,"",IF(_xlpm.IsPrincipalRemainingBlankCondition,"",IF(_xlpm.IsPrincipalZeroCondition,"",_xlpm.CumulativeHousingPaymentsIncludingAdditionalCosts))),
_xlpm.Calculation
)</f>
        <v>178430.82504977367</v>
      </c>
    </row>
    <row r="98" spans="1:17" x14ac:dyDescent="0.3">
      <c r="A98">
        <v>70</v>
      </c>
      <c r="B98" s="34">
        <f t="shared" si="13"/>
        <v>45931</v>
      </c>
      <c r="C98" s="53">
        <v>0.1</v>
      </c>
      <c r="D98" s="35">
        <f>_xlfn.LET(
_xlpm.Payment,IF(OR($C98&lt;&gt;$C97,$C97=""),-PMT($C98/12,COUNT($A98:$A$628),$I97),$D97),
_xlpm.IsPrincipalRemainingZeroCondition,ROUND($I97,2)=0,
_xlpm.IsPrincipalRemainingBlankCondition,$I97="",
_xlpm.IsPeriodBlankCondition,ISBLANK($A98),
_xlpm.Calculation,IF(_xlpm.IsPeriodBlankCondition,"",IF(_xlpm.IsPrincipalRemainingBlankCondition,"",IF(_xlpm.IsPrincipalRemainingZeroCondition,"",_xlpm.Payment))),
_xlpm.Calculation
)</f>
        <v>1563.4573496323683</v>
      </c>
      <c r="E98" s="4">
        <f t="shared" si="14"/>
        <v>165414.64043332735</v>
      </c>
      <c r="F98" s="4" cm="1">
        <f t="array" ref="F98">_xlfn.LET(
_xlpm.InterestCalculation,$I97*($C98/12),
_xlpm.IsPrincipalRemainingZeroCondition,ROUND($I97,2)=0,
_xlpm.IsPrincipalRemainingBlankCondition,$I97="",
_xlpm.IsPeriodBlankCondition,ISBLANK($A98),
_xlpm.Calculation,IF(_xlpm.IsPeriodBlankCondition,"",IF(_xlpm.IsPrincipalRemainingBlankCondition,"",IF(_xlpm.IsPrincipalRemainingZeroCondition,"",_xlpm.InterestCalculation))),
_xlpm.Calculation
)</f>
        <v>1378.4553369443945</v>
      </c>
      <c r="G98" s="4">
        <f t="shared" si="8"/>
        <v>185.00201268797377</v>
      </c>
      <c r="H98" s="4">
        <v>100</v>
      </c>
      <c r="I98" s="4">
        <f t="shared" si="9"/>
        <v>165129.63842063939</v>
      </c>
      <c r="J98" s="4">
        <f t="shared" si="10"/>
        <v>500</v>
      </c>
      <c r="K98" s="4">
        <f t="shared" si="11"/>
        <v>300</v>
      </c>
      <c r="L98" s="4">
        <f t="shared" si="12"/>
        <v>2463.4573496323683</v>
      </c>
      <c r="M98" s="4">
        <f>_xlfn.LET(
_xlpm.CumulativeInterestCalculation,SUM($F$29:$F98),
_xlpm.IsPrincipalZeroCondition,ROUND($I97,2) = 0,
_xlpm.IsPrincipalRemainingBlankCondition,$I97="",
_xlpm.IsPeriodBlankCondition,ISBLANK($A98),
_xlpm.Calculation,IF(_xlpm.IsPeriodBlankCondition,"",IF(_xlpm.IsPrincipalRemainingBlankCondition,"",IF(_xlpm.IsPrincipalZeroCondition,"",_xlpm.CumulativeInterestCalculation))),
_xlpm.Calculation
)</f>
        <v>110023.92082004526</v>
      </c>
      <c r="N98" s="4">
        <f>_xlfn.LET(
_xlpm.CumulativePrincipalCalculation,SUM($G$29:$H98),
_xlpm.CumulativePrincipalCalculationIfPrincipalLessThenOrEqualToMonthlyPaymentCondition,$N97+$H98,
_xlpm.PrincipalOwedCalculation,$B$10-$F98,
_xlpm.IsPrincipalLessThenOrEqualToMonthlyPaymentCondition,$I97&lt;=$B$10,
_xlpm.IsPrincipalZeroCondition,ROUND($I97,2) = 0,
_xlpm.IsPrincipalRemainingBlankCondition,$I97="",
_xlpm.IsPeriodBlankCondition,ISBLANK($A98),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14870.361579360619</v>
      </c>
      <c r="O98" s="4">
        <f>_xlfn.LET(
_xlpm.CumulativePMICalculation,SUM($K$29:$K98),
_xlpm.IsPrincipalZeroCondition,ROUND($I97,2) = 0,
_xlpm.IsPrincipalRemainingBlankCondition,$I97="",
_xlpm.IsPeriodBlankCondition,ISBLANK($A98),
_xlpm.Calculation,IF(_xlpm.IsPeriodBlankCondition,"",IF(_xlpm.IsPrincipalRemainingBlankCondition,"",IF(_xlpm.IsPrincipalZeroCondition,"",_xlpm.CumulativePMICalculation))),
_xlpm.Calculation
)</f>
        <v>21000</v>
      </c>
      <c r="P98" s="4">
        <f t="shared" si="15"/>
        <v>145894.28239940587</v>
      </c>
      <c r="Q98" s="4">
        <f>_xlfn.LET(
_xlpm.CumulativeHousingPaymentsIncludingAdditionalCosts,SUM($L$29:$L98),
_xlpm.PrincipalOwedCalculation,$B$10-$F98,
_xlpm.IsPrincipalLessThenOrEqualToMonthlyPaymentCondition,$I97&lt;=$B$10,
_xlpm.IsPrincipalZeroCondition,ROUND($I97,2) = 0,
_xlpm.IsPrincipalRemainingBlankCondition,$I97="",
_xlpm.IsPeriodBlankCondition,ISBLANK($A98),
_xlpm.Calculation,IF(_xlpm.IsPeriodBlankCondition,"",IF(_xlpm.IsPrincipalRemainingBlankCondition,"",IF(_xlpm.IsPrincipalZeroCondition,"",_xlpm.CumulativeHousingPaymentsIncludingAdditionalCosts))),
_xlpm.Calculation
)</f>
        <v>180894.28239940605</v>
      </c>
    </row>
    <row r="99" spans="1:17" x14ac:dyDescent="0.3">
      <c r="A99">
        <v>71</v>
      </c>
      <c r="B99" s="34">
        <f t="shared" si="13"/>
        <v>45962</v>
      </c>
      <c r="C99" s="53">
        <v>0.1</v>
      </c>
      <c r="D99" s="35">
        <f>_xlfn.LET(
_xlpm.Payment,IF(OR($C99&lt;&gt;$C98,$C98=""),-PMT($C99/12,COUNT($A99:$A$628),$I98),$D98),
_xlpm.IsPrincipalRemainingZeroCondition,ROUND($I98,2)=0,
_xlpm.IsPrincipalRemainingBlankCondition,$I98="",
_xlpm.IsPeriodBlankCondition,ISBLANK($A99),
_xlpm.Calculation,IF(_xlpm.IsPeriodBlankCondition,"",IF(_xlpm.IsPrincipalRemainingBlankCondition,"",IF(_xlpm.IsPrincipalRemainingZeroCondition,"",_xlpm.Payment))),
_xlpm.Calculation
)</f>
        <v>1563.4573496323683</v>
      </c>
      <c r="E99" s="4">
        <f t="shared" si="14"/>
        <v>165129.63842063939</v>
      </c>
      <c r="F99" s="4" cm="1">
        <f t="array" ref="F99">_xlfn.LET(
_xlpm.InterestCalculation,$I98*($C99/12),
_xlpm.IsPrincipalRemainingZeroCondition,ROUND($I98,2)=0,
_xlpm.IsPrincipalRemainingBlankCondition,$I98="",
_xlpm.IsPeriodBlankCondition,ISBLANK($A99),
_xlpm.Calculation,IF(_xlpm.IsPeriodBlankCondition,"",IF(_xlpm.IsPrincipalRemainingBlankCondition,"",IF(_xlpm.IsPrincipalRemainingZeroCondition,"",_xlpm.InterestCalculation))),
_xlpm.Calculation
)</f>
        <v>1376.0803201719948</v>
      </c>
      <c r="G99" s="4">
        <f t="shared" si="8"/>
        <v>187.37702946037348</v>
      </c>
      <c r="H99" s="4">
        <v>100</v>
      </c>
      <c r="I99" s="4">
        <f t="shared" si="9"/>
        <v>164842.26139117902</v>
      </c>
      <c r="J99" s="4">
        <f t="shared" si="10"/>
        <v>500</v>
      </c>
      <c r="K99" s="4">
        <f t="shared" si="11"/>
        <v>300</v>
      </c>
      <c r="L99" s="4">
        <f t="shared" si="12"/>
        <v>2463.4573496323683</v>
      </c>
      <c r="M99" s="4">
        <f>_xlfn.LET(
_xlpm.CumulativeInterestCalculation,SUM($F$29:$F99),
_xlpm.IsPrincipalZeroCondition,ROUND($I98,2) = 0,
_xlpm.IsPrincipalRemainingBlankCondition,$I98="",
_xlpm.IsPeriodBlankCondition,ISBLANK($A99),
_xlpm.Calculation,IF(_xlpm.IsPeriodBlankCondition,"",IF(_xlpm.IsPrincipalRemainingBlankCondition,"",IF(_xlpm.IsPrincipalZeroCondition,"",_xlpm.CumulativeInterestCalculation))),
_xlpm.Calculation
)</f>
        <v>111400.00114021725</v>
      </c>
      <c r="N99" s="4">
        <f>_xlfn.LET(
_xlpm.CumulativePrincipalCalculation,SUM($G$29:$H99),
_xlpm.CumulativePrincipalCalculationIfPrincipalLessThenOrEqualToMonthlyPaymentCondition,$N98+$H99,
_xlpm.PrincipalOwedCalculation,$B$10-$F99,
_xlpm.IsPrincipalLessThenOrEqualToMonthlyPaymentCondition,$I98&lt;=$B$10,
_xlpm.IsPrincipalZeroCondition,ROUND($I98,2) = 0,
_xlpm.IsPrincipalRemainingBlankCondition,$I98="",
_xlpm.IsPeriodBlankCondition,ISBLANK($A99),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15157.738608820991</v>
      </c>
      <c r="O99" s="4">
        <f>_xlfn.LET(
_xlpm.CumulativePMICalculation,SUM($K$29:$K99),
_xlpm.IsPrincipalZeroCondition,ROUND($I98,2) = 0,
_xlpm.IsPrincipalRemainingBlankCondition,$I98="",
_xlpm.IsPeriodBlankCondition,ISBLANK($A99),
_xlpm.Calculation,IF(_xlpm.IsPeriodBlankCondition,"",IF(_xlpm.IsPrincipalRemainingBlankCondition,"",IF(_xlpm.IsPrincipalZeroCondition,"",_xlpm.CumulativePMICalculation))),
_xlpm.Calculation
)</f>
        <v>21300</v>
      </c>
      <c r="P99" s="4">
        <f t="shared" si="15"/>
        <v>147857.73974903824</v>
      </c>
      <c r="Q99" s="4">
        <f>_xlfn.LET(
_xlpm.CumulativeHousingPaymentsIncludingAdditionalCosts,SUM($L$29:$L99),
_xlpm.PrincipalOwedCalculation,$B$10-$F99,
_xlpm.IsPrincipalLessThenOrEqualToMonthlyPaymentCondition,$I98&lt;=$B$10,
_xlpm.IsPrincipalZeroCondition,ROUND($I98,2) = 0,
_xlpm.IsPrincipalRemainingBlankCondition,$I98="",
_xlpm.IsPeriodBlankCondition,ISBLANK($A99),
_xlpm.Calculation,IF(_xlpm.IsPeriodBlankCondition,"",IF(_xlpm.IsPrincipalRemainingBlankCondition,"",IF(_xlpm.IsPrincipalZeroCondition,"",_xlpm.CumulativeHousingPaymentsIncludingAdditionalCosts))),
_xlpm.Calculation
)</f>
        <v>183357.73974903842</v>
      </c>
    </row>
    <row r="100" spans="1:17" x14ac:dyDescent="0.3">
      <c r="A100">
        <v>72</v>
      </c>
      <c r="B100" s="34">
        <f t="shared" si="13"/>
        <v>45992</v>
      </c>
      <c r="C100" s="53">
        <v>0.1</v>
      </c>
      <c r="D100" s="35">
        <f>_xlfn.LET(
_xlpm.Payment,IF(OR($C100&lt;&gt;$C99,$C99=""),-PMT($C100/12,COUNT($A100:$A$628),$I99),$D99),
_xlpm.IsPrincipalRemainingZeroCondition,ROUND($I99,2)=0,
_xlpm.IsPrincipalRemainingBlankCondition,$I99="",
_xlpm.IsPeriodBlankCondition,ISBLANK($A100),
_xlpm.Calculation,IF(_xlpm.IsPeriodBlankCondition,"",IF(_xlpm.IsPrincipalRemainingBlankCondition,"",IF(_xlpm.IsPrincipalRemainingZeroCondition,"",_xlpm.Payment))),
_xlpm.Calculation
)</f>
        <v>1563.4573496323683</v>
      </c>
      <c r="E100" s="4">
        <f t="shared" si="14"/>
        <v>164842.26139117902</v>
      </c>
      <c r="F100" s="4" cm="1">
        <f t="array" ref="F100">_xlfn.LET(
_xlpm.InterestCalculation,$I99*($C100/12),
_xlpm.IsPrincipalRemainingZeroCondition,ROUND($I99,2)=0,
_xlpm.IsPrincipalRemainingBlankCondition,$I99="",
_xlpm.IsPeriodBlankCondition,ISBLANK($A100),
_xlpm.Calculation,IF(_xlpm.IsPeriodBlankCondition,"",IF(_xlpm.IsPrincipalRemainingBlankCondition,"",IF(_xlpm.IsPrincipalRemainingZeroCondition,"",_xlpm.InterestCalculation))),
_xlpm.Calculation
)</f>
        <v>1373.6855115931585</v>
      </c>
      <c r="G100" s="4">
        <f t="shared" si="8"/>
        <v>189.7718380392098</v>
      </c>
      <c r="H100" s="4">
        <v>100</v>
      </c>
      <c r="I100" s="4">
        <f t="shared" si="9"/>
        <v>164552.48955313981</v>
      </c>
      <c r="J100" s="4">
        <f t="shared" si="10"/>
        <v>500</v>
      </c>
      <c r="K100" s="4">
        <f t="shared" si="11"/>
        <v>300</v>
      </c>
      <c r="L100" s="4">
        <f t="shared" si="12"/>
        <v>2463.4573496323683</v>
      </c>
      <c r="M100" s="4">
        <f>_xlfn.LET(
_xlpm.CumulativeInterestCalculation,SUM($F$29:$F100),
_xlpm.IsPrincipalZeroCondition,ROUND($I99,2) = 0,
_xlpm.IsPrincipalRemainingBlankCondition,$I99="",
_xlpm.IsPeriodBlankCondition,ISBLANK($A100),
_xlpm.Calculation,IF(_xlpm.IsPeriodBlankCondition,"",IF(_xlpm.IsPrincipalRemainingBlankCondition,"",IF(_xlpm.IsPrincipalZeroCondition,"",_xlpm.CumulativeInterestCalculation))),
_xlpm.Calculation
)</f>
        <v>112773.68665181041</v>
      </c>
      <c r="N100" s="4">
        <f>_xlfn.LET(
_xlpm.CumulativePrincipalCalculation,SUM($G$29:$H100),
_xlpm.CumulativePrincipalCalculationIfPrincipalLessThenOrEqualToMonthlyPaymentCondition,$N99+$H100,
_xlpm.PrincipalOwedCalculation,$B$10-$F100,
_xlpm.IsPrincipalLessThenOrEqualToMonthlyPaymentCondition,$I99&lt;=$B$10,
_xlpm.IsPrincipalZeroCondition,ROUND($I99,2) = 0,
_xlpm.IsPrincipalRemainingBlankCondition,$I99="",
_xlpm.IsPeriodBlankCondition,ISBLANK($A100),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15447.5104468602</v>
      </c>
      <c r="O100" s="4">
        <f>_xlfn.LET(
_xlpm.CumulativePMICalculation,SUM($K$29:$K100),
_xlpm.IsPrincipalZeroCondition,ROUND($I99,2) = 0,
_xlpm.IsPrincipalRemainingBlankCondition,$I99="",
_xlpm.IsPeriodBlankCondition,ISBLANK($A100),
_xlpm.Calculation,IF(_xlpm.IsPeriodBlankCondition,"",IF(_xlpm.IsPrincipalRemainingBlankCondition,"",IF(_xlpm.IsPrincipalZeroCondition,"",_xlpm.CumulativePMICalculation))),
_xlpm.Calculation
)</f>
        <v>21600</v>
      </c>
      <c r="P100" s="4">
        <f t="shared" si="15"/>
        <v>149821.19709867061</v>
      </c>
      <c r="Q100" s="4">
        <f>_xlfn.LET(
_xlpm.CumulativeHousingPaymentsIncludingAdditionalCosts,SUM($L$29:$L100),
_xlpm.PrincipalOwedCalculation,$B$10-$F100,
_xlpm.IsPrincipalLessThenOrEqualToMonthlyPaymentCondition,$I99&lt;=$B$10,
_xlpm.IsPrincipalZeroCondition,ROUND($I99,2) = 0,
_xlpm.IsPrincipalRemainingBlankCondition,$I99="",
_xlpm.IsPeriodBlankCondition,ISBLANK($A100),
_xlpm.Calculation,IF(_xlpm.IsPeriodBlankCondition,"",IF(_xlpm.IsPrincipalRemainingBlankCondition,"",IF(_xlpm.IsPrincipalZeroCondition,"",_xlpm.CumulativeHousingPaymentsIncludingAdditionalCosts))),
_xlpm.Calculation
)</f>
        <v>185821.19709867079</v>
      </c>
    </row>
    <row r="101" spans="1:17" x14ac:dyDescent="0.3">
      <c r="A101">
        <v>73</v>
      </c>
      <c r="B101" s="34">
        <f t="shared" si="13"/>
        <v>46023</v>
      </c>
      <c r="C101" s="53">
        <v>0.1</v>
      </c>
      <c r="D101" s="35">
        <f>_xlfn.LET(
_xlpm.Payment,IF(OR($C101&lt;&gt;$C100,$C100=""),-PMT($C101/12,COUNT($A101:$A$628),$I100),$D100),
_xlpm.IsPrincipalRemainingZeroCondition,ROUND($I100,2)=0,
_xlpm.IsPrincipalRemainingBlankCondition,$I100="",
_xlpm.IsPeriodBlankCondition,ISBLANK($A101),
_xlpm.Calculation,IF(_xlpm.IsPeriodBlankCondition,"",IF(_xlpm.IsPrincipalRemainingBlankCondition,"",IF(_xlpm.IsPrincipalRemainingZeroCondition,"",_xlpm.Payment))),
_xlpm.Calculation
)</f>
        <v>1563.4573496323683</v>
      </c>
      <c r="E101" s="4">
        <f t="shared" si="14"/>
        <v>164552.48955313981</v>
      </c>
      <c r="F101" s="4" cm="1">
        <f t="array" ref="F101">_xlfn.LET(
_xlpm.InterestCalculation,$I100*($C101/12),
_xlpm.IsPrincipalRemainingZeroCondition,ROUND($I100,2)=0,
_xlpm.IsPrincipalRemainingBlankCondition,$I100="",
_xlpm.IsPeriodBlankCondition,ISBLANK($A101),
_xlpm.Calculation,IF(_xlpm.IsPeriodBlankCondition,"",IF(_xlpm.IsPrincipalRemainingBlankCondition,"",IF(_xlpm.IsPrincipalRemainingZeroCondition,"",_xlpm.InterestCalculation))),
_xlpm.Calculation
)</f>
        <v>1371.270746276165</v>
      </c>
      <c r="G101" s="4">
        <f t="shared" si="8"/>
        <v>192.18660335620325</v>
      </c>
      <c r="H101" s="4">
        <v>100</v>
      </c>
      <c r="I101" s="4">
        <f t="shared" si="9"/>
        <v>164260.3029497836</v>
      </c>
      <c r="J101" s="4">
        <f t="shared" si="10"/>
        <v>500</v>
      </c>
      <c r="K101" s="4">
        <f t="shared" si="11"/>
        <v>300</v>
      </c>
      <c r="L101" s="4">
        <f t="shared" si="12"/>
        <v>2463.4573496323683</v>
      </c>
      <c r="M101" s="4">
        <f>_xlfn.LET(
_xlpm.CumulativeInterestCalculation,SUM($F$29:$F101),
_xlpm.IsPrincipalZeroCondition,ROUND($I100,2) = 0,
_xlpm.IsPrincipalRemainingBlankCondition,$I100="",
_xlpm.IsPeriodBlankCondition,ISBLANK($A101),
_xlpm.Calculation,IF(_xlpm.IsPeriodBlankCondition,"",IF(_xlpm.IsPrincipalRemainingBlankCondition,"",IF(_xlpm.IsPrincipalZeroCondition,"",_xlpm.CumulativeInterestCalculation))),
_xlpm.Calculation
)</f>
        <v>114144.95739808657</v>
      </c>
      <c r="N101" s="4">
        <f>_xlfn.LET(
_xlpm.CumulativePrincipalCalculation,SUM($G$29:$H101),
_xlpm.CumulativePrincipalCalculationIfPrincipalLessThenOrEqualToMonthlyPaymentCondition,$N100+$H101,
_xlpm.PrincipalOwedCalculation,$B$10-$F101,
_xlpm.IsPrincipalLessThenOrEqualToMonthlyPaymentCondition,$I100&lt;=$B$10,
_xlpm.IsPrincipalZeroCondition,ROUND($I100,2) = 0,
_xlpm.IsPrincipalRemainingBlankCondition,$I100="",
_xlpm.IsPeriodBlankCondition,ISBLANK($A101),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15739.697050216404</v>
      </c>
      <c r="O101" s="4">
        <f>_xlfn.LET(
_xlpm.CumulativePMICalculation,SUM($K$29:$K101),
_xlpm.IsPrincipalZeroCondition,ROUND($I100,2) = 0,
_xlpm.IsPrincipalRemainingBlankCondition,$I100="",
_xlpm.IsPeriodBlankCondition,ISBLANK($A101),
_xlpm.Calculation,IF(_xlpm.IsPeriodBlankCondition,"",IF(_xlpm.IsPrincipalRemainingBlankCondition,"",IF(_xlpm.IsPrincipalZeroCondition,"",_xlpm.CumulativePMICalculation))),
_xlpm.Calculation
)</f>
        <v>21900</v>
      </c>
      <c r="P101" s="4">
        <f t="shared" si="15"/>
        <v>151784.65444830299</v>
      </c>
      <c r="Q101" s="4">
        <f>_xlfn.LET(
_xlpm.CumulativeHousingPaymentsIncludingAdditionalCosts,SUM($L$29:$L101),
_xlpm.PrincipalOwedCalculation,$B$10-$F101,
_xlpm.IsPrincipalLessThenOrEqualToMonthlyPaymentCondition,$I100&lt;=$B$10,
_xlpm.IsPrincipalZeroCondition,ROUND($I100,2) = 0,
_xlpm.IsPrincipalRemainingBlankCondition,$I100="",
_xlpm.IsPeriodBlankCondition,ISBLANK($A101),
_xlpm.Calculation,IF(_xlpm.IsPeriodBlankCondition,"",IF(_xlpm.IsPrincipalRemainingBlankCondition,"",IF(_xlpm.IsPrincipalZeroCondition,"",_xlpm.CumulativeHousingPaymentsIncludingAdditionalCosts))),
_xlpm.Calculation
)</f>
        <v>188284.65444830316</v>
      </c>
    </row>
    <row r="102" spans="1:17" x14ac:dyDescent="0.3">
      <c r="A102">
        <v>74</v>
      </c>
      <c r="B102" s="34">
        <f t="shared" si="13"/>
        <v>46054</v>
      </c>
      <c r="C102" s="53">
        <v>0.1</v>
      </c>
      <c r="D102" s="35">
        <f>_xlfn.LET(
_xlpm.Payment,IF(OR($C102&lt;&gt;$C101,$C101=""),-PMT($C102/12,COUNT($A102:$A$628),$I101),$D101),
_xlpm.IsPrincipalRemainingZeroCondition,ROUND($I101,2)=0,
_xlpm.IsPrincipalRemainingBlankCondition,$I101="",
_xlpm.IsPeriodBlankCondition,ISBLANK($A102),
_xlpm.Calculation,IF(_xlpm.IsPeriodBlankCondition,"",IF(_xlpm.IsPrincipalRemainingBlankCondition,"",IF(_xlpm.IsPrincipalRemainingZeroCondition,"",_xlpm.Payment))),
_xlpm.Calculation
)</f>
        <v>1563.4573496323683</v>
      </c>
      <c r="E102" s="4">
        <f t="shared" si="14"/>
        <v>164260.3029497836</v>
      </c>
      <c r="F102" s="4" cm="1">
        <f t="array" ref="F102">_xlfn.LET(
_xlpm.InterestCalculation,$I101*($C102/12),
_xlpm.IsPrincipalRemainingZeroCondition,ROUND($I101,2)=0,
_xlpm.IsPrincipalRemainingBlankCondition,$I101="",
_xlpm.IsPeriodBlankCondition,ISBLANK($A102),
_xlpm.Calculation,IF(_xlpm.IsPeriodBlankCondition,"",IF(_xlpm.IsPrincipalRemainingBlankCondition,"",IF(_xlpm.IsPrincipalRemainingZeroCondition,"",_xlpm.InterestCalculation))),
_xlpm.Calculation
)</f>
        <v>1368.8358579148633</v>
      </c>
      <c r="G102" s="4">
        <f t="shared" si="8"/>
        <v>194.62149171750502</v>
      </c>
      <c r="H102" s="4">
        <v>100</v>
      </c>
      <c r="I102" s="4">
        <f t="shared" si="9"/>
        <v>163965.6814580661</v>
      </c>
      <c r="J102" s="4">
        <f t="shared" si="10"/>
        <v>500</v>
      </c>
      <c r="K102" s="4">
        <f t="shared" si="11"/>
        <v>300</v>
      </c>
      <c r="L102" s="4">
        <f t="shared" si="12"/>
        <v>2463.4573496323683</v>
      </c>
      <c r="M102" s="4">
        <f>_xlfn.LET(
_xlpm.CumulativeInterestCalculation,SUM($F$29:$F102),
_xlpm.IsPrincipalZeroCondition,ROUND($I101,2) = 0,
_xlpm.IsPrincipalRemainingBlankCondition,$I101="",
_xlpm.IsPeriodBlankCondition,ISBLANK($A102),
_xlpm.Calculation,IF(_xlpm.IsPeriodBlankCondition,"",IF(_xlpm.IsPrincipalRemainingBlankCondition,"",IF(_xlpm.IsPrincipalZeroCondition,"",_xlpm.CumulativeInterestCalculation))),
_xlpm.Calculation
)</f>
        <v>115513.79325600143</v>
      </c>
      <c r="N102" s="4">
        <f>_xlfn.LET(
_xlpm.CumulativePrincipalCalculation,SUM($G$29:$H102),
_xlpm.CumulativePrincipalCalculationIfPrincipalLessThenOrEqualToMonthlyPaymentCondition,$N101+$H102,
_xlpm.PrincipalOwedCalculation,$B$10-$F102,
_xlpm.IsPrincipalLessThenOrEqualToMonthlyPaymentCondition,$I101&lt;=$B$10,
_xlpm.IsPrincipalZeroCondition,ROUND($I101,2) = 0,
_xlpm.IsPrincipalRemainingBlankCondition,$I101="",
_xlpm.IsPeriodBlankCondition,ISBLANK($A102),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16034.31854193391</v>
      </c>
      <c r="O102" s="4">
        <f>_xlfn.LET(
_xlpm.CumulativePMICalculation,SUM($K$29:$K102),
_xlpm.IsPrincipalZeroCondition,ROUND($I101,2) = 0,
_xlpm.IsPrincipalRemainingBlankCondition,$I101="",
_xlpm.IsPeriodBlankCondition,ISBLANK($A102),
_xlpm.Calculation,IF(_xlpm.IsPeriodBlankCondition,"",IF(_xlpm.IsPrincipalRemainingBlankCondition,"",IF(_xlpm.IsPrincipalZeroCondition,"",_xlpm.CumulativePMICalculation))),
_xlpm.Calculation
)</f>
        <v>22200</v>
      </c>
      <c r="P102" s="4">
        <f t="shared" si="15"/>
        <v>153748.11179793533</v>
      </c>
      <c r="Q102" s="4">
        <f>_xlfn.LET(
_xlpm.CumulativeHousingPaymentsIncludingAdditionalCosts,SUM($L$29:$L102),
_xlpm.PrincipalOwedCalculation,$B$10-$F102,
_xlpm.IsPrincipalLessThenOrEqualToMonthlyPaymentCondition,$I101&lt;=$B$10,
_xlpm.IsPrincipalZeroCondition,ROUND($I101,2) = 0,
_xlpm.IsPrincipalRemainingBlankCondition,$I101="",
_xlpm.IsPeriodBlankCondition,ISBLANK($A102),
_xlpm.Calculation,IF(_xlpm.IsPeriodBlankCondition,"",IF(_xlpm.IsPrincipalRemainingBlankCondition,"",IF(_xlpm.IsPrincipalZeroCondition,"",_xlpm.CumulativeHousingPaymentsIncludingAdditionalCosts))),
_xlpm.Calculation
)</f>
        <v>190748.11179793553</v>
      </c>
    </row>
    <row r="103" spans="1:17" x14ac:dyDescent="0.3">
      <c r="A103">
        <v>75</v>
      </c>
      <c r="B103" s="34">
        <f t="shared" si="13"/>
        <v>46082</v>
      </c>
      <c r="C103" s="53">
        <v>0.1</v>
      </c>
      <c r="D103" s="35">
        <f>_xlfn.LET(
_xlpm.Payment,IF(OR($C103&lt;&gt;$C102,$C102=""),-PMT($C103/12,COUNT($A103:$A$628),$I102),$D102),
_xlpm.IsPrincipalRemainingZeroCondition,ROUND($I102,2)=0,
_xlpm.IsPrincipalRemainingBlankCondition,$I102="",
_xlpm.IsPeriodBlankCondition,ISBLANK($A103),
_xlpm.Calculation,IF(_xlpm.IsPeriodBlankCondition,"",IF(_xlpm.IsPrincipalRemainingBlankCondition,"",IF(_xlpm.IsPrincipalRemainingZeroCondition,"",_xlpm.Payment))),
_xlpm.Calculation
)</f>
        <v>1563.4573496323683</v>
      </c>
      <c r="E103" s="4">
        <f t="shared" si="14"/>
        <v>163965.6814580661</v>
      </c>
      <c r="F103" s="4" cm="1">
        <f t="array" ref="F103">_xlfn.LET(
_xlpm.InterestCalculation,$I102*($C103/12),
_xlpm.IsPrincipalRemainingZeroCondition,ROUND($I102,2)=0,
_xlpm.IsPrincipalRemainingBlankCondition,$I102="",
_xlpm.IsPeriodBlankCondition,ISBLANK($A103),
_xlpm.Calculation,IF(_xlpm.IsPeriodBlankCondition,"",IF(_xlpm.IsPrincipalRemainingBlankCondition,"",IF(_xlpm.IsPrincipalRemainingZeroCondition,"",_xlpm.InterestCalculation))),
_xlpm.Calculation
)</f>
        <v>1366.3806788172176</v>
      </c>
      <c r="G103" s="4">
        <f t="shared" si="8"/>
        <v>197.07667081515069</v>
      </c>
      <c r="H103" s="4">
        <v>100</v>
      </c>
      <c r="I103" s="4">
        <f t="shared" si="9"/>
        <v>163668.60478725095</v>
      </c>
      <c r="J103" s="4">
        <f t="shared" si="10"/>
        <v>500</v>
      </c>
      <c r="K103" s="4">
        <f t="shared" si="11"/>
        <v>300</v>
      </c>
      <c r="L103" s="4">
        <f t="shared" si="12"/>
        <v>2463.4573496323683</v>
      </c>
      <c r="M103" s="4">
        <f>_xlfn.LET(
_xlpm.CumulativeInterestCalculation,SUM($F$29:$F103),
_xlpm.IsPrincipalZeroCondition,ROUND($I102,2) = 0,
_xlpm.IsPrincipalRemainingBlankCondition,$I102="",
_xlpm.IsPeriodBlankCondition,ISBLANK($A103),
_xlpm.Calculation,IF(_xlpm.IsPeriodBlankCondition,"",IF(_xlpm.IsPrincipalRemainingBlankCondition,"",IF(_xlpm.IsPrincipalZeroCondition,"",_xlpm.CumulativeInterestCalculation))),
_xlpm.Calculation
)</f>
        <v>116880.17393481865</v>
      </c>
      <c r="N103" s="4">
        <f>_xlfn.LET(
_xlpm.CumulativePrincipalCalculation,SUM($G$29:$H103),
_xlpm.CumulativePrincipalCalculationIfPrincipalLessThenOrEqualToMonthlyPaymentCondition,$N102+$H103,
_xlpm.PrincipalOwedCalculation,$B$10-$F103,
_xlpm.IsPrincipalLessThenOrEqualToMonthlyPaymentCondition,$I102&lt;=$B$10,
_xlpm.IsPrincipalZeroCondition,ROUND($I102,2) = 0,
_xlpm.IsPrincipalRemainingBlankCondition,$I102="",
_xlpm.IsPeriodBlankCondition,ISBLANK($A103),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16331.395212749061</v>
      </c>
      <c r="O103" s="4">
        <f>_xlfn.LET(
_xlpm.CumulativePMICalculation,SUM($K$29:$K103),
_xlpm.IsPrincipalZeroCondition,ROUND($I102,2) = 0,
_xlpm.IsPrincipalRemainingBlankCondition,$I102="",
_xlpm.IsPeriodBlankCondition,ISBLANK($A103),
_xlpm.Calculation,IF(_xlpm.IsPeriodBlankCondition,"",IF(_xlpm.IsPrincipalRemainingBlankCondition,"",IF(_xlpm.IsPrincipalZeroCondition,"",_xlpm.CumulativePMICalculation))),
_xlpm.Calculation
)</f>
        <v>22500</v>
      </c>
      <c r="P103" s="4">
        <f t="shared" si="15"/>
        <v>155711.5691475677</v>
      </c>
      <c r="Q103" s="4">
        <f>_xlfn.LET(
_xlpm.CumulativeHousingPaymentsIncludingAdditionalCosts,SUM($L$29:$L103),
_xlpm.PrincipalOwedCalculation,$B$10-$F103,
_xlpm.IsPrincipalLessThenOrEqualToMonthlyPaymentCondition,$I102&lt;=$B$10,
_xlpm.IsPrincipalZeroCondition,ROUND($I102,2) = 0,
_xlpm.IsPrincipalRemainingBlankCondition,$I102="",
_xlpm.IsPeriodBlankCondition,ISBLANK($A103),
_xlpm.Calculation,IF(_xlpm.IsPeriodBlankCondition,"",IF(_xlpm.IsPrincipalRemainingBlankCondition,"",IF(_xlpm.IsPrincipalZeroCondition,"",_xlpm.CumulativeHousingPaymentsIncludingAdditionalCosts))),
_xlpm.Calculation
)</f>
        <v>193211.56914756791</v>
      </c>
    </row>
    <row r="104" spans="1:17" x14ac:dyDescent="0.3">
      <c r="A104">
        <v>76</v>
      </c>
      <c r="B104" s="34">
        <f t="shared" si="13"/>
        <v>46113</v>
      </c>
      <c r="C104" s="53">
        <v>0.1</v>
      </c>
      <c r="D104" s="35">
        <f>_xlfn.LET(
_xlpm.Payment,IF(OR($C104&lt;&gt;$C103,$C103=""),-PMT($C104/12,COUNT($A104:$A$628),$I103),$D103),
_xlpm.IsPrincipalRemainingZeroCondition,ROUND($I103,2)=0,
_xlpm.IsPrincipalRemainingBlankCondition,$I103="",
_xlpm.IsPeriodBlankCondition,ISBLANK($A104),
_xlpm.Calculation,IF(_xlpm.IsPeriodBlankCondition,"",IF(_xlpm.IsPrincipalRemainingBlankCondition,"",IF(_xlpm.IsPrincipalRemainingZeroCondition,"",_xlpm.Payment))),
_xlpm.Calculation
)</f>
        <v>1563.4573496323683</v>
      </c>
      <c r="E104" s="4">
        <f t="shared" si="14"/>
        <v>163668.60478725095</v>
      </c>
      <c r="F104" s="4" cm="1">
        <f t="array" ref="F104">_xlfn.LET(
_xlpm.InterestCalculation,$I103*($C104/12),
_xlpm.IsPrincipalRemainingZeroCondition,ROUND($I103,2)=0,
_xlpm.IsPrincipalRemainingBlankCondition,$I103="",
_xlpm.IsPeriodBlankCondition,ISBLANK($A104),
_xlpm.Calculation,IF(_xlpm.IsPeriodBlankCondition,"",IF(_xlpm.IsPrincipalRemainingBlankCondition,"",IF(_xlpm.IsPrincipalRemainingZeroCondition,"",_xlpm.InterestCalculation))),
_xlpm.Calculation
)</f>
        <v>1363.9050398937579</v>
      </c>
      <c r="G104" s="4">
        <f t="shared" si="8"/>
        <v>199.55230973861035</v>
      </c>
      <c r="H104" s="4">
        <v>100</v>
      </c>
      <c r="I104" s="4">
        <f t="shared" si="9"/>
        <v>163369.05247751233</v>
      </c>
      <c r="J104" s="4">
        <f t="shared" si="10"/>
        <v>500</v>
      </c>
      <c r="K104" s="4">
        <f t="shared" si="11"/>
        <v>300</v>
      </c>
      <c r="L104" s="4">
        <f t="shared" si="12"/>
        <v>2463.4573496323683</v>
      </c>
      <c r="M104" s="4">
        <f>_xlfn.LET(
_xlpm.CumulativeInterestCalculation,SUM($F$29:$F104),
_xlpm.IsPrincipalZeroCondition,ROUND($I103,2) = 0,
_xlpm.IsPrincipalRemainingBlankCondition,$I103="",
_xlpm.IsPeriodBlankCondition,ISBLANK($A104),
_xlpm.Calculation,IF(_xlpm.IsPeriodBlankCondition,"",IF(_xlpm.IsPrincipalRemainingBlankCondition,"",IF(_xlpm.IsPrincipalZeroCondition,"",_xlpm.CumulativeInterestCalculation))),
_xlpm.Calculation
)</f>
        <v>118244.07897471241</v>
      </c>
      <c r="N104" s="4">
        <f>_xlfn.LET(
_xlpm.CumulativePrincipalCalculation,SUM($G$29:$H104),
_xlpm.CumulativePrincipalCalculationIfPrincipalLessThenOrEqualToMonthlyPaymentCondition,$N103+$H104,
_xlpm.PrincipalOwedCalculation,$B$10-$F104,
_xlpm.IsPrincipalLessThenOrEqualToMonthlyPaymentCondition,$I103&lt;=$B$10,
_xlpm.IsPrincipalZeroCondition,ROUND($I103,2) = 0,
_xlpm.IsPrincipalRemainingBlankCondition,$I103="",
_xlpm.IsPeriodBlankCondition,ISBLANK($A104),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16630.947522487673</v>
      </c>
      <c r="O104" s="4">
        <f>_xlfn.LET(
_xlpm.CumulativePMICalculation,SUM($K$29:$K104),
_xlpm.IsPrincipalZeroCondition,ROUND($I103,2) = 0,
_xlpm.IsPrincipalRemainingBlankCondition,$I103="",
_xlpm.IsPeriodBlankCondition,ISBLANK($A104),
_xlpm.Calculation,IF(_xlpm.IsPeriodBlankCondition,"",IF(_xlpm.IsPrincipalRemainingBlankCondition,"",IF(_xlpm.IsPrincipalZeroCondition,"",_xlpm.CumulativePMICalculation))),
_xlpm.Calculation
)</f>
        <v>22800</v>
      </c>
      <c r="P104" s="4">
        <f t="shared" si="15"/>
        <v>157675.02649720007</v>
      </c>
      <c r="Q104" s="4">
        <f>_xlfn.LET(
_xlpm.CumulativeHousingPaymentsIncludingAdditionalCosts,SUM($L$29:$L104),
_xlpm.PrincipalOwedCalculation,$B$10-$F104,
_xlpm.IsPrincipalLessThenOrEqualToMonthlyPaymentCondition,$I103&lt;=$B$10,
_xlpm.IsPrincipalZeroCondition,ROUND($I103,2) = 0,
_xlpm.IsPrincipalRemainingBlankCondition,$I103="",
_xlpm.IsPeriodBlankCondition,ISBLANK($A104),
_xlpm.Calculation,IF(_xlpm.IsPeriodBlankCondition,"",IF(_xlpm.IsPrincipalRemainingBlankCondition,"",IF(_xlpm.IsPrincipalZeroCondition,"",_xlpm.CumulativeHousingPaymentsIncludingAdditionalCosts))),
_xlpm.Calculation
)</f>
        <v>195675.02649720028</v>
      </c>
    </row>
    <row r="105" spans="1:17" x14ac:dyDescent="0.3">
      <c r="A105">
        <v>77</v>
      </c>
      <c r="B105" s="34">
        <f t="shared" si="13"/>
        <v>46143</v>
      </c>
      <c r="C105" s="53">
        <v>0.1</v>
      </c>
      <c r="D105" s="35">
        <f>_xlfn.LET(
_xlpm.Payment,IF(OR($C105&lt;&gt;$C104,$C104=""),-PMT($C105/12,COUNT($A105:$A$628),$I104),$D104),
_xlpm.IsPrincipalRemainingZeroCondition,ROUND($I104,2)=0,
_xlpm.IsPrincipalRemainingBlankCondition,$I104="",
_xlpm.IsPeriodBlankCondition,ISBLANK($A105),
_xlpm.Calculation,IF(_xlpm.IsPeriodBlankCondition,"",IF(_xlpm.IsPrincipalRemainingBlankCondition,"",IF(_xlpm.IsPrincipalRemainingZeroCondition,"",_xlpm.Payment))),
_xlpm.Calculation
)</f>
        <v>1563.4573496323683</v>
      </c>
      <c r="E105" s="4">
        <f t="shared" si="14"/>
        <v>163369.05247751233</v>
      </c>
      <c r="F105" s="4" cm="1">
        <f t="array" ref="F105">_xlfn.LET(
_xlpm.InterestCalculation,$I104*($C105/12),
_xlpm.IsPrincipalRemainingZeroCondition,ROUND($I104,2)=0,
_xlpm.IsPrincipalRemainingBlankCondition,$I104="",
_xlpm.IsPeriodBlankCondition,ISBLANK($A105),
_xlpm.Calculation,IF(_xlpm.IsPeriodBlankCondition,"",IF(_xlpm.IsPrincipalRemainingBlankCondition,"",IF(_xlpm.IsPrincipalRemainingZeroCondition,"",_xlpm.InterestCalculation))),
_xlpm.Calculation
)</f>
        <v>1361.4087706459361</v>
      </c>
      <c r="G105" s="4">
        <f t="shared" si="8"/>
        <v>202.04857898643218</v>
      </c>
      <c r="H105" s="4">
        <v>100</v>
      </c>
      <c r="I105" s="4">
        <f t="shared" si="9"/>
        <v>163067.0038985259</v>
      </c>
      <c r="J105" s="4">
        <f t="shared" si="10"/>
        <v>500</v>
      </c>
      <c r="K105" s="4">
        <f t="shared" si="11"/>
        <v>300</v>
      </c>
      <c r="L105" s="4">
        <f t="shared" si="12"/>
        <v>2463.4573496323683</v>
      </c>
      <c r="M105" s="4">
        <f>_xlfn.LET(
_xlpm.CumulativeInterestCalculation,SUM($F$29:$F105),
_xlpm.IsPrincipalZeroCondition,ROUND($I104,2) = 0,
_xlpm.IsPrincipalRemainingBlankCondition,$I104="",
_xlpm.IsPeriodBlankCondition,ISBLANK($A105),
_xlpm.Calculation,IF(_xlpm.IsPeriodBlankCondition,"",IF(_xlpm.IsPrincipalRemainingBlankCondition,"",IF(_xlpm.IsPrincipalZeroCondition,"",_xlpm.CumulativeInterestCalculation))),
_xlpm.Calculation
)</f>
        <v>119605.48774535835</v>
      </c>
      <c r="N105" s="4">
        <f>_xlfn.LET(
_xlpm.CumulativePrincipalCalculation,SUM($G$29:$H105),
_xlpm.CumulativePrincipalCalculationIfPrincipalLessThenOrEqualToMonthlyPaymentCondition,$N104+$H105,
_xlpm.PrincipalOwedCalculation,$B$10-$F105,
_xlpm.IsPrincipalLessThenOrEqualToMonthlyPaymentCondition,$I104&lt;=$B$10,
_xlpm.IsPrincipalZeroCondition,ROUND($I104,2) = 0,
_xlpm.IsPrincipalRemainingBlankCondition,$I104="",
_xlpm.IsPeriodBlankCondition,ISBLANK($A105),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16932.996101474106</v>
      </c>
      <c r="O105" s="4">
        <f>_xlfn.LET(
_xlpm.CumulativePMICalculation,SUM($K$29:$K105),
_xlpm.IsPrincipalZeroCondition,ROUND($I104,2) = 0,
_xlpm.IsPrincipalRemainingBlankCondition,$I104="",
_xlpm.IsPeriodBlankCondition,ISBLANK($A105),
_xlpm.Calculation,IF(_xlpm.IsPeriodBlankCondition,"",IF(_xlpm.IsPrincipalRemainingBlankCondition,"",IF(_xlpm.IsPrincipalZeroCondition,"",_xlpm.CumulativePMICalculation))),
_xlpm.Calculation
)</f>
        <v>23100</v>
      </c>
      <c r="P105" s="4">
        <f t="shared" si="15"/>
        <v>159638.48384683245</v>
      </c>
      <c r="Q105" s="4">
        <f>_xlfn.LET(
_xlpm.CumulativeHousingPaymentsIncludingAdditionalCosts,SUM($L$29:$L105),
_xlpm.PrincipalOwedCalculation,$B$10-$F105,
_xlpm.IsPrincipalLessThenOrEqualToMonthlyPaymentCondition,$I104&lt;=$B$10,
_xlpm.IsPrincipalZeroCondition,ROUND($I104,2) = 0,
_xlpm.IsPrincipalRemainingBlankCondition,$I104="",
_xlpm.IsPeriodBlankCondition,ISBLANK($A105),
_xlpm.Calculation,IF(_xlpm.IsPeriodBlankCondition,"",IF(_xlpm.IsPrincipalRemainingBlankCondition,"",IF(_xlpm.IsPrincipalZeroCondition,"",_xlpm.CumulativeHousingPaymentsIncludingAdditionalCosts))),
_xlpm.Calculation
)</f>
        <v>198138.48384683265</v>
      </c>
    </row>
    <row r="106" spans="1:17" x14ac:dyDescent="0.3">
      <c r="A106">
        <v>78</v>
      </c>
      <c r="B106" s="34">
        <f t="shared" si="13"/>
        <v>46174</v>
      </c>
      <c r="C106" s="53">
        <v>0.1</v>
      </c>
      <c r="D106" s="35">
        <f>_xlfn.LET(
_xlpm.Payment,IF(OR($C106&lt;&gt;$C105,$C105=""),-PMT($C106/12,COUNT($A106:$A$628),$I105),$D105),
_xlpm.IsPrincipalRemainingZeroCondition,ROUND($I105,2)=0,
_xlpm.IsPrincipalRemainingBlankCondition,$I105="",
_xlpm.IsPeriodBlankCondition,ISBLANK($A106),
_xlpm.Calculation,IF(_xlpm.IsPeriodBlankCondition,"",IF(_xlpm.IsPrincipalRemainingBlankCondition,"",IF(_xlpm.IsPrincipalRemainingZeroCondition,"",_xlpm.Payment))),
_xlpm.Calculation
)</f>
        <v>1563.4573496323683</v>
      </c>
      <c r="E106" s="4">
        <f t="shared" si="14"/>
        <v>163067.0038985259</v>
      </c>
      <c r="F106" s="4" cm="1">
        <f t="array" ref="F106">_xlfn.LET(
_xlpm.InterestCalculation,$I105*($C106/12),
_xlpm.IsPrincipalRemainingZeroCondition,ROUND($I105,2)=0,
_xlpm.IsPrincipalRemainingBlankCondition,$I105="",
_xlpm.IsPeriodBlankCondition,ISBLANK($A106),
_xlpm.Calculation,IF(_xlpm.IsPeriodBlankCondition,"",IF(_xlpm.IsPrincipalRemainingBlankCondition,"",IF(_xlpm.IsPrincipalRemainingZeroCondition,"",_xlpm.InterestCalculation))),
_xlpm.Calculation
)</f>
        <v>1358.8916991543824</v>
      </c>
      <c r="G106" s="4">
        <f t="shared" si="8"/>
        <v>204.56565047798586</v>
      </c>
      <c r="H106" s="4">
        <v>100</v>
      </c>
      <c r="I106" s="4">
        <f t="shared" si="9"/>
        <v>162762.43824804793</v>
      </c>
      <c r="J106" s="4">
        <f t="shared" si="10"/>
        <v>500</v>
      </c>
      <c r="K106" s="4">
        <f t="shared" si="11"/>
        <v>300</v>
      </c>
      <c r="L106" s="4">
        <f t="shared" si="12"/>
        <v>2463.4573496323683</v>
      </c>
      <c r="M106" s="4">
        <f>_xlfn.LET(
_xlpm.CumulativeInterestCalculation,SUM($F$29:$F106),
_xlpm.IsPrincipalZeroCondition,ROUND($I105,2) = 0,
_xlpm.IsPrincipalRemainingBlankCondition,$I105="",
_xlpm.IsPeriodBlankCondition,ISBLANK($A106),
_xlpm.Calculation,IF(_xlpm.IsPeriodBlankCondition,"",IF(_xlpm.IsPrincipalRemainingBlankCondition,"",IF(_xlpm.IsPrincipalZeroCondition,"",_xlpm.CumulativeInterestCalculation))),
_xlpm.Calculation
)</f>
        <v>120964.37944451273</v>
      </c>
      <c r="N106" s="4">
        <f>_xlfn.LET(
_xlpm.CumulativePrincipalCalculation,SUM($G$29:$H106),
_xlpm.CumulativePrincipalCalculationIfPrincipalLessThenOrEqualToMonthlyPaymentCondition,$N105+$H106,
_xlpm.PrincipalOwedCalculation,$B$10-$F106,
_xlpm.IsPrincipalLessThenOrEqualToMonthlyPaymentCondition,$I105&lt;=$B$10,
_xlpm.IsPrincipalZeroCondition,ROUND($I105,2) = 0,
_xlpm.IsPrincipalRemainingBlankCondition,$I105="",
_xlpm.IsPeriodBlankCondition,ISBLANK($A106),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17237.561751952093</v>
      </c>
      <c r="O106" s="4">
        <f>_xlfn.LET(
_xlpm.CumulativePMICalculation,SUM($K$29:$K106),
_xlpm.IsPrincipalZeroCondition,ROUND($I105,2) = 0,
_xlpm.IsPrincipalRemainingBlankCondition,$I105="",
_xlpm.IsPeriodBlankCondition,ISBLANK($A106),
_xlpm.Calculation,IF(_xlpm.IsPeriodBlankCondition,"",IF(_xlpm.IsPrincipalRemainingBlankCondition,"",IF(_xlpm.IsPrincipalZeroCondition,"",_xlpm.CumulativePMICalculation))),
_xlpm.Calculation
)</f>
        <v>23400</v>
      </c>
      <c r="P106" s="4">
        <f t="shared" si="15"/>
        <v>161601.94119646482</v>
      </c>
      <c r="Q106" s="4">
        <f>_xlfn.LET(
_xlpm.CumulativeHousingPaymentsIncludingAdditionalCosts,SUM($L$29:$L106),
_xlpm.PrincipalOwedCalculation,$B$10-$F106,
_xlpm.IsPrincipalLessThenOrEqualToMonthlyPaymentCondition,$I105&lt;=$B$10,
_xlpm.IsPrincipalZeroCondition,ROUND($I105,2) = 0,
_xlpm.IsPrincipalRemainingBlankCondition,$I105="",
_xlpm.IsPeriodBlankCondition,ISBLANK($A106),
_xlpm.Calculation,IF(_xlpm.IsPeriodBlankCondition,"",IF(_xlpm.IsPrincipalRemainingBlankCondition,"",IF(_xlpm.IsPrincipalZeroCondition,"",_xlpm.CumulativeHousingPaymentsIncludingAdditionalCosts))),
_xlpm.Calculation
)</f>
        <v>200601.94119646502</v>
      </c>
    </row>
    <row r="107" spans="1:17" x14ac:dyDescent="0.3">
      <c r="A107">
        <v>79</v>
      </c>
      <c r="B107" s="34">
        <f t="shared" si="13"/>
        <v>46204</v>
      </c>
      <c r="C107" s="53">
        <v>0.1</v>
      </c>
      <c r="D107" s="35">
        <f>_xlfn.LET(
_xlpm.Payment,IF(OR($C107&lt;&gt;$C106,$C106=""),-PMT($C107/12,COUNT($A107:$A$628),$I106),$D106),
_xlpm.IsPrincipalRemainingZeroCondition,ROUND($I106,2)=0,
_xlpm.IsPrincipalRemainingBlankCondition,$I106="",
_xlpm.IsPeriodBlankCondition,ISBLANK($A107),
_xlpm.Calculation,IF(_xlpm.IsPeriodBlankCondition,"",IF(_xlpm.IsPrincipalRemainingBlankCondition,"",IF(_xlpm.IsPrincipalRemainingZeroCondition,"",_xlpm.Payment))),
_xlpm.Calculation
)</f>
        <v>1563.4573496323683</v>
      </c>
      <c r="E107" s="4">
        <f t="shared" si="14"/>
        <v>162762.43824804793</v>
      </c>
      <c r="F107" s="4" cm="1">
        <f t="array" ref="F107">_xlfn.LET(
_xlpm.InterestCalculation,$I106*($C107/12),
_xlpm.IsPrincipalRemainingZeroCondition,ROUND($I106,2)=0,
_xlpm.IsPrincipalRemainingBlankCondition,$I106="",
_xlpm.IsPeriodBlankCondition,ISBLANK($A107),
_xlpm.Calculation,IF(_xlpm.IsPeriodBlankCondition,"",IF(_xlpm.IsPrincipalRemainingBlankCondition,"",IF(_xlpm.IsPrincipalRemainingZeroCondition,"",_xlpm.InterestCalculation))),
_xlpm.Calculation
)</f>
        <v>1356.3536520670659</v>
      </c>
      <c r="G107" s="4">
        <f t="shared" si="8"/>
        <v>207.10369756530235</v>
      </c>
      <c r="H107" s="4">
        <v>100</v>
      </c>
      <c r="I107" s="4">
        <f t="shared" si="9"/>
        <v>162455.33455048263</v>
      </c>
      <c r="J107" s="4">
        <f t="shared" si="10"/>
        <v>500</v>
      </c>
      <c r="K107" s="4">
        <f t="shared" si="11"/>
        <v>300</v>
      </c>
      <c r="L107" s="4">
        <f t="shared" si="12"/>
        <v>2463.4573496323683</v>
      </c>
      <c r="M107" s="4">
        <f>_xlfn.LET(
_xlpm.CumulativeInterestCalculation,SUM($F$29:$F107),
_xlpm.IsPrincipalZeroCondition,ROUND($I106,2) = 0,
_xlpm.IsPrincipalRemainingBlankCondition,$I106="",
_xlpm.IsPeriodBlankCondition,ISBLANK($A107),
_xlpm.Calculation,IF(_xlpm.IsPeriodBlankCondition,"",IF(_xlpm.IsPrincipalRemainingBlankCondition,"",IF(_xlpm.IsPrincipalZeroCondition,"",_xlpm.CumulativeInterestCalculation))),
_xlpm.Calculation
)</f>
        <v>122320.73309657979</v>
      </c>
      <c r="N107" s="4">
        <f>_xlfn.LET(
_xlpm.CumulativePrincipalCalculation,SUM($G$29:$H107),
_xlpm.CumulativePrincipalCalculationIfPrincipalLessThenOrEqualToMonthlyPaymentCondition,$N106+$H107,
_xlpm.PrincipalOwedCalculation,$B$10-$F107,
_xlpm.IsPrincipalLessThenOrEqualToMonthlyPaymentCondition,$I106&lt;=$B$10,
_xlpm.IsPrincipalZeroCondition,ROUND($I106,2) = 0,
_xlpm.IsPrincipalRemainingBlankCondition,$I106="",
_xlpm.IsPeriodBlankCondition,ISBLANK($A107),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17544.665449517393</v>
      </c>
      <c r="O107" s="4">
        <f>_xlfn.LET(
_xlpm.CumulativePMICalculation,SUM($K$29:$K107),
_xlpm.IsPrincipalZeroCondition,ROUND($I106,2) = 0,
_xlpm.IsPrincipalRemainingBlankCondition,$I106="",
_xlpm.IsPeriodBlankCondition,ISBLANK($A107),
_xlpm.Calculation,IF(_xlpm.IsPeriodBlankCondition,"",IF(_xlpm.IsPrincipalRemainingBlankCondition,"",IF(_xlpm.IsPrincipalZeroCondition,"",_xlpm.CumulativePMICalculation))),
_xlpm.Calculation
)</f>
        <v>23700</v>
      </c>
      <c r="P107" s="4">
        <f t="shared" si="15"/>
        <v>163565.39854609719</v>
      </c>
      <c r="Q107" s="4">
        <f>_xlfn.LET(
_xlpm.CumulativeHousingPaymentsIncludingAdditionalCosts,SUM($L$29:$L107),
_xlpm.PrincipalOwedCalculation,$B$10-$F107,
_xlpm.IsPrincipalLessThenOrEqualToMonthlyPaymentCondition,$I106&lt;=$B$10,
_xlpm.IsPrincipalZeroCondition,ROUND($I106,2) = 0,
_xlpm.IsPrincipalRemainingBlankCondition,$I106="",
_xlpm.IsPeriodBlankCondition,ISBLANK($A107),
_xlpm.Calculation,IF(_xlpm.IsPeriodBlankCondition,"",IF(_xlpm.IsPrincipalRemainingBlankCondition,"",IF(_xlpm.IsPrincipalZeroCondition,"",_xlpm.CumulativeHousingPaymentsIncludingAdditionalCosts))),
_xlpm.Calculation
)</f>
        <v>203065.39854609739</v>
      </c>
    </row>
    <row r="108" spans="1:17" x14ac:dyDescent="0.3">
      <c r="A108">
        <v>80</v>
      </c>
      <c r="B108" s="34">
        <f t="shared" si="13"/>
        <v>46235</v>
      </c>
      <c r="C108" s="53">
        <v>0.1</v>
      </c>
      <c r="D108" s="35">
        <f>_xlfn.LET(
_xlpm.Payment,IF(OR($C108&lt;&gt;$C107,$C107=""),-PMT($C108/12,COUNT($A108:$A$628),$I107),$D107),
_xlpm.IsPrincipalRemainingZeroCondition,ROUND($I107,2)=0,
_xlpm.IsPrincipalRemainingBlankCondition,$I107="",
_xlpm.IsPeriodBlankCondition,ISBLANK($A108),
_xlpm.Calculation,IF(_xlpm.IsPeriodBlankCondition,"",IF(_xlpm.IsPrincipalRemainingBlankCondition,"",IF(_xlpm.IsPrincipalRemainingZeroCondition,"",_xlpm.Payment))),
_xlpm.Calculation
)</f>
        <v>1563.4573496323683</v>
      </c>
      <c r="E108" s="4">
        <f t="shared" si="14"/>
        <v>162455.33455048263</v>
      </c>
      <c r="F108" s="4" cm="1">
        <f t="array" ref="F108">_xlfn.LET(
_xlpm.InterestCalculation,$I107*($C108/12),
_xlpm.IsPrincipalRemainingZeroCondition,ROUND($I107,2)=0,
_xlpm.IsPrincipalRemainingBlankCondition,$I107="",
_xlpm.IsPeriodBlankCondition,ISBLANK($A108),
_xlpm.Calculation,IF(_xlpm.IsPeriodBlankCondition,"",IF(_xlpm.IsPrincipalRemainingBlankCondition,"",IF(_xlpm.IsPrincipalRemainingZeroCondition,"",_xlpm.InterestCalculation))),
_xlpm.Calculation
)</f>
        <v>1353.7944545873552</v>
      </c>
      <c r="G108" s="4">
        <f t="shared" si="8"/>
        <v>209.6628950450131</v>
      </c>
      <c r="H108" s="4">
        <v>100</v>
      </c>
      <c r="I108" s="4">
        <f t="shared" si="9"/>
        <v>162145.67165543762</v>
      </c>
      <c r="J108" s="4">
        <f t="shared" si="10"/>
        <v>500</v>
      </c>
      <c r="K108" s="4">
        <f t="shared" si="11"/>
        <v>300</v>
      </c>
      <c r="L108" s="4">
        <f t="shared" si="12"/>
        <v>2463.4573496323683</v>
      </c>
      <c r="M108" s="4">
        <f>_xlfn.LET(
_xlpm.CumulativeInterestCalculation,SUM($F$29:$F108),
_xlpm.IsPrincipalZeroCondition,ROUND($I107,2) = 0,
_xlpm.IsPrincipalRemainingBlankCondition,$I107="",
_xlpm.IsPeriodBlankCondition,ISBLANK($A108),
_xlpm.Calculation,IF(_xlpm.IsPeriodBlankCondition,"",IF(_xlpm.IsPrincipalRemainingBlankCondition,"",IF(_xlpm.IsPrincipalZeroCondition,"",_xlpm.CumulativeInterestCalculation))),
_xlpm.Calculation
)</f>
        <v>123674.52755116715</v>
      </c>
      <c r="N108" s="4">
        <f>_xlfn.LET(
_xlpm.CumulativePrincipalCalculation,SUM($G$29:$H108),
_xlpm.CumulativePrincipalCalculationIfPrincipalLessThenOrEqualToMonthlyPaymentCondition,$N107+$H108,
_xlpm.PrincipalOwedCalculation,$B$10-$F108,
_xlpm.IsPrincipalLessThenOrEqualToMonthlyPaymentCondition,$I107&lt;=$B$10,
_xlpm.IsPrincipalZeroCondition,ROUND($I107,2) = 0,
_xlpm.IsPrincipalRemainingBlankCondition,$I107="",
_xlpm.IsPeriodBlankCondition,ISBLANK($A108),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17854.328344562407</v>
      </c>
      <c r="O108" s="4">
        <f>_xlfn.LET(
_xlpm.CumulativePMICalculation,SUM($K$29:$K108),
_xlpm.IsPrincipalZeroCondition,ROUND($I107,2) = 0,
_xlpm.IsPrincipalRemainingBlankCondition,$I107="",
_xlpm.IsPeriodBlankCondition,ISBLANK($A108),
_xlpm.Calculation,IF(_xlpm.IsPeriodBlankCondition,"",IF(_xlpm.IsPrincipalRemainingBlankCondition,"",IF(_xlpm.IsPrincipalZeroCondition,"",_xlpm.CumulativePMICalculation))),
_xlpm.Calculation
)</f>
        <v>24000</v>
      </c>
      <c r="P108" s="4">
        <f t="shared" si="15"/>
        <v>165528.85589572956</v>
      </c>
      <c r="Q108" s="4">
        <f>_xlfn.LET(
_xlpm.CumulativeHousingPaymentsIncludingAdditionalCosts,SUM($L$29:$L108),
_xlpm.PrincipalOwedCalculation,$B$10-$F108,
_xlpm.IsPrincipalLessThenOrEqualToMonthlyPaymentCondition,$I107&lt;=$B$10,
_xlpm.IsPrincipalZeroCondition,ROUND($I107,2) = 0,
_xlpm.IsPrincipalRemainingBlankCondition,$I107="",
_xlpm.IsPeriodBlankCondition,ISBLANK($A108),
_xlpm.Calculation,IF(_xlpm.IsPeriodBlankCondition,"",IF(_xlpm.IsPrincipalRemainingBlankCondition,"",IF(_xlpm.IsPrincipalZeroCondition,"",_xlpm.CumulativeHousingPaymentsIncludingAdditionalCosts))),
_xlpm.Calculation
)</f>
        <v>205528.85589572976</v>
      </c>
    </row>
    <row r="109" spans="1:17" x14ac:dyDescent="0.3">
      <c r="A109">
        <v>81</v>
      </c>
      <c r="B109" s="34">
        <f t="shared" si="13"/>
        <v>46266</v>
      </c>
      <c r="C109" s="53">
        <v>0.1</v>
      </c>
      <c r="D109" s="35">
        <f>_xlfn.LET(
_xlpm.Payment,IF(OR($C109&lt;&gt;$C108,$C108=""),-PMT($C109/12,COUNT($A109:$A$628),$I108),$D108),
_xlpm.IsPrincipalRemainingZeroCondition,ROUND($I108,2)=0,
_xlpm.IsPrincipalRemainingBlankCondition,$I108="",
_xlpm.IsPeriodBlankCondition,ISBLANK($A109),
_xlpm.Calculation,IF(_xlpm.IsPeriodBlankCondition,"",IF(_xlpm.IsPrincipalRemainingBlankCondition,"",IF(_xlpm.IsPrincipalRemainingZeroCondition,"",_xlpm.Payment))),
_xlpm.Calculation
)</f>
        <v>1563.4573496323683</v>
      </c>
      <c r="E109" s="4">
        <f t="shared" si="14"/>
        <v>162145.67165543762</v>
      </c>
      <c r="F109" s="4" cm="1">
        <f t="array" ref="F109">_xlfn.LET(
_xlpm.InterestCalculation,$I108*($C109/12),
_xlpm.IsPrincipalRemainingZeroCondition,ROUND($I108,2)=0,
_xlpm.IsPrincipalRemainingBlankCondition,$I108="",
_xlpm.IsPeriodBlankCondition,ISBLANK($A109),
_xlpm.Calculation,IF(_xlpm.IsPeriodBlankCondition,"",IF(_xlpm.IsPrincipalRemainingBlankCondition,"",IF(_xlpm.IsPrincipalRemainingZeroCondition,"",_xlpm.InterestCalculation))),
_xlpm.Calculation
)</f>
        <v>1351.2139304619802</v>
      </c>
      <c r="G109" s="4">
        <f t="shared" si="8"/>
        <v>212.24341917038805</v>
      </c>
      <c r="H109" s="4">
        <v>100</v>
      </c>
      <c r="I109" s="4">
        <f t="shared" si="9"/>
        <v>161833.42823626724</v>
      </c>
      <c r="J109" s="4">
        <f t="shared" si="10"/>
        <v>500</v>
      </c>
      <c r="K109" s="4">
        <f t="shared" si="11"/>
        <v>300</v>
      </c>
      <c r="L109" s="4">
        <f t="shared" si="12"/>
        <v>2463.4573496323683</v>
      </c>
      <c r="M109" s="4">
        <f>_xlfn.LET(
_xlpm.CumulativeInterestCalculation,SUM($F$29:$F109),
_xlpm.IsPrincipalZeroCondition,ROUND($I108,2) = 0,
_xlpm.IsPrincipalRemainingBlankCondition,$I108="",
_xlpm.IsPeriodBlankCondition,ISBLANK($A109),
_xlpm.Calculation,IF(_xlpm.IsPeriodBlankCondition,"",IF(_xlpm.IsPrincipalRemainingBlankCondition,"",IF(_xlpm.IsPrincipalZeroCondition,"",_xlpm.CumulativeInterestCalculation))),
_xlpm.Calculation
)</f>
        <v>125025.74148162913</v>
      </c>
      <c r="N109" s="4">
        <f>_xlfn.LET(
_xlpm.CumulativePrincipalCalculation,SUM($G$29:$H109),
_xlpm.CumulativePrincipalCalculationIfPrincipalLessThenOrEqualToMonthlyPaymentCondition,$N108+$H109,
_xlpm.PrincipalOwedCalculation,$B$10-$F109,
_xlpm.IsPrincipalLessThenOrEqualToMonthlyPaymentCondition,$I108&lt;=$B$10,
_xlpm.IsPrincipalZeroCondition,ROUND($I108,2) = 0,
_xlpm.IsPrincipalRemainingBlankCondition,$I108="",
_xlpm.IsPeriodBlankCondition,ISBLANK($A109),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18166.571763732794</v>
      </c>
      <c r="O109" s="4">
        <f>_xlfn.LET(
_xlpm.CumulativePMICalculation,SUM($K$29:$K109),
_xlpm.IsPrincipalZeroCondition,ROUND($I108,2) = 0,
_xlpm.IsPrincipalRemainingBlankCondition,$I108="",
_xlpm.IsPeriodBlankCondition,ISBLANK($A109),
_xlpm.Calculation,IF(_xlpm.IsPeriodBlankCondition,"",IF(_xlpm.IsPrincipalRemainingBlankCondition,"",IF(_xlpm.IsPrincipalZeroCondition,"",_xlpm.CumulativePMICalculation))),
_xlpm.Calculation
)</f>
        <v>24300</v>
      </c>
      <c r="P109" s="4">
        <f t="shared" si="15"/>
        <v>167492.31324536193</v>
      </c>
      <c r="Q109" s="4">
        <f>_xlfn.LET(
_xlpm.CumulativeHousingPaymentsIncludingAdditionalCosts,SUM($L$29:$L109),
_xlpm.PrincipalOwedCalculation,$B$10-$F109,
_xlpm.IsPrincipalLessThenOrEqualToMonthlyPaymentCondition,$I108&lt;=$B$10,
_xlpm.IsPrincipalZeroCondition,ROUND($I108,2) = 0,
_xlpm.IsPrincipalRemainingBlankCondition,$I108="",
_xlpm.IsPeriodBlankCondition,ISBLANK($A109),
_xlpm.Calculation,IF(_xlpm.IsPeriodBlankCondition,"",IF(_xlpm.IsPrincipalRemainingBlankCondition,"",IF(_xlpm.IsPrincipalZeroCondition,"",_xlpm.CumulativeHousingPaymentsIncludingAdditionalCosts))),
_xlpm.Calculation
)</f>
        <v>207992.31324536214</v>
      </c>
    </row>
    <row r="110" spans="1:17" x14ac:dyDescent="0.3">
      <c r="A110">
        <v>82</v>
      </c>
      <c r="B110" s="34">
        <f t="shared" si="13"/>
        <v>46296</v>
      </c>
      <c r="C110" s="53">
        <v>0.1</v>
      </c>
      <c r="D110" s="35">
        <f>_xlfn.LET(
_xlpm.Payment,IF(OR($C110&lt;&gt;$C109,$C109=""),-PMT($C110/12,COUNT($A110:$A$628),$I109),$D109),
_xlpm.IsPrincipalRemainingZeroCondition,ROUND($I109,2)=0,
_xlpm.IsPrincipalRemainingBlankCondition,$I109="",
_xlpm.IsPeriodBlankCondition,ISBLANK($A110),
_xlpm.Calculation,IF(_xlpm.IsPeriodBlankCondition,"",IF(_xlpm.IsPrincipalRemainingBlankCondition,"",IF(_xlpm.IsPrincipalRemainingZeroCondition,"",_xlpm.Payment))),
_xlpm.Calculation
)</f>
        <v>1563.4573496323683</v>
      </c>
      <c r="E110" s="4">
        <f t="shared" si="14"/>
        <v>161833.42823626724</v>
      </c>
      <c r="F110" s="4" cm="1">
        <f t="array" ref="F110">_xlfn.LET(
_xlpm.InterestCalculation,$I109*($C110/12),
_xlpm.IsPrincipalRemainingZeroCondition,ROUND($I109,2)=0,
_xlpm.IsPrincipalRemainingBlankCondition,$I109="",
_xlpm.IsPeriodBlankCondition,ISBLANK($A110),
_xlpm.Calculation,IF(_xlpm.IsPeriodBlankCondition,"",IF(_xlpm.IsPrincipalRemainingBlankCondition,"",IF(_xlpm.IsPrincipalRemainingZeroCondition,"",_xlpm.InterestCalculation))),
_xlpm.Calculation
)</f>
        <v>1348.6119019688936</v>
      </c>
      <c r="G110" s="4">
        <f t="shared" si="8"/>
        <v>214.84544766347472</v>
      </c>
      <c r="H110" s="4">
        <v>100</v>
      </c>
      <c r="I110" s="4">
        <f t="shared" si="9"/>
        <v>161518.58278860376</v>
      </c>
      <c r="J110" s="4">
        <f t="shared" si="10"/>
        <v>500</v>
      </c>
      <c r="K110" s="4">
        <f t="shared" si="11"/>
        <v>300</v>
      </c>
      <c r="L110" s="4">
        <f t="shared" si="12"/>
        <v>2463.4573496323683</v>
      </c>
      <c r="M110" s="4">
        <f>_xlfn.LET(
_xlpm.CumulativeInterestCalculation,SUM($F$29:$F110),
_xlpm.IsPrincipalZeroCondition,ROUND($I109,2) = 0,
_xlpm.IsPrincipalRemainingBlankCondition,$I109="",
_xlpm.IsPeriodBlankCondition,ISBLANK($A110),
_xlpm.Calculation,IF(_xlpm.IsPeriodBlankCondition,"",IF(_xlpm.IsPrincipalRemainingBlankCondition,"",IF(_xlpm.IsPrincipalZeroCondition,"",_xlpm.CumulativeInterestCalculation))),
_xlpm.Calculation
)</f>
        <v>126374.35338359802</v>
      </c>
      <c r="N110" s="4">
        <f>_xlfn.LET(
_xlpm.CumulativePrincipalCalculation,SUM($G$29:$H110),
_xlpm.CumulativePrincipalCalculationIfPrincipalLessThenOrEqualToMonthlyPaymentCondition,$N109+$H110,
_xlpm.PrincipalOwedCalculation,$B$10-$F110,
_xlpm.IsPrincipalLessThenOrEqualToMonthlyPaymentCondition,$I109&lt;=$B$10,
_xlpm.IsPrincipalZeroCondition,ROUND($I109,2) = 0,
_xlpm.IsPrincipalRemainingBlankCondition,$I109="",
_xlpm.IsPeriodBlankCondition,ISBLANK($A110),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18481.41721139627</v>
      </c>
      <c r="O110" s="4">
        <f>_xlfn.LET(
_xlpm.CumulativePMICalculation,SUM($K$29:$K110),
_xlpm.IsPrincipalZeroCondition,ROUND($I109,2) = 0,
_xlpm.IsPrincipalRemainingBlankCondition,$I109="",
_xlpm.IsPeriodBlankCondition,ISBLANK($A110),
_xlpm.Calculation,IF(_xlpm.IsPeriodBlankCondition,"",IF(_xlpm.IsPrincipalRemainingBlankCondition,"",IF(_xlpm.IsPrincipalZeroCondition,"",_xlpm.CumulativePMICalculation))),
_xlpm.Calculation
)</f>
        <v>24600</v>
      </c>
      <c r="P110" s="4">
        <f t="shared" si="15"/>
        <v>169455.7705949943</v>
      </c>
      <c r="Q110" s="4">
        <f>_xlfn.LET(
_xlpm.CumulativeHousingPaymentsIncludingAdditionalCosts,SUM($L$29:$L110),
_xlpm.PrincipalOwedCalculation,$B$10-$F110,
_xlpm.IsPrincipalLessThenOrEqualToMonthlyPaymentCondition,$I109&lt;=$B$10,
_xlpm.IsPrincipalZeroCondition,ROUND($I109,2) = 0,
_xlpm.IsPrincipalRemainingBlankCondition,$I109="",
_xlpm.IsPeriodBlankCondition,ISBLANK($A110),
_xlpm.Calculation,IF(_xlpm.IsPeriodBlankCondition,"",IF(_xlpm.IsPrincipalRemainingBlankCondition,"",IF(_xlpm.IsPrincipalZeroCondition,"",_xlpm.CumulativeHousingPaymentsIncludingAdditionalCosts))),
_xlpm.Calculation
)</f>
        <v>210455.77059499451</v>
      </c>
    </row>
    <row r="111" spans="1:17" x14ac:dyDescent="0.3">
      <c r="A111">
        <v>83</v>
      </c>
      <c r="B111" s="34">
        <f t="shared" si="13"/>
        <v>46327</v>
      </c>
      <c r="C111" s="53">
        <v>0.1</v>
      </c>
      <c r="D111" s="35">
        <f>_xlfn.LET(
_xlpm.Payment,IF(OR($C111&lt;&gt;$C110,$C110=""),-PMT($C111/12,COUNT($A111:$A$628),$I110),$D110),
_xlpm.IsPrincipalRemainingZeroCondition,ROUND($I110,2)=0,
_xlpm.IsPrincipalRemainingBlankCondition,$I110="",
_xlpm.IsPeriodBlankCondition,ISBLANK($A111),
_xlpm.Calculation,IF(_xlpm.IsPeriodBlankCondition,"",IF(_xlpm.IsPrincipalRemainingBlankCondition,"",IF(_xlpm.IsPrincipalRemainingZeroCondition,"",_xlpm.Payment))),
_xlpm.Calculation
)</f>
        <v>1563.4573496323683</v>
      </c>
      <c r="E111" s="4">
        <f t="shared" si="14"/>
        <v>161518.58278860376</v>
      </c>
      <c r="F111" s="4" cm="1">
        <f t="array" ref="F111">_xlfn.LET(
_xlpm.InterestCalculation,$I110*($C111/12),
_xlpm.IsPrincipalRemainingZeroCondition,ROUND($I110,2)=0,
_xlpm.IsPrincipalRemainingBlankCondition,$I110="",
_xlpm.IsPeriodBlankCondition,ISBLANK($A111),
_xlpm.Calculation,IF(_xlpm.IsPeriodBlankCondition,"",IF(_xlpm.IsPrincipalRemainingBlankCondition,"",IF(_xlpm.IsPrincipalRemainingZeroCondition,"",_xlpm.InterestCalculation))),
_xlpm.Calculation
)</f>
        <v>1345.9881899050313</v>
      </c>
      <c r="G111" s="4">
        <f t="shared" si="8"/>
        <v>217.469159727337</v>
      </c>
      <c r="H111" s="4">
        <v>100</v>
      </c>
      <c r="I111" s="4">
        <f t="shared" si="9"/>
        <v>161201.11362887642</v>
      </c>
      <c r="J111" s="4">
        <f t="shared" si="10"/>
        <v>500</v>
      </c>
      <c r="K111" s="4">
        <f t="shared" si="11"/>
        <v>300</v>
      </c>
      <c r="L111" s="4">
        <f t="shared" si="12"/>
        <v>2463.4573496323683</v>
      </c>
      <c r="M111" s="4">
        <f>_xlfn.LET(
_xlpm.CumulativeInterestCalculation,SUM($F$29:$F111),
_xlpm.IsPrincipalZeroCondition,ROUND($I110,2) = 0,
_xlpm.IsPrincipalRemainingBlankCondition,$I110="",
_xlpm.IsPeriodBlankCondition,ISBLANK($A111),
_xlpm.Calculation,IF(_xlpm.IsPeriodBlankCondition,"",IF(_xlpm.IsPrincipalRemainingBlankCondition,"",IF(_xlpm.IsPrincipalZeroCondition,"",_xlpm.CumulativeInterestCalculation))),
_xlpm.Calculation
)</f>
        <v>127720.34157350306</v>
      </c>
      <c r="N111" s="4">
        <f>_xlfn.LET(
_xlpm.CumulativePrincipalCalculation,SUM($G$29:$H111),
_xlpm.CumulativePrincipalCalculationIfPrincipalLessThenOrEqualToMonthlyPaymentCondition,$N110+$H111,
_xlpm.PrincipalOwedCalculation,$B$10-$F111,
_xlpm.IsPrincipalLessThenOrEqualToMonthlyPaymentCondition,$I110&lt;=$B$10,
_xlpm.IsPrincipalZeroCondition,ROUND($I110,2) = 0,
_xlpm.IsPrincipalRemainingBlankCondition,$I110="",
_xlpm.IsPeriodBlankCondition,ISBLANK($A111),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18798.886371123608</v>
      </c>
      <c r="O111" s="4">
        <f>_xlfn.LET(
_xlpm.CumulativePMICalculation,SUM($K$29:$K111),
_xlpm.IsPrincipalZeroCondition,ROUND($I110,2) = 0,
_xlpm.IsPrincipalRemainingBlankCondition,$I110="",
_xlpm.IsPeriodBlankCondition,ISBLANK($A111),
_xlpm.Calculation,IF(_xlpm.IsPeriodBlankCondition,"",IF(_xlpm.IsPrincipalRemainingBlankCondition,"",IF(_xlpm.IsPrincipalZeroCondition,"",_xlpm.CumulativePMICalculation))),
_xlpm.Calculation
)</f>
        <v>24900</v>
      </c>
      <c r="P111" s="4">
        <f t="shared" si="15"/>
        <v>171419.22794462668</v>
      </c>
      <c r="Q111" s="4">
        <f>_xlfn.LET(
_xlpm.CumulativeHousingPaymentsIncludingAdditionalCosts,SUM($L$29:$L111),
_xlpm.PrincipalOwedCalculation,$B$10-$F111,
_xlpm.IsPrincipalLessThenOrEqualToMonthlyPaymentCondition,$I110&lt;=$B$10,
_xlpm.IsPrincipalZeroCondition,ROUND($I110,2) = 0,
_xlpm.IsPrincipalRemainingBlankCondition,$I110="",
_xlpm.IsPeriodBlankCondition,ISBLANK($A111),
_xlpm.Calculation,IF(_xlpm.IsPeriodBlankCondition,"",IF(_xlpm.IsPrincipalRemainingBlankCondition,"",IF(_xlpm.IsPrincipalZeroCondition,"",_xlpm.CumulativeHousingPaymentsIncludingAdditionalCosts))),
_xlpm.Calculation
)</f>
        <v>212919.22794462688</v>
      </c>
    </row>
    <row r="112" spans="1:17" x14ac:dyDescent="0.3">
      <c r="A112">
        <v>84</v>
      </c>
      <c r="B112" s="34">
        <f t="shared" si="13"/>
        <v>46357</v>
      </c>
      <c r="C112" s="53">
        <v>0.1</v>
      </c>
      <c r="D112" s="35">
        <f>_xlfn.LET(
_xlpm.Payment,IF(OR($C112&lt;&gt;$C111,$C111=""),-PMT($C112/12,COUNT($A112:$A$628),$I111),$D111),
_xlpm.IsPrincipalRemainingZeroCondition,ROUND($I111,2)=0,
_xlpm.IsPrincipalRemainingBlankCondition,$I111="",
_xlpm.IsPeriodBlankCondition,ISBLANK($A112),
_xlpm.Calculation,IF(_xlpm.IsPeriodBlankCondition,"",IF(_xlpm.IsPrincipalRemainingBlankCondition,"",IF(_xlpm.IsPrincipalRemainingZeroCondition,"",_xlpm.Payment))),
_xlpm.Calculation
)</f>
        <v>1563.4573496323683</v>
      </c>
      <c r="E112" s="4">
        <f t="shared" si="14"/>
        <v>161201.11362887642</v>
      </c>
      <c r="F112" s="4" cm="1">
        <f t="array" ref="F112">_xlfn.LET(
_xlpm.InterestCalculation,$I111*($C112/12),
_xlpm.IsPrincipalRemainingZeroCondition,ROUND($I111,2)=0,
_xlpm.IsPrincipalRemainingBlankCondition,$I111="",
_xlpm.IsPeriodBlankCondition,ISBLANK($A112),
_xlpm.Calculation,IF(_xlpm.IsPeriodBlankCondition,"",IF(_xlpm.IsPrincipalRemainingBlankCondition,"",IF(_xlpm.IsPrincipalRemainingZeroCondition,"",_xlpm.InterestCalculation))),
_xlpm.Calculation
)</f>
        <v>1343.3426135739701</v>
      </c>
      <c r="G112" s="4">
        <f t="shared" si="8"/>
        <v>220.11473605839819</v>
      </c>
      <c r="H112" s="4">
        <v>100</v>
      </c>
      <c r="I112" s="4">
        <f t="shared" si="9"/>
        <v>160880.99889281802</v>
      </c>
      <c r="J112" s="4">
        <f t="shared" si="10"/>
        <v>500</v>
      </c>
      <c r="K112" s="4">
        <f t="shared" si="11"/>
        <v>300</v>
      </c>
      <c r="L112" s="4">
        <f t="shared" si="12"/>
        <v>2463.4573496323683</v>
      </c>
      <c r="M112" s="4">
        <f>_xlfn.LET(
_xlpm.CumulativeInterestCalculation,SUM($F$29:$F112),
_xlpm.IsPrincipalZeroCondition,ROUND($I111,2) = 0,
_xlpm.IsPrincipalRemainingBlankCondition,$I111="",
_xlpm.IsPeriodBlankCondition,ISBLANK($A112),
_xlpm.Calculation,IF(_xlpm.IsPeriodBlankCondition,"",IF(_xlpm.IsPrincipalRemainingBlankCondition,"",IF(_xlpm.IsPrincipalZeroCondition,"",_xlpm.CumulativeInterestCalculation))),
_xlpm.Calculation
)</f>
        <v>129063.68418707703</v>
      </c>
      <c r="N112" s="4">
        <f>_xlfn.LET(
_xlpm.CumulativePrincipalCalculation,SUM($G$29:$H112),
_xlpm.CumulativePrincipalCalculationIfPrincipalLessThenOrEqualToMonthlyPaymentCondition,$N111+$H112,
_xlpm.PrincipalOwedCalculation,$B$10-$F112,
_xlpm.IsPrincipalLessThenOrEqualToMonthlyPaymentCondition,$I111&lt;=$B$10,
_xlpm.IsPrincipalZeroCondition,ROUND($I111,2) = 0,
_xlpm.IsPrincipalRemainingBlankCondition,$I111="",
_xlpm.IsPeriodBlankCondition,ISBLANK($A112),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19119.001107182004</v>
      </c>
      <c r="O112" s="4">
        <f>_xlfn.LET(
_xlpm.CumulativePMICalculation,SUM($K$29:$K112),
_xlpm.IsPrincipalZeroCondition,ROUND($I111,2) = 0,
_xlpm.IsPrincipalRemainingBlankCondition,$I111="",
_xlpm.IsPeriodBlankCondition,ISBLANK($A112),
_xlpm.Calculation,IF(_xlpm.IsPeriodBlankCondition,"",IF(_xlpm.IsPrincipalRemainingBlankCondition,"",IF(_xlpm.IsPrincipalZeroCondition,"",_xlpm.CumulativePMICalculation))),
_xlpm.Calculation
)</f>
        <v>25200</v>
      </c>
      <c r="P112" s="4">
        <f t="shared" si="15"/>
        <v>173382.68529425905</v>
      </c>
      <c r="Q112" s="4">
        <f>_xlfn.LET(
_xlpm.CumulativeHousingPaymentsIncludingAdditionalCosts,SUM($L$29:$L112),
_xlpm.PrincipalOwedCalculation,$B$10-$F112,
_xlpm.IsPrincipalLessThenOrEqualToMonthlyPaymentCondition,$I111&lt;=$B$10,
_xlpm.IsPrincipalZeroCondition,ROUND($I111,2) = 0,
_xlpm.IsPrincipalRemainingBlankCondition,$I111="",
_xlpm.IsPeriodBlankCondition,ISBLANK($A112),
_xlpm.Calculation,IF(_xlpm.IsPeriodBlankCondition,"",IF(_xlpm.IsPrincipalRemainingBlankCondition,"",IF(_xlpm.IsPrincipalZeroCondition,"",_xlpm.CumulativeHousingPaymentsIncludingAdditionalCosts))),
_xlpm.Calculation
)</f>
        <v>215382.68529425925</v>
      </c>
    </row>
    <row r="113" spans="1:17" x14ac:dyDescent="0.3">
      <c r="A113">
        <v>85</v>
      </c>
      <c r="B113" s="34">
        <f t="shared" si="13"/>
        <v>46388</v>
      </c>
      <c r="C113" s="53">
        <v>0.1</v>
      </c>
      <c r="D113" s="35">
        <f>_xlfn.LET(
_xlpm.Payment,IF(OR($C113&lt;&gt;$C112,$C112=""),-PMT($C113/12,COUNT($A113:$A$628),$I112),$D112),
_xlpm.IsPrincipalRemainingZeroCondition,ROUND($I112,2)=0,
_xlpm.IsPrincipalRemainingBlankCondition,$I112="",
_xlpm.IsPeriodBlankCondition,ISBLANK($A113),
_xlpm.Calculation,IF(_xlpm.IsPeriodBlankCondition,"",IF(_xlpm.IsPrincipalRemainingBlankCondition,"",IF(_xlpm.IsPrincipalRemainingZeroCondition,"",_xlpm.Payment))),
_xlpm.Calculation
)</f>
        <v>1563.4573496323683</v>
      </c>
      <c r="E113" s="4">
        <f t="shared" si="14"/>
        <v>160880.99889281802</v>
      </c>
      <c r="F113" s="4" cm="1">
        <f t="array" ref="F113">_xlfn.LET(
_xlpm.InterestCalculation,$I112*($C113/12),
_xlpm.IsPrincipalRemainingZeroCondition,ROUND($I112,2)=0,
_xlpm.IsPrincipalRemainingBlankCondition,$I112="",
_xlpm.IsPeriodBlankCondition,ISBLANK($A113),
_xlpm.Calculation,IF(_xlpm.IsPeriodBlankCondition,"",IF(_xlpm.IsPrincipalRemainingBlankCondition,"",IF(_xlpm.IsPrincipalRemainingZeroCondition,"",_xlpm.InterestCalculation))),
_xlpm.Calculation
)</f>
        <v>1340.6749907734836</v>
      </c>
      <c r="G113" s="4">
        <f t="shared" si="8"/>
        <v>222.78235885888466</v>
      </c>
      <c r="H113" s="4">
        <v>100</v>
      </c>
      <c r="I113" s="4">
        <f t="shared" si="9"/>
        <v>160558.21653395914</v>
      </c>
      <c r="J113" s="4">
        <f t="shared" si="10"/>
        <v>500</v>
      </c>
      <c r="K113" s="4">
        <f t="shared" si="11"/>
        <v>300</v>
      </c>
      <c r="L113" s="4">
        <f t="shared" si="12"/>
        <v>2463.4573496323683</v>
      </c>
      <c r="M113" s="4">
        <f>_xlfn.LET(
_xlpm.CumulativeInterestCalculation,SUM($F$29:$F113),
_xlpm.IsPrincipalZeroCondition,ROUND($I112,2) = 0,
_xlpm.IsPrincipalRemainingBlankCondition,$I112="",
_xlpm.IsPeriodBlankCondition,ISBLANK($A113),
_xlpm.Calculation,IF(_xlpm.IsPeriodBlankCondition,"",IF(_xlpm.IsPrincipalRemainingBlankCondition,"",IF(_xlpm.IsPrincipalZeroCondition,"",_xlpm.CumulativeInterestCalculation))),
_xlpm.Calculation
)</f>
        <v>130404.35917785051</v>
      </c>
      <c r="N113" s="4">
        <f>_xlfn.LET(
_xlpm.CumulativePrincipalCalculation,SUM($G$29:$H113),
_xlpm.CumulativePrincipalCalculationIfPrincipalLessThenOrEqualToMonthlyPaymentCondition,$N112+$H113,
_xlpm.PrincipalOwedCalculation,$B$10-$F113,
_xlpm.IsPrincipalLessThenOrEqualToMonthlyPaymentCondition,$I112&lt;=$B$10,
_xlpm.IsPrincipalZeroCondition,ROUND($I112,2) = 0,
_xlpm.IsPrincipalRemainingBlankCondition,$I112="",
_xlpm.IsPeriodBlankCondition,ISBLANK($A113),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19441.783466040888</v>
      </c>
      <c r="O113" s="4">
        <f>_xlfn.LET(
_xlpm.CumulativePMICalculation,SUM($K$29:$K113),
_xlpm.IsPrincipalZeroCondition,ROUND($I112,2) = 0,
_xlpm.IsPrincipalRemainingBlankCondition,$I112="",
_xlpm.IsPeriodBlankCondition,ISBLANK($A113),
_xlpm.Calculation,IF(_xlpm.IsPeriodBlankCondition,"",IF(_xlpm.IsPrincipalRemainingBlankCondition,"",IF(_xlpm.IsPrincipalZeroCondition,"",_xlpm.CumulativePMICalculation))),
_xlpm.Calculation
)</f>
        <v>25500</v>
      </c>
      <c r="P113" s="4">
        <f t="shared" si="15"/>
        <v>175346.14264389139</v>
      </c>
      <c r="Q113" s="4">
        <f>_xlfn.LET(
_xlpm.CumulativeHousingPaymentsIncludingAdditionalCosts,SUM($L$29:$L113),
_xlpm.PrincipalOwedCalculation,$B$10-$F113,
_xlpm.IsPrincipalLessThenOrEqualToMonthlyPaymentCondition,$I112&lt;=$B$10,
_xlpm.IsPrincipalZeroCondition,ROUND($I112,2) = 0,
_xlpm.IsPrincipalRemainingBlankCondition,$I112="",
_xlpm.IsPeriodBlankCondition,ISBLANK($A113),
_xlpm.Calculation,IF(_xlpm.IsPeriodBlankCondition,"",IF(_xlpm.IsPrincipalRemainingBlankCondition,"",IF(_xlpm.IsPrincipalZeroCondition,"",_xlpm.CumulativeHousingPaymentsIncludingAdditionalCosts))),
_xlpm.Calculation
)</f>
        <v>217846.14264389162</v>
      </c>
    </row>
    <row r="114" spans="1:17" x14ac:dyDescent="0.3">
      <c r="A114">
        <v>86</v>
      </c>
      <c r="B114" s="34">
        <f t="shared" si="13"/>
        <v>46419</v>
      </c>
      <c r="C114" s="53">
        <v>0.1</v>
      </c>
      <c r="D114" s="35">
        <f>_xlfn.LET(
_xlpm.Payment,IF(OR($C114&lt;&gt;$C113,$C113=""),-PMT($C114/12,COUNT($A114:$A$628),$I113),$D113),
_xlpm.IsPrincipalRemainingZeroCondition,ROUND($I113,2)=0,
_xlpm.IsPrincipalRemainingBlankCondition,$I113="",
_xlpm.IsPeriodBlankCondition,ISBLANK($A114),
_xlpm.Calculation,IF(_xlpm.IsPeriodBlankCondition,"",IF(_xlpm.IsPrincipalRemainingBlankCondition,"",IF(_xlpm.IsPrincipalRemainingZeroCondition,"",_xlpm.Payment))),
_xlpm.Calculation
)</f>
        <v>1563.4573496323683</v>
      </c>
      <c r="E114" s="4">
        <f t="shared" si="14"/>
        <v>160558.21653395914</v>
      </c>
      <c r="F114" s="4" cm="1">
        <f t="array" ref="F114">_xlfn.LET(
_xlpm.InterestCalculation,$I113*($C114/12),
_xlpm.IsPrincipalRemainingZeroCondition,ROUND($I113,2)=0,
_xlpm.IsPrincipalRemainingBlankCondition,$I113="",
_xlpm.IsPeriodBlankCondition,ISBLANK($A114),
_xlpm.Calculation,IF(_xlpm.IsPeriodBlankCondition,"",IF(_xlpm.IsPrincipalRemainingBlankCondition,"",IF(_xlpm.IsPrincipalRemainingZeroCondition,"",_xlpm.InterestCalculation))),
_xlpm.Calculation
)</f>
        <v>1337.9851377829928</v>
      </c>
      <c r="G114" s="4">
        <f t="shared" si="8"/>
        <v>225.47221184937553</v>
      </c>
      <c r="H114" s="4">
        <v>100</v>
      </c>
      <c r="I114" s="4">
        <f t="shared" si="9"/>
        <v>160232.74432210976</v>
      </c>
      <c r="J114" s="4">
        <f t="shared" si="10"/>
        <v>500</v>
      </c>
      <c r="K114" s="4">
        <f t="shared" si="11"/>
        <v>300</v>
      </c>
      <c r="L114" s="4">
        <f t="shared" si="12"/>
        <v>2463.4573496323683</v>
      </c>
      <c r="M114" s="4">
        <f>_xlfn.LET(
_xlpm.CumulativeInterestCalculation,SUM($F$29:$F114),
_xlpm.IsPrincipalZeroCondition,ROUND($I113,2) = 0,
_xlpm.IsPrincipalRemainingBlankCondition,$I113="",
_xlpm.IsPeriodBlankCondition,ISBLANK($A114),
_xlpm.Calculation,IF(_xlpm.IsPeriodBlankCondition,"",IF(_xlpm.IsPrincipalRemainingBlankCondition,"",IF(_xlpm.IsPrincipalZeroCondition,"",_xlpm.CumulativeInterestCalculation))),
_xlpm.Calculation
)</f>
        <v>131742.3443156335</v>
      </c>
      <c r="N114" s="4">
        <f>_xlfn.LET(
_xlpm.CumulativePrincipalCalculation,SUM($G$29:$H114),
_xlpm.CumulativePrincipalCalculationIfPrincipalLessThenOrEqualToMonthlyPaymentCondition,$N113+$H114,
_xlpm.PrincipalOwedCalculation,$B$10-$F114,
_xlpm.IsPrincipalLessThenOrEqualToMonthlyPaymentCondition,$I113&lt;=$B$10,
_xlpm.IsPrincipalZeroCondition,ROUND($I113,2) = 0,
_xlpm.IsPrincipalRemainingBlankCondition,$I113="",
_xlpm.IsPeriodBlankCondition,ISBLANK($A114),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19767.255677890265</v>
      </c>
      <c r="O114" s="4">
        <f>_xlfn.LET(
_xlpm.CumulativePMICalculation,SUM($K$29:$K114),
_xlpm.IsPrincipalZeroCondition,ROUND($I113,2) = 0,
_xlpm.IsPrincipalRemainingBlankCondition,$I113="",
_xlpm.IsPeriodBlankCondition,ISBLANK($A114),
_xlpm.Calculation,IF(_xlpm.IsPeriodBlankCondition,"",IF(_xlpm.IsPrincipalRemainingBlankCondition,"",IF(_xlpm.IsPrincipalZeroCondition,"",_xlpm.CumulativePMICalculation))),
_xlpm.Calculation
)</f>
        <v>25800</v>
      </c>
      <c r="P114" s="4">
        <f t="shared" si="15"/>
        <v>177309.59999352376</v>
      </c>
      <c r="Q114" s="4">
        <f>_xlfn.LET(
_xlpm.CumulativeHousingPaymentsIncludingAdditionalCosts,SUM($L$29:$L114),
_xlpm.PrincipalOwedCalculation,$B$10-$F114,
_xlpm.IsPrincipalLessThenOrEqualToMonthlyPaymentCondition,$I113&lt;=$B$10,
_xlpm.IsPrincipalZeroCondition,ROUND($I113,2) = 0,
_xlpm.IsPrincipalRemainingBlankCondition,$I113="",
_xlpm.IsPeriodBlankCondition,ISBLANK($A114),
_xlpm.Calculation,IF(_xlpm.IsPeriodBlankCondition,"",IF(_xlpm.IsPrincipalRemainingBlankCondition,"",IF(_xlpm.IsPrincipalZeroCondition,"",_xlpm.CumulativeHousingPaymentsIncludingAdditionalCosts))),
_xlpm.Calculation
)</f>
        <v>220309.599993524</v>
      </c>
    </row>
    <row r="115" spans="1:17" x14ac:dyDescent="0.3">
      <c r="A115">
        <v>87</v>
      </c>
      <c r="B115" s="34">
        <f t="shared" si="13"/>
        <v>46447</v>
      </c>
      <c r="C115" s="53">
        <v>0.1</v>
      </c>
      <c r="D115" s="35">
        <f>_xlfn.LET(
_xlpm.Payment,IF(OR($C115&lt;&gt;$C114,$C114=""),-PMT($C115/12,COUNT($A115:$A$628),$I114),$D114),
_xlpm.IsPrincipalRemainingZeroCondition,ROUND($I114,2)=0,
_xlpm.IsPrincipalRemainingBlankCondition,$I114="",
_xlpm.IsPeriodBlankCondition,ISBLANK($A115),
_xlpm.Calculation,IF(_xlpm.IsPeriodBlankCondition,"",IF(_xlpm.IsPrincipalRemainingBlankCondition,"",IF(_xlpm.IsPrincipalRemainingZeroCondition,"",_xlpm.Payment))),
_xlpm.Calculation
)</f>
        <v>1563.4573496323683</v>
      </c>
      <c r="E115" s="4">
        <f t="shared" si="14"/>
        <v>160232.74432210976</v>
      </c>
      <c r="F115" s="4" cm="1">
        <f t="array" ref="F115">_xlfn.LET(
_xlpm.InterestCalculation,$I114*($C115/12),
_xlpm.IsPrincipalRemainingZeroCondition,ROUND($I114,2)=0,
_xlpm.IsPrincipalRemainingBlankCondition,$I114="",
_xlpm.IsPeriodBlankCondition,ISBLANK($A115),
_xlpm.Calculation,IF(_xlpm.IsPeriodBlankCondition,"",IF(_xlpm.IsPrincipalRemainingBlankCondition,"",IF(_xlpm.IsPrincipalRemainingZeroCondition,"",_xlpm.InterestCalculation))),
_xlpm.Calculation
)</f>
        <v>1335.2728693509148</v>
      </c>
      <c r="G115" s="4">
        <f t="shared" si="8"/>
        <v>228.18448028145349</v>
      </c>
      <c r="H115" s="4">
        <v>100</v>
      </c>
      <c r="I115" s="4">
        <f t="shared" si="9"/>
        <v>159904.5598418283</v>
      </c>
      <c r="J115" s="4">
        <f t="shared" si="10"/>
        <v>500</v>
      </c>
      <c r="K115" s="4">
        <f t="shared" si="11"/>
        <v>300</v>
      </c>
      <c r="L115" s="4">
        <f t="shared" si="12"/>
        <v>2463.4573496323683</v>
      </c>
      <c r="M115" s="4">
        <f>_xlfn.LET(
_xlpm.CumulativeInterestCalculation,SUM($F$29:$F115),
_xlpm.IsPrincipalZeroCondition,ROUND($I114,2) = 0,
_xlpm.IsPrincipalRemainingBlankCondition,$I114="",
_xlpm.IsPeriodBlankCondition,ISBLANK($A115),
_xlpm.Calculation,IF(_xlpm.IsPeriodBlankCondition,"",IF(_xlpm.IsPrincipalRemainingBlankCondition,"",IF(_xlpm.IsPrincipalZeroCondition,"",_xlpm.CumulativeInterestCalculation))),
_xlpm.Calculation
)</f>
        <v>133077.61718498441</v>
      </c>
      <c r="N115" s="4">
        <f>_xlfn.LET(
_xlpm.CumulativePrincipalCalculation,SUM($G$29:$H115),
_xlpm.CumulativePrincipalCalculationIfPrincipalLessThenOrEqualToMonthlyPaymentCondition,$N114+$H115,
_xlpm.PrincipalOwedCalculation,$B$10-$F115,
_xlpm.IsPrincipalLessThenOrEqualToMonthlyPaymentCondition,$I114&lt;=$B$10,
_xlpm.IsPrincipalZeroCondition,ROUND($I114,2) = 0,
_xlpm.IsPrincipalRemainingBlankCondition,$I114="",
_xlpm.IsPeriodBlankCondition,ISBLANK($A115),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20095.440158171717</v>
      </c>
      <c r="O115" s="4">
        <f>_xlfn.LET(
_xlpm.CumulativePMICalculation,SUM($K$29:$K115),
_xlpm.IsPrincipalZeroCondition,ROUND($I114,2) = 0,
_xlpm.IsPrincipalRemainingBlankCondition,$I114="",
_xlpm.IsPeriodBlankCondition,ISBLANK($A115),
_xlpm.Calculation,IF(_xlpm.IsPeriodBlankCondition,"",IF(_xlpm.IsPrincipalRemainingBlankCondition,"",IF(_xlpm.IsPrincipalZeroCondition,"",_xlpm.CumulativePMICalculation))),
_xlpm.Calculation
)</f>
        <v>26100</v>
      </c>
      <c r="P115" s="4">
        <f t="shared" si="15"/>
        <v>179273.05734315614</v>
      </c>
      <c r="Q115" s="4">
        <f>_xlfn.LET(
_xlpm.CumulativeHousingPaymentsIncludingAdditionalCosts,SUM($L$29:$L115),
_xlpm.PrincipalOwedCalculation,$B$10-$F115,
_xlpm.IsPrincipalLessThenOrEqualToMonthlyPaymentCondition,$I114&lt;=$B$10,
_xlpm.IsPrincipalZeroCondition,ROUND($I114,2) = 0,
_xlpm.IsPrincipalRemainingBlankCondition,$I114="",
_xlpm.IsPeriodBlankCondition,ISBLANK($A115),
_xlpm.Calculation,IF(_xlpm.IsPeriodBlankCondition,"",IF(_xlpm.IsPrincipalRemainingBlankCondition,"",IF(_xlpm.IsPrincipalZeroCondition,"",_xlpm.CumulativeHousingPaymentsIncludingAdditionalCosts))),
_xlpm.Calculation
)</f>
        <v>222773.05734315637</v>
      </c>
    </row>
    <row r="116" spans="1:17" x14ac:dyDescent="0.3">
      <c r="A116">
        <v>88</v>
      </c>
      <c r="B116" s="34">
        <f t="shared" si="13"/>
        <v>46478</v>
      </c>
      <c r="C116" s="53">
        <v>0.1</v>
      </c>
      <c r="D116" s="35">
        <f>_xlfn.LET(
_xlpm.Payment,IF(OR($C116&lt;&gt;$C115,$C115=""),-PMT($C116/12,COUNT($A116:$A$628),$I115),$D115),
_xlpm.IsPrincipalRemainingZeroCondition,ROUND($I115,2)=0,
_xlpm.IsPrincipalRemainingBlankCondition,$I115="",
_xlpm.IsPeriodBlankCondition,ISBLANK($A116),
_xlpm.Calculation,IF(_xlpm.IsPeriodBlankCondition,"",IF(_xlpm.IsPrincipalRemainingBlankCondition,"",IF(_xlpm.IsPrincipalRemainingZeroCondition,"",_xlpm.Payment))),
_xlpm.Calculation
)</f>
        <v>1563.4573496323683</v>
      </c>
      <c r="E116" s="4">
        <f t="shared" si="14"/>
        <v>159904.5598418283</v>
      </c>
      <c r="F116" s="4" cm="1">
        <f t="array" ref="F116">_xlfn.LET(
_xlpm.InterestCalculation,$I115*($C116/12),
_xlpm.IsPrincipalRemainingZeroCondition,ROUND($I115,2)=0,
_xlpm.IsPrincipalRemainingBlankCondition,$I115="",
_xlpm.IsPeriodBlankCondition,ISBLANK($A116),
_xlpm.Calculation,IF(_xlpm.IsPeriodBlankCondition,"",IF(_xlpm.IsPrincipalRemainingBlankCondition,"",IF(_xlpm.IsPrincipalRemainingZeroCondition,"",_xlpm.InterestCalculation))),
_xlpm.Calculation
)</f>
        <v>1332.5379986819025</v>
      </c>
      <c r="G116" s="4">
        <f t="shared" si="8"/>
        <v>230.91935095046574</v>
      </c>
      <c r="H116" s="4">
        <v>100</v>
      </c>
      <c r="I116" s="4">
        <f t="shared" si="9"/>
        <v>159573.64049087785</v>
      </c>
      <c r="J116" s="4">
        <f t="shared" si="10"/>
        <v>500</v>
      </c>
      <c r="K116" s="4" t="str">
        <f t="shared" si="11"/>
        <v/>
      </c>
      <c r="L116" s="4">
        <f t="shared" si="12"/>
        <v>2163.4573496323683</v>
      </c>
      <c r="M116" s="4">
        <f>_xlfn.LET(
_xlpm.CumulativeInterestCalculation,SUM($F$29:$F116),
_xlpm.IsPrincipalZeroCondition,ROUND($I115,2) = 0,
_xlpm.IsPrincipalRemainingBlankCondition,$I115="",
_xlpm.IsPeriodBlankCondition,ISBLANK($A116),
_xlpm.Calculation,IF(_xlpm.IsPeriodBlankCondition,"",IF(_xlpm.IsPrincipalRemainingBlankCondition,"",IF(_xlpm.IsPrincipalZeroCondition,"",_xlpm.CumulativeInterestCalculation))),
_xlpm.Calculation
)</f>
        <v>134410.15518366633</v>
      </c>
      <c r="N116" s="4">
        <f>_xlfn.LET(
_xlpm.CumulativePrincipalCalculation,SUM($G$29:$H116),
_xlpm.CumulativePrincipalCalculationIfPrincipalLessThenOrEqualToMonthlyPaymentCondition,$N115+$H116,
_xlpm.PrincipalOwedCalculation,$B$10-$F116,
_xlpm.IsPrincipalLessThenOrEqualToMonthlyPaymentCondition,$I115&lt;=$B$10,
_xlpm.IsPrincipalZeroCondition,ROUND($I115,2) = 0,
_xlpm.IsPrincipalRemainingBlankCondition,$I115="",
_xlpm.IsPeriodBlankCondition,ISBLANK($A116),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20426.359509122183</v>
      </c>
      <c r="O116" s="4">
        <f>_xlfn.LET(
_xlpm.CumulativePMICalculation,SUM($K$29:$K116),
_xlpm.IsPrincipalZeroCondition,ROUND($I115,2) = 0,
_xlpm.IsPrincipalRemainingBlankCondition,$I115="",
_xlpm.IsPeriodBlankCondition,ISBLANK($A116),
_xlpm.Calculation,IF(_xlpm.IsPeriodBlankCondition,"",IF(_xlpm.IsPrincipalRemainingBlankCondition,"",IF(_xlpm.IsPrincipalZeroCondition,"",_xlpm.CumulativePMICalculation))),
_xlpm.Calculation
)</f>
        <v>26100</v>
      </c>
      <c r="P116" s="4">
        <f t="shared" si="15"/>
        <v>180936.51469278851</v>
      </c>
      <c r="Q116" s="4">
        <f>_xlfn.LET(
_xlpm.CumulativeHousingPaymentsIncludingAdditionalCosts,SUM($L$29:$L116),
_xlpm.PrincipalOwedCalculation,$B$10-$F116,
_xlpm.IsPrincipalLessThenOrEqualToMonthlyPaymentCondition,$I115&lt;=$B$10,
_xlpm.IsPrincipalZeroCondition,ROUND($I115,2) = 0,
_xlpm.IsPrincipalRemainingBlankCondition,$I115="",
_xlpm.IsPeriodBlankCondition,ISBLANK($A116),
_xlpm.Calculation,IF(_xlpm.IsPeriodBlankCondition,"",IF(_xlpm.IsPrincipalRemainingBlankCondition,"",IF(_xlpm.IsPrincipalZeroCondition,"",_xlpm.CumulativeHousingPaymentsIncludingAdditionalCosts))),
_xlpm.Calculation
)</f>
        <v>224936.51469278874</v>
      </c>
    </row>
    <row r="117" spans="1:17" x14ac:dyDescent="0.3">
      <c r="A117">
        <v>89</v>
      </c>
      <c r="B117" s="34">
        <f t="shared" si="13"/>
        <v>46508</v>
      </c>
      <c r="C117" s="53">
        <v>0.1</v>
      </c>
      <c r="D117" s="35">
        <f>_xlfn.LET(
_xlpm.Payment,IF(OR($C117&lt;&gt;$C116,$C116=""),-PMT($C117/12,COUNT($A117:$A$628),$I116),$D116),
_xlpm.IsPrincipalRemainingZeroCondition,ROUND($I116,2)=0,
_xlpm.IsPrincipalRemainingBlankCondition,$I116="",
_xlpm.IsPeriodBlankCondition,ISBLANK($A117),
_xlpm.Calculation,IF(_xlpm.IsPeriodBlankCondition,"",IF(_xlpm.IsPrincipalRemainingBlankCondition,"",IF(_xlpm.IsPrincipalRemainingZeroCondition,"",_xlpm.Payment))),
_xlpm.Calculation
)</f>
        <v>1563.4573496323683</v>
      </c>
      <c r="E117" s="4">
        <f t="shared" si="14"/>
        <v>159573.64049087785</v>
      </c>
      <c r="F117" s="4" cm="1">
        <f t="array" ref="F117">_xlfn.LET(
_xlpm.InterestCalculation,$I116*($C117/12),
_xlpm.IsPrincipalRemainingZeroCondition,ROUND($I116,2)=0,
_xlpm.IsPrincipalRemainingBlankCondition,$I116="",
_xlpm.IsPeriodBlankCondition,ISBLANK($A117),
_xlpm.Calculation,IF(_xlpm.IsPeriodBlankCondition,"",IF(_xlpm.IsPrincipalRemainingBlankCondition,"",IF(_xlpm.IsPrincipalRemainingZeroCondition,"",_xlpm.InterestCalculation))),
_xlpm.Calculation
)</f>
        <v>1329.780337423982</v>
      </c>
      <c r="G117" s="4">
        <f t="shared" si="8"/>
        <v>233.67701220838626</v>
      </c>
      <c r="H117" s="4">
        <v>100</v>
      </c>
      <c r="I117" s="4">
        <f t="shared" si="9"/>
        <v>159239.96347866947</v>
      </c>
      <c r="J117" s="4">
        <f t="shared" si="10"/>
        <v>500</v>
      </c>
      <c r="K117" s="4" t="str">
        <f t="shared" si="11"/>
        <v/>
      </c>
      <c r="L117" s="4">
        <f t="shared" si="12"/>
        <v>2163.4573496323683</v>
      </c>
      <c r="M117" s="4">
        <f>_xlfn.LET(
_xlpm.CumulativeInterestCalculation,SUM($F$29:$F117),
_xlpm.IsPrincipalZeroCondition,ROUND($I116,2) = 0,
_xlpm.IsPrincipalRemainingBlankCondition,$I116="",
_xlpm.IsPeriodBlankCondition,ISBLANK($A117),
_xlpm.Calculation,IF(_xlpm.IsPeriodBlankCondition,"",IF(_xlpm.IsPrincipalRemainingBlankCondition,"",IF(_xlpm.IsPrincipalZeroCondition,"",_xlpm.CumulativeInterestCalculation))),
_xlpm.Calculation
)</f>
        <v>135739.93552109032</v>
      </c>
      <c r="N117" s="4">
        <f>_xlfn.LET(
_xlpm.CumulativePrincipalCalculation,SUM($G$29:$H117),
_xlpm.CumulativePrincipalCalculationIfPrincipalLessThenOrEqualToMonthlyPaymentCondition,$N116+$H117,
_xlpm.PrincipalOwedCalculation,$B$10-$F117,
_xlpm.IsPrincipalLessThenOrEqualToMonthlyPaymentCondition,$I116&lt;=$B$10,
_xlpm.IsPrincipalZeroCondition,ROUND($I116,2) = 0,
_xlpm.IsPrincipalRemainingBlankCondition,$I116="",
_xlpm.IsPeriodBlankCondition,ISBLANK($A117),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20760.03652133057</v>
      </c>
      <c r="O117" s="4">
        <f>_xlfn.LET(
_xlpm.CumulativePMICalculation,SUM($K$29:$K117),
_xlpm.IsPrincipalZeroCondition,ROUND($I116,2) = 0,
_xlpm.IsPrincipalRemainingBlankCondition,$I116="",
_xlpm.IsPeriodBlankCondition,ISBLANK($A117),
_xlpm.Calculation,IF(_xlpm.IsPeriodBlankCondition,"",IF(_xlpm.IsPrincipalRemainingBlankCondition,"",IF(_xlpm.IsPrincipalZeroCondition,"",_xlpm.CumulativePMICalculation))),
_xlpm.Calculation
)</f>
        <v>26100</v>
      </c>
      <c r="P117" s="4">
        <f t="shared" si="15"/>
        <v>182599.97204242088</v>
      </c>
      <c r="Q117" s="4">
        <f>_xlfn.LET(
_xlpm.CumulativeHousingPaymentsIncludingAdditionalCosts,SUM($L$29:$L117),
_xlpm.PrincipalOwedCalculation,$B$10-$F117,
_xlpm.IsPrincipalLessThenOrEqualToMonthlyPaymentCondition,$I116&lt;=$B$10,
_xlpm.IsPrincipalZeroCondition,ROUND($I116,2) = 0,
_xlpm.IsPrincipalRemainingBlankCondition,$I116="",
_xlpm.IsPeriodBlankCondition,ISBLANK($A117),
_xlpm.Calculation,IF(_xlpm.IsPeriodBlankCondition,"",IF(_xlpm.IsPrincipalRemainingBlankCondition,"",IF(_xlpm.IsPrincipalZeroCondition,"",_xlpm.CumulativeHousingPaymentsIncludingAdditionalCosts))),
_xlpm.Calculation
)</f>
        <v>227099.97204242111</v>
      </c>
    </row>
    <row r="118" spans="1:17" x14ac:dyDescent="0.3">
      <c r="A118">
        <v>90</v>
      </c>
      <c r="B118" s="34">
        <f t="shared" si="13"/>
        <v>46539</v>
      </c>
      <c r="C118" s="53">
        <v>0.1</v>
      </c>
      <c r="D118" s="35">
        <f>_xlfn.LET(
_xlpm.Payment,IF(OR($C118&lt;&gt;$C117,$C117=""),-PMT($C118/12,COUNT($A118:$A$628),$I117),$D117),
_xlpm.IsPrincipalRemainingZeroCondition,ROUND($I117,2)=0,
_xlpm.IsPrincipalRemainingBlankCondition,$I117="",
_xlpm.IsPeriodBlankCondition,ISBLANK($A118),
_xlpm.Calculation,IF(_xlpm.IsPeriodBlankCondition,"",IF(_xlpm.IsPrincipalRemainingBlankCondition,"",IF(_xlpm.IsPrincipalRemainingZeroCondition,"",_xlpm.Payment))),
_xlpm.Calculation
)</f>
        <v>1563.4573496323683</v>
      </c>
      <c r="E118" s="4">
        <f t="shared" si="14"/>
        <v>159239.96347866947</v>
      </c>
      <c r="F118" s="4" cm="1">
        <f t="array" ref="F118">_xlfn.LET(
_xlpm.InterestCalculation,$I117*($C118/12),
_xlpm.IsPrincipalRemainingZeroCondition,ROUND($I117,2)=0,
_xlpm.IsPrincipalRemainingBlankCondition,$I117="",
_xlpm.IsPeriodBlankCondition,ISBLANK($A118),
_xlpm.Calculation,IF(_xlpm.IsPeriodBlankCondition,"",IF(_xlpm.IsPrincipalRemainingBlankCondition,"",IF(_xlpm.IsPrincipalRemainingZeroCondition,"",_xlpm.InterestCalculation))),
_xlpm.Calculation
)</f>
        <v>1326.9996956555788</v>
      </c>
      <c r="G118" s="4">
        <f t="shared" si="8"/>
        <v>236.45765397678952</v>
      </c>
      <c r="H118" s="4">
        <v>100</v>
      </c>
      <c r="I118" s="4">
        <f t="shared" si="9"/>
        <v>158903.50582469266</v>
      </c>
      <c r="J118" s="4">
        <f t="shared" si="10"/>
        <v>500</v>
      </c>
      <c r="K118" s="4" t="str">
        <f t="shared" si="11"/>
        <v/>
      </c>
      <c r="L118" s="4">
        <f t="shared" si="12"/>
        <v>2163.4573496323683</v>
      </c>
      <c r="M118" s="4">
        <f>_xlfn.LET(
_xlpm.CumulativeInterestCalculation,SUM($F$29:$F118),
_xlpm.IsPrincipalZeroCondition,ROUND($I117,2) = 0,
_xlpm.IsPrincipalRemainingBlankCondition,$I117="",
_xlpm.IsPeriodBlankCondition,ISBLANK($A118),
_xlpm.Calculation,IF(_xlpm.IsPeriodBlankCondition,"",IF(_xlpm.IsPrincipalRemainingBlankCondition,"",IF(_xlpm.IsPrincipalZeroCondition,"",_xlpm.CumulativeInterestCalculation))),
_xlpm.Calculation
)</f>
        <v>137066.93521674589</v>
      </c>
      <c r="N118" s="4">
        <f>_xlfn.LET(
_xlpm.CumulativePrincipalCalculation,SUM($G$29:$H118),
_xlpm.CumulativePrincipalCalculationIfPrincipalLessThenOrEqualToMonthlyPaymentCondition,$N117+$H118,
_xlpm.PrincipalOwedCalculation,$B$10-$F118,
_xlpm.IsPrincipalLessThenOrEqualToMonthlyPaymentCondition,$I117&lt;=$B$10,
_xlpm.IsPrincipalZeroCondition,ROUND($I117,2) = 0,
_xlpm.IsPrincipalRemainingBlankCondition,$I117="",
_xlpm.IsPeriodBlankCondition,ISBLANK($A118),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21096.494175307358</v>
      </c>
      <c r="O118" s="4">
        <f>_xlfn.LET(
_xlpm.CumulativePMICalculation,SUM($K$29:$K118),
_xlpm.IsPrincipalZeroCondition,ROUND($I117,2) = 0,
_xlpm.IsPrincipalRemainingBlankCondition,$I117="",
_xlpm.IsPeriodBlankCondition,ISBLANK($A118),
_xlpm.Calculation,IF(_xlpm.IsPeriodBlankCondition,"",IF(_xlpm.IsPrincipalRemainingBlankCondition,"",IF(_xlpm.IsPrincipalZeroCondition,"",_xlpm.CumulativePMICalculation))),
_xlpm.Calculation
)</f>
        <v>26100</v>
      </c>
      <c r="P118" s="4">
        <f t="shared" si="15"/>
        <v>184263.42939205325</v>
      </c>
      <c r="Q118" s="4">
        <f>_xlfn.LET(
_xlpm.CumulativeHousingPaymentsIncludingAdditionalCosts,SUM($L$29:$L118),
_xlpm.PrincipalOwedCalculation,$B$10-$F118,
_xlpm.IsPrincipalLessThenOrEqualToMonthlyPaymentCondition,$I117&lt;=$B$10,
_xlpm.IsPrincipalZeroCondition,ROUND($I117,2) = 0,
_xlpm.IsPrincipalRemainingBlankCondition,$I117="",
_xlpm.IsPeriodBlankCondition,ISBLANK($A118),
_xlpm.Calculation,IF(_xlpm.IsPeriodBlankCondition,"",IF(_xlpm.IsPrincipalRemainingBlankCondition,"",IF(_xlpm.IsPrincipalZeroCondition,"",_xlpm.CumulativeHousingPaymentsIncludingAdditionalCosts))),
_xlpm.Calculation
)</f>
        <v>229263.42939205348</v>
      </c>
    </row>
    <row r="119" spans="1:17" x14ac:dyDescent="0.3">
      <c r="A119">
        <v>91</v>
      </c>
      <c r="B119" s="34">
        <f t="shared" si="13"/>
        <v>46569</v>
      </c>
      <c r="C119" s="53">
        <v>0.1</v>
      </c>
      <c r="D119" s="35">
        <f>_xlfn.LET(
_xlpm.Payment,IF(OR($C119&lt;&gt;$C118,$C118=""),-PMT($C119/12,COUNT($A119:$A$628),$I118),$D118),
_xlpm.IsPrincipalRemainingZeroCondition,ROUND($I118,2)=0,
_xlpm.IsPrincipalRemainingBlankCondition,$I118="",
_xlpm.IsPeriodBlankCondition,ISBLANK($A119),
_xlpm.Calculation,IF(_xlpm.IsPeriodBlankCondition,"",IF(_xlpm.IsPrincipalRemainingBlankCondition,"",IF(_xlpm.IsPrincipalRemainingZeroCondition,"",_xlpm.Payment))),
_xlpm.Calculation
)</f>
        <v>1563.4573496323683</v>
      </c>
      <c r="E119" s="4">
        <f t="shared" si="14"/>
        <v>158903.50582469266</v>
      </c>
      <c r="F119" s="4" cm="1">
        <f t="array" ref="F119">_xlfn.LET(
_xlpm.InterestCalculation,$I118*($C119/12),
_xlpm.IsPrincipalRemainingZeroCondition,ROUND($I118,2)=0,
_xlpm.IsPrincipalRemainingBlankCondition,$I118="",
_xlpm.IsPeriodBlankCondition,ISBLANK($A119),
_xlpm.Calculation,IF(_xlpm.IsPeriodBlankCondition,"",IF(_xlpm.IsPrincipalRemainingBlankCondition,"",IF(_xlpm.IsPrincipalRemainingZeroCondition,"",_xlpm.InterestCalculation))),
_xlpm.Calculation
)</f>
        <v>1324.1958818724388</v>
      </c>
      <c r="G119" s="4">
        <f t="shared" si="8"/>
        <v>239.26146775992947</v>
      </c>
      <c r="H119" s="4">
        <v>100</v>
      </c>
      <c r="I119" s="4">
        <f t="shared" si="9"/>
        <v>158564.24435693273</v>
      </c>
      <c r="J119" s="4">
        <f t="shared" si="10"/>
        <v>500</v>
      </c>
      <c r="K119" s="4" t="str">
        <f t="shared" si="11"/>
        <v/>
      </c>
      <c r="L119" s="4">
        <f t="shared" si="12"/>
        <v>2163.4573496323683</v>
      </c>
      <c r="M119" s="4">
        <f>_xlfn.LET(
_xlpm.CumulativeInterestCalculation,SUM($F$29:$F119),
_xlpm.IsPrincipalZeroCondition,ROUND($I118,2) = 0,
_xlpm.IsPrincipalRemainingBlankCondition,$I118="",
_xlpm.IsPeriodBlankCondition,ISBLANK($A119),
_xlpm.Calculation,IF(_xlpm.IsPeriodBlankCondition,"",IF(_xlpm.IsPrincipalRemainingBlankCondition,"",IF(_xlpm.IsPrincipalZeroCondition,"",_xlpm.CumulativeInterestCalculation))),
_xlpm.Calculation
)</f>
        <v>138391.13109861832</v>
      </c>
      <c r="N119" s="4">
        <f>_xlfn.LET(
_xlpm.CumulativePrincipalCalculation,SUM($G$29:$H119),
_xlpm.CumulativePrincipalCalculationIfPrincipalLessThenOrEqualToMonthlyPaymentCondition,$N118+$H119,
_xlpm.PrincipalOwedCalculation,$B$10-$F119,
_xlpm.IsPrincipalLessThenOrEqualToMonthlyPaymentCondition,$I118&lt;=$B$10,
_xlpm.IsPrincipalZeroCondition,ROUND($I118,2) = 0,
_xlpm.IsPrincipalRemainingBlankCondition,$I118="",
_xlpm.IsPeriodBlankCondition,ISBLANK($A119),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21435.755643067288</v>
      </c>
      <c r="O119" s="4">
        <f>_xlfn.LET(
_xlpm.CumulativePMICalculation,SUM($K$29:$K119),
_xlpm.IsPrincipalZeroCondition,ROUND($I118,2) = 0,
_xlpm.IsPrincipalRemainingBlankCondition,$I118="",
_xlpm.IsPeriodBlankCondition,ISBLANK($A119),
_xlpm.Calculation,IF(_xlpm.IsPeriodBlankCondition,"",IF(_xlpm.IsPrincipalRemainingBlankCondition,"",IF(_xlpm.IsPrincipalZeroCondition,"",_xlpm.CumulativePMICalculation))),
_xlpm.Calculation
)</f>
        <v>26100</v>
      </c>
      <c r="P119" s="4">
        <f t="shared" si="15"/>
        <v>185926.88674168562</v>
      </c>
      <c r="Q119" s="4">
        <f>_xlfn.LET(
_xlpm.CumulativeHousingPaymentsIncludingAdditionalCosts,SUM($L$29:$L119),
_xlpm.PrincipalOwedCalculation,$B$10-$F119,
_xlpm.IsPrincipalLessThenOrEqualToMonthlyPaymentCondition,$I118&lt;=$B$10,
_xlpm.IsPrincipalZeroCondition,ROUND($I118,2) = 0,
_xlpm.IsPrincipalRemainingBlankCondition,$I118="",
_xlpm.IsPeriodBlankCondition,ISBLANK($A119),
_xlpm.Calculation,IF(_xlpm.IsPeriodBlankCondition,"",IF(_xlpm.IsPrincipalRemainingBlankCondition,"",IF(_xlpm.IsPrincipalZeroCondition,"",_xlpm.CumulativeHousingPaymentsIncludingAdditionalCosts))),
_xlpm.Calculation
)</f>
        <v>231426.88674168586</v>
      </c>
    </row>
    <row r="120" spans="1:17" x14ac:dyDescent="0.3">
      <c r="A120">
        <v>92</v>
      </c>
      <c r="B120" s="34">
        <f t="shared" si="13"/>
        <v>46600</v>
      </c>
      <c r="C120" s="53">
        <v>0.1</v>
      </c>
      <c r="D120" s="35">
        <f>_xlfn.LET(
_xlpm.Payment,IF(OR($C120&lt;&gt;$C119,$C119=""),-PMT($C120/12,COUNT($A120:$A$628),$I119),$D119),
_xlpm.IsPrincipalRemainingZeroCondition,ROUND($I119,2)=0,
_xlpm.IsPrincipalRemainingBlankCondition,$I119="",
_xlpm.IsPeriodBlankCondition,ISBLANK($A120),
_xlpm.Calculation,IF(_xlpm.IsPeriodBlankCondition,"",IF(_xlpm.IsPrincipalRemainingBlankCondition,"",IF(_xlpm.IsPrincipalRemainingZeroCondition,"",_xlpm.Payment))),
_xlpm.Calculation
)</f>
        <v>1563.4573496323683</v>
      </c>
      <c r="E120" s="4">
        <f t="shared" si="14"/>
        <v>158564.24435693273</v>
      </c>
      <c r="F120" s="4" cm="1">
        <f t="array" ref="F120">_xlfn.LET(
_xlpm.InterestCalculation,$I119*($C120/12),
_xlpm.IsPrincipalRemainingZeroCondition,ROUND($I119,2)=0,
_xlpm.IsPrincipalRemainingBlankCondition,$I119="",
_xlpm.IsPeriodBlankCondition,ISBLANK($A120),
_xlpm.Calculation,IF(_xlpm.IsPeriodBlankCondition,"",IF(_xlpm.IsPrincipalRemainingBlankCondition,"",IF(_xlpm.IsPrincipalRemainingZeroCondition,"",_xlpm.InterestCalculation))),
_xlpm.Calculation
)</f>
        <v>1321.3687029744394</v>
      </c>
      <c r="G120" s="4">
        <f t="shared" si="8"/>
        <v>242.08864665792885</v>
      </c>
      <c r="H120" s="4">
        <v>100</v>
      </c>
      <c r="I120" s="4">
        <f t="shared" si="9"/>
        <v>158222.15571027479</v>
      </c>
      <c r="J120" s="4">
        <f t="shared" si="10"/>
        <v>500</v>
      </c>
      <c r="K120" s="4" t="str">
        <f t="shared" si="11"/>
        <v/>
      </c>
      <c r="L120" s="4">
        <f t="shared" si="12"/>
        <v>2163.4573496323683</v>
      </c>
      <c r="M120" s="4">
        <f>_xlfn.LET(
_xlpm.CumulativeInterestCalculation,SUM($F$29:$F120),
_xlpm.IsPrincipalZeroCondition,ROUND($I119,2) = 0,
_xlpm.IsPrincipalRemainingBlankCondition,$I119="",
_xlpm.IsPeriodBlankCondition,ISBLANK($A120),
_xlpm.Calculation,IF(_xlpm.IsPeriodBlankCondition,"",IF(_xlpm.IsPrincipalRemainingBlankCondition,"",IF(_xlpm.IsPrincipalZeroCondition,"",_xlpm.CumulativeInterestCalculation))),
_xlpm.Calculation
)</f>
        <v>139712.49980159276</v>
      </c>
      <c r="N120" s="4">
        <f>_xlfn.LET(
_xlpm.CumulativePrincipalCalculation,SUM($G$29:$H120),
_xlpm.CumulativePrincipalCalculationIfPrincipalLessThenOrEqualToMonthlyPaymentCondition,$N119+$H120,
_xlpm.PrincipalOwedCalculation,$B$10-$F120,
_xlpm.IsPrincipalLessThenOrEqualToMonthlyPaymentCondition,$I119&lt;=$B$10,
_xlpm.IsPrincipalZeroCondition,ROUND($I119,2) = 0,
_xlpm.IsPrincipalRemainingBlankCondition,$I119="",
_xlpm.IsPeriodBlankCondition,ISBLANK($A120),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21777.844289725217</v>
      </c>
      <c r="O120" s="4">
        <f>_xlfn.LET(
_xlpm.CumulativePMICalculation,SUM($K$29:$K120),
_xlpm.IsPrincipalZeroCondition,ROUND($I119,2) = 0,
_xlpm.IsPrincipalRemainingBlankCondition,$I119="",
_xlpm.IsPeriodBlankCondition,ISBLANK($A120),
_xlpm.Calculation,IF(_xlpm.IsPeriodBlankCondition,"",IF(_xlpm.IsPrincipalRemainingBlankCondition,"",IF(_xlpm.IsPrincipalZeroCondition,"",_xlpm.CumulativePMICalculation))),
_xlpm.Calculation
)</f>
        <v>26100</v>
      </c>
      <c r="P120" s="4">
        <f t="shared" si="15"/>
        <v>187590.34409131797</v>
      </c>
      <c r="Q120" s="4">
        <f>_xlfn.LET(
_xlpm.CumulativeHousingPaymentsIncludingAdditionalCosts,SUM($L$29:$L120),
_xlpm.PrincipalOwedCalculation,$B$10-$F120,
_xlpm.IsPrincipalLessThenOrEqualToMonthlyPaymentCondition,$I119&lt;=$B$10,
_xlpm.IsPrincipalZeroCondition,ROUND($I119,2) = 0,
_xlpm.IsPrincipalRemainingBlankCondition,$I119="",
_xlpm.IsPeriodBlankCondition,ISBLANK($A120),
_xlpm.Calculation,IF(_xlpm.IsPeriodBlankCondition,"",IF(_xlpm.IsPrincipalRemainingBlankCondition,"",IF(_xlpm.IsPrincipalZeroCondition,"",_xlpm.CumulativeHousingPaymentsIncludingAdditionalCosts))),
_xlpm.Calculation
)</f>
        <v>233590.34409131823</v>
      </c>
    </row>
    <row r="121" spans="1:17" x14ac:dyDescent="0.3">
      <c r="A121">
        <v>93</v>
      </c>
      <c r="B121" s="34">
        <f t="shared" si="13"/>
        <v>46631</v>
      </c>
      <c r="C121" s="53">
        <v>0.1</v>
      </c>
      <c r="D121" s="35">
        <f>_xlfn.LET(
_xlpm.Payment,IF(OR($C121&lt;&gt;$C120,$C120=""),-PMT($C121/12,COUNT($A121:$A$628),$I120),$D120),
_xlpm.IsPrincipalRemainingZeroCondition,ROUND($I120,2)=0,
_xlpm.IsPrincipalRemainingBlankCondition,$I120="",
_xlpm.IsPeriodBlankCondition,ISBLANK($A121),
_xlpm.Calculation,IF(_xlpm.IsPeriodBlankCondition,"",IF(_xlpm.IsPrincipalRemainingBlankCondition,"",IF(_xlpm.IsPrincipalRemainingZeroCondition,"",_xlpm.Payment))),
_xlpm.Calculation
)</f>
        <v>1563.4573496323683</v>
      </c>
      <c r="E121" s="4">
        <f t="shared" si="14"/>
        <v>158222.15571027479</v>
      </c>
      <c r="F121" s="4" cm="1">
        <f t="array" ref="F121">_xlfn.LET(
_xlpm.InterestCalculation,$I120*($C121/12),
_xlpm.IsPrincipalRemainingZeroCondition,ROUND($I120,2)=0,
_xlpm.IsPrincipalRemainingBlankCondition,$I120="",
_xlpm.IsPeriodBlankCondition,ISBLANK($A121),
_xlpm.Calculation,IF(_xlpm.IsPeriodBlankCondition,"",IF(_xlpm.IsPrincipalRemainingBlankCondition,"",IF(_xlpm.IsPrincipalRemainingZeroCondition,"",_xlpm.InterestCalculation))),
_xlpm.Calculation
)</f>
        <v>1318.5179642522899</v>
      </c>
      <c r="G121" s="4">
        <f t="shared" si="8"/>
        <v>244.93938538007842</v>
      </c>
      <c r="H121" s="4">
        <v>100</v>
      </c>
      <c r="I121" s="4">
        <f t="shared" si="9"/>
        <v>157877.21632489472</v>
      </c>
      <c r="J121" s="4">
        <f t="shared" si="10"/>
        <v>500</v>
      </c>
      <c r="K121" s="4" t="str">
        <f t="shared" si="11"/>
        <v/>
      </c>
      <c r="L121" s="4">
        <f t="shared" si="12"/>
        <v>2163.4573496323683</v>
      </c>
      <c r="M121" s="4">
        <f>_xlfn.LET(
_xlpm.CumulativeInterestCalculation,SUM($F$29:$F121),
_xlpm.IsPrincipalZeroCondition,ROUND($I120,2) = 0,
_xlpm.IsPrincipalRemainingBlankCondition,$I120="",
_xlpm.IsPeriodBlankCondition,ISBLANK($A121),
_xlpm.Calculation,IF(_xlpm.IsPeriodBlankCondition,"",IF(_xlpm.IsPrincipalRemainingBlankCondition,"",IF(_xlpm.IsPrincipalZeroCondition,"",_xlpm.CumulativeInterestCalculation))),
_xlpm.Calculation
)</f>
        <v>141031.01776584506</v>
      </c>
      <c r="N121" s="4">
        <f>_xlfn.LET(
_xlpm.CumulativePrincipalCalculation,SUM($G$29:$H121),
_xlpm.CumulativePrincipalCalculationIfPrincipalLessThenOrEqualToMonthlyPaymentCondition,$N120+$H121,
_xlpm.PrincipalOwedCalculation,$B$10-$F121,
_xlpm.IsPrincipalLessThenOrEqualToMonthlyPaymentCondition,$I120&lt;=$B$10,
_xlpm.IsPrincipalZeroCondition,ROUND($I120,2) = 0,
_xlpm.IsPrincipalRemainingBlankCondition,$I120="",
_xlpm.IsPeriodBlankCondition,ISBLANK($A121),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22122.783675105296</v>
      </c>
      <c r="O121" s="4">
        <f>_xlfn.LET(
_xlpm.CumulativePMICalculation,SUM($K$29:$K121),
_xlpm.IsPrincipalZeroCondition,ROUND($I120,2) = 0,
_xlpm.IsPrincipalRemainingBlankCondition,$I120="",
_xlpm.IsPeriodBlankCondition,ISBLANK($A121),
_xlpm.Calculation,IF(_xlpm.IsPeriodBlankCondition,"",IF(_xlpm.IsPrincipalRemainingBlankCondition,"",IF(_xlpm.IsPrincipalZeroCondition,"",_xlpm.CumulativePMICalculation))),
_xlpm.Calculation
)</f>
        <v>26100</v>
      </c>
      <c r="P121" s="4">
        <f t="shared" si="15"/>
        <v>189253.80144095037</v>
      </c>
      <c r="Q121" s="4">
        <f>_xlfn.LET(
_xlpm.CumulativeHousingPaymentsIncludingAdditionalCosts,SUM($L$29:$L121),
_xlpm.PrincipalOwedCalculation,$B$10-$F121,
_xlpm.IsPrincipalLessThenOrEqualToMonthlyPaymentCondition,$I120&lt;=$B$10,
_xlpm.IsPrincipalZeroCondition,ROUND($I120,2) = 0,
_xlpm.IsPrincipalRemainingBlankCondition,$I120="",
_xlpm.IsPeriodBlankCondition,ISBLANK($A121),
_xlpm.Calculation,IF(_xlpm.IsPeriodBlankCondition,"",IF(_xlpm.IsPrincipalRemainingBlankCondition,"",IF(_xlpm.IsPrincipalZeroCondition,"",_xlpm.CumulativeHousingPaymentsIncludingAdditionalCosts))),
_xlpm.Calculation
)</f>
        <v>235753.8014409506</v>
      </c>
    </row>
    <row r="122" spans="1:17" x14ac:dyDescent="0.3">
      <c r="A122">
        <v>94</v>
      </c>
      <c r="B122" s="34">
        <f t="shared" si="13"/>
        <v>46661</v>
      </c>
      <c r="C122" s="53">
        <v>0.1</v>
      </c>
      <c r="D122" s="35">
        <f>_xlfn.LET(
_xlpm.Payment,IF(OR($C122&lt;&gt;$C121,$C121=""),-PMT($C122/12,COUNT($A122:$A$628),$I121),$D121),
_xlpm.IsPrincipalRemainingZeroCondition,ROUND($I121,2)=0,
_xlpm.IsPrincipalRemainingBlankCondition,$I121="",
_xlpm.IsPeriodBlankCondition,ISBLANK($A122),
_xlpm.Calculation,IF(_xlpm.IsPeriodBlankCondition,"",IF(_xlpm.IsPrincipalRemainingBlankCondition,"",IF(_xlpm.IsPrincipalRemainingZeroCondition,"",_xlpm.Payment))),
_xlpm.Calculation
)</f>
        <v>1563.4573496323683</v>
      </c>
      <c r="E122" s="4">
        <f t="shared" si="14"/>
        <v>157877.21632489472</v>
      </c>
      <c r="F122" s="4" cm="1">
        <f t="array" ref="F122">_xlfn.LET(
_xlpm.InterestCalculation,$I121*($C122/12),
_xlpm.IsPrincipalRemainingZeroCondition,ROUND($I121,2)=0,
_xlpm.IsPrincipalRemainingBlankCondition,$I121="",
_xlpm.IsPeriodBlankCondition,ISBLANK($A122),
_xlpm.Calculation,IF(_xlpm.IsPeriodBlankCondition,"",IF(_xlpm.IsPrincipalRemainingBlankCondition,"",IF(_xlpm.IsPrincipalRemainingZeroCondition,"",_xlpm.InterestCalculation))),
_xlpm.Calculation
)</f>
        <v>1315.6434693741226</v>
      </c>
      <c r="G122" s="4">
        <f t="shared" si="8"/>
        <v>247.81388025824572</v>
      </c>
      <c r="H122" s="4">
        <v>100</v>
      </c>
      <c r="I122" s="4">
        <f t="shared" si="9"/>
        <v>157529.40244463648</v>
      </c>
      <c r="J122" s="4">
        <f t="shared" si="10"/>
        <v>500</v>
      </c>
      <c r="K122" s="4" t="str">
        <f t="shared" si="11"/>
        <v/>
      </c>
      <c r="L122" s="4">
        <f t="shared" si="12"/>
        <v>2163.4573496323683</v>
      </c>
      <c r="M122" s="4">
        <f>_xlfn.LET(
_xlpm.CumulativeInterestCalculation,SUM($F$29:$F122),
_xlpm.IsPrincipalZeroCondition,ROUND($I121,2) = 0,
_xlpm.IsPrincipalRemainingBlankCondition,$I121="",
_xlpm.IsPeriodBlankCondition,ISBLANK($A122),
_xlpm.Calculation,IF(_xlpm.IsPeriodBlankCondition,"",IF(_xlpm.IsPrincipalRemainingBlankCondition,"",IF(_xlpm.IsPrincipalZeroCondition,"",_xlpm.CumulativeInterestCalculation))),
_xlpm.Calculation
)</f>
        <v>142346.66123521919</v>
      </c>
      <c r="N122" s="4">
        <f>_xlfn.LET(
_xlpm.CumulativePrincipalCalculation,SUM($G$29:$H122),
_xlpm.CumulativePrincipalCalculationIfPrincipalLessThenOrEqualToMonthlyPaymentCondition,$N121+$H122,
_xlpm.PrincipalOwedCalculation,$B$10-$F122,
_xlpm.IsPrincipalLessThenOrEqualToMonthlyPaymentCondition,$I121&lt;=$B$10,
_xlpm.IsPrincipalZeroCondition,ROUND($I121,2) = 0,
_xlpm.IsPrincipalRemainingBlankCondition,$I121="",
_xlpm.IsPeriodBlankCondition,ISBLANK($A122),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22470.597555363544</v>
      </c>
      <c r="O122" s="4">
        <f>_xlfn.LET(
_xlpm.CumulativePMICalculation,SUM($K$29:$K122),
_xlpm.IsPrincipalZeroCondition,ROUND($I121,2) = 0,
_xlpm.IsPrincipalRemainingBlankCondition,$I121="",
_xlpm.IsPeriodBlankCondition,ISBLANK($A122),
_xlpm.Calculation,IF(_xlpm.IsPeriodBlankCondition,"",IF(_xlpm.IsPrincipalRemainingBlankCondition,"",IF(_xlpm.IsPrincipalZeroCondition,"",_xlpm.CumulativePMICalculation))),
_xlpm.Calculation
)</f>
        <v>26100</v>
      </c>
      <c r="P122" s="4">
        <f t="shared" si="15"/>
        <v>190917.25879058274</v>
      </c>
      <c r="Q122" s="4">
        <f>_xlfn.LET(
_xlpm.CumulativeHousingPaymentsIncludingAdditionalCosts,SUM($L$29:$L122),
_xlpm.PrincipalOwedCalculation,$B$10-$F122,
_xlpm.IsPrincipalLessThenOrEqualToMonthlyPaymentCondition,$I121&lt;=$B$10,
_xlpm.IsPrincipalZeroCondition,ROUND($I121,2) = 0,
_xlpm.IsPrincipalRemainingBlankCondition,$I121="",
_xlpm.IsPeriodBlankCondition,ISBLANK($A122),
_xlpm.Calculation,IF(_xlpm.IsPeriodBlankCondition,"",IF(_xlpm.IsPrincipalRemainingBlankCondition,"",IF(_xlpm.IsPrincipalZeroCondition,"",_xlpm.CumulativeHousingPaymentsIncludingAdditionalCosts))),
_xlpm.Calculation
)</f>
        <v>237917.25879058297</v>
      </c>
    </row>
    <row r="123" spans="1:17" x14ac:dyDescent="0.3">
      <c r="A123">
        <v>95</v>
      </c>
      <c r="B123" s="34">
        <f t="shared" si="13"/>
        <v>46692</v>
      </c>
      <c r="C123" s="53">
        <v>0.1</v>
      </c>
      <c r="D123" s="35">
        <f>_xlfn.LET(
_xlpm.Payment,IF(OR($C123&lt;&gt;$C122,$C122=""),-PMT($C123/12,COUNT($A123:$A$628),$I122),$D122),
_xlpm.IsPrincipalRemainingZeroCondition,ROUND($I122,2)=0,
_xlpm.IsPrincipalRemainingBlankCondition,$I122="",
_xlpm.IsPeriodBlankCondition,ISBLANK($A123),
_xlpm.Calculation,IF(_xlpm.IsPeriodBlankCondition,"",IF(_xlpm.IsPrincipalRemainingBlankCondition,"",IF(_xlpm.IsPrincipalRemainingZeroCondition,"",_xlpm.Payment))),
_xlpm.Calculation
)</f>
        <v>1563.4573496323683</v>
      </c>
      <c r="E123" s="4">
        <f t="shared" si="14"/>
        <v>157529.40244463648</v>
      </c>
      <c r="F123" s="4" cm="1">
        <f t="array" ref="F123">_xlfn.LET(
_xlpm.InterestCalculation,$I122*($C123/12),
_xlpm.IsPrincipalRemainingZeroCondition,ROUND($I122,2)=0,
_xlpm.IsPrincipalRemainingBlankCondition,$I122="",
_xlpm.IsPeriodBlankCondition,ISBLANK($A123),
_xlpm.Calculation,IF(_xlpm.IsPeriodBlankCondition,"",IF(_xlpm.IsPrincipalRemainingBlankCondition,"",IF(_xlpm.IsPrincipalRemainingZeroCondition,"",_xlpm.InterestCalculation))),
_xlpm.Calculation
)</f>
        <v>1312.7450203719707</v>
      </c>
      <c r="G123" s="4">
        <f t="shared" si="8"/>
        <v>250.71232926039761</v>
      </c>
      <c r="H123" s="4">
        <v>100</v>
      </c>
      <c r="I123" s="4">
        <f t="shared" si="9"/>
        <v>157178.69011537608</v>
      </c>
      <c r="J123" s="4">
        <f t="shared" si="10"/>
        <v>500</v>
      </c>
      <c r="K123" s="4" t="str">
        <f t="shared" si="11"/>
        <v/>
      </c>
      <c r="L123" s="4">
        <f t="shared" si="12"/>
        <v>2163.4573496323683</v>
      </c>
      <c r="M123" s="4">
        <f>_xlfn.LET(
_xlpm.CumulativeInterestCalculation,SUM($F$29:$F123),
_xlpm.IsPrincipalZeroCondition,ROUND($I122,2) = 0,
_xlpm.IsPrincipalRemainingBlankCondition,$I122="",
_xlpm.IsPeriodBlankCondition,ISBLANK($A123),
_xlpm.Calculation,IF(_xlpm.IsPeriodBlankCondition,"",IF(_xlpm.IsPrincipalRemainingBlankCondition,"",IF(_xlpm.IsPrincipalZeroCondition,"",_xlpm.CumulativeInterestCalculation))),
_xlpm.Calculation
)</f>
        <v>143659.40625559117</v>
      </c>
      <c r="N123" s="4">
        <f>_xlfn.LET(
_xlpm.CumulativePrincipalCalculation,SUM($G$29:$H123),
_xlpm.CumulativePrincipalCalculationIfPrincipalLessThenOrEqualToMonthlyPaymentCondition,$N122+$H123,
_xlpm.PrincipalOwedCalculation,$B$10-$F123,
_xlpm.IsPrincipalLessThenOrEqualToMonthlyPaymentCondition,$I122&lt;=$B$10,
_xlpm.IsPrincipalZeroCondition,ROUND($I122,2) = 0,
_xlpm.IsPrincipalRemainingBlankCondition,$I122="",
_xlpm.IsPeriodBlankCondition,ISBLANK($A123),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22821.309884623941</v>
      </c>
      <c r="O123" s="4">
        <f>_xlfn.LET(
_xlpm.CumulativePMICalculation,SUM($K$29:$K123),
_xlpm.IsPrincipalZeroCondition,ROUND($I122,2) = 0,
_xlpm.IsPrincipalRemainingBlankCondition,$I122="",
_xlpm.IsPeriodBlankCondition,ISBLANK($A123),
_xlpm.Calculation,IF(_xlpm.IsPeriodBlankCondition,"",IF(_xlpm.IsPrincipalRemainingBlankCondition,"",IF(_xlpm.IsPrincipalZeroCondition,"",_xlpm.CumulativePMICalculation))),
_xlpm.Calculation
)</f>
        <v>26100</v>
      </c>
      <c r="P123" s="4">
        <f t="shared" si="15"/>
        <v>192580.71614021511</v>
      </c>
      <c r="Q123" s="4">
        <f>_xlfn.LET(
_xlpm.CumulativeHousingPaymentsIncludingAdditionalCosts,SUM($L$29:$L123),
_xlpm.PrincipalOwedCalculation,$B$10-$F123,
_xlpm.IsPrincipalLessThenOrEqualToMonthlyPaymentCondition,$I122&lt;=$B$10,
_xlpm.IsPrincipalZeroCondition,ROUND($I122,2) = 0,
_xlpm.IsPrincipalRemainingBlankCondition,$I122="",
_xlpm.IsPeriodBlankCondition,ISBLANK($A123),
_xlpm.Calculation,IF(_xlpm.IsPeriodBlankCondition,"",IF(_xlpm.IsPrincipalRemainingBlankCondition,"",IF(_xlpm.IsPrincipalZeroCondition,"",_xlpm.CumulativeHousingPaymentsIncludingAdditionalCosts))),
_xlpm.Calculation
)</f>
        <v>240080.71614021534</v>
      </c>
    </row>
    <row r="124" spans="1:17" x14ac:dyDescent="0.3">
      <c r="A124">
        <v>96</v>
      </c>
      <c r="B124" s="34">
        <f t="shared" si="13"/>
        <v>46722</v>
      </c>
      <c r="C124" s="53">
        <v>0.1</v>
      </c>
      <c r="D124" s="35">
        <f>_xlfn.LET(
_xlpm.Payment,IF(OR($C124&lt;&gt;$C123,$C123=""),-PMT($C124/12,COUNT($A124:$A$628),$I123),$D123),
_xlpm.IsPrincipalRemainingZeroCondition,ROUND($I123,2)=0,
_xlpm.IsPrincipalRemainingBlankCondition,$I123="",
_xlpm.IsPeriodBlankCondition,ISBLANK($A124),
_xlpm.Calculation,IF(_xlpm.IsPeriodBlankCondition,"",IF(_xlpm.IsPrincipalRemainingBlankCondition,"",IF(_xlpm.IsPrincipalRemainingZeroCondition,"",_xlpm.Payment))),
_xlpm.Calculation
)</f>
        <v>1563.4573496323683</v>
      </c>
      <c r="E124" s="4">
        <f t="shared" si="14"/>
        <v>157178.69011537608</v>
      </c>
      <c r="F124" s="4" cm="1">
        <f t="array" ref="F124">_xlfn.LET(
_xlpm.InterestCalculation,$I123*($C124/12),
_xlpm.IsPrincipalRemainingZeroCondition,ROUND($I123,2)=0,
_xlpm.IsPrincipalRemainingBlankCondition,$I123="",
_xlpm.IsPeriodBlankCondition,ISBLANK($A124),
_xlpm.Calculation,IF(_xlpm.IsPeriodBlankCondition,"",IF(_xlpm.IsPrincipalRemainingBlankCondition,"",IF(_xlpm.IsPrincipalRemainingZeroCondition,"",_xlpm.InterestCalculation))),
_xlpm.Calculation
)</f>
        <v>1309.822417628134</v>
      </c>
      <c r="G124" s="4">
        <f t="shared" si="8"/>
        <v>253.63493200423432</v>
      </c>
      <c r="H124" s="4">
        <v>100</v>
      </c>
      <c r="I124" s="4">
        <f t="shared" si="9"/>
        <v>156825.05518337185</v>
      </c>
      <c r="J124" s="4">
        <f t="shared" si="10"/>
        <v>500</v>
      </c>
      <c r="K124" s="4" t="str">
        <f t="shared" si="11"/>
        <v/>
      </c>
      <c r="L124" s="4">
        <f t="shared" si="12"/>
        <v>2163.4573496323683</v>
      </c>
      <c r="M124" s="4">
        <f>_xlfn.LET(
_xlpm.CumulativeInterestCalculation,SUM($F$29:$F124),
_xlpm.IsPrincipalZeroCondition,ROUND($I123,2) = 0,
_xlpm.IsPrincipalRemainingBlankCondition,$I123="",
_xlpm.IsPeriodBlankCondition,ISBLANK($A124),
_xlpm.Calculation,IF(_xlpm.IsPeriodBlankCondition,"",IF(_xlpm.IsPrincipalRemainingBlankCondition,"",IF(_xlpm.IsPrincipalZeroCondition,"",_xlpm.CumulativeInterestCalculation))),
_xlpm.Calculation
)</f>
        <v>144969.2286732193</v>
      </c>
      <c r="N124" s="4">
        <f>_xlfn.LET(
_xlpm.CumulativePrincipalCalculation,SUM($G$29:$H124),
_xlpm.CumulativePrincipalCalculationIfPrincipalLessThenOrEqualToMonthlyPaymentCondition,$N123+$H124,
_xlpm.PrincipalOwedCalculation,$B$10-$F124,
_xlpm.IsPrincipalLessThenOrEqualToMonthlyPaymentCondition,$I123&lt;=$B$10,
_xlpm.IsPrincipalZeroCondition,ROUND($I123,2) = 0,
_xlpm.IsPrincipalRemainingBlankCondition,$I123="",
_xlpm.IsPeriodBlankCondition,ISBLANK($A124),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23174.944816628176</v>
      </c>
      <c r="O124" s="4">
        <f>_xlfn.LET(
_xlpm.CumulativePMICalculation,SUM($K$29:$K124),
_xlpm.IsPrincipalZeroCondition,ROUND($I123,2) = 0,
_xlpm.IsPrincipalRemainingBlankCondition,$I123="",
_xlpm.IsPeriodBlankCondition,ISBLANK($A124),
_xlpm.Calculation,IF(_xlpm.IsPeriodBlankCondition,"",IF(_xlpm.IsPrincipalRemainingBlankCondition,"",IF(_xlpm.IsPrincipalZeroCondition,"",_xlpm.CumulativePMICalculation))),
_xlpm.Calculation
)</f>
        <v>26100</v>
      </c>
      <c r="P124" s="4">
        <f t="shared" si="15"/>
        <v>194244.17348984748</v>
      </c>
      <c r="Q124" s="4">
        <f>_xlfn.LET(
_xlpm.CumulativeHousingPaymentsIncludingAdditionalCosts,SUM($L$29:$L124),
_xlpm.PrincipalOwedCalculation,$B$10-$F124,
_xlpm.IsPrincipalLessThenOrEqualToMonthlyPaymentCondition,$I123&lt;=$B$10,
_xlpm.IsPrincipalZeroCondition,ROUND($I123,2) = 0,
_xlpm.IsPrincipalRemainingBlankCondition,$I123="",
_xlpm.IsPeriodBlankCondition,ISBLANK($A124),
_xlpm.Calculation,IF(_xlpm.IsPeriodBlankCondition,"",IF(_xlpm.IsPrincipalRemainingBlankCondition,"",IF(_xlpm.IsPrincipalZeroCondition,"",_xlpm.CumulativeHousingPaymentsIncludingAdditionalCosts))),
_xlpm.Calculation
)</f>
        <v>242244.17348984772</v>
      </c>
    </row>
    <row r="125" spans="1:17" x14ac:dyDescent="0.3">
      <c r="A125">
        <v>97</v>
      </c>
      <c r="B125" s="34">
        <f t="shared" si="13"/>
        <v>46753</v>
      </c>
      <c r="C125" s="53">
        <v>0.1</v>
      </c>
      <c r="D125" s="35">
        <f>_xlfn.LET(
_xlpm.Payment,IF(OR($C125&lt;&gt;$C124,$C124=""),-PMT($C125/12,COUNT($A125:$A$628),$I124),$D124),
_xlpm.IsPrincipalRemainingZeroCondition,ROUND($I124,2)=0,
_xlpm.IsPrincipalRemainingBlankCondition,$I124="",
_xlpm.IsPeriodBlankCondition,ISBLANK($A125),
_xlpm.Calculation,IF(_xlpm.IsPeriodBlankCondition,"",IF(_xlpm.IsPrincipalRemainingBlankCondition,"",IF(_xlpm.IsPrincipalRemainingZeroCondition,"",_xlpm.Payment))),
_xlpm.Calculation
)</f>
        <v>1563.4573496323683</v>
      </c>
      <c r="E125" s="4">
        <f t="shared" si="14"/>
        <v>156825.05518337185</v>
      </c>
      <c r="F125" s="4" cm="1">
        <f t="array" ref="F125">_xlfn.LET(
_xlpm.InterestCalculation,$I124*($C125/12),
_xlpm.IsPrincipalRemainingZeroCondition,ROUND($I124,2)=0,
_xlpm.IsPrincipalRemainingBlankCondition,$I124="",
_xlpm.IsPeriodBlankCondition,ISBLANK($A125),
_xlpm.Calculation,IF(_xlpm.IsPeriodBlankCondition,"",IF(_xlpm.IsPrincipalRemainingBlankCondition,"",IF(_xlpm.IsPrincipalRemainingZeroCondition,"",_xlpm.InterestCalculation))),
_xlpm.Calculation
)</f>
        <v>1306.8754598614321</v>
      </c>
      <c r="G125" s="4">
        <f t="shared" si="8"/>
        <v>256.58188977093619</v>
      </c>
      <c r="H125" s="4">
        <v>100</v>
      </c>
      <c r="I125" s="4">
        <f t="shared" si="9"/>
        <v>156468.47329360092</v>
      </c>
      <c r="J125" s="4">
        <f t="shared" si="10"/>
        <v>500</v>
      </c>
      <c r="K125" s="4" t="str">
        <f t="shared" si="11"/>
        <v/>
      </c>
      <c r="L125" s="4">
        <f t="shared" si="12"/>
        <v>2163.4573496323683</v>
      </c>
      <c r="M125" s="4">
        <f>_xlfn.LET(
_xlpm.CumulativeInterestCalculation,SUM($F$29:$F125),
_xlpm.IsPrincipalZeroCondition,ROUND($I124,2) = 0,
_xlpm.IsPrincipalRemainingBlankCondition,$I124="",
_xlpm.IsPeriodBlankCondition,ISBLANK($A125),
_xlpm.Calculation,IF(_xlpm.IsPeriodBlankCondition,"",IF(_xlpm.IsPrincipalRemainingBlankCondition,"",IF(_xlpm.IsPrincipalZeroCondition,"",_xlpm.CumulativeInterestCalculation))),
_xlpm.Calculation
)</f>
        <v>146276.10413308072</v>
      </c>
      <c r="N125" s="4">
        <f>_xlfn.LET(
_xlpm.CumulativePrincipalCalculation,SUM($G$29:$H125),
_xlpm.CumulativePrincipalCalculationIfPrincipalLessThenOrEqualToMonthlyPaymentCondition,$N124+$H125,
_xlpm.PrincipalOwedCalculation,$B$10-$F125,
_xlpm.IsPrincipalLessThenOrEqualToMonthlyPaymentCondition,$I124&lt;=$B$10,
_xlpm.IsPrincipalZeroCondition,ROUND($I124,2) = 0,
_xlpm.IsPrincipalRemainingBlankCondition,$I124="",
_xlpm.IsPeriodBlankCondition,ISBLANK($A125),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23531.526706399112</v>
      </c>
      <c r="O125" s="4">
        <f>_xlfn.LET(
_xlpm.CumulativePMICalculation,SUM($K$29:$K125),
_xlpm.IsPrincipalZeroCondition,ROUND($I124,2) = 0,
_xlpm.IsPrincipalRemainingBlankCondition,$I124="",
_xlpm.IsPeriodBlankCondition,ISBLANK($A125),
_xlpm.Calculation,IF(_xlpm.IsPeriodBlankCondition,"",IF(_xlpm.IsPrincipalRemainingBlankCondition,"",IF(_xlpm.IsPrincipalZeroCondition,"",_xlpm.CumulativePMICalculation))),
_xlpm.Calculation
)</f>
        <v>26100</v>
      </c>
      <c r="P125" s="4">
        <f t="shared" si="15"/>
        <v>195907.63083947983</v>
      </c>
      <c r="Q125" s="4">
        <f>_xlfn.LET(
_xlpm.CumulativeHousingPaymentsIncludingAdditionalCosts,SUM($L$29:$L125),
_xlpm.PrincipalOwedCalculation,$B$10-$F125,
_xlpm.IsPrincipalLessThenOrEqualToMonthlyPaymentCondition,$I124&lt;=$B$10,
_xlpm.IsPrincipalZeroCondition,ROUND($I124,2) = 0,
_xlpm.IsPrincipalRemainingBlankCondition,$I124="",
_xlpm.IsPeriodBlankCondition,ISBLANK($A125),
_xlpm.Calculation,IF(_xlpm.IsPeriodBlankCondition,"",IF(_xlpm.IsPrincipalRemainingBlankCondition,"",IF(_xlpm.IsPrincipalZeroCondition,"",_xlpm.CumulativeHousingPaymentsIncludingAdditionalCosts))),
_xlpm.Calculation
)</f>
        <v>244407.63083948009</v>
      </c>
    </row>
    <row r="126" spans="1:17" x14ac:dyDescent="0.3">
      <c r="A126">
        <v>98</v>
      </c>
      <c r="B126" s="34">
        <f t="shared" si="13"/>
        <v>46784</v>
      </c>
      <c r="C126" s="53">
        <v>0.1</v>
      </c>
      <c r="D126" s="35">
        <f>_xlfn.LET(
_xlpm.Payment,IF(OR($C126&lt;&gt;$C125,$C125=""),-PMT($C126/12,COUNT($A126:$A$628),$I125),$D125),
_xlpm.IsPrincipalRemainingZeroCondition,ROUND($I125,2)=0,
_xlpm.IsPrincipalRemainingBlankCondition,$I125="",
_xlpm.IsPeriodBlankCondition,ISBLANK($A126),
_xlpm.Calculation,IF(_xlpm.IsPeriodBlankCondition,"",IF(_xlpm.IsPrincipalRemainingBlankCondition,"",IF(_xlpm.IsPrincipalRemainingZeroCondition,"",_xlpm.Payment))),
_xlpm.Calculation
)</f>
        <v>1563.4573496323683</v>
      </c>
      <c r="E126" s="4">
        <f t="shared" si="14"/>
        <v>156468.47329360092</v>
      </c>
      <c r="F126" s="4" cm="1">
        <f t="array" ref="F126">_xlfn.LET(
_xlpm.InterestCalculation,$I125*($C126/12),
_xlpm.IsPrincipalRemainingZeroCondition,ROUND($I125,2)=0,
_xlpm.IsPrincipalRemainingBlankCondition,$I125="",
_xlpm.IsPeriodBlankCondition,ISBLANK($A126),
_xlpm.Calculation,IF(_xlpm.IsPeriodBlankCondition,"",IF(_xlpm.IsPrincipalRemainingBlankCondition,"",IF(_xlpm.IsPrincipalRemainingZeroCondition,"",_xlpm.InterestCalculation))),
_xlpm.Calculation
)</f>
        <v>1303.9039441133409</v>
      </c>
      <c r="G126" s="4">
        <f t="shared" si="8"/>
        <v>259.55340551902736</v>
      </c>
      <c r="H126" s="4">
        <v>100</v>
      </c>
      <c r="I126" s="4">
        <f t="shared" si="9"/>
        <v>156108.9198880819</v>
      </c>
      <c r="J126" s="4">
        <f t="shared" si="10"/>
        <v>500</v>
      </c>
      <c r="K126" s="4" t="str">
        <f t="shared" si="11"/>
        <v/>
      </c>
      <c r="L126" s="4">
        <f t="shared" si="12"/>
        <v>2163.4573496323683</v>
      </c>
      <c r="M126" s="4">
        <f>_xlfn.LET(
_xlpm.CumulativeInterestCalculation,SUM($F$29:$F126),
_xlpm.IsPrincipalZeroCondition,ROUND($I125,2) = 0,
_xlpm.IsPrincipalRemainingBlankCondition,$I125="",
_xlpm.IsPeriodBlankCondition,ISBLANK($A126),
_xlpm.Calculation,IF(_xlpm.IsPeriodBlankCondition,"",IF(_xlpm.IsPrincipalRemainingBlankCondition,"",IF(_xlpm.IsPrincipalZeroCondition,"",_xlpm.CumulativeInterestCalculation))),
_xlpm.Calculation
)</f>
        <v>147580.00807719407</v>
      </c>
      <c r="N126" s="4">
        <f>_xlfn.LET(
_xlpm.CumulativePrincipalCalculation,SUM($G$29:$H126),
_xlpm.CumulativePrincipalCalculationIfPrincipalLessThenOrEqualToMonthlyPaymentCondition,$N125+$H126,
_xlpm.PrincipalOwedCalculation,$B$10-$F126,
_xlpm.IsPrincipalLessThenOrEqualToMonthlyPaymentCondition,$I125&lt;=$B$10,
_xlpm.IsPrincipalZeroCondition,ROUND($I125,2) = 0,
_xlpm.IsPrincipalRemainingBlankCondition,$I125="",
_xlpm.IsPeriodBlankCondition,ISBLANK($A126),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23891.080111918141</v>
      </c>
      <c r="O126" s="4">
        <f>_xlfn.LET(
_xlpm.CumulativePMICalculation,SUM($K$29:$K126),
_xlpm.IsPrincipalZeroCondition,ROUND($I125,2) = 0,
_xlpm.IsPrincipalRemainingBlankCondition,$I125="",
_xlpm.IsPeriodBlankCondition,ISBLANK($A126),
_xlpm.Calculation,IF(_xlpm.IsPeriodBlankCondition,"",IF(_xlpm.IsPrincipalRemainingBlankCondition,"",IF(_xlpm.IsPrincipalZeroCondition,"",_xlpm.CumulativePMICalculation))),
_xlpm.Calculation
)</f>
        <v>26100</v>
      </c>
      <c r="P126" s="4">
        <f t="shared" si="15"/>
        <v>197571.0881891122</v>
      </c>
      <c r="Q126" s="4">
        <f>_xlfn.LET(
_xlpm.CumulativeHousingPaymentsIncludingAdditionalCosts,SUM($L$29:$L126),
_xlpm.PrincipalOwedCalculation,$B$10-$F126,
_xlpm.IsPrincipalLessThenOrEqualToMonthlyPaymentCondition,$I125&lt;=$B$10,
_xlpm.IsPrincipalZeroCondition,ROUND($I125,2) = 0,
_xlpm.IsPrincipalRemainingBlankCondition,$I125="",
_xlpm.IsPeriodBlankCondition,ISBLANK($A126),
_xlpm.Calculation,IF(_xlpm.IsPeriodBlankCondition,"",IF(_xlpm.IsPrincipalRemainingBlankCondition,"",IF(_xlpm.IsPrincipalZeroCondition,"",_xlpm.CumulativeHousingPaymentsIncludingAdditionalCosts))),
_xlpm.Calculation
)</f>
        <v>246571.08818911246</v>
      </c>
    </row>
    <row r="127" spans="1:17" x14ac:dyDescent="0.3">
      <c r="A127">
        <v>99</v>
      </c>
      <c r="B127" s="34">
        <f t="shared" si="13"/>
        <v>46813</v>
      </c>
      <c r="C127" s="53">
        <v>0.1</v>
      </c>
      <c r="D127" s="35">
        <f>_xlfn.LET(
_xlpm.Payment,IF(OR($C127&lt;&gt;$C126,$C126=""),-PMT($C127/12,COUNT($A127:$A$628),$I126),$D126),
_xlpm.IsPrincipalRemainingZeroCondition,ROUND($I126,2)=0,
_xlpm.IsPrincipalRemainingBlankCondition,$I126="",
_xlpm.IsPeriodBlankCondition,ISBLANK($A127),
_xlpm.Calculation,IF(_xlpm.IsPeriodBlankCondition,"",IF(_xlpm.IsPrincipalRemainingBlankCondition,"",IF(_xlpm.IsPrincipalRemainingZeroCondition,"",_xlpm.Payment))),
_xlpm.Calculation
)</f>
        <v>1563.4573496323683</v>
      </c>
      <c r="E127" s="4">
        <f t="shared" si="14"/>
        <v>156108.9198880819</v>
      </c>
      <c r="F127" s="4" cm="1">
        <f t="array" ref="F127">_xlfn.LET(
_xlpm.InterestCalculation,$I126*($C127/12),
_xlpm.IsPrincipalRemainingZeroCondition,ROUND($I126,2)=0,
_xlpm.IsPrincipalRemainingBlankCondition,$I126="",
_xlpm.IsPeriodBlankCondition,ISBLANK($A127),
_xlpm.Calculation,IF(_xlpm.IsPeriodBlankCondition,"",IF(_xlpm.IsPrincipalRemainingBlankCondition,"",IF(_xlpm.IsPrincipalRemainingZeroCondition,"",_xlpm.InterestCalculation))),
_xlpm.Calculation
)</f>
        <v>1300.9076657340158</v>
      </c>
      <c r="G127" s="4">
        <f t="shared" si="8"/>
        <v>262.54968389835244</v>
      </c>
      <c r="H127" s="4">
        <v>100</v>
      </c>
      <c r="I127" s="4">
        <f t="shared" si="9"/>
        <v>155746.37020418356</v>
      </c>
      <c r="J127" s="4">
        <f t="shared" si="10"/>
        <v>500</v>
      </c>
      <c r="K127" s="4" t="str">
        <f t="shared" si="11"/>
        <v/>
      </c>
      <c r="L127" s="4">
        <f t="shared" si="12"/>
        <v>2163.4573496323683</v>
      </c>
      <c r="M127" s="4">
        <f>_xlfn.LET(
_xlpm.CumulativeInterestCalculation,SUM($F$29:$F127),
_xlpm.IsPrincipalZeroCondition,ROUND($I126,2) = 0,
_xlpm.IsPrincipalRemainingBlankCondition,$I126="",
_xlpm.IsPeriodBlankCondition,ISBLANK($A127),
_xlpm.Calculation,IF(_xlpm.IsPeriodBlankCondition,"",IF(_xlpm.IsPrincipalRemainingBlankCondition,"",IF(_xlpm.IsPrincipalZeroCondition,"",_xlpm.CumulativeInterestCalculation))),
_xlpm.Calculation
)</f>
        <v>148880.91574292807</v>
      </c>
      <c r="N127" s="4">
        <f>_xlfn.LET(
_xlpm.CumulativePrincipalCalculation,SUM($G$29:$H127),
_xlpm.CumulativePrincipalCalculationIfPrincipalLessThenOrEqualToMonthlyPaymentCondition,$N126+$H127,
_xlpm.PrincipalOwedCalculation,$B$10-$F127,
_xlpm.IsPrincipalLessThenOrEqualToMonthlyPaymentCondition,$I126&lt;=$B$10,
_xlpm.IsPrincipalZeroCondition,ROUND($I126,2) = 0,
_xlpm.IsPrincipalRemainingBlankCondition,$I126="",
_xlpm.IsPeriodBlankCondition,ISBLANK($A127),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24253.629795816494</v>
      </c>
      <c r="O127" s="4">
        <f>_xlfn.LET(
_xlpm.CumulativePMICalculation,SUM($K$29:$K127),
_xlpm.IsPrincipalZeroCondition,ROUND($I126,2) = 0,
_xlpm.IsPrincipalRemainingBlankCondition,$I126="",
_xlpm.IsPeriodBlankCondition,ISBLANK($A127),
_xlpm.Calculation,IF(_xlpm.IsPeriodBlankCondition,"",IF(_xlpm.IsPrincipalRemainingBlankCondition,"",IF(_xlpm.IsPrincipalZeroCondition,"",_xlpm.CumulativePMICalculation))),
_xlpm.Calculation
)</f>
        <v>26100</v>
      </c>
      <c r="P127" s="4">
        <f t="shared" si="15"/>
        <v>199234.54553874457</v>
      </c>
      <c r="Q127" s="4">
        <f>_xlfn.LET(
_xlpm.CumulativeHousingPaymentsIncludingAdditionalCosts,SUM($L$29:$L127),
_xlpm.PrincipalOwedCalculation,$B$10-$F127,
_xlpm.IsPrincipalLessThenOrEqualToMonthlyPaymentCondition,$I126&lt;=$B$10,
_xlpm.IsPrincipalZeroCondition,ROUND($I126,2) = 0,
_xlpm.IsPrincipalRemainingBlankCondition,$I126="",
_xlpm.IsPeriodBlankCondition,ISBLANK($A127),
_xlpm.Calculation,IF(_xlpm.IsPeriodBlankCondition,"",IF(_xlpm.IsPrincipalRemainingBlankCondition,"",IF(_xlpm.IsPrincipalZeroCondition,"",_xlpm.CumulativeHousingPaymentsIncludingAdditionalCosts))),
_xlpm.Calculation
)</f>
        <v>248734.54553874483</v>
      </c>
    </row>
    <row r="128" spans="1:17" x14ac:dyDescent="0.3">
      <c r="A128">
        <v>100</v>
      </c>
      <c r="B128" s="34">
        <f t="shared" si="13"/>
        <v>46844</v>
      </c>
      <c r="C128" s="53">
        <v>0.1</v>
      </c>
      <c r="D128" s="35">
        <f>_xlfn.LET(
_xlpm.Payment,IF(OR($C128&lt;&gt;$C127,$C127=""),-PMT($C128/12,COUNT($A128:$A$628),$I127),$D127),
_xlpm.IsPrincipalRemainingZeroCondition,ROUND($I127,2)=0,
_xlpm.IsPrincipalRemainingBlankCondition,$I127="",
_xlpm.IsPeriodBlankCondition,ISBLANK($A128),
_xlpm.Calculation,IF(_xlpm.IsPeriodBlankCondition,"",IF(_xlpm.IsPrincipalRemainingBlankCondition,"",IF(_xlpm.IsPrincipalRemainingZeroCondition,"",_xlpm.Payment))),
_xlpm.Calculation
)</f>
        <v>1563.4573496323683</v>
      </c>
      <c r="E128" s="4">
        <f t="shared" si="14"/>
        <v>155746.37020418356</v>
      </c>
      <c r="F128" s="4" cm="1">
        <f t="array" ref="F128">_xlfn.LET(
_xlpm.InterestCalculation,$I127*($C128/12),
_xlpm.IsPrincipalRemainingZeroCondition,ROUND($I127,2)=0,
_xlpm.IsPrincipalRemainingBlankCondition,$I127="",
_xlpm.IsPeriodBlankCondition,ISBLANK($A128),
_xlpm.Calculation,IF(_xlpm.IsPeriodBlankCondition,"",IF(_xlpm.IsPrincipalRemainingBlankCondition,"",IF(_xlpm.IsPrincipalRemainingZeroCondition,"",_xlpm.InterestCalculation))),
_xlpm.Calculation
)</f>
        <v>1297.8864183681962</v>
      </c>
      <c r="G128" s="4">
        <f t="shared" si="8"/>
        <v>265.57093126417203</v>
      </c>
      <c r="H128" s="4">
        <v>100</v>
      </c>
      <c r="I128" s="4">
        <f t="shared" si="9"/>
        <v>155380.79927291939</v>
      </c>
      <c r="J128" s="4">
        <f t="shared" si="10"/>
        <v>500</v>
      </c>
      <c r="K128" s="4" t="str">
        <f t="shared" si="11"/>
        <v/>
      </c>
      <c r="L128" s="4">
        <f t="shared" si="12"/>
        <v>2163.4573496323683</v>
      </c>
      <c r="M128" s="4">
        <f>_xlfn.LET(
_xlpm.CumulativeInterestCalculation,SUM($F$29:$F128),
_xlpm.IsPrincipalZeroCondition,ROUND($I127,2) = 0,
_xlpm.IsPrincipalRemainingBlankCondition,$I127="",
_xlpm.IsPeriodBlankCondition,ISBLANK($A128),
_xlpm.Calculation,IF(_xlpm.IsPeriodBlankCondition,"",IF(_xlpm.IsPrincipalRemainingBlankCondition,"",IF(_xlpm.IsPrincipalZeroCondition,"",_xlpm.CumulativeInterestCalculation))),
_xlpm.Calculation
)</f>
        <v>150178.80216129628</v>
      </c>
      <c r="N128" s="4">
        <f>_xlfn.LET(
_xlpm.CumulativePrincipalCalculation,SUM($G$29:$H128),
_xlpm.CumulativePrincipalCalculationIfPrincipalLessThenOrEqualToMonthlyPaymentCondition,$N127+$H128,
_xlpm.PrincipalOwedCalculation,$B$10-$F128,
_xlpm.IsPrincipalLessThenOrEqualToMonthlyPaymentCondition,$I127&lt;=$B$10,
_xlpm.IsPrincipalZeroCondition,ROUND($I127,2) = 0,
_xlpm.IsPrincipalRemainingBlankCondition,$I127="",
_xlpm.IsPeriodBlankCondition,ISBLANK($A128),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24619.200727080664</v>
      </c>
      <c r="O128" s="4">
        <f>_xlfn.LET(
_xlpm.CumulativePMICalculation,SUM($K$29:$K128),
_xlpm.IsPrincipalZeroCondition,ROUND($I127,2) = 0,
_xlpm.IsPrincipalRemainingBlankCondition,$I127="",
_xlpm.IsPeriodBlankCondition,ISBLANK($A128),
_xlpm.Calculation,IF(_xlpm.IsPeriodBlankCondition,"",IF(_xlpm.IsPrincipalRemainingBlankCondition,"",IF(_xlpm.IsPrincipalZeroCondition,"",_xlpm.CumulativePMICalculation))),
_xlpm.Calculation
)</f>
        <v>26100</v>
      </c>
      <c r="P128" s="4">
        <f t="shared" si="15"/>
        <v>200898.00288837694</v>
      </c>
      <c r="Q128" s="4">
        <f>_xlfn.LET(
_xlpm.CumulativeHousingPaymentsIncludingAdditionalCosts,SUM($L$29:$L128),
_xlpm.PrincipalOwedCalculation,$B$10-$F128,
_xlpm.IsPrincipalLessThenOrEqualToMonthlyPaymentCondition,$I127&lt;=$B$10,
_xlpm.IsPrincipalZeroCondition,ROUND($I127,2) = 0,
_xlpm.IsPrincipalRemainingBlankCondition,$I127="",
_xlpm.IsPeriodBlankCondition,ISBLANK($A128),
_xlpm.Calculation,IF(_xlpm.IsPeriodBlankCondition,"",IF(_xlpm.IsPrincipalRemainingBlankCondition,"",IF(_xlpm.IsPrincipalZeroCondition,"",_xlpm.CumulativeHousingPaymentsIncludingAdditionalCosts))),
_xlpm.Calculation
)</f>
        <v>250898.0028883772</v>
      </c>
    </row>
    <row r="129" spans="1:17" x14ac:dyDescent="0.3">
      <c r="A129">
        <v>101</v>
      </c>
      <c r="B129" s="34">
        <f t="shared" si="13"/>
        <v>46874</v>
      </c>
      <c r="C129" s="53">
        <v>0.1</v>
      </c>
      <c r="D129" s="35">
        <f>_xlfn.LET(
_xlpm.Payment,IF(OR($C129&lt;&gt;$C128,$C128=""),-PMT($C129/12,COUNT($A129:$A$628),$I128),$D128),
_xlpm.IsPrincipalRemainingZeroCondition,ROUND($I128,2)=0,
_xlpm.IsPrincipalRemainingBlankCondition,$I128="",
_xlpm.IsPeriodBlankCondition,ISBLANK($A129),
_xlpm.Calculation,IF(_xlpm.IsPeriodBlankCondition,"",IF(_xlpm.IsPrincipalRemainingBlankCondition,"",IF(_xlpm.IsPrincipalRemainingZeroCondition,"",_xlpm.Payment))),
_xlpm.Calculation
)</f>
        <v>1563.4573496323683</v>
      </c>
      <c r="E129" s="4">
        <f t="shared" si="14"/>
        <v>155380.79927291939</v>
      </c>
      <c r="F129" s="4" cm="1">
        <f t="array" ref="F129">_xlfn.LET(
_xlpm.InterestCalculation,$I128*($C129/12),
_xlpm.IsPrincipalRemainingZeroCondition,ROUND($I128,2)=0,
_xlpm.IsPrincipalRemainingBlankCondition,$I128="",
_xlpm.IsPeriodBlankCondition,ISBLANK($A129),
_xlpm.Calculation,IF(_xlpm.IsPeriodBlankCondition,"",IF(_xlpm.IsPrincipalRemainingBlankCondition,"",IF(_xlpm.IsPrincipalRemainingZeroCondition,"",_xlpm.InterestCalculation))),
_xlpm.Calculation
)</f>
        <v>1294.8399939409949</v>
      </c>
      <c r="G129" s="4">
        <f t="shared" si="8"/>
        <v>268.6173556913734</v>
      </c>
      <c r="H129" s="4">
        <v>100</v>
      </c>
      <c r="I129" s="4">
        <f t="shared" si="9"/>
        <v>155012.18191722801</v>
      </c>
      <c r="J129" s="4">
        <f t="shared" si="10"/>
        <v>500</v>
      </c>
      <c r="K129" s="4" t="str">
        <f t="shared" si="11"/>
        <v/>
      </c>
      <c r="L129" s="4">
        <f t="shared" si="12"/>
        <v>2163.4573496323683</v>
      </c>
      <c r="M129" s="4">
        <f>_xlfn.LET(
_xlpm.CumulativeInterestCalculation,SUM($F$29:$F129),
_xlpm.IsPrincipalZeroCondition,ROUND($I128,2) = 0,
_xlpm.IsPrincipalRemainingBlankCondition,$I128="",
_xlpm.IsPeriodBlankCondition,ISBLANK($A129),
_xlpm.Calculation,IF(_xlpm.IsPeriodBlankCondition,"",IF(_xlpm.IsPrincipalRemainingBlankCondition,"",IF(_xlpm.IsPrincipalZeroCondition,"",_xlpm.CumulativeInterestCalculation))),
_xlpm.Calculation
)</f>
        <v>151473.64215523726</v>
      </c>
      <c r="N129" s="4">
        <f>_xlfn.LET(
_xlpm.CumulativePrincipalCalculation,SUM($G$29:$H129),
_xlpm.CumulativePrincipalCalculationIfPrincipalLessThenOrEqualToMonthlyPaymentCondition,$N128+$H129,
_xlpm.PrincipalOwedCalculation,$B$10-$F129,
_xlpm.IsPrincipalLessThenOrEqualToMonthlyPaymentCondition,$I128&lt;=$B$10,
_xlpm.IsPrincipalZeroCondition,ROUND($I128,2) = 0,
_xlpm.IsPrincipalRemainingBlankCondition,$I128="",
_xlpm.IsPeriodBlankCondition,ISBLANK($A129),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24987.818082772039</v>
      </c>
      <c r="O129" s="4">
        <f>_xlfn.LET(
_xlpm.CumulativePMICalculation,SUM($K$29:$K129),
_xlpm.IsPrincipalZeroCondition,ROUND($I128,2) = 0,
_xlpm.IsPrincipalRemainingBlankCondition,$I128="",
_xlpm.IsPeriodBlankCondition,ISBLANK($A129),
_xlpm.Calculation,IF(_xlpm.IsPeriodBlankCondition,"",IF(_xlpm.IsPrincipalRemainingBlankCondition,"",IF(_xlpm.IsPrincipalZeroCondition,"",_xlpm.CumulativePMICalculation))),
_xlpm.Calculation
)</f>
        <v>26100</v>
      </c>
      <c r="P129" s="4">
        <f t="shared" si="15"/>
        <v>202561.46023800931</v>
      </c>
      <c r="Q129" s="4">
        <f>_xlfn.LET(
_xlpm.CumulativeHousingPaymentsIncludingAdditionalCosts,SUM($L$29:$L129),
_xlpm.PrincipalOwedCalculation,$B$10-$F129,
_xlpm.IsPrincipalLessThenOrEqualToMonthlyPaymentCondition,$I128&lt;=$B$10,
_xlpm.IsPrincipalZeroCondition,ROUND($I128,2) = 0,
_xlpm.IsPrincipalRemainingBlankCondition,$I128="",
_xlpm.IsPeriodBlankCondition,ISBLANK($A129),
_xlpm.Calculation,IF(_xlpm.IsPeriodBlankCondition,"",IF(_xlpm.IsPrincipalRemainingBlankCondition,"",IF(_xlpm.IsPrincipalZeroCondition,"",_xlpm.CumulativeHousingPaymentsIncludingAdditionalCosts))),
_xlpm.Calculation
)</f>
        <v>253061.46023800957</v>
      </c>
    </row>
    <row r="130" spans="1:17" x14ac:dyDescent="0.3">
      <c r="A130">
        <v>102</v>
      </c>
      <c r="B130" s="34">
        <f t="shared" si="13"/>
        <v>46905</v>
      </c>
      <c r="C130" s="53">
        <v>0.1</v>
      </c>
      <c r="D130" s="35">
        <f>_xlfn.LET(
_xlpm.Payment,IF(OR($C130&lt;&gt;$C129,$C129=""),-PMT($C130/12,COUNT($A130:$A$628),$I129),$D129),
_xlpm.IsPrincipalRemainingZeroCondition,ROUND($I129,2)=0,
_xlpm.IsPrincipalRemainingBlankCondition,$I129="",
_xlpm.IsPeriodBlankCondition,ISBLANK($A130),
_xlpm.Calculation,IF(_xlpm.IsPeriodBlankCondition,"",IF(_xlpm.IsPrincipalRemainingBlankCondition,"",IF(_xlpm.IsPrincipalRemainingZeroCondition,"",_xlpm.Payment))),
_xlpm.Calculation
)</f>
        <v>1563.4573496323683</v>
      </c>
      <c r="E130" s="4">
        <f t="shared" si="14"/>
        <v>155012.18191722801</v>
      </c>
      <c r="F130" s="4" cm="1">
        <f t="array" ref="F130">_xlfn.LET(
_xlpm.InterestCalculation,$I129*($C130/12),
_xlpm.IsPrincipalRemainingZeroCondition,ROUND($I129,2)=0,
_xlpm.IsPrincipalRemainingBlankCondition,$I129="",
_xlpm.IsPeriodBlankCondition,ISBLANK($A130),
_xlpm.Calculation,IF(_xlpm.IsPeriodBlankCondition,"",IF(_xlpm.IsPrincipalRemainingBlankCondition,"",IF(_xlpm.IsPrincipalRemainingZeroCondition,"",_xlpm.InterestCalculation))),
_xlpm.Calculation
)</f>
        <v>1291.7681826435667</v>
      </c>
      <c r="G130" s="4">
        <f t="shared" si="8"/>
        <v>271.68916698880162</v>
      </c>
      <c r="H130" s="4">
        <v>100</v>
      </c>
      <c r="I130" s="4">
        <f t="shared" si="9"/>
        <v>154640.49275023921</v>
      </c>
      <c r="J130" s="4">
        <f t="shared" si="10"/>
        <v>500</v>
      </c>
      <c r="K130" s="4" t="str">
        <f t="shared" si="11"/>
        <v/>
      </c>
      <c r="L130" s="4">
        <f t="shared" si="12"/>
        <v>2163.4573496323683</v>
      </c>
      <c r="M130" s="4">
        <f>_xlfn.LET(
_xlpm.CumulativeInterestCalculation,SUM($F$29:$F130),
_xlpm.IsPrincipalZeroCondition,ROUND($I129,2) = 0,
_xlpm.IsPrincipalRemainingBlankCondition,$I129="",
_xlpm.IsPeriodBlankCondition,ISBLANK($A130),
_xlpm.Calculation,IF(_xlpm.IsPeriodBlankCondition,"",IF(_xlpm.IsPrincipalRemainingBlankCondition,"",IF(_xlpm.IsPrincipalZeroCondition,"",_xlpm.CumulativeInterestCalculation))),
_xlpm.Calculation
)</f>
        <v>152765.41033788084</v>
      </c>
      <c r="N130" s="4">
        <f>_xlfn.LET(
_xlpm.CumulativePrincipalCalculation,SUM($G$29:$H130),
_xlpm.CumulativePrincipalCalculationIfPrincipalLessThenOrEqualToMonthlyPaymentCondition,$N129+$H130,
_xlpm.PrincipalOwedCalculation,$B$10-$F130,
_xlpm.IsPrincipalLessThenOrEqualToMonthlyPaymentCondition,$I129&lt;=$B$10,
_xlpm.IsPrincipalZeroCondition,ROUND($I129,2) = 0,
_xlpm.IsPrincipalRemainingBlankCondition,$I129="",
_xlpm.IsPeriodBlankCondition,ISBLANK($A130),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25359.507249760842</v>
      </c>
      <c r="O130" s="4">
        <f>_xlfn.LET(
_xlpm.CumulativePMICalculation,SUM($K$29:$K130),
_xlpm.IsPrincipalZeroCondition,ROUND($I129,2) = 0,
_xlpm.IsPrincipalRemainingBlankCondition,$I129="",
_xlpm.IsPeriodBlankCondition,ISBLANK($A130),
_xlpm.Calculation,IF(_xlpm.IsPeriodBlankCondition,"",IF(_xlpm.IsPrincipalRemainingBlankCondition,"",IF(_xlpm.IsPrincipalZeroCondition,"",_xlpm.CumulativePMICalculation))),
_xlpm.Calculation
)</f>
        <v>26100</v>
      </c>
      <c r="P130" s="4">
        <f t="shared" si="15"/>
        <v>204224.91758764168</v>
      </c>
      <c r="Q130" s="4">
        <f>_xlfn.LET(
_xlpm.CumulativeHousingPaymentsIncludingAdditionalCosts,SUM($L$29:$L130),
_xlpm.PrincipalOwedCalculation,$B$10-$F130,
_xlpm.IsPrincipalLessThenOrEqualToMonthlyPaymentCondition,$I129&lt;=$B$10,
_xlpm.IsPrincipalZeroCondition,ROUND($I129,2) = 0,
_xlpm.IsPrincipalRemainingBlankCondition,$I129="",
_xlpm.IsPeriodBlankCondition,ISBLANK($A130),
_xlpm.Calculation,IF(_xlpm.IsPeriodBlankCondition,"",IF(_xlpm.IsPrincipalRemainingBlankCondition,"",IF(_xlpm.IsPrincipalZeroCondition,"",_xlpm.CumulativeHousingPaymentsIncludingAdditionalCosts))),
_xlpm.Calculation
)</f>
        <v>255224.91758764195</v>
      </c>
    </row>
    <row r="131" spans="1:17" x14ac:dyDescent="0.3">
      <c r="A131">
        <v>103</v>
      </c>
      <c r="B131" s="34">
        <f t="shared" si="13"/>
        <v>46935</v>
      </c>
      <c r="C131" s="53">
        <v>0.1</v>
      </c>
      <c r="D131" s="35">
        <f>_xlfn.LET(
_xlpm.Payment,IF(OR($C131&lt;&gt;$C130,$C130=""),-PMT($C131/12,COUNT($A131:$A$628),$I130),$D130),
_xlpm.IsPrincipalRemainingZeroCondition,ROUND($I130,2)=0,
_xlpm.IsPrincipalRemainingBlankCondition,$I130="",
_xlpm.IsPeriodBlankCondition,ISBLANK($A131),
_xlpm.Calculation,IF(_xlpm.IsPeriodBlankCondition,"",IF(_xlpm.IsPrincipalRemainingBlankCondition,"",IF(_xlpm.IsPrincipalRemainingZeroCondition,"",_xlpm.Payment))),
_xlpm.Calculation
)</f>
        <v>1563.4573496323683</v>
      </c>
      <c r="E131" s="4">
        <f t="shared" si="14"/>
        <v>154640.49275023921</v>
      </c>
      <c r="F131" s="4" cm="1">
        <f t="array" ref="F131">_xlfn.LET(
_xlpm.InterestCalculation,$I130*($C131/12),
_xlpm.IsPrincipalRemainingZeroCondition,ROUND($I130,2)=0,
_xlpm.IsPrincipalRemainingBlankCondition,$I130="",
_xlpm.IsPeriodBlankCondition,ISBLANK($A131),
_xlpm.Calculation,IF(_xlpm.IsPeriodBlankCondition,"",IF(_xlpm.IsPrincipalRemainingBlankCondition,"",IF(_xlpm.IsPrincipalRemainingZeroCondition,"",_xlpm.InterestCalculation))),
_xlpm.Calculation
)</f>
        <v>1288.6707729186601</v>
      </c>
      <c r="G131" s="4">
        <f t="shared" si="8"/>
        <v>274.7865767137082</v>
      </c>
      <c r="H131" s="4">
        <v>100</v>
      </c>
      <c r="I131" s="4">
        <f t="shared" si="9"/>
        <v>154265.70617352551</v>
      </c>
      <c r="J131" s="4">
        <f t="shared" si="10"/>
        <v>500</v>
      </c>
      <c r="K131" s="4" t="str">
        <f t="shared" si="11"/>
        <v/>
      </c>
      <c r="L131" s="4">
        <f t="shared" si="12"/>
        <v>2163.4573496323683</v>
      </c>
      <c r="M131" s="4">
        <f>_xlfn.LET(
_xlpm.CumulativeInterestCalculation,SUM($F$29:$F131),
_xlpm.IsPrincipalZeroCondition,ROUND($I130,2) = 0,
_xlpm.IsPrincipalRemainingBlankCondition,$I130="",
_xlpm.IsPeriodBlankCondition,ISBLANK($A131),
_xlpm.Calculation,IF(_xlpm.IsPeriodBlankCondition,"",IF(_xlpm.IsPrincipalRemainingBlankCondition,"",IF(_xlpm.IsPrincipalZeroCondition,"",_xlpm.CumulativeInterestCalculation))),
_xlpm.Calculation
)</f>
        <v>154054.08111079951</v>
      </c>
      <c r="N131" s="4">
        <f>_xlfn.LET(
_xlpm.CumulativePrincipalCalculation,SUM($G$29:$H131),
_xlpm.CumulativePrincipalCalculationIfPrincipalLessThenOrEqualToMonthlyPaymentCondition,$N130+$H131,
_xlpm.PrincipalOwedCalculation,$B$10-$F131,
_xlpm.IsPrincipalLessThenOrEqualToMonthlyPaymentCondition,$I130&lt;=$B$10,
_xlpm.IsPrincipalZeroCondition,ROUND($I130,2) = 0,
_xlpm.IsPrincipalRemainingBlankCondition,$I130="",
_xlpm.IsPeriodBlankCondition,ISBLANK($A131),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25734.29382647455</v>
      </c>
      <c r="O131" s="4">
        <f>_xlfn.LET(
_xlpm.CumulativePMICalculation,SUM($K$29:$K131),
_xlpm.IsPrincipalZeroCondition,ROUND($I130,2) = 0,
_xlpm.IsPrincipalRemainingBlankCondition,$I130="",
_xlpm.IsPeriodBlankCondition,ISBLANK($A131),
_xlpm.Calculation,IF(_xlpm.IsPeriodBlankCondition,"",IF(_xlpm.IsPrincipalRemainingBlankCondition,"",IF(_xlpm.IsPrincipalZeroCondition,"",_xlpm.CumulativePMICalculation))),
_xlpm.Calculation
)</f>
        <v>26100</v>
      </c>
      <c r="P131" s="4">
        <f t="shared" si="15"/>
        <v>205888.37493727406</v>
      </c>
      <c r="Q131" s="4">
        <f>_xlfn.LET(
_xlpm.CumulativeHousingPaymentsIncludingAdditionalCosts,SUM($L$29:$L131),
_xlpm.PrincipalOwedCalculation,$B$10-$F131,
_xlpm.IsPrincipalLessThenOrEqualToMonthlyPaymentCondition,$I130&lt;=$B$10,
_xlpm.IsPrincipalZeroCondition,ROUND($I130,2) = 0,
_xlpm.IsPrincipalRemainingBlankCondition,$I130="",
_xlpm.IsPeriodBlankCondition,ISBLANK($A131),
_xlpm.Calculation,IF(_xlpm.IsPeriodBlankCondition,"",IF(_xlpm.IsPrincipalRemainingBlankCondition,"",IF(_xlpm.IsPrincipalZeroCondition,"",_xlpm.CumulativeHousingPaymentsIncludingAdditionalCosts))),
_xlpm.Calculation
)</f>
        <v>257388.37493727432</v>
      </c>
    </row>
    <row r="132" spans="1:17" x14ac:dyDescent="0.3">
      <c r="A132">
        <v>104</v>
      </c>
      <c r="B132" s="34">
        <f t="shared" si="13"/>
        <v>46966</v>
      </c>
      <c r="C132" s="53">
        <v>0.1</v>
      </c>
      <c r="D132" s="35">
        <f>_xlfn.LET(
_xlpm.Payment,IF(OR($C132&lt;&gt;$C131,$C131=""),-PMT($C132/12,COUNT($A132:$A$628),$I131),$D131),
_xlpm.IsPrincipalRemainingZeroCondition,ROUND($I131,2)=0,
_xlpm.IsPrincipalRemainingBlankCondition,$I131="",
_xlpm.IsPeriodBlankCondition,ISBLANK($A132),
_xlpm.Calculation,IF(_xlpm.IsPeriodBlankCondition,"",IF(_xlpm.IsPrincipalRemainingBlankCondition,"",IF(_xlpm.IsPrincipalRemainingZeroCondition,"",_xlpm.Payment))),
_xlpm.Calculation
)</f>
        <v>1563.4573496323683</v>
      </c>
      <c r="E132" s="4">
        <f t="shared" si="14"/>
        <v>154265.70617352551</v>
      </c>
      <c r="F132" s="4" cm="1">
        <f t="array" ref="F132">_xlfn.LET(
_xlpm.InterestCalculation,$I131*($C132/12),
_xlpm.IsPrincipalRemainingZeroCondition,ROUND($I131,2)=0,
_xlpm.IsPrincipalRemainingBlankCondition,$I131="",
_xlpm.IsPeriodBlankCondition,ISBLANK($A132),
_xlpm.Calculation,IF(_xlpm.IsPeriodBlankCondition,"",IF(_xlpm.IsPrincipalRemainingBlankCondition,"",IF(_xlpm.IsPrincipalRemainingZeroCondition,"",_xlpm.InterestCalculation))),
_xlpm.Calculation
)</f>
        <v>1285.5475514460459</v>
      </c>
      <c r="G132" s="4">
        <f t="shared" si="8"/>
        <v>277.9097981863224</v>
      </c>
      <c r="H132" s="4">
        <v>100</v>
      </c>
      <c r="I132" s="4">
        <f t="shared" si="9"/>
        <v>153887.79637533918</v>
      </c>
      <c r="J132" s="4">
        <f t="shared" si="10"/>
        <v>500</v>
      </c>
      <c r="K132" s="4" t="str">
        <f t="shared" si="11"/>
        <v/>
      </c>
      <c r="L132" s="4">
        <f t="shared" si="12"/>
        <v>2163.4573496323683</v>
      </c>
      <c r="M132" s="4">
        <f>_xlfn.LET(
_xlpm.CumulativeInterestCalculation,SUM($F$29:$F132),
_xlpm.IsPrincipalZeroCondition,ROUND($I131,2) = 0,
_xlpm.IsPrincipalRemainingBlankCondition,$I131="",
_xlpm.IsPeriodBlankCondition,ISBLANK($A132),
_xlpm.Calculation,IF(_xlpm.IsPeriodBlankCondition,"",IF(_xlpm.IsPrincipalRemainingBlankCondition,"",IF(_xlpm.IsPrincipalZeroCondition,"",_xlpm.CumulativeInterestCalculation))),
_xlpm.Calculation
)</f>
        <v>155339.62866224555</v>
      </c>
      <c r="N132" s="4">
        <f>_xlfn.LET(
_xlpm.CumulativePrincipalCalculation,SUM($G$29:$H132),
_xlpm.CumulativePrincipalCalculationIfPrincipalLessThenOrEqualToMonthlyPaymentCondition,$N131+$H132,
_xlpm.PrincipalOwedCalculation,$B$10-$F132,
_xlpm.IsPrincipalLessThenOrEqualToMonthlyPaymentCondition,$I131&lt;=$B$10,
_xlpm.IsPrincipalZeroCondition,ROUND($I131,2) = 0,
_xlpm.IsPrincipalRemainingBlankCondition,$I131="",
_xlpm.IsPeriodBlankCondition,ISBLANK($A132),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26112.203624660873</v>
      </c>
      <c r="O132" s="4">
        <f>_xlfn.LET(
_xlpm.CumulativePMICalculation,SUM($K$29:$K132),
_xlpm.IsPrincipalZeroCondition,ROUND($I131,2) = 0,
_xlpm.IsPrincipalRemainingBlankCondition,$I131="",
_xlpm.IsPeriodBlankCondition,ISBLANK($A132),
_xlpm.Calculation,IF(_xlpm.IsPeriodBlankCondition,"",IF(_xlpm.IsPrincipalRemainingBlankCondition,"",IF(_xlpm.IsPrincipalZeroCondition,"",_xlpm.CumulativePMICalculation))),
_xlpm.Calculation
)</f>
        <v>26100</v>
      </c>
      <c r="P132" s="4">
        <f t="shared" si="15"/>
        <v>207551.83228690643</v>
      </c>
      <c r="Q132" s="4">
        <f>_xlfn.LET(
_xlpm.CumulativeHousingPaymentsIncludingAdditionalCosts,SUM($L$29:$L132),
_xlpm.PrincipalOwedCalculation,$B$10-$F132,
_xlpm.IsPrincipalLessThenOrEqualToMonthlyPaymentCondition,$I131&lt;=$B$10,
_xlpm.IsPrincipalZeroCondition,ROUND($I131,2) = 0,
_xlpm.IsPrincipalRemainingBlankCondition,$I131="",
_xlpm.IsPeriodBlankCondition,ISBLANK($A132),
_xlpm.Calculation,IF(_xlpm.IsPeriodBlankCondition,"",IF(_xlpm.IsPrincipalRemainingBlankCondition,"",IF(_xlpm.IsPrincipalZeroCondition,"",_xlpm.CumulativeHousingPaymentsIncludingAdditionalCosts))),
_xlpm.Calculation
)</f>
        <v>259551.83228690669</v>
      </c>
    </row>
    <row r="133" spans="1:17" x14ac:dyDescent="0.3">
      <c r="A133">
        <v>105</v>
      </c>
      <c r="B133" s="34">
        <f t="shared" si="13"/>
        <v>46997</v>
      </c>
      <c r="C133" s="53">
        <v>0.1</v>
      </c>
      <c r="D133" s="35">
        <f>_xlfn.LET(
_xlpm.Payment,IF(OR($C133&lt;&gt;$C132,$C132=""),-PMT($C133/12,COUNT($A133:$A$628),$I132),$D132),
_xlpm.IsPrincipalRemainingZeroCondition,ROUND($I132,2)=0,
_xlpm.IsPrincipalRemainingBlankCondition,$I132="",
_xlpm.IsPeriodBlankCondition,ISBLANK($A133),
_xlpm.Calculation,IF(_xlpm.IsPeriodBlankCondition,"",IF(_xlpm.IsPrincipalRemainingBlankCondition,"",IF(_xlpm.IsPrincipalRemainingZeroCondition,"",_xlpm.Payment))),
_xlpm.Calculation
)</f>
        <v>1563.4573496323683</v>
      </c>
      <c r="E133" s="4">
        <f t="shared" si="14"/>
        <v>153887.79637533918</v>
      </c>
      <c r="F133" s="4" cm="1">
        <f t="array" ref="F133">_xlfn.LET(
_xlpm.InterestCalculation,$I132*($C133/12),
_xlpm.IsPrincipalRemainingZeroCondition,ROUND($I132,2)=0,
_xlpm.IsPrincipalRemainingBlankCondition,$I132="",
_xlpm.IsPeriodBlankCondition,ISBLANK($A133),
_xlpm.Calculation,IF(_xlpm.IsPeriodBlankCondition,"",IF(_xlpm.IsPrincipalRemainingBlankCondition,"",IF(_xlpm.IsPrincipalRemainingZeroCondition,"",_xlpm.InterestCalculation))),
_xlpm.Calculation
)</f>
        <v>1282.3983031278265</v>
      </c>
      <c r="G133" s="4">
        <f t="shared" si="8"/>
        <v>281.05904650454181</v>
      </c>
      <c r="H133" s="4">
        <v>100</v>
      </c>
      <c r="I133" s="4">
        <f t="shared" si="9"/>
        <v>153506.73732883463</v>
      </c>
      <c r="J133" s="4">
        <f t="shared" si="10"/>
        <v>500</v>
      </c>
      <c r="K133" s="4" t="str">
        <f t="shared" si="11"/>
        <v/>
      </c>
      <c r="L133" s="4">
        <f t="shared" si="12"/>
        <v>2163.4573496323683</v>
      </c>
      <c r="M133" s="4">
        <f>_xlfn.LET(
_xlpm.CumulativeInterestCalculation,SUM($F$29:$F133),
_xlpm.IsPrincipalZeroCondition,ROUND($I132,2) = 0,
_xlpm.IsPrincipalRemainingBlankCondition,$I132="",
_xlpm.IsPeriodBlankCondition,ISBLANK($A133),
_xlpm.Calculation,IF(_xlpm.IsPeriodBlankCondition,"",IF(_xlpm.IsPrincipalRemainingBlankCondition,"",IF(_xlpm.IsPrincipalZeroCondition,"",_xlpm.CumulativeInterestCalculation))),
_xlpm.Calculation
)</f>
        <v>156622.02696537337</v>
      </c>
      <c r="N133" s="4">
        <f>_xlfn.LET(
_xlpm.CumulativePrincipalCalculation,SUM($G$29:$H133),
_xlpm.CumulativePrincipalCalculationIfPrincipalLessThenOrEqualToMonthlyPaymentCondition,$N132+$H133,
_xlpm.PrincipalOwedCalculation,$B$10-$F133,
_xlpm.IsPrincipalLessThenOrEqualToMonthlyPaymentCondition,$I132&lt;=$B$10,
_xlpm.IsPrincipalZeroCondition,ROUND($I132,2) = 0,
_xlpm.IsPrincipalRemainingBlankCondition,$I132="",
_xlpm.IsPeriodBlankCondition,ISBLANK($A133),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26493.262671165416</v>
      </c>
      <c r="O133" s="4">
        <f>_xlfn.LET(
_xlpm.CumulativePMICalculation,SUM($K$29:$K133),
_xlpm.IsPrincipalZeroCondition,ROUND($I132,2) = 0,
_xlpm.IsPrincipalRemainingBlankCondition,$I132="",
_xlpm.IsPeriodBlankCondition,ISBLANK($A133),
_xlpm.Calculation,IF(_xlpm.IsPeriodBlankCondition,"",IF(_xlpm.IsPrincipalRemainingBlankCondition,"",IF(_xlpm.IsPrincipalZeroCondition,"",_xlpm.CumulativePMICalculation))),
_xlpm.Calculation
)</f>
        <v>26100</v>
      </c>
      <c r="P133" s="4">
        <f t="shared" si="15"/>
        <v>209215.28963653877</v>
      </c>
      <c r="Q133" s="4">
        <f>_xlfn.LET(
_xlpm.CumulativeHousingPaymentsIncludingAdditionalCosts,SUM($L$29:$L133),
_xlpm.PrincipalOwedCalculation,$B$10-$F133,
_xlpm.IsPrincipalLessThenOrEqualToMonthlyPaymentCondition,$I132&lt;=$B$10,
_xlpm.IsPrincipalZeroCondition,ROUND($I132,2) = 0,
_xlpm.IsPrincipalRemainingBlankCondition,$I132="",
_xlpm.IsPeriodBlankCondition,ISBLANK($A133),
_xlpm.Calculation,IF(_xlpm.IsPeriodBlankCondition,"",IF(_xlpm.IsPrincipalRemainingBlankCondition,"",IF(_xlpm.IsPrincipalZeroCondition,"",_xlpm.CumulativeHousingPaymentsIncludingAdditionalCosts))),
_xlpm.Calculation
)</f>
        <v>261715.28963653906</v>
      </c>
    </row>
    <row r="134" spans="1:17" x14ac:dyDescent="0.3">
      <c r="A134">
        <v>106</v>
      </c>
      <c r="B134" s="34">
        <f t="shared" si="13"/>
        <v>47027</v>
      </c>
      <c r="C134" s="53">
        <v>0.1</v>
      </c>
      <c r="D134" s="35">
        <f>_xlfn.LET(
_xlpm.Payment,IF(OR($C134&lt;&gt;$C133,$C133=""),-PMT($C134/12,COUNT($A134:$A$628),$I133),$D133),
_xlpm.IsPrincipalRemainingZeroCondition,ROUND($I133,2)=0,
_xlpm.IsPrincipalRemainingBlankCondition,$I133="",
_xlpm.IsPeriodBlankCondition,ISBLANK($A134),
_xlpm.Calculation,IF(_xlpm.IsPeriodBlankCondition,"",IF(_xlpm.IsPrincipalRemainingBlankCondition,"",IF(_xlpm.IsPrincipalRemainingZeroCondition,"",_xlpm.Payment))),
_xlpm.Calculation
)</f>
        <v>1563.4573496323683</v>
      </c>
      <c r="E134" s="4">
        <f t="shared" si="14"/>
        <v>153506.73732883463</v>
      </c>
      <c r="F134" s="4" cm="1">
        <f t="array" ref="F134">_xlfn.LET(
_xlpm.InterestCalculation,$I133*($C134/12),
_xlpm.IsPrincipalRemainingZeroCondition,ROUND($I133,2)=0,
_xlpm.IsPrincipalRemainingBlankCondition,$I133="",
_xlpm.IsPeriodBlankCondition,ISBLANK($A134),
_xlpm.Calculation,IF(_xlpm.IsPeriodBlankCondition,"",IF(_xlpm.IsPrincipalRemainingBlankCondition,"",IF(_xlpm.IsPrincipalRemainingZeroCondition,"",_xlpm.InterestCalculation))),
_xlpm.Calculation
)</f>
        <v>1279.2228110736219</v>
      </c>
      <c r="G134" s="4">
        <f t="shared" si="8"/>
        <v>284.23453855874641</v>
      </c>
      <c r="H134" s="4">
        <v>100</v>
      </c>
      <c r="I134" s="4">
        <f t="shared" si="9"/>
        <v>153122.50279027587</v>
      </c>
      <c r="J134" s="4">
        <f t="shared" si="10"/>
        <v>500</v>
      </c>
      <c r="K134" s="4" t="str">
        <f t="shared" si="11"/>
        <v/>
      </c>
      <c r="L134" s="4">
        <f t="shared" si="12"/>
        <v>2163.4573496323683</v>
      </c>
      <c r="M134" s="4">
        <f>_xlfn.LET(
_xlpm.CumulativeInterestCalculation,SUM($F$29:$F134),
_xlpm.IsPrincipalZeroCondition,ROUND($I133,2) = 0,
_xlpm.IsPrincipalRemainingBlankCondition,$I133="",
_xlpm.IsPeriodBlankCondition,ISBLANK($A134),
_xlpm.Calculation,IF(_xlpm.IsPeriodBlankCondition,"",IF(_xlpm.IsPrincipalRemainingBlankCondition,"",IF(_xlpm.IsPrincipalZeroCondition,"",_xlpm.CumulativeInterestCalculation))),
_xlpm.Calculation
)</f>
        <v>157901.24977644699</v>
      </c>
      <c r="N134" s="4">
        <f>_xlfn.LET(
_xlpm.CumulativePrincipalCalculation,SUM($G$29:$H134),
_xlpm.CumulativePrincipalCalculationIfPrincipalLessThenOrEqualToMonthlyPaymentCondition,$N133+$H134,
_xlpm.PrincipalOwedCalculation,$B$10-$F134,
_xlpm.IsPrincipalLessThenOrEqualToMonthlyPaymentCondition,$I133&lt;=$B$10,
_xlpm.IsPrincipalZeroCondition,ROUND($I133,2) = 0,
_xlpm.IsPrincipalRemainingBlankCondition,$I133="",
_xlpm.IsPeriodBlankCondition,ISBLANK($A134),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26877.497209724163</v>
      </c>
      <c r="O134" s="4">
        <f>_xlfn.LET(
_xlpm.CumulativePMICalculation,SUM($K$29:$K134),
_xlpm.IsPrincipalZeroCondition,ROUND($I133,2) = 0,
_xlpm.IsPrincipalRemainingBlankCondition,$I133="",
_xlpm.IsPeriodBlankCondition,ISBLANK($A134),
_xlpm.Calculation,IF(_xlpm.IsPeriodBlankCondition,"",IF(_xlpm.IsPrincipalRemainingBlankCondition,"",IF(_xlpm.IsPrincipalZeroCondition,"",_xlpm.CumulativePMICalculation))),
_xlpm.Calculation
)</f>
        <v>26100</v>
      </c>
      <c r="P134" s="4">
        <f t="shared" si="15"/>
        <v>210878.74698617114</v>
      </c>
      <c r="Q134" s="4">
        <f>_xlfn.LET(
_xlpm.CumulativeHousingPaymentsIncludingAdditionalCosts,SUM($L$29:$L134),
_xlpm.PrincipalOwedCalculation,$B$10-$F134,
_xlpm.IsPrincipalLessThenOrEqualToMonthlyPaymentCondition,$I133&lt;=$B$10,
_xlpm.IsPrincipalZeroCondition,ROUND($I133,2) = 0,
_xlpm.IsPrincipalRemainingBlankCondition,$I133="",
_xlpm.IsPeriodBlankCondition,ISBLANK($A134),
_xlpm.Calculation,IF(_xlpm.IsPeriodBlankCondition,"",IF(_xlpm.IsPrincipalRemainingBlankCondition,"",IF(_xlpm.IsPrincipalZeroCondition,"",_xlpm.CumulativeHousingPaymentsIncludingAdditionalCosts))),
_xlpm.Calculation
)</f>
        <v>263878.74698617141</v>
      </c>
    </row>
    <row r="135" spans="1:17" x14ac:dyDescent="0.3">
      <c r="A135">
        <v>107</v>
      </c>
      <c r="B135" s="34">
        <f t="shared" si="13"/>
        <v>47058</v>
      </c>
      <c r="C135" s="53">
        <v>0.1</v>
      </c>
      <c r="D135" s="35">
        <f>_xlfn.LET(
_xlpm.Payment,IF(OR($C135&lt;&gt;$C134,$C134=""),-PMT($C135/12,COUNT($A135:$A$628),$I134),$D134),
_xlpm.IsPrincipalRemainingZeroCondition,ROUND($I134,2)=0,
_xlpm.IsPrincipalRemainingBlankCondition,$I134="",
_xlpm.IsPeriodBlankCondition,ISBLANK($A135),
_xlpm.Calculation,IF(_xlpm.IsPeriodBlankCondition,"",IF(_xlpm.IsPrincipalRemainingBlankCondition,"",IF(_xlpm.IsPrincipalRemainingZeroCondition,"",_xlpm.Payment))),
_xlpm.Calculation
)</f>
        <v>1563.4573496323683</v>
      </c>
      <c r="E135" s="4">
        <f t="shared" si="14"/>
        <v>153122.50279027587</v>
      </c>
      <c r="F135" s="4" cm="1">
        <f t="array" ref="F135">_xlfn.LET(
_xlpm.InterestCalculation,$I134*($C135/12),
_xlpm.IsPrincipalRemainingZeroCondition,ROUND($I134,2)=0,
_xlpm.IsPrincipalRemainingBlankCondition,$I134="",
_xlpm.IsPeriodBlankCondition,ISBLANK($A135),
_xlpm.Calculation,IF(_xlpm.IsPeriodBlankCondition,"",IF(_xlpm.IsPrincipalRemainingBlankCondition,"",IF(_xlpm.IsPrincipalRemainingZeroCondition,"",_xlpm.InterestCalculation))),
_xlpm.Calculation
)</f>
        <v>1276.0208565856324</v>
      </c>
      <c r="G135" s="4">
        <f t="shared" si="8"/>
        <v>287.4364930467359</v>
      </c>
      <c r="H135" s="4">
        <v>100</v>
      </c>
      <c r="I135" s="4">
        <f t="shared" si="9"/>
        <v>152735.06629722915</v>
      </c>
      <c r="J135" s="4">
        <f t="shared" si="10"/>
        <v>500</v>
      </c>
      <c r="K135" s="4" t="str">
        <f t="shared" si="11"/>
        <v/>
      </c>
      <c r="L135" s="4">
        <f t="shared" si="12"/>
        <v>2163.4573496323683</v>
      </c>
      <c r="M135" s="4">
        <f>_xlfn.LET(
_xlpm.CumulativeInterestCalculation,SUM($F$29:$F135),
_xlpm.IsPrincipalZeroCondition,ROUND($I134,2) = 0,
_xlpm.IsPrincipalRemainingBlankCondition,$I134="",
_xlpm.IsPeriodBlankCondition,ISBLANK($A135),
_xlpm.Calculation,IF(_xlpm.IsPeriodBlankCondition,"",IF(_xlpm.IsPrincipalRemainingBlankCondition,"",IF(_xlpm.IsPrincipalZeroCondition,"",_xlpm.CumulativeInterestCalculation))),
_xlpm.Calculation
)</f>
        <v>159177.27063303263</v>
      </c>
      <c r="N135" s="4">
        <f>_xlfn.LET(
_xlpm.CumulativePrincipalCalculation,SUM($G$29:$H135),
_xlpm.CumulativePrincipalCalculationIfPrincipalLessThenOrEqualToMonthlyPaymentCondition,$N134+$H135,
_xlpm.PrincipalOwedCalculation,$B$10-$F135,
_xlpm.IsPrincipalLessThenOrEqualToMonthlyPaymentCondition,$I134&lt;=$B$10,
_xlpm.IsPrincipalZeroCondition,ROUND($I134,2) = 0,
_xlpm.IsPrincipalRemainingBlankCondition,$I134="",
_xlpm.IsPeriodBlankCondition,ISBLANK($A135),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27264.933702770897</v>
      </c>
      <c r="O135" s="4">
        <f>_xlfn.LET(
_xlpm.CumulativePMICalculation,SUM($K$29:$K135),
_xlpm.IsPrincipalZeroCondition,ROUND($I134,2) = 0,
_xlpm.IsPrincipalRemainingBlankCondition,$I134="",
_xlpm.IsPeriodBlankCondition,ISBLANK($A135),
_xlpm.Calculation,IF(_xlpm.IsPeriodBlankCondition,"",IF(_xlpm.IsPrincipalRemainingBlankCondition,"",IF(_xlpm.IsPrincipalZeroCondition,"",_xlpm.CumulativePMICalculation))),
_xlpm.Calculation
)</f>
        <v>26100</v>
      </c>
      <c r="P135" s="4">
        <f t="shared" si="15"/>
        <v>212542.20433580352</v>
      </c>
      <c r="Q135" s="4">
        <f>_xlfn.LET(
_xlpm.CumulativeHousingPaymentsIncludingAdditionalCosts,SUM($L$29:$L135),
_xlpm.PrincipalOwedCalculation,$B$10-$F135,
_xlpm.IsPrincipalLessThenOrEqualToMonthlyPaymentCondition,$I134&lt;=$B$10,
_xlpm.IsPrincipalZeroCondition,ROUND($I134,2) = 0,
_xlpm.IsPrincipalRemainingBlankCondition,$I134="",
_xlpm.IsPeriodBlankCondition,ISBLANK($A135),
_xlpm.Calculation,IF(_xlpm.IsPeriodBlankCondition,"",IF(_xlpm.IsPrincipalRemainingBlankCondition,"",IF(_xlpm.IsPrincipalZeroCondition,"",_xlpm.CumulativeHousingPaymentsIncludingAdditionalCosts))),
_xlpm.Calculation
)</f>
        <v>266042.20433580375</v>
      </c>
    </row>
    <row r="136" spans="1:17" x14ac:dyDescent="0.3">
      <c r="A136">
        <v>108</v>
      </c>
      <c r="B136" s="34">
        <f t="shared" si="13"/>
        <v>47088</v>
      </c>
      <c r="C136" s="53">
        <v>0.1</v>
      </c>
      <c r="D136" s="35">
        <f>_xlfn.LET(
_xlpm.Payment,IF(OR($C136&lt;&gt;$C135,$C135=""),-PMT($C136/12,COUNT($A136:$A$628),$I135),$D135),
_xlpm.IsPrincipalRemainingZeroCondition,ROUND($I135,2)=0,
_xlpm.IsPrincipalRemainingBlankCondition,$I135="",
_xlpm.IsPeriodBlankCondition,ISBLANK($A136),
_xlpm.Calculation,IF(_xlpm.IsPeriodBlankCondition,"",IF(_xlpm.IsPrincipalRemainingBlankCondition,"",IF(_xlpm.IsPrincipalRemainingZeroCondition,"",_xlpm.Payment))),
_xlpm.Calculation
)</f>
        <v>1563.4573496323683</v>
      </c>
      <c r="E136" s="4">
        <f t="shared" si="14"/>
        <v>152735.06629722915</v>
      </c>
      <c r="F136" s="4" cm="1">
        <f t="array" ref="F136">_xlfn.LET(
_xlpm.InterestCalculation,$I135*($C136/12),
_xlpm.IsPrincipalRemainingZeroCondition,ROUND($I135,2)=0,
_xlpm.IsPrincipalRemainingBlankCondition,$I135="",
_xlpm.IsPeriodBlankCondition,ISBLANK($A136),
_xlpm.Calculation,IF(_xlpm.IsPeriodBlankCondition,"",IF(_xlpm.IsPrincipalRemainingBlankCondition,"",IF(_xlpm.IsPrincipalRemainingZeroCondition,"",_xlpm.InterestCalculation))),
_xlpm.Calculation
)</f>
        <v>1272.7922191435762</v>
      </c>
      <c r="G136" s="4">
        <f t="shared" si="8"/>
        <v>290.6651304887921</v>
      </c>
      <c r="H136" s="4">
        <v>100</v>
      </c>
      <c r="I136" s="4">
        <f t="shared" si="9"/>
        <v>152344.40116674037</v>
      </c>
      <c r="J136" s="4">
        <f t="shared" si="10"/>
        <v>500</v>
      </c>
      <c r="K136" s="4" t="str">
        <f t="shared" si="11"/>
        <v/>
      </c>
      <c r="L136" s="4">
        <f t="shared" si="12"/>
        <v>2163.4573496323683</v>
      </c>
      <c r="M136" s="4">
        <f>_xlfn.LET(
_xlpm.CumulativeInterestCalculation,SUM($F$29:$F136),
_xlpm.IsPrincipalZeroCondition,ROUND($I135,2) = 0,
_xlpm.IsPrincipalRemainingBlankCondition,$I135="",
_xlpm.IsPeriodBlankCondition,ISBLANK($A136),
_xlpm.Calculation,IF(_xlpm.IsPeriodBlankCondition,"",IF(_xlpm.IsPrincipalRemainingBlankCondition,"",IF(_xlpm.IsPrincipalZeroCondition,"",_xlpm.CumulativeInterestCalculation))),
_xlpm.Calculation
)</f>
        <v>160450.0628521762</v>
      </c>
      <c r="N136" s="4">
        <f>_xlfn.LET(
_xlpm.CumulativePrincipalCalculation,SUM($G$29:$H136),
_xlpm.CumulativePrincipalCalculationIfPrincipalLessThenOrEqualToMonthlyPaymentCondition,$N135+$H136,
_xlpm.PrincipalOwedCalculation,$B$10-$F136,
_xlpm.IsPrincipalLessThenOrEqualToMonthlyPaymentCondition,$I135&lt;=$B$10,
_xlpm.IsPrincipalZeroCondition,ROUND($I135,2) = 0,
_xlpm.IsPrincipalRemainingBlankCondition,$I135="",
_xlpm.IsPeriodBlankCondition,ISBLANK($A136),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27655.59883325969</v>
      </c>
      <c r="O136" s="4">
        <f>_xlfn.LET(
_xlpm.CumulativePMICalculation,SUM($K$29:$K136),
_xlpm.IsPrincipalZeroCondition,ROUND($I135,2) = 0,
_xlpm.IsPrincipalRemainingBlankCondition,$I135="",
_xlpm.IsPeriodBlankCondition,ISBLANK($A136),
_xlpm.Calculation,IF(_xlpm.IsPeriodBlankCondition,"",IF(_xlpm.IsPrincipalRemainingBlankCondition,"",IF(_xlpm.IsPrincipalZeroCondition,"",_xlpm.CumulativePMICalculation))),
_xlpm.Calculation
)</f>
        <v>26100</v>
      </c>
      <c r="P136" s="4">
        <f t="shared" si="15"/>
        <v>214205.66168543589</v>
      </c>
      <c r="Q136" s="4">
        <f>_xlfn.LET(
_xlpm.CumulativeHousingPaymentsIncludingAdditionalCosts,SUM($L$29:$L136),
_xlpm.PrincipalOwedCalculation,$B$10-$F136,
_xlpm.IsPrincipalLessThenOrEqualToMonthlyPaymentCondition,$I135&lt;=$B$10,
_xlpm.IsPrincipalZeroCondition,ROUND($I135,2) = 0,
_xlpm.IsPrincipalRemainingBlankCondition,$I135="",
_xlpm.IsPeriodBlankCondition,ISBLANK($A136),
_xlpm.Calculation,IF(_xlpm.IsPeriodBlankCondition,"",IF(_xlpm.IsPrincipalRemainingBlankCondition,"",IF(_xlpm.IsPrincipalZeroCondition,"",_xlpm.CumulativeHousingPaymentsIncludingAdditionalCosts))),
_xlpm.Calculation
)</f>
        <v>268205.66168543609</v>
      </c>
    </row>
    <row r="137" spans="1:17" x14ac:dyDescent="0.3">
      <c r="A137">
        <v>109</v>
      </c>
      <c r="B137" s="34">
        <f t="shared" si="13"/>
        <v>47119</v>
      </c>
      <c r="C137" s="53">
        <v>0.1</v>
      </c>
      <c r="D137" s="35">
        <f>_xlfn.LET(
_xlpm.Payment,IF(OR($C137&lt;&gt;$C136,$C136=""),-PMT($C137/12,COUNT($A137:$A$628),$I136),$D136),
_xlpm.IsPrincipalRemainingZeroCondition,ROUND($I136,2)=0,
_xlpm.IsPrincipalRemainingBlankCondition,$I136="",
_xlpm.IsPeriodBlankCondition,ISBLANK($A137),
_xlpm.Calculation,IF(_xlpm.IsPeriodBlankCondition,"",IF(_xlpm.IsPrincipalRemainingBlankCondition,"",IF(_xlpm.IsPrincipalRemainingZeroCondition,"",_xlpm.Payment))),
_xlpm.Calculation
)</f>
        <v>1563.4573496323683</v>
      </c>
      <c r="E137" s="4">
        <f t="shared" si="14"/>
        <v>152344.40116674037</v>
      </c>
      <c r="F137" s="4" cm="1">
        <f t="array" ref="F137">_xlfn.LET(
_xlpm.InterestCalculation,$I136*($C137/12),
_xlpm.IsPrincipalRemainingZeroCondition,ROUND($I136,2)=0,
_xlpm.IsPrincipalRemainingBlankCondition,$I136="",
_xlpm.IsPeriodBlankCondition,ISBLANK($A137),
_xlpm.Calculation,IF(_xlpm.IsPeriodBlankCondition,"",IF(_xlpm.IsPrincipalRemainingBlankCondition,"",IF(_xlpm.IsPrincipalRemainingZeroCondition,"",_xlpm.InterestCalculation))),
_xlpm.Calculation
)</f>
        <v>1269.5366763895031</v>
      </c>
      <c r="G137" s="4">
        <f t="shared" si="8"/>
        <v>293.92067324286518</v>
      </c>
      <c r="H137" s="4">
        <v>100</v>
      </c>
      <c r="I137" s="4">
        <f t="shared" si="9"/>
        <v>151950.48049349751</v>
      </c>
      <c r="J137" s="4">
        <f t="shared" si="10"/>
        <v>500</v>
      </c>
      <c r="K137" s="4" t="str">
        <f t="shared" si="11"/>
        <v/>
      </c>
      <c r="L137" s="4">
        <f t="shared" si="12"/>
        <v>2163.4573496323683</v>
      </c>
      <c r="M137" s="4">
        <f>_xlfn.LET(
_xlpm.CumulativeInterestCalculation,SUM($F$29:$F137),
_xlpm.IsPrincipalZeroCondition,ROUND($I136,2) = 0,
_xlpm.IsPrincipalRemainingBlankCondition,$I136="",
_xlpm.IsPeriodBlankCondition,ISBLANK($A137),
_xlpm.Calculation,IF(_xlpm.IsPeriodBlankCondition,"",IF(_xlpm.IsPrincipalRemainingBlankCondition,"",IF(_xlpm.IsPrincipalZeroCondition,"",_xlpm.CumulativeInterestCalculation))),
_xlpm.Calculation
)</f>
        <v>161719.59952856571</v>
      </c>
      <c r="N137" s="4">
        <f>_xlfn.LET(
_xlpm.CumulativePrincipalCalculation,SUM($G$29:$H137),
_xlpm.CumulativePrincipalCalculationIfPrincipalLessThenOrEqualToMonthlyPaymentCondition,$N136+$H137,
_xlpm.PrincipalOwedCalculation,$B$10-$F137,
_xlpm.IsPrincipalLessThenOrEqualToMonthlyPaymentCondition,$I136&lt;=$B$10,
_xlpm.IsPrincipalZeroCondition,ROUND($I136,2) = 0,
_xlpm.IsPrincipalRemainingBlankCondition,$I136="",
_xlpm.IsPeriodBlankCondition,ISBLANK($A137),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28049.519506502555</v>
      </c>
      <c r="O137" s="4">
        <f>_xlfn.LET(
_xlpm.CumulativePMICalculation,SUM($K$29:$K137),
_xlpm.IsPrincipalZeroCondition,ROUND($I136,2) = 0,
_xlpm.IsPrincipalRemainingBlankCondition,$I136="",
_xlpm.IsPeriodBlankCondition,ISBLANK($A137),
_xlpm.Calculation,IF(_xlpm.IsPeriodBlankCondition,"",IF(_xlpm.IsPrincipalRemainingBlankCondition,"",IF(_xlpm.IsPrincipalZeroCondition,"",_xlpm.CumulativePMICalculation))),
_xlpm.Calculation
)</f>
        <v>26100</v>
      </c>
      <c r="P137" s="4">
        <f t="shared" si="15"/>
        <v>215869.11903506826</v>
      </c>
      <c r="Q137" s="4">
        <f>_xlfn.LET(
_xlpm.CumulativeHousingPaymentsIncludingAdditionalCosts,SUM($L$29:$L137),
_xlpm.PrincipalOwedCalculation,$B$10-$F137,
_xlpm.IsPrincipalLessThenOrEqualToMonthlyPaymentCondition,$I136&lt;=$B$10,
_xlpm.IsPrincipalZeroCondition,ROUND($I136,2) = 0,
_xlpm.IsPrincipalRemainingBlankCondition,$I136="",
_xlpm.IsPeriodBlankCondition,ISBLANK($A137),
_xlpm.Calculation,IF(_xlpm.IsPeriodBlankCondition,"",IF(_xlpm.IsPrincipalRemainingBlankCondition,"",IF(_xlpm.IsPrincipalZeroCondition,"",_xlpm.CumulativeHousingPaymentsIncludingAdditionalCosts))),
_xlpm.Calculation
)</f>
        <v>270369.11903506843</v>
      </c>
    </row>
    <row r="138" spans="1:17" x14ac:dyDescent="0.3">
      <c r="A138">
        <v>110</v>
      </c>
      <c r="B138" s="34">
        <f t="shared" si="13"/>
        <v>47150</v>
      </c>
      <c r="C138" s="53">
        <v>0.1</v>
      </c>
      <c r="D138" s="35">
        <f>_xlfn.LET(
_xlpm.Payment,IF(OR($C138&lt;&gt;$C137,$C137=""),-PMT($C138/12,COUNT($A138:$A$628),$I137),$D137),
_xlpm.IsPrincipalRemainingZeroCondition,ROUND($I137,2)=0,
_xlpm.IsPrincipalRemainingBlankCondition,$I137="",
_xlpm.IsPeriodBlankCondition,ISBLANK($A138),
_xlpm.Calculation,IF(_xlpm.IsPeriodBlankCondition,"",IF(_xlpm.IsPrincipalRemainingBlankCondition,"",IF(_xlpm.IsPrincipalRemainingZeroCondition,"",_xlpm.Payment))),
_xlpm.Calculation
)</f>
        <v>1563.4573496323683</v>
      </c>
      <c r="E138" s="4">
        <f t="shared" si="14"/>
        <v>151950.48049349751</v>
      </c>
      <c r="F138" s="4" cm="1">
        <f t="array" ref="F138">_xlfn.LET(
_xlpm.InterestCalculation,$I137*($C138/12),
_xlpm.IsPrincipalRemainingZeroCondition,ROUND($I137,2)=0,
_xlpm.IsPrincipalRemainingBlankCondition,$I137="",
_xlpm.IsPeriodBlankCondition,ISBLANK($A138),
_xlpm.Calculation,IF(_xlpm.IsPeriodBlankCondition,"",IF(_xlpm.IsPrincipalRemainingBlankCondition,"",IF(_xlpm.IsPrincipalRemainingZeroCondition,"",_xlpm.InterestCalculation))),
_xlpm.Calculation
)</f>
        <v>1266.2540041124792</v>
      </c>
      <c r="G138" s="4">
        <f t="shared" si="8"/>
        <v>297.20334551988913</v>
      </c>
      <c r="H138" s="4">
        <v>100</v>
      </c>
      <c r="I138" s="4">
        <f t="shared" si="9"/>
        <v>151553.27714797761</v>
      </c>
      <c r="J138" s="4">
        <f t="shared" si="10"/>
        <v>500</v>
      </c>
      <c r="K138" s="4" t="str">
        <f t="shared" si="11"/>
        <v/>
      </c>
      <c r="L138" s="4">
        <f t="shared" si="12"/>
        <v>2163.4573496323683</v>
      </c>
      <c r="M138" s="4">
        <f>_xlfn.LET(
_xlpm.CumulativeInterestCalculation,SUM($F$29:$F138),
_xlpm.IsPrincipalZeroCondition,ROUND($I137,2) = 0,
_xlpm.IsPrincipalRemainingBlankCondition,$I137="",
_xlpm.IsPeriodBlankCondition,ISBLANK($A138),
_xlpm.Calculation,IF(_xlpm.IsPeriodBlankCondition,"",IF(_xlpm.IsPrincipalRemainingBlankCondition,"",IF(_xlpm.IsPrincipalZeroCondition,"",_xlpm.CumulativeInterestCalculation))),
_xlpm.Calculation
)</f>
        <v>162985.85353267819</v>
      </c>
      <c r="N138" s="4">
        <f>_xlfn.LET(
_xlpm.CumulativePrincipalCalculation,SUM($G$29:$H138),
_xlpm.CumulativePrincipalCalculationIfPrincipalLessThenOrEqualToMonthlyPaymentCondition,$N137+$H138,
_xlpm.PrincipalOwedCalculation,$B$10-$F138,
_xlpm.IsPrincipalLessThenOrEqualToMonthlyPaymentCondition,$I137&lt;=$B$10,
_xlpm.IsPrincipalZeroCondition,ROUND($I137,2) = 0,
_xlpm.IsPrincipalRemainingBlankCondition,$I137="",
_xlpm.IsPeriodBlankCondition,ISBLANK($A138),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28446.722852022445</v>
      </c>
      <c r="O138" s="4">
        <f>_xlfn.LET(
_xlpm.CumulativePMICalculation,SUM($K$29:$K138),
_xlpm.IsPrincipalZeroCondition,ROUND($I137,2) = 0,
_xlpm.IsPrincipalRemainingBlankCondition,$I137="",
_xlpm.IsPeriodBlankCondition,ISBLANK($A138),
_xlpm.Calculation,IF(_xlpm.IsPeriodBlankCondition,"",IF(_xlpm.IsPrincipalRemainingBlankCondition,"",IF(_xlpm.IsPrincipalZeroCondition,"",_xlpm.CumulativePMICalculation))),
_xlpm.Calculation
)</f>
        <v>26100</v>
      </c>
      <c r="P138" s="4">
        <f t="shared" si="15"/>
        <v>217532.57638470063</v>
      </c>
      <c r="Q138" s="4">
        <f>_xlfn.LET(
_xlpm.CumulativeHousingPaymentsIncludingAdditionalCosts,SUM($L$29:$L138),
_xlpm.PrincipalOwedCalculation,$B$10-$F138,
_xlpm.IsPrincipalLessThenOrEqualToMonthlyPaymentCondition,$I137&lt;=$B$10,
_xlpm.IsPrincipalZeroCondition,ROUND($I137,2) = 0,
_xlpm.IsPrincipalRemainingBlankCondition,$I137="",
_xlpm.IsPeriodBlankCondition,ISBLANK($A138),
_xlpm.Calculation,IF(_xlpm.IsPeriodBlankCondition,"",IF(_xlpm.IsPrincipalRemainingBlankCondition,"",IF(_xlpm.IsPrincipalZeroCondition,"",_xlpm.CumulativeHousingPaymentsIncludingAdditionalCosts))),
_xlpm.Calculation
)</f>
        <v>272532.57638470078</v>
      </c>
    </row>
    <row r="139" spans="1:17" x14ac:dyDescent="0.3">
      <c r="A139">
        <v>111</v>
      </c>
      <c r="B139" s="34">
        <f t="shared" si="13"/>
        <v>47178</v>
      </c>
      <c r="C139" s="53">
        <v>0.1</v>
      </c>
      <c r="D139" s="35">
        <f>_xlfn.LET(
_xlpm.Payment,IF(OR($C139&lt;&gt;$C138,$C138=""),-PMT($C139/12,COUNT($A139:$A$628),$I138),$D138),
_xlpm.IsPrincipalRemainingZeroCondition,ROUND($I138,2)=0,
_xlpm.IsPrincipalRemainingBlankCondition,$I138="",
_xlpm.IsPeriodBlankCondition,ISBLANK($A139),
_xlpm.Calculation,IF(_xlpm.IsPeriodBlankCondition,"",IF(_xlpm.IsPrincipalRemainingBlankCondition,"",IF(_xlpm.IsPrincipalRemainingZeroCondition,"",_xlpm.Payment))),
_xlpm.Calculation
)</f>
        <v>1563.4573496323683</v>
      </c>
      <c r="E139" s="4">
        <f t="shared" si="14"/>
        <v>151553.27714797761</v>
      </c>
      <c r="F139" s="4" cm="1">
        <f t="array" ref="F139">_xlfn.LET(
_xlpm.InterestCalculation,$I138*($C139/12),
_xlpm.IsPrincipalRemainingZeroCondition,ROUND($I138,2)=0,
_xlpm.IsPrincipalRemainingBlankCondition,$I138="",
_xlpm.IsPeriodBlankCondition,ISBLANK($A139),
_xlpm.Calculation,IF(_xlpm.IsPeriodBlankCondition,"",IF(_xlpm.IsPrincipalRemainingBlankCondition,"",IF(_xlpm.IsPrincipalRemainingZeroCondition,"",_xlpm.InterestCalculation))),
_xlpm.Calculation
)</f>
        <v>1262.9439762331467</v>
      </c>
      <c r="G139" s="4">
        <f t="shared" si="8"/>
        <v>300.51337339922156</v>
      </c>
      <c r="H139" s="4">
        <v>100</v>
      </c>
      <c r="I139" s="4">
        <f t="shared" si="9"/>
        <v>151152.7637745784</v>
      </c>
      <c r="J139" s="4">
        <f t="shared" si="10"/>
        <v>500</v>
      </c>
      <c r="K139" s="4" t="str">
        <f t="shared" si="11"/>
        <v/>
      </c>
      <c r="L139" s="4">
        <f t="shared" si="12"/>
        <v>2163.4573496323683</v>
      </c>
      <c r="M139" s="4">
        <f>_xlfn.LET(
_xlpm.CumulativeInterestCalculation,SUM($F$29:$F139),
_xlpm.IsPrincipalZeroCondition,ROUND($I138,2) = 0,
_xlpm.IsPrincipalRemainingBlankCondition,$I138="",
_xlpm.IsPeriodBlankCondition,ISBLANK($A139),
_xlpm.Calculation,IF(_xlpm.IsPeriodBlankCondition,"",IF(_xlpm.IsPrincipalRemainingBlankCondition,"",IF(_xlpm.IsPrincipalZeroCondition,"",_xlpm.CumulativeInterestCalculation))),
_xlpm.Calculation
)</f>
        <v>164248.79750891135</v>
      </c>
      <c r="N139" s="4">
        <f>_xlfn.LET(
_xlpm.CumulativePrincipalCalculation,SUM($G$29:$H139),
_xlpm.CumulativePrincipalCalculationIfPrincipalLessThenOrEqualToMonthlyPaymentCondition,$N138+$H139,
_xlpm.PrincipalOwedCalculation,$B$10-$F139,
_xlpm.IsPrincipalLessThenOrEqualToMonthlyPaymentCondition,$I138&lt;=$B$10,
_xlpm.IsPrincipalZeroCondition,ROUND($I138,2) = 0,
_xlpm.IsPrincipalRemainingBlankCondition,$I138="",
_xlpm.IsPeriodBlankCondition,ISBLANK($A139),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28847.236225421668</v>
      </c>
      <c r="O139" s="4">
        <f>_xlfn.LET(
_xlpm.CumulativePMICalculation,SUM($K$29:$K139),
_xlpm.IsPrincipalZeroCondition,ROUND($I138,2) = 0,
_xlpm.IsPrincipalRemainingBlankCondition,$I138="",
_xlpm.IsPeriodBlankCondition,ISBLANK($A139),
_xlpm.Calculation,IF(_xlpm.IsPeriodBlankCondition,"",IF(_xlpm.IsPrincipalRemainingBlankCondition,"",IF(_xlpm.IsPrincipalZeroCondition,"",_xlpm.CumulativePMICalculation))),
_xlpm.Calculation
)</f>
        <v>26100</v>
      </c>
      <c r="P139" s="4">
        <f t="shared" si="15"/>
        <v>219196.033734333</v>
      </c>
      <c r="Q139" s="4">
        <f>_xlfn.LET(
_xlpm.CumulativeHousingPaymentsIncludingAdditionalCosts,SUM($L$29:$L139),
_xlpm.PrincipalOwedCalculation,$B$10-$F139,
_xlpm.IsPrincipalLessThenOrEqualToMonthlyPaymentCondition,$I138&lt;=$B$10,
_xlpm.IsPrincipalZeroCondition,ROUND($I138,2) = 0,
_xlpm.IsPrincipalRemainingBlankCondition,$I138="",
_xlpm.IsPeriodBlankCondition,ISBLANK($A139),
_xlpm.Calculation,IF(_xlpm.IsPeriodBlankCondition,"",IF(_xlpm.IsPrincipalRemainingBlankCondition,"",IF(_xlpm.IsPrincipalZeroCondition,"",_xlpm.CumulativeHousingPaymentsIncludingAdditionalCosts))),
_xlpm.Calculation
)</f>
        <v>274696.03373433312</v>
      </c>
    </row>
    <row r="140" spans="1:17" x14ac:dyDescent="0.3">
      <c r="A140">
        <v>112</v>
      </c>
      <c r="B140" s="34">
        <f t="shared" si="13"/>
        <v>47209</v>
      </c>
      <c r="C140" s="53">
        <v>0.1</v>
      </c>
      <c r="D140" s="35">
        <f>_xlfn.LET(
_xlpm.Payment,IF(OR($C140&lt;&gt;$C139,$C139=""),-PMT($C140/12,COUNT($A140:$A$628),$I139),$D139),
_xlpm.IsPrincipalRemainingZeroCondition,ROUND($I139,2)=0,
_xlpm.IsPrincipalRemainingBlankCondition,$I139="",
_xlpm.IsPeriodBlankCondition,ISBLANK($A140),
_xlpm.Calculation,IF(_xlpm.IsPeriodBlankCondition,"",IF(_xlpm.IsPrincipalRemainingBlankCondition,"",IF(_xlpm.IsPrincipalRemainingZeroCondition,"",_xlpm.Payment))),
_xlpm.Calculation
)</f>
        <v>1563.4573496323683</v>
      </c>
      <c r="E140" s="4">
        <f t="shared" si="14"/>
        <v>151152.7637745784</v>
      </c>
      <c r="F140" s="4" cm="1">
        <f t="array" ref="F140">_xlfn.LET(
_xlpm.InterestCalculation,$I139*($C140/12),
_xlpm.IsPrincipalRemainingZeroCondition,ROUND($I139,2)=0,
_xlpm.IsPrincipalRemainingBlankCondition,$I139="",
_xlpm.IsPeriodBlankCondition,ISBLANK($A140),
_xlpm.Calculation,IF(_xlpm.IsPeriodBlankCondition,"",IF(_xlpm.IsPrincipalRemainingBlankCondition,"",IF(_xlpm.IsPrincipalRemainingZeroCondition,"",_xlpm.InterestCalculation))),
_xlpm.Calculation
)</f>
        <v>1259.6063647881533</v>
      </c>
      <c r="G140" s="4">
        <f t="shared" si="8"/>
        <v>303.85098484421496</v>
      </c>
      <c r="H140" s="4">
        <v>100</v>
      </c>
      <c r="I140" s="4">
        <f t="shared" si="9"/>
        <v>150748.9127897342</v>
      </c>
      <c r="J140" s="4">
        <f t="shared" si="10"/>
        <v>500</v>
      </c>
      <c r="K140" s="4" t="str">
        <f t="shared" si="11"/>
        <v/>
      </c>
      <c r="L140" s="4">
        <f t="shared" si="12"/>
        <v>2163.4573496323683</v>
      </c>
      <c r="M140" s="4">
        <f>_xlfn.LET(
_xlpm.CumulativeInterestCalculation,SUM($F$29:$F140),
_xlpm.IsPrincipalZeroCondition,ROUND($I139,2) = 0,
_xlpm.IsPrincipalRemainingBlankCondition,$I139="",
_xlpm.IsPeriodBlankCondition,ISBLANK($A140),
_xlpm.Calculation,IF(_xlpm.IsPeriodBlankCondition,"",IF(_xlpm.IsPrincipalRemainingBlankCondition,"",IF(_xlpm.IsPrincipalZeroCondition,"",_xlpm.CumulativeInterestCalculation))),
_xlpm.Calculation
)</f>
        <v>165508.40387369951</v>
      </c>
      <c r="N140" s="4">
        <f>_xlfn.LET(
_xlpm.CumulativePrincipalCalculation,SUM($G$29:$H140),
_xlpm.CumulativePrincipalCalculationIfPrincipalLessThenOrEqualToMonthlyPaymentCondition,$N139+$H140,
_xlpm.PrincipalOwedCalculation,$B$10-$F140,
_xlpm.IsPrincipalLessThenOrEqualToMonthlyPaymentCondition,$I139&lt;=$B$10,
_xlpm.IsPrincipalZeroCondition,ROUND($I139,2) = 0,
_xlpm.IsPrincipalRemainingBlankCondition,$I139="",
_xlpm.IsPeriodBlankCondition,ISBLANK($A140),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29251.087210265883</v>
      </c>
      <c r="O140" s="4">
        <f>_xlfn.LET(
_xlpm.CumulativePMICalculation,SUM($K$29:$K140),
_xlpm.IsPrincipalZeroCondition,ROUND($I139,2) = 0,
_xlpm.IsPrincipalRemainingBlankCondition,$I139="",
_xlpm.IsPeriodBlankCondition,ISBLANK($A140),
_xlpm.Calculation,IF(_xlpm.IsPeriodBlankCondition,"",IF(_xlpm.IsPrincipalRemainingBlankCondition,"",IF(_xlpm.IsPrincipalZeroCondition,"",_xlpm.CumulativePMICalculation))),
_xlpm.Calculation
)</f>
        <v>26100</v>
      </c>
      <c r="P140" s="4">
        <f t="shared" si="15"/>
        <v>220859.4910839654</v>
      </c>
      <c r="Q140" s="4">
        <f>_xlfn.LET(
_xlpm.CumulativeHousingPaymentsIncludingAdditionalCosts,SUM($L$29:$L140),
_xlpm.PrincipalOwedCalculation,$B$10-$F140,
_xlpm.IsPrincipalLessThenOrEqualToMonthlyPaymentCondition,$I139&lt;=$B$10,
_xlpm.IsPrincipalZeroCondition,ROUND($I139,2) = 0,
_xlpm.IsPrincipalRemainingBlankCondition,$I139="",
_xlpm.IsPeriodBlankCondition,ISBLANK($A140),
_xlpm.Calculation,IF(_xlpm.IsPeriodBlankCondition,"",IF(_xlpm.IsPrincipalRemainingBlankCondition,"",IF(_xlpm.IsPrincipalZeroCondition,"",_xlpm.CumulativeHousingPaymentsIncludingAdditionalCosts))),
_xlpm.Calculation
)</f>
        <v>276859.49108396546</v>
      </c>
    </row>
    <row r="141" spans="1:17" x14ac:dyDescent="0.3">
      <c r="A141">
        <v>113</v>
      </c>
      <c r="B141" s="34">
        <f t="shared" si="13"/>
        <v>47239</v>
      </c>
      <c r="C141" s="53">
        <v>0.1</v>
      </c>
      <c r="D141" s="35">
        <f>_xlfn.LET(
_xlpm.Payment,IF(OR($C141&lt;&gt;$C140,$C140=""),-PMT($C141/12,COUNT($A141:$A$628),$I140),$D140),
_xlpm.IsPrincipalRemainingZeroCondition,ROUND($I140,2)=0,
_xlpm.IsPrincipalRemainingBlankCondition,$I140="",
_xlpm.IsPeriodBlankCondition,ISBLANK($A141),
_xlpm.Calculation,IF(_xlpm.IsPeriodBlankCondition,"",IF(_xlpm.IsPrincipalRemainingBlankCondition,"",IF(_xlpm.IsPrincipalRemainingZeroCondition,"",_xlpm.Payment))),
_xlpm.Calculation
)</f>
        <v>1563.4573496323683</v>
      </c>
      <c r="E141" s="4">
        <f t="shared" si="14"/>
        <v>150748.9127897342</v>
      </c>
      <c r="F141" s="4" cm="1">
        <f t="array" ref="F141">_xlfn.LET(
_xlpm.InterestCalculation,$I140*($C141/12),
_xlpm.IsPrincipalRemainingZeroCondition,ROUND($I140,2)=0,
_xlpm.IsPrincipalRemainingBlankCondition,$I140="",
_xlpm.IsPeriodBlankCondition,ISBLANK($A141),
_xlpm.Calculation,IF(_xlpm.IsPeriodBlankCondition,"",IF(_xlpm.IsPrincipalRemainingBlankCondition,"",IF(_xlpm.IsPrincipalRemainingZeroCondition,"",_xlpm.InterestCalculation))),
_xlpm.Calculation
)</f>
        <v>1256.2409399144517</v>
      </c>
      <c r="G141" s="4">
        <f t="shared" si="8"/>
        <v>307.21640971791658</v>
      </c>
      <c r="H141" s="4">
        <v>100</v>
      </c>
      <c r="I141" s="4">
        <f t="shared" si="9"/>
        <v>150341.69638001628</v>
      </c>
      <c r="J141" s="4">
        <f t="shared" si="10"/>
        <v>500</v>
      </c>
      <c r="K141" s="4" t="str">
        <f t="shared" si="11"/>
        <v/>
      </c>
      <c r="L141" s="4">
        <f t="shared" si="12"/>
        <v>2163.4573496323683</v>
      </c>
      <c r="M141" s="4">
        <f>_xlfn.LET(
_xlpm.CumulativeInterestCalculation,SUM($F$29:$F141),
_xlpm.IsPrincipalZeroCondition,ROUND($I140,2) = 0,
_xlpm.IsPrincipalRemainingBlankCondition,$I140="",
_xlpm.IsPeriodBlankCondition,ISBLANK($A141),
_xlpm.Calculation,IF(_xlpm.IsPeriodBlankCondition,"",IF(_xlpm.IsPrincipalRemainingBlankCondition,"",IF(_xlpm.IsPrincipalZeroCondition,"",_xlpm.CumulativeInterestCalculation))),
_xlpm.Calculation
)</f>
        <v>166764.64481361397</v>
      </c>
      <c r="N141" s="4">
        <f>_xlfn.LET(
_xlpm.CumulativePrincipalCalculation,SUM($G$29:$H141),
_xlpm.CumulativePrincipalCalculationIfPrincipalLessThenOrEqualToMonthlyPaymentCondition,$N140+$H141,
_xlpm.PrincipalOwedCalculation,$B$10-$F141,
_xlpm.IsPrincipalLessThenOrEqualToMonthlyPaymentCondition,$I140&lt;=$B$10,
_xlpm.IsPrincipalZeroCondition,ROUND($I140,2) = 0,
_xlpm.IsPrincipalRemainingBlankCondition,$I140="",
_xlpm.IsPeriodBlankCondition,ISBLANK($A141),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29658.303619983799</v>
      </c>
      <c r="O141" s="4">
        <f>_xlfn.LET(
_xlpm.CumulativePMICalculation,SUM($K$29:$K141),
_xlpm.IsPrincipalZeroCondition,ROUND($I140,2) = 0,
_xlpm.IsPrincipalRemainingBlankCondition,$I140="",
_xlpm.IsPeriodBlankCondition,ISBLANK($A141),
_xlpm.Calculation,IF(_xlpm.IsPeriodBlankCondition,"",IF(_xlpm.IsPrincipalRemainingBlankCondition,"",IF(_xlpm.IsPrincipalZeroCondition,"",_xlpm.CumulativePMICalculation))),
_xlpm.Calculation
)</f>
        <v>26100</v>
      </c>
      <c r="P141" s="4">
        <f t="shared" si="15"/>
        <v>222522.94843359778</v>
      </c>
      <c r="Q141" s="4">
        <f>_xlfn.LET(
_xlpm.CumulativeHousingPaymentsIncludingAdditionalCosts,SUM($L$29:$L141),
_xlpm.PrincipalOwedCalculation,$B$10-$F141,
_xlpm.IsPrincipalLessThenOrEqualToMonthlyPaymentCondition,$I140&lt;=$B$10,
_xlpm.IsPrincipalZeroCondition,ROUND($I140,2) = 0,
_xlpm.IsPrincipalRemainingBlankCondition,$I140="",
_xlpm.IsPeriodBlankCondition,ISBLANK($A141),
_xlpm.Calculation,IF(_xlpm.IsPeriodBlankCondition,"",IF(_xlpm.IsPrincipalRemainingBlankCondition,"",IF(_xlpm.IsPrincipalZeroCondition,"",_xlpm.CumulativeHousingPaymentsIncludingAdditionalCosts))),
_xlpm.Calculation
)</f>
        <v>279022.9484335978</v>
      </c>
    </row>
    <row r="142" spans="1:17" x14ac:dyDescent="0.3">
      <c r="A142">
        <v>114</v>
      </c>
      <c r="B142" s="34">
        <f t="shared" si="13"/>
        <v>47270</v>
      </c>
      <c r="C142" s="53">
        <v>0.1</v>
      </c>
      <c r="D142" s="35">
        <f>_xlfn.LET(
_xlpm.Payment,IF(OR($C142&lt;&gt;$C141,$C141=""),-PMT($C142/12,COUNT($A142:$A$628),$I141),$D141),
_xlpm.IsPrincipalRemainingZeroCondition,ROUND($I141,2)=0,
_xlpm.IsPrincipalRemainingBlankCondition,$I141="",
_xlpm.IsPeriodBlankCondition,ISBLANK($A142),
_xlpm.Calculation,IF(_xlpm.IsPeriodBlankCondition,"",IF(_xlpm.IsPrincipalRemainingBlankCondition,"",IF(_xlpm.IsPrincipalRemainingZeroCondition,"",_xlpm.Payment))),
_xlpm.Calculation
)</f>
        <v>1563.4573496323683</v>
      </c>
      <c r="E142" s="4">
        <f t="shared" si="14"/>
        <v>150341.69638001628</v>
      </c>
      <c r="F142" s="4" cm="1">
        <f t="array" ref="F142">_xlfn.LET(
_xlpm.InterestCalculation,$I141*($C142/12),
_xlpm.IsPrincipalRemainingZeroCondition,ROUND($I141,2)=0,
_xlpm.IsPrincipalRemainingBlankCondition,$I141="",
_xlpm.IsPeriodBlankCondition,ISBLANK($A142),
_xlpm.Calculation,IF(_xlpm.IsPeriodBlankCondition,"",IF(_xlpm.IsPrincipalRemainingBlankCondition,"",IF(_xlpm.IsPrincipalRemainingZeroCondition,"",_xlpm.InterestCalculation))),
_xlpm.Calculation
)</f>
        <v>1252.8474698334689</v>
      </c>
      <c r="G142" s="4">
        <f t="shared" si="8"/>
        <v>310.60987979889933</v>
      </c>
      <c r="H142" s="4">
        <v>100</v>
      </c>
      <c r="I142" s="4">
        <f t="shared" si="9"/>
        <v>149931.08650021738</v>
      </c>
      <c r="J142" s="4">
        <f t="shared" si="10"/>
        <v>500</v>
      </c>
      <c r="K142" s="4" t="str">
        <f t="shared" si="11"/>
        <v/>
      </c>
      <c r="L142" s="4">
        <f t="shared" si="12"/>
        <v>2163.4573496323683</v>
      </c>
      <c r="M142" s="4">
        <f>_xlfn.LET(
_xlpm.CumulativeInterestCalculation,SUM($F$29:$F142),
_xlpm.IsPrincipalZeroCondition,ROUND($I141,2) = 0,
_xlpm.IsPrincipalRemainingBlankCondition,$I141="",
_xlpm.IsPeriodBlankCondition,ISBLANK($A142),
_xlpm.Calculation,IF(_xlpm.IsPeriodBlankCondition,"",IF(_xlpm.IsPrincipalRemainingBlankCondition,"",IF(_xlpm.IsPrincipalZeroCondition,"",_xlpm.CumulativeInterestCalculation))),
_xlpm.Calculation
)</f>
        <v>168017.49228344744</v>
      </c>
      <c r="N142" s="4">
        <f>_xlfn.LET(
_xlpm.CumulativePrincipalCalculation,SUM($G$29:$H142),
_xlpm.CumulativePrincipalCalculationIfPrincipalLessThenOrEqualToMonthlyPaymentCondition,$N141+$H142,
_xlpm.PrincipalOwedCalculation,$B$10-$F142,
_xlpm.IsPrincipalLessThenOrEqualToMonthlyPaymentCondition,$I141&lt;=$B$10,
_xlpm.IsPrincipalZeroCondition,ROUND($I141,2) = 0,
_xlpm.IsPrincipalRemainingBlankCondition,$I141="",
_xlpm.IsPeriodBlankCondition,ISBLANK($A142),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30068.913499782699</v>
      </c>
      <c r="O142" s="4">
        <f>_xlfn.LET(
_xlpm.CumulativePMICalculation,SUM($K$29:$K142),
_xlpm.IsPrincipalZeroCondition,ROUND($I141,2) = 0,
_xlpm.IsPrincipalRemainingBlankCondition,$I141="",
_xlpm.IsPeriodBlankCondition,ISBLANK($A142),
_xlpm.Calculation,IF(_xlpm.IsPeriodBlankCondition,"",IF(_xlpm.IsPrincipalRemainingBlankCondition,"",IF(_xlpm.IsPrincipalZeroCondition,"",_xlpm.CumulativePMICalculation))),
_xlpm.Calculation
)</f>
        <v>26100</v>
      </c>
      <c r="P142" s="4">
        <f t="shared" si="15"/>
        <v>224186.40578323015</v>
      </c>
      <c r="Q142" s="4">
        <f>_xlfn.LET(
_xlpm.CumulativeHousingPaymentsIncludingAdditionalCosts,SUM($L$29:$L142),
_xlpm.PrincipalOwedCalculation,$B$10-$F142,
_xlpm.IsPrincipalLessThenOrEqualToMonthlyPaymentCondition,$I141&lt;=$B$10,
_xlpm.IsPrincipalZeroCondition,ROUND($I141,2) = 0,
_xlpm.IsPrincipalRemainingBlankCondition,$I141="",
_xlpm.IsPeriodBlankCondition,ISBLANK($A142),
_xlpm.Calculation,IF(_xlpm.IsPeriodBlankCondition,"",IF(_xlpm.IsPrincipalRemainingBlankCondition,"",IF(_xlpm.IsPrincipalZeroCondition,"",_xlpm.CumulativeHousingPaymentsIncludingAdditionalCosts))),
_xlpm.Calculation
)</f>
        <v>281186.40578323015</v>
      </c>
    </row>
    <row r="143" spans="1:17" x14ac:dyDescent="0.3">
      <c r="A143">
        <v>115</v>
      </c>
      <c r="B143" s="34">
        <f t="shared" si="13"/>
        <v>47300</v>
      </c>
      <c r="C143" s="53">
        <v>0.1</v>
      </c>
      <c r="D143" s="35">
        <f>_xlfn.LET(
_xlpm.Payment,IF(OR($C143&lt;&gt;$C142,$C142=""),-PMT($C143/12,COUNT($A143:$A$628),$I142),$D142),
_xlpm.IsPrincipalRemainingZeroCondition,ROUND($I142,2)=0,
_xlpm.IsPrincipalRemainingBlankCondition,$I142="",
_xlpm.IsPeriodBlankCondition,ISBLANK($A143),
_xlpm.Calculation,IF(_xlpm.IsPeriodBlankCondition,"",IF(_xlpm.IsPrincipalRemainingBlankCondition,"",IF(_xlpm.IsPrincipalRemainingZeroCondition,"",_xlpm.Payment))),
_xlpm.Calculation
)</f>
        <v>1563.4573496323683</v>
      </c>
      <c r="E143" s="4">
        <f t="shared" si="14"/>
        <v>149931.08650021738</v>
      </c>
      <c r="F143" s="4" cm="1">
        <f t="array" ref="F143">_xlfn.LET(
_xlpm.InterestCalculation,$I142*($C143/12),
_xlpm.IsPrincipalRemainingZeroCondition,ROUND($I142,2)=0,
_xlpm.IsPrincipalRemainingBlankCondition,$I142="",
_xlpm.IsPeriodBlankCondition,ISBLANK($A143),
_xlpm.Calculation,IF(_xlpm.IsPeriodBlankCondition,"",IF(_xlpm.IsPrincipalRemainingBlankCondition,"",IF(_xlpm.IsPrincipalRemainingZeroCondition,"",_xlpm.InterestCalculation))),
_xlpm.Calculation
)</f>
        <v>1249.4257208351448</v>
      </c>
      <c r="G143" s="4">
        <f t="shared" si="8"/>
        <v>314.03162879722345</v>
      </c>
      <c r="H143" s="4">
        <v>100</v>
      </c>
      <c r="I143" s="4">
        <f t="shared" si="9"/>
        <v>149517.05487142017</v>
      </c>
      <c r="J143" s="4">
        <f t="shared" si="10"/>
        <v>500</v>
      </c>
      <c r="K143" s="4" t="str">
        <f t="shared" si="11"/>
        <v/>
      </c>
      <c r="L143" s="4">
        <f t="shared" si="12"/>
        <v>2163.4573496323683</v>
      </c>
      <c r="M143" s="4">
        <f>_xlfn.LET(
_xlpm.CumulativeInterestCalculation,SUM($F$29:$F143),
_xlpm.IsPrincipalZeroCondition,ROUND($I142,2) = 0,
_xlpm.IsPrincipalRemainingBlankCondition,$I142="",
_xlpm.IsPeriodBlankCondition,ISBLANK($A143),
_xlpm.Calculation,IF(_xlpm.IsPeriodBlankCondition,"",IF(_xlpm.IsPrincipalRemainingBlankCondition,"",IF(_xlpm.IsPrincipalZeroCondition,"",_xlpm.CumulativeInterestCalculation))),
_xlpm.Calculation
)</f>
        <v>169266.91800428258</v>
      </c>
      <c r="N143" s="4">
        <f>_xlfn.LET(
_xlpm.CumulativePrincipalCalculation,SUM($G$29:$H143),
_xlpm.CumulativePrincipalCalculationIfPrincipalLessThenOrEqualToMonthlyPaymentCondition,$N142+$H143,
_xlpm.PrincipalOwedCalculation,$B$10-$F143,
_xlpm.IsPrincipalLessThenOrEqualToMonthlyPaymentCondition,$I142&lt;=$B$10,
_xlpm.IsPrincipalZeroCondition,ROUND($I142,2) = 0,
_xlpm.IsPrincipalRemainingBlankCondition,$I142="",
_xlpm.IsPeriodBlankCondition,ISBLANK($A143),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30482.945128579922</v>
      </c>
      <c r="O143" s="4">
        <f>_xlfn.LET(
_xlpm.CumulativePMICalculation,SUM($K$29:$K143),
_xlpm.IsPrincipalZeroCondition,ROUND($I142,2) = 0,
_xlpm.IsPrincipalRemainingBlankCondition,$I142="",
_xlpm.IsPeriodBlankCondition,ISBLANK($A143),
_xlpm.Calculation,IF(_xlpm.IsPeriodBlankCondition,"",IF(_xlpm.IsPrincipalRemainingBlankCondition,"",IF(_xlpm.IsPrincipalZeroCondition,"",_xlpm.CumulativePMICalculation))),
_xlpm.Calculation
)</f>
        <v>26100</v>
      </c>
      <c r="P143" s="4">
        <f t="shared" si="15"/>
        <v>225849.86313286249</v>
      </c>
      <c r="Q143" s="4">
        <f>_xlfn.LET(
_xlpm.CumulativeHousingPaymentsIncludingAdditionalCosts,SUM($L$29:$L143),
_xlpm.PrincipalOwedCalculation,$B$10-$F143,
_xlpm.IsPrincipalLessThenOrEqualToMonthlyPaymentCondition,$I142&lt;=$B$10,
_xlpm.IsPrincipalZeroCondition,ROUND($I142,2) = 0,
_xlpm.IsPrincipalRemainingBlankCondition,$I142="",
_xlpm.IsPeriodBlankCondition,ISBLANK($A143),
_xlpm.Calculation,IF(_xlpm.IsPeriodBlankCondition,"",IF(_xlpm.IsPrincipalRemainingBlankCondition,"",IF(_xlpm.IsPrincipalZeroCondition,"",_xlpm.CumulativeHousingPaymentsIncludingAdditionalCosts))),
_xlpm.Calculation
)</f>
        <v>283349.86313286249</v>
      </c>
    </row>
    <row r="144" spans="1:17" x14ac:dyDescent="0.3">
      <c r="A144">
        <v>116</v>
      </c>
      <c r="B144" s="34">
        <f t="shared" si="13"/>
        <v>47331</v>
      </c>
      <c r="C144" s="53">
        <v>0.1</v>
      </c>
      <c r="D144" s="35">
        <f>_xlfn.LET(
_xlpm.Payment,IF(OR($C144&lt;&gt;$C143,$C143=""),-PMT($C144/12,COUNT($A144:$A$628),$I143),$D143),
_xlpm.IsPrincipalRemainingZeroCondition,ROUND($I143,2)=0,
_xlpm.IsPrincipalRemainingBlankCondition,$I143="",
_xlpm.IsPeriodBlankCondition,ISBLANK($A144),
_xlpm.Calculation,IF(_xlpm.IsPeriodBlankCondition,"",IF(_xlpm.IsPrincipalRemainingBlankCondition,"",IF(_xlpm.IsPrincipalRemainingZeroCondition,"",_xlpm.Payment))),
_xlpm.Calculation
)</f>
        <v>1563.4573496323683</v>
      </c>
      <c r="E144" s="4">
        <f t="shared" si="14"/>
        <v>149517.05487142017</v>
      </c>
      <c r="F144" s="4" cm="1">
        <f t="array" ref="F144">_xlfn.LET(
_xlpm.InterestCalculation,$I143*($C144/12),
_xlpm.IsPrincipalRemainingZeroCondition,ROUND($I143,2)=0,
_xlpm.IsPrincipalRemainingBlankCondition,$I143="",
_xlpm.IsPeriodBlankCondition,ISBLANK($A144),
_xlpm.Calculation,IF(_xlpm.IsPeriodBlankCondition,"",IF(_xlpm.IsPrincipalRemainingBlankCondition,"",IF(_xlpm.IsPrincipalRemainingZeroCondition,"",_xlpm.InterestCalculation))),
_xlpm.Calculation
)</f>
        <v>1245.9754572618347</v>
      </c>
      <c r="G144" s="4">
        <f t="shared" si="8"/>
        <v>317.48189237053361</v>
      </c>
      <c r="H144" s="4">
        <v>100</v>
      </c>
      <c r="I144" s="4">
        <f t="shared" si="9"/>
        <v>149099.57297904964</v>
      </c>
      <c r="J144" s="4">
        <f t="shared" si="10"/>
        <v>500</v>
      </c>
      <c r="K144" s="4" t="str">
        <f t="shared" si="11"/>
        <v/>
      </c>
      <c r="L144" s="4">
        <f t="shared" si="12"/>
        <v>2163.4573496323683</v>
      </c>
      <c r="M144" s="4">
        <f>_xlfn.LET(
_xlpm.CumulativeInterestCalculation,SUM($F$29:$F144),
_xlpm.IsPrincipalZeroCondition,ROUND($I143,2) = 0,
_xlpm.IsPrincipalRemainingBlankCondition,$I143="",
_xlpm.IsPeriodBlankCondition,ISBLANK($A144),
_xlpm.Calculation,IF(_xlpm.IsPeriodBlankCondition,"",IF(_xlpm.IsPrincipalRemainingBlankCondition,"",IF(_xlpm.IsPrincipalZeroCondition,"",_xlpm.CumulativeInterestCalculation))),
_xlpm.Calculation
)</f>
        <v>170512.89346154442</v>
      </c>
      <c r="N144" s="4">
        <f>_xlfn.LET(
_xlpm.CumulativePrincipalCalculation,SUM($G$29:$H144),
_xlpm.CumulativePrincipalCalculationIfPrincipalLessThenOrEqualToMonthlyPaymentCondition,$N143+$H144,
_xlpm.PrincipalOwedCalculation,$B$10-$F144,
_xlpm.IsPrincipalLessThenOrEqualToMonthlyPaymentCondition,$I143&lt;=$B$10,
_xlpm.IsPrincipalZeroCondition,ROUND($I143,2) = 0,
_xlpm.IsPrincipalRemainingBlankCondition,$I143="",
_xlpm.IsPeriodBlankCondition,ISBLANK($A144),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30900.427020950458</v>
      </c>
      <c r="O144" s="4">
        <f>_xlfn.LET(
_xlpm.CumulativePMICalculation,SUM($K$29:$K144),
_xlpm.IsPrincipalZeroCondition,ROUND($I143,2) = 0,
_xlpm.IsPrincipalRemainingBlankCondition,$I143="",
_xlpm.IsPeriodBlankCondition,ISBLANK($A144),
_xlpm.Calculation,IF(_xlpm.IsPeriodBlankCondition,"",IF(_xlpm.IsPrincipalRemainingBlankCondition,"",IF(_xlpm.IsPrincipalZeroCondition,"",_xlpm.CumulativePMICalculation))),
_xlpm.Calculation
)</f>
        <v>26100</v>
      </c>
      <c r="P144" s="4">
        <f t="shared" si="15"/>
        <v>227513.32048249486</v>
      </c>
      <c r="Q144" s="4">
        <f>_xlfn.LET(
_xlpm.CumulativeHousingPaymentsIncludingAdditionalCosts,SUM($L$29:$L144),
_xlpm.PrincipalOwedCalculation,$B$10-$F144,
_xlpm.IsPrincipalLessThenOrEqualToMonthlyPaymentCondition,$I143&lt;=$B$10,
_xlpm.IsPrincipalZeroCondition,ROUND($I143,2) = 0,
_xlpm.IsPrincipalRemainingBlankCondition,$I143="",
_xlpm.IsPeriodBlankCondition,ISBLANK($A144),
_xlpm.Calculation,IF(_xlpm.IsPeriodBlankCondition,"",IF(_xlpm.IsPrincipalRemainingBlankCondition,"",IF(_xlpm.IsPrincipalZeroCondition,"",_xlpm.CumulativeHousingPaymentsIncludingAdditionalCosts))),
_xlpm.Calculation
)</f>
        <v>285513.32048249483</v>
      </c>
    </row>
    <row r="145" spans="1:17" x14ac:dyDescent="0.3">
      <c r="A145">
        <v>117</v>
      </c>
      <c r="B145" s="34">
        <f t="shared" si="13"/>
        <v>47362</v>
      </c>
      <c r="C145" s="53">
        <v>0.1</v>
      </c>
      <c r="D145" s="35">
        <f>_xlfn.LET(
_xlpm.Payment,IF(OR($C145&lt;&gt;$C144,$C144=""),-PMT($C145/12,COUNT($A145:$A$628),$I144),$D144),
_xlpm.IsPrincipalRemainingZeroCondition,ROUND($I144,2)=0,
_xlpm.IsPrincipalRemainingBlankCondition,$I144="",
_xlpm.IsPeriodBlankCondition,ISBLANK($A145),
_xlpm.Calculation,IF(_xlpm.IsPeriodBlankCondition,"",IF(_xlpm.IsPrincipalRemainingBlankCondition,"",IF(_xlpm.IsPrincipalRemainingZeroCondition,"",_xlpm.Payment))),
_xlpm.Calculation
)</f>
        <v>1563.4573496323683</v>
      </c>
      <c r="E145" s="4">
        <f t="shared" si="14"/>
        <v>149099.57297904964</v>
      </c>
      <c r="F145" s="4" cm="1">
        <f t="array" ref="F145">_xlfn.LET(
_xlpm.InterestCalculation,$I144*($C145/12),
_xlpm.IsPrincipalRemainingZeroCondition,ROUND($I144,2)=0,
_xlpm.IsPrincipalRemainingBlankCondition,$I144="",
_xlpm.IsPeriodBlankCondition,ISBLANK($A145),
_xlpm.Calculation,IF(_xlpm.IsPeriodBlankCondition,"",IF(_xlpm.IsPrincipalRemainingBlankCondition,"",IF(_xlpm.IsPrincipalRemainingZeroCondition,"",_xlpm.InterestCalculation))),
_xlpm.Calculation
)</f>
        <v>1242.4964414920803</v>
      </c>
      <c r="G145" s="4">
        <f t="shared" si="8"/>
        <v>320.96090814028798</v>
      </c>
      <c r="H145" s="4">
        <v>100</v>
      </c>
      <c r="I145" s="4">
        <f t="shared" si="9"/>
        <v>148678.61207090935</v>
      </c>
      <c r="J145" s="4">
        <f t="shared" si="10"/>
        <v>500</v>
      </c>
      <c r="K145" s="4" t="str">
        <f t="shared" si="11"/>
        <v/>
      </c>
      <c r="L145" s="4">
        <f t="shared" si="12"/>
        <v>2163.4573496323683</v>
      </c>
      <c r="M145" s="4">
        <f>_xlfn.LET(
_xlpm.CumulativeInterestCalculation,SUM($F$29:$F145),
_xlpm.IsPrincipalZeroCondition,ROUND($I144,2) = 0,
_xlpm.IsPrincipalRemainingBlankCondition,$I144="",
_xlpm.IsPeriodBlankCondition,ISBLANK($A145),
_xlpm.Calculation,IF(_xlpm.IsPeriodBlankCondition,"",IF(_xlpm.IsPrincipalRemainingBlankCondition,"",IF(_xlpm.IsPrincipalZeroCondition,"",_xlpm.CumulativeInterestCalculation))),
_xlpm.Calculation
)</f>
        <v>171755.3899030365</v>
      </c>
      <c r="N145" s="4">
        <f>_xlfn.LET(
_xlpm.CumulativePrincipalCalculation,SUM($G$29:$H145),
_xlpm.CumulativePrincipalCalculationIfPrincipalLessThenOrEqualToMonthlyPaymentCondition,$N144+$H145,
_xlpm.PrincipalOwedCalculation,$B$10-$F145,
_xlpm.IsPrincipalLessThenOrEqualToMonthlyPaymentCondition,$I144&lt;=$B$10,
_xlpm.IsPrincipalZeroCondition,ROUND($I144,2) = 0,
_xlpm.IsPrincipalRemainingBlankCondition,$I144="",
_xlpm.IsPeriodBlankCondition,ISBLANK($A145),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31321.387929090746</v>
      </c>
      <c r="O145" s="4">
        <f>_xlfn.LET(
_xlpm.CumulativePMICalculation,SUM($K$29:$K145),
_xlpm.IsPrincipalZeroCondition,ROUND($I144,2) = 0,
_xlpm.IsPrincipalRemainingBlankCondition,$I144="",
_xlpm.IsPeriodBlankCondition,ISBLANK($A145),
_xlpm.Calculation,IF(_xlpm.IsPeriodBlankCondition,"",IF(_xlpm.IsPrincipalRemainingBlankCondition,"",IF(_xlpm.IsPrincipalZeroCondition,"",_xlpm.CumulativePMICalculation))),
_xlpm.Calculation
)</f>
        <v>26100</v>
      </c>
      <c r="P145" s="4">
        <f t="shared" si="15"/>
        <v>229176.77783212723</v>
      </c>
      <c r="Q145" s="4">
        <f>_xlfn.LET(
_xlpm.CumulativeHousingPaymentsIncludingAdditionalCosts,SUM($L$29:$L145),
_xlpm.PrincipalOwedCalculation,$B$10-$F145,
_xlpm.IsPrincipalLessThenOrEqualToMonthlyPaymentCondition,$I144&lt;=$B$10,
_xlpm.IsPrincipalZeroCondition,ROUND($I144,2) = 0,
_xlpm.IsPrincipalRemainingBlankCondition,$I144="",
_xlpm.IsPeriodBlankCondition,ISBLANK($A145),
_xlpm.Calculation,IF(_xlpm.IsPeriodBlankCondition,"",IF(_xlpm.IsPrincipalRemainingBlankCondition,"",IF(_xlpm.IsPrincipalZeroCondition,"",_xlpm.CumulativeHousingPaymentsIncludingAdditionalCosts))),
_xlpm.Calculation
)</f>
        <v>287676.77783212718</v>
      </c>
    </row>
    <row r="146" spans="1:17" x14ac:dyDescent="0.3">
      <c r="A146">
        <v>118</v>
      </c>
      <c r="B146" s="34">
        <f t="shared" si="13"/>
        <v>47392</v>
      </c>
      <c r="C146" s="53">
        <v>0.1</v>
      </c>
      <c r="D146" s="35">
        <f>_xlfn.LET(
_xlpm.Payment,IF(OR($C146&lt;&gt;$C145,$C145=""),-PMT($C146/12,COUNT($A146:$A$628),$I145),$D145),
_xlpm.IsPrincipalRemainingZeroCondition,ROUND($I145,2)=0,
_xlpm.IsPrincipalRemainingBlankCondition,$I145="",
_xlpm.IsPeriodBlankCondition,ISBLANK($A146),
_xlpm.Calculation,IF(_xlpm.IsPeriodBlankCondition,"",IF(_xlpm.IsPrincipalRemainingBlankCondition,"",IF(_xlpm.IsPrincipalRemainingZeroCondition,"",_xlpm.Payment))),
_xlpm.Calculation
)</f>
        <v>1563.4573496323683</v>
      </c>
      <c r="E146" s="4">
        <f t="shared" si="14"/>
        <v>148678.61207090935</v>
      </c>
      <c r="F146" s="4" cm="1">
        <f t="array" ref="F146">_xlfn.LET(
_xlpm.InterestCalculation,$I145*($C146/12),
_xlpm.IsPrincipalRemainingZeroCondition,ROUND($I145,2)=0,
_xlpm.IsPrincipalRemainingBlankCondition,$I145="",
_xlpm.IsPeriodBlankCondition,ISBLANK($A146),
_xlpm.Calculation,IF(_xlpm.IsPeriodBlankCondition,"",IF(_xlpm.IsPrincipalRemainingBlankCondition,"",IF(_xlpm.IsPrincipalRemainingZeroCondition,"",_xlpm.InterestCalculation))),
_xlpm.Calculation
)</f>
        <v>1238.9884339242446</v>
      </c>
      <c r="G146" s="4">
        <f t="shared" si="8"/>
        <v>324.46891570812363</v>
      </c>
      <c r="H146" s="4">
        <v>100</v>
      </c>
      <c r="I146" s="4">
        <f t="shared" si="9"/>
        <v>148254.14315520122</v>
      </c>
      <c r="J146" s="4">
        <f t="shared" si="10"/>
        <v>500</v>
      </c>
      <c r="K146" s="4" t="str">
        <f t="shared" si="11"/>
        <v/>
      </c>
      <c r="L146" s="4">
        <f t="shared" si="12"/>
        <v>2163.4573496323683</v>
      </c>
      <c r="M146" s="4">
        <f>_xlfn.LET(
_xlpm.CumulativeInterestCalculation,SUM($F$29:$F146),
_xlpm.IsPrincipalZeroCondition,ROUND($I145,2) = 0,
_xlpm.IsPrincipalRemainingBlankCondition,$I145="",
_xlpm.IsPeriodBlankCondition,ISBLANK($A146),
_xlpm.Calculation,IF(_xlpm.IsPeriodBlankCondition,"",IF(_xlpm.IsPrincipalRemainingBlankCondition,"",IF(_xlpm.IsPrincipalZeroCondition,"",_xlpm.CumulativeInterestCalculation))),
_xlpm.Calculation
)</f>
        <v>172994.37833696074</v>
      </c>
      <c r="N146" s="4">
        <f>_xlfn.LET(
_xlpm.CumulativePrincipalCalculation,SUM($G$29:$H146),
_xlpm.CumulativePrincipalCalculationIfPrincipalLessThenOrEqualToMonthlyPaymentCondition,$N145+$H146,
_xlpm.PrincipalOwedCalculation,$B$10-$F146,
_xlpm.IsPrincipalLessThenOrEqualToMonthlyPaymentCondition,$I145&lt;=$B$10,
_xlpm.IsPrincipalZeroCondition,ROUND($I145,2) = 0,
_xlpm.IsPrincipalRemainingBlankCondition,$I145="",
_xlpm.IsPeriodBlankCondition,ISBLANK($A146),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31745.856844798869</v>
      </c>
      <c r="O146" s="4">
        <f>_xlfn.LET(
_xlpm.CumulativePMICalculation,SUM($K$29:$K146),
_xlpm.IsPrincipalZeroCondition,ROUND($I145,2) = 0,
_xlpm.IsPrincipalRemainingBlankCondition,$I145="",
_xlpm.IsPeriodBlankCondition,ISBLANK($A146),
_xlpm.Calculation,IF(_xlpm.IsPeriodBlankCondition,"",IF(_xlpm.IsPrincipalRemainingBlankCondition,"",IF(_xlpm.IsPrincipalZeroCondition,"",_xlpm.CumulativePMICalculation))),
_xlpm.Calculation
)</f>
        <v>26100</v>
      </c>
      <c r="P146" s="4">
        <f t="shared" si="15"/>
        <v>230840.23518175961</v>
      </c>
      <c r="Q146" s="4">
        <f>_xlfn.LET(
_xlpm.CumulativeHousingPaymentsIncludingAdditionalCosts,SUM($L$29:$L146),
_xlpm.PrincipalOwedCalculation,$B$10-$F146,
_xlpm.IsPrincipalLessThenOrEqualToMonthlyPaymentCondition,$I145&lt;=$B$10,
_xlpm.IsPrincipalZeroCondition,ROUND($I145,2) = 0,
_xlpm.IsPrincipalRemainingBlankCondition,$I145="",
_xlpm.IsPeriodBlankCondition,ISBLANK($A146),
_xlpm.Calculation,IF(_xlpm.IsPeriodBlankCondition,"",IF(_xlpm.IsPrincipalRemainingBlankCondition,"",IF(_xlpm.IsPrincipalZeroCondition,"",_xlpm.CumulativeHousingPaymentsIncludingAdditionalCosts))),
_xlpm.Calculation
)</f>
        <v>289840.23518175952</v>
      </c>
    </row>
    <row r="147" spans="1:17" x14ac:dyDescent="0.3">
      <c r="A147">
        <v>119</v>
      </c>
      <c r="B147" s="34">
        <f t="shared" si="13"/>
        <v>47423</v>
      </c>
      <c r="C147" s="53">
        <v>0.1</v>
      </c>
      <c r="D147" s="35">
        <f>_xlfn.LET(
_xlpm.Payment,IF(OR($C147&lt;&gt;$C146,$C146=""),-PMT($C147/12,COUNT($A147:$A$628),$I146),$D146),
_xlpm.IsPrincipalRemainingZeroCondition,ROUND($I146,2)=0,
_xlpm.IsPrincipalRemainingBlankCondition,$I146="",
_xlpm.IsPeriodBlankCondition,ISBLANK($A147),
_xlpm.Calculation,IF(_xlpm.IsPeriodBlankCondition,"",IF(_xlpm.IsPrincipalRemainingBlankCondition,"",IF(_xlpm.IsPrincipalRemainingZeroCondition,"",_xlpm.Payment))),
_xlpm.Calculation
)</f>
        <v>1563.4573496323683</v>
      </c>
      <c r="E147" s="4">
        <f t="shared" si="14"/>
        <v>148254.14315520122</v>
      </c>
      <c r="F147" s="4" cm="1">
        <f t="array" ref="F147">_xlfn.LET(
_xlpm.InterestCalculation,$I146*($C147/12),
_xlpm.IsPrincipalRemainingZeroCondition,ROUND($I146,2)=0,
_xlpm.IsPrincipalRemainingBlankCondition,$I146="",
_xlpm.IsPeriodBlankCondition,ISBLANK($A147),
_xlpm.Calculation,IF(_xlpm.IsPeriodBlankCondition,"",IF(_xlpm.IsPrincipalRemainingBlankCondition,"",IF(_xlpm.IsPrincipalRemainingZeroCondition,"",_xlpm.InterestCalculation))),
_xlpm.Calculation
)</f>
        <v>1235.4511929600101</v>
      </c>
      <c r="G147" s="4">
        <f t="shared" si="8"/>
        <v>328.0061566723582</v>
      </c>
      <c r="H147" s="4">
        <v>100</v>
      </c>
      <c r="I147" s="4">
        <f t="shared" si="9"/>
        <v>147826.13699852888</v>
      </c>
      <c r="J147" s="4">
        <f t="shared" si="10"/>
        <v>500</v>
      </c>
      <c r="K147" s="4" t="str">
        <f t="shared" si="11"/>
        <v/>
      </c>
      <c r="L147" s="4">
        <f t="shared" si="12"/>
        <v>2163.4573496323683</v>
      </c>
      <c r="M147" s="4">
        <f>_xlfn.LET(
_xlpm.CumulativeInterestCalculation,SUM($F$29:$F147),
_xlpm.IsPrincipalZeroCondition,ROUND($I146,2) = 0,
_xlpm.IsPrincipalRemainingBlankCondition,$I146="",
_xlpm.IsPeriodBlankCondition,ISBLANK($A147),
_xlpm.Calculation,IF(_xlpm.IsPeriodBlankCondition,"",IF(_xlpm.IsPrincipalRemainingBlankCondition,"",IF(_xlpm.IsPrincipalZeroCondition,"",_xlpm.CumulativeInterestCalculation))),
_xlpm.Calculation
)</f>
        <v>174229.82952992074</v>
      </c>
      <c r="N147" s="4">
        <f>_xlfn.LET(
_xlpm.CumulativePrincipalCalculation,SUM($G$29:$H147),
_xlpm.CumulativePrincipalCalculationIfPrincipalLessThenOrEqualToMonthlyPaymentCondition,$N146+$H147,
_xlpm.PrincipalOwedCalculation,$B$10-$F147,
_xlpm.IsPrincipalLessThenOrEqualToMonthlyPaymentCondition,$I146&lt;=$B$10,
_xlpm.IsPrincipalZeroCondition,ROUND($I146,2) = 0,
_xlpm.IsPrincipalRemainingBlankCondition,$I146="",
_xlpm.IsPeriodBlankCondition,ISBLANK($A147),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32173.863001471229</v>
      </c>
      <c r="O147" s="4">
        <f>_xlfn.LET(
_xlpm.CumulativePMICalculation,SUM($K$29:$K147),
_xlpm.IsPrincipalZeroCondition,ROUND($I146,2) = 0,
_xlpm.IsPrincipalRemainingBlankCondition,$I146="",
_xlpm.IsPeriodBlankCondition,ISBLANK($A147),
_xlpm.Calculation,IF(_xlpm.IsPeriodBlankCondition,"",IF(_xlpm.IsPrincipalRemainingBlankCondition,"",IF(_xlpm.IsPrincipalZeroCondition,"",_xlpm.CumulativePMICalculation))),
_xlpm.Calculation
)</f>
        <v>26100</v>
      </c>
      <c r="P147" s="4">
        <f t="shared" si="15"/>
        <v>232503.69253139198</v>
      </c>
      <c r="Q147" s="4">
        <f>_xlfn.LET(
_xlpm.CumulativeHousingPaymentsIncludingAdditionalCosts,SUM($L$29:$L147),
_xlpm.PrincipalOwedCalculation,$B$10-$F147,
_xlpm.IsPrincipalLessThenOrEqualToMonthlyPaymentCondition,$I146&lt;=$B$10,
_xlpm.IsPrincipalZeroCondition,ROUND($I146,2) = 0,
_xlpm.IsPrincipalRemainingBlankCondition,$I146="",
_xlpm.IsPeriodBlankCondition,ISBLANK($A147),
_xlpm.Calculation,IF(_xlpm.IsPeriodBlankCondition,"",IF(_xlpm.IsPrincipalRemainingBlankCondition,"",IF(_xlpm.IsPrincipalZeroCondition,"",_xlpm.CumulativeHousingPaymentsIncludingAdditionalCosts))),
_xlpm.Calculation
)</f>
        <v>292003.69253139186</v>
      </c>
    </row>
    <row r="148" spans="1:17" x14ac:dyDescent="0.3">
      <c r="A148">
        <v>120</v>
      </c>
      <c r="B148" s="34">
        <f t="shared" si="13"/>
        <v>47453</v>
      </c>
      <c r="C148" s="53">
        <v>0.1</v>
      </c>
      <c r="D148" s="35">
        <f>_xlfn.LET(
_xlpm.Payment,IF(OR($C148&lt;&gt;$C147,$C147=""),-PMT($C148/12,COUNT($A148:$A$628),$I147),$D147),
_xlpm.IsPrincipalRemainingZeroCondition,ROUND($I147,2)=0,
_xlpm.IsPrincipalRemainingBlankCondition,$I147="",
_xlpm.IsPeriodBlankCondition,ISBLANK($A148),
_xlpm.Calculation,IF(_xlpm.IsPeriodBlankCondition,"",IF(_xlpm.IsPrincipalRemainingBlankCondition,"",IF(_xlpm.IsPrincipalRemainingZeroCondition,"",_xlpm.Payment))),
_xlpm.Calculation
)</f>
        <v>1563.4573496323683</v>
      </c>
      <c r="E148" s="4">
        <f t="shared" si="14"/>
        <v>147826.13699852888</v>
      </c>
      <c r="F148" s="4" cm="1">
        <f t="array" ref="F148">_xlfn.LET(
_xlpm.InterestCalculation,$I147*($C148/12),
_xlpm.IsPrincipalRemainingZeroCondition,ROUND($I147,2)=0,
_xlpm.IsPrincipalRemainingBlankCondition,$I147="",
_xlpm.IsPeriodBlankCondition,ISBLANK($A148),
_xlpm.Calculation,IF(_xlpm.IsPeriodBlankCondition,"",IF(_xlpm.IsPrincipalRemainingBlankCondition,"",IF(_xlpm.IsPrincipalRemainingZeroCondition,"",_xlpm.InterestCalculation))),
_xlpm.Calculation
)</f>
        <v>1231.8844749877405</v>
      </c>
      <c r="G148" s="4">
        <f t="shared" si="8"/>
        <v>331.57287464462775</v>
      </c>
      <c r="H148" s="4">
        <v>100</v>
      </c>
      <c r="I148" s="4">
        <f t="shared" si="9"/>
        <v>147394.56412388425</v>
      </c>
      <c r="J148" s="4">
        <f t="shared" si="10"/>
        <v>500</v>
      </c>
      <c r="K148" s="4" t="str">
        <f t="shared" si="11"/>
        <v/>
      </c>
      <c r="L148" s="4">
        <f t="shared" si="12"/>
        <v>2163.4573496323683</v>
      </c>
      <c r="M148" s="4">
        <f>_xlfn.LET(
_xlpm.CumulativeInterestCalculation,SUM($F$29:$F148),
_xlpm.IsPrincipalZeroCondition,ROUND($I147,2) = 0,
_xlpm.IsPrincipalRemainingBlankCondition,$I147="",
_xlpm.IsPeriodBlankCondition,ISBLANK($A148),
_xlpm.Calculation,IF(_xlpm.IsPeriodBlankCondition,"",IF(_xlpm.IsPrincipalRemainingBlankCondition,"",IF(_xlpm.IsPrincipalZeroCondition,"",_xlpm.CumulativeInterestCalculation))),
_xlpm.Calculation
)</f>
        <v>175461.71400490848</v>
      </c>
      <c r="N148" s="4">
        <f>_xlfn.LET(
_xlpm.CumulativePrincipalCalculation,SUM($G$29:$H148),
_xlpm.CumulativePrincipalCalculationIfPrincipalLessThenOrEqualToMonthlyPaymentCondition,$N147+$H148,
_xlpm.PrincipalOwedCalculation,$B$10-$F148,
_xlpm.IsPrincipalLessThenOrEqualToMonthlyPaymentCondition,$I147&lt;=$B$10,
_xlpm.IsPrincipalZeroCondition,ROUND($I147,2) = 0,
_xlpm.IsPrincipalRemainingBlankCondition,$I147="",
_xlpm.IsPeriodBlankCondition,ISBLANK($A148),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32605.435876115858</v>
      </c>
      <c r="O148" s="4">
        <f>_xlfn.LET(
_xlpm.CumulativePMICalculation,SUM($K$29:$K148),
_xlpm.IsPrincipalZeroCondition,ROUND($I147,2) = 0,
_xlpm.IsPrincipalRemainingBlankCondition,$I147="",
_xlpm.IsPeriodBlankCondition,ISBLANK($A148),
_xlpm.Calculation,IF(_xlpm.IsPeriodBlankCondition,"",IF(_xlpm.IsPrincipalRemainingBlankCondition,"",IF(_xlpm.IsPrincipalZeroCondition,"",_xlpm.CumulativePMICalculation))),
_xlpm.Calculation
)</f>
        <v>26100</v>
      </c>
      <c r="P148" s="4">
        <f t="shared" si="15"/>
        <v>234167.14988102435</v>
      </c>
      <c r="Q148" s="4">
        <f>_xlfn.LET(
_xlpm.CumulativeHousingPaymentsIncludingAdditionalCosts,SUM($L$29:$L148),
_xlpm.PrincipalOwedCalculation,$B$10-$F148,
_xlpm.IsPrincipalLessThenOrEqualToMonthlyPaymentCondition,$I147&lt;=$B$10,
_xlpm.IsPrincipalZeroCondition,ROUND($I147,2) = 0,
_xlpm.IsPrincipalRemainingBlankCondition,$I147="",
_xlpm.IsPeriodBlankCondition,ISBLANK($A148),
_xlpm.Calculation,IF(_xlpm.IsPeriodBlankCondition,"",IF(_xlpm.IsPrincipalRemainingBlankCondition,"",IF(_xlpm.IsPrincipalZeroCondition,"",_xlpm.CumulativeHousingPaymentsIncludingAdditionalCosts))),
_xlpm.Calculation
)</f>
        <v>294167.1498810242</v>
      </c>
    </row>
    <row r="149" spans="1:17" x14ac:dyDescent="0.3">
      <c r="A149">
        <v>121</v>
      </c>
      <c r="B149" s="34">
        <f t="shared" si="13"/>
        <v>47484</v>
      </c>
      <c r="C149" s="53">
        <v>0.1</v>
      </c>
      <c r="D149" s="35">
        <f>_xlfn.LET(
_xlpm.Payment,IF(OR($C149&lt;&gt;$C148,$C148=""),-PMT($C149/12,COUNT($A149:$A$628),$I148),$D148),
_xlpm.IsPrincipalRemainingZeroCondition,ROUND($I148,2)=0,
_xlpm.IsPrincipalRemainingBlankCondition,$I148="",
_xlpm.IsPeriodBlankCondition,ISBLANK($A149),
_xlpm.Calculation,IF(_xlpm.IsPeriodBlankCondition,"",IF(_xlpm.IsPrincipalRemainingBlankCondition,"",IF(_xlpm.IsPrincipalRemainingZeroCondition,"",_xlpm.Payment))),
_xlpm.Calculation
)</f>
        <v>1563.4573496323683</v>
      </c>
      <c r="E149" s="4">
        <f t="shared" si="14"/>
        <v>147394.56412388425</v>
      </c>
      <c r="F149" s="4" cm="1">
        <f t="array" ref="F149">_xlfn.LET(
_xlpm.InterestCalculation,$I148*($C149/12),
_xlpm.IsPrincipalRemainingZeroCondition,ROUND($I148,2)=0,
_xlpm.IsPrincipalRemainingBlankCondition,$I148="",
_xlpm.IsPeriodBlankCondition,ISBLANK($A149),
_xlpm.Calculation,IF(_xlpm.IsPeriodBlankCondition,"",IF(_xlpm.IsPrincipalRemainingBlankCondition,"",IF(_xlpm.IsPrincipalRemainingZeroCondition,"",_xlpm.InterestCalculation))),
_xlpm.Calculation
)</f>
        <v>1228.2880343657021</v>
      </c>
      <c r="G149" s="4">
        <f t="shared" si="8"/>
        <v>335.16931526666622</v>
      </c>
      <c r="H149" s="4">
        <v>100</v>
      </c>
      <c r="I149" s="4">
        <f t="shared" si="9"/>
        <v>146959.3948086176</v>
      </c>
      <c r="J149" s="4">
        <f t="shared" si="10"/>
        <v>500</v>
      </c>
      <c r="K149" s="4" t="str">
        <f t="shared" si="11"/>
        <v/>
      </c>
      <c r="L149" s="4">
        <f t="shared" si="12"/>
        <v>2163.4573496323683</v>
      </c>
      <c r="M149" s="4">
        <f>_xlfn.LET(
_xlpm.CumulativeInterestCalculation,SUM($F$29:$F149),
_xlpm.IsPrincipalZeroCondition,ROUND($I148,2) = 0,
_xlpm.IsPrincipalRemainingBlankCondition,$I148="",
_xlpm.IsPeriodBlankCondition,ISBLANK($A149),
_xlpm.Calculation,IF(_xlpm.IsPeriodBlankCondition,"",IF(_xlpm.IsPrincipalRemainingBlankCondition,"",IF(_xlpm.IsPrincipalZeroCondition,"",_xlpm.CumulativeInterestCalculation))),
_xlpm.Calculation
)</f>
        <v>176690.0020392742</v>
      </c>
      <c r="N149" s="4">
        <f>_xlfn.LET(
_xlpm.CumulativePrincipalCalculation,SUM($G$29:$H149),
_xlpm.CumulativePrincipalCalculationIfPrincipalLessThenOrEqualToMonthlyPaymentCondition,$N148+$H149,
_xlpm.PrincipalOwedCalculation,$B$10-$F149,
_xlpm.IsPrincipalLessThenOrEqualToMonthlyPaymentCondition,$I148&lt;=$B$10,
_xlpm.IsPrincipalZeroCondition,ROUND($I148,2) = 0,
_xlpm.IsPrincipalRemainingBlankCondition,$I148="",
_xlpm.IsPeriodBlankCondition,ISBLANK($A149),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33040.605191382521</v>
      </c>
      <c r="O149" s="4">
        <f>_xlfn.LET(
_xlpm.CumulativePMICalculation,SUM($K$29:$K149),
_xlpm.IsPrincipalZeroCondition,ROUND($I148,2) = 0,
_xlpm.IsPrincipalRemainingBlankCondition,$I148="",
_xlpm.IsPeriodBlankCondition,ISBLANK($A149),
_xlpm.Calculation,IF(_xlpm.IsPeriodBlankCondition,"",IF(_xlpm.IsPrincipalRemainingBlankCondition,"",IF(_xlpm.IsPrincipalZeroCondition,"",_xlpm.CumulativePMICalculation))),
_xlpm.Calculation
)</f>
        <v>26100</v>
      </c>
      <c r="P149" s="4">
        <f t="shared" si="15"/>
        <v>235830.60723065672</v>
      </c>
      <c r="Q149" s="4">
        <f>_xlfn.LET(
_xlpm.CumulativeHousingPaymentsIncludingAdditionalCosts,SUM($L$29:$L149),
_xlpm.PrincipalOwedCalculation,$B$10-$F149,
_xlpm.IsPrincipalLessThenOrEqualToMonthlyPaymentCondition,$I148&lt;=$B$10,
_xlpm.IsPrincipalZeroCondition,ROUND($I148,2) = 0,
_xlpm.IsPrincipalRemainingBlankCondition,$I148="",
_xlpm.IsPeriodBlankCondition,ISBLANK($A149),
_xlpm.Calculation,IF(_xlpm.IsPeriodBlankCondition,"",IF(_xlpm.IsPrincipalRemainingBlankCondition,"",IF(_xlpm.IsPrincipalZeroCondition,"",_xlpm.CumulativeHousingPaymentsIncludingAdditionalCosts))),
_xlpm.Calculation
)</f>
        <v>296330.60723065655</v>
      </c>
    </row>
    <row r="150" spans="1:17" x14ac:dyDescent="0.3">
      <c r="A150">
        <v>122</v>
      </c>
      <c r="B150" s="34">
        <f t="shared" si="13"/>
        <v>47515</v>
      </c>
      <c r="C150" s="53">
        <v>0.1</v>
      </c>
      <c r="D150" s="35">
        <f>_xlfn.LET(
_xlpm.Payment,IF(OR($C150&lt;&gt;$C149,$C149=""),-PMT($C150/12,COUNT($A150:$A$628),$I149),$D149),
_xlpm.IsPrincipalRemainingZeroCondition,ROUND($I149,2)=0,
_xlpm.IsPrincipalRemainingBlankCondition,$I149="",
_xlpm.IsPeriodBlankCondition,ISBLANK($A150),
_xlpm.Calculation,IF(_xlpm.IsPeriodBlankCondition,"",IF(_xlpm.IsPrincipalRemainingBlankCondition,"",IF(_xlpm.IsPrincipalRemainingZeroCondition,"",_xlpm.Payment))),
_xlpm.Calculation
)</f>
        <v>1563.4573496323683</v>
      </c>
      <c r="E150" s="4">
        <f t="shared" si="14"/>
        <v>146959.3948086176</v>
      </c>
      <c r="F150" s="4" cm="1">
        <f t="array" ref="F150">_xlfn.LET(
_xlpm.InterestCalculation,$I149*($C150/12),
_xlpm.IsPrincipalRemainingZeroCondition,ROUND($I149,2)=0,
_xlpm.IsPrincipalRemainingBlankCondition,$I149="",
_xlpm.IsPeriodBlankCondition,ISBLANK($A150),
_xlpm.Calculation,IF(_xlpm.IsPeriodBlankCondition,"",IF(_xlpm.IsPrincipalRemainingBlankCondition,"",IF(_xlpm.IsPrincipalRemainingZeroCondition,"",_xlpm.InterestCalculation))),
_xlpm.Calculation
)</f>
        <v>1224.6616234051467</v>
      </c>
      <c r="G150" s="4">
        <f t="shared" si="8"/>
        <v>338.79572622722162</v>
      </c>
      <c r="H150" s="4">
        <v>100</v>
      </c>
      <c r="I150" s="4">
        <f t="shared" si="9"/>
        <v>146520.59908239037</v>
      </c>
      <c r="J150" s="4">
        <f t="shared" si="10"/>
        <v>500</v>
      </c>
      <c r="K150" s="4" t="str">
        <f t="shared" si="11"/>
        <v/>
      </c>
      <c r="L150" s="4">
        <f t="shared" si="12"/>
        <v>2163.4573496323683</v>
      </c>
      <c r="M150" s="4">
        <f>_xlfn.LET(
_xlpm.CumulativeInterestCalculation,SUM($F$29:$F150),
_xlpm.IsPrincipalZeroCondition,ROUND($I149,2) = 0,
_xlpm.IsPrincipalRemainingBlankCondition,$I149="",
_xlpm.IsPeriodBlankCondition,ISBLANK($A150),
_xlpm.Calculation,IF(_xlpm.IsPeriodBlankCondition,"",IF(_xlpm.IsPrincipalRemainingBlankCondition,"",IF(_xlpm.IsPrincipalZeroCondition,"",_xlpm.CumulativeInterestCalculation))),
_xlpm.Calculation
)</f>
        <v>177914.66366267935</v>
      </c>
      <c r="N150" s="4">
        <f>_xlfn.LET(
_xlpm.CumulativePrincipalCalculation,SUM($G$29:$H150),
_xlpm.CumulativePrincipalCalculationIfPrincipalLessThenOrEqualToMonthlyPaymentCondition,$N149+$H150,
_xlpm.PrincipalOwedCalculation,$B$10-$F150,
_xlpm.IsPrincipalLessThenOrEqualToMonthlyPaymentCondition,$I149&lt;=$B$10,
_xlpm.IsPrincipalZeroCondition,ROUND($I149,2) = 0,
_xlpm.IsPrincipalRemainingBlankCondition,$I149="",
_xlpm.IsPeriodBlankCondition,ISBLANK($A150),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33479.400917609746</v>
      </c>
      <c r="O150" s="4">
        <f>_xlfn.LET(
_xlpm.CumulativePMICalculation,SUM($K$29:$K150),
_xlpm.IsPrincipalZeroCondition,ROUND($I149,2) = 0,
_xlpm.IsPrincipalRemainingBlankCondition,$I149="",
_xlpm.IsPeriodBlankCondition,ISBLANK($A150),
_xlpm.Calculation,IF(_xlpm.IsPeriodBlankCondition,"",IF(_xlpm.IsPrincipalRemainingBlankCondition,"",IF(_xlpm.IsPrincipalZeroCondition,"",_xlpm.CumulativePMICalculation))),
_xlpm.Calculation
)</f>
        <v>26100</v>
      </c>
      <c r="P150" s="4">
        <f t="shared" si="15"/>
        <v>237494.06458028909</v>
      </c>
      <c r="Q150" s="4">
        <f>_xlfn.LET(
_xlpm.CumulativeHousingPaymentsIncludingAdditionalCosts,SUM($L$29:$L150),
_xlpm.PrincipalOwedCalculation,$B$10-$F150,
_xlpm.IsPrincipalLessThenOrEqualToMonthlyPaymentCondition,$I149&lt;=$B$10,
_xlpm.IsPrincipalZeroCondition,ROUND($I149,2) = 0,
_xlpm.IsPrincipalRemainingBlankCondition,$I149="",
_xlpm.IsPeriodBlankCondition,ISBLANK($A150),
_xlpm.Calculation,IF(_xlpm.IsPeriodBlankCondition,"",IF(_xlpm.IsPrincipalRemainingBlankCondition,"",IF(_xlpm.IsPrincipalZeroCondition,"",_xlpm.CumulativeHousingPaymentsIncludingAdditionalCosts))),
_xlpm.Calculation
)</f>
        <v>298494.06458028889</v>
      </c>
    </row>
    <row r="151" spans="1:17" x14ac:dyDescent="0.3">
      <c r="A151">
        <v>123</v>
      </c>
      <c r="B151" s="34">
        <f t="shared" si="13"/>
        <v>47543</v>
      </c>
      <c r="C151" s="53">
        <v>0.1</v>
      </c>
      <c r="D151" s="35">
        <f>_xlfn.LET(
_xlpm.Payment,IF(OR($C151&lt;&gt;$C150,$C150=""),-PMT($C151/12,COUNT($A151:$A$628),$I150),$D150),
_xlpm.IsPrincipalRemainingZeroCondition,ROUND($I150,2)=0,
_xlpm.IsPrincipalRemainingBlankCondition,$I150="",
_xlpm.IsPeriodBlankCondition,ISBLANK($A151),
_xlpm.Calculation,IF(_xlpm.IsPeriodBlankCondition,"",IF(_xlpm.IsPrincipalRemainingBlankCondition,"",IF(_xlpm.IsPrincipalRemainingZeroCondition,"",_xlpm.Payment))),
_xlpm.Calculation
)</f>
        <v>1563.4573496323683</v>
      </c>
      <c r="E151" s="4">
        <f t="shared" si="14"/>
        <v>146520.59908239037</v>
      </c>
      <c r="F151" s="4" cm="1">
        <f t="array" ref="F151">_xlfn.LET(
_xlpm.InterestCalculation,$I150*($C151/12),
_xlpm.IsPrincipalRemainingZeroCondition,ROUND($I150,2)=0,
_xlpm.IsPrincipalRemainingBlankCondition,$I150="",
_xlpm.IsPeriodBlankCondition,ISBLANK($A151),
_xlpm.Calculation,IF(_xlpm.IsPeriodBlankCondition,"",IF(_xlpm.IsPrincipalRemainingBlankCondition,"",IF(_xlpm.IsPrincipalRemainingZeroCondition,"",_xlpm.InterestCalculation))),
_xlpm.Calculation
)</f>
        <v>1221.0049923532531</v>
      </c>
      <c r="G151" s="4">
        <f t="shared" si="8"/>
        <v>342.45235727911518</v>
      </c>
      <c r="H151" s="4">
        <v>100</v>
      </c>
      <c r="I151" s="4">
        <f t="shared" si="9"/>
        <v>146078.14672511126</v>
      </c>
      <c r="J151" s="4">
        <f t="shared" si="10"/>
        <v>500</v>
      </c>
      <c r="K151" s="4" t="str">
        <f t="shared" si="11"/>
        <v/>
      </c>
      <c r="L151" s="4">
        <f t="shared" si="12"/>
        <v>2163.4573496323683</v>
      </c>
      <c r="M151" s="4">
        <f>_xlfn.LET(
_xlpm.CumulativeInterestCalculation,SUM($F$29:$F151),
_xlpm.IsPrincipalZeroCondition,ROUND($I150,2) = 0,
_xlpm.IsPrincipalRemainingBlankCondition,$I150="",
_xlpm.IsPeriodBlankCondition,ISBLANK($A151),
_xlpm.Calculation,IF(_xlpm.IsPeriodBlankCondition,"",IF(_xlpm.IsPrincipalRemainingBlankCondition,"",IF(_xlpm.IsPrincipalZeroCondition,"",_xlpm.CumulativeInterestCalculation))),
_xlpm.Calculation
)</f>
        <v>179135.66865503261</v>
      </c>
      <c r="N151" s="4">
        <f>_xlfn.LET(
_xlpm.CumulativePrincipalCalculation,SUM($G$29:$H151),
_xlpm.CumulativePrincipalCalculationIfPrincipalLessThenOrEqualToMonthlyPaymentCondition,$N150+$H151,
_xlpm.PrincipalOwedCalculation,$B$10-$F151,
_xlpm.IsPrincipalLessThenOrEqualToMonthlyPaymentCondition,$I150&lt;=$B$10,
_xlpm.IsPrincipalZeroCondition,ROUND($I150,2) = 0,
_xlpm.IsPrincipalRemainingBlankCondition,$I150="",
_xlpm.IsPeriodBlankCondition,ISBLANK($A151),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33921.853274888861</v>
      </c>
      <c r="O151" s="4">
        <f>_xlfn.LET(
_xlpm.CumulativePMICalculation,SUM($K$29:$K151),
_xlpm.IsPrincipalZeroCondition,ROUND($I150,2) = 0,
_xlpm.IsPrincipalRemainingBlankCondition,$I150="",
_xlpm.IsPeriodBlankCondition,ISBLANK($A151),
_xlpm.Calculation,IF(_xlpm.IsPeriodBlankCondition,"",IF(_xlpm.IsPrincipalRemainingBlankCondition,"",IF(_xlpm.IsPrincipalZeroCondition,"",_xlpm.CumulativePMICalculation))),
_xlpm.Calculation
)</f>
        <v>26100</v>
      </c>
      <c r="P151" s="4">
        <f t="shared" si="15"/>
        <v>239157.52192992147</v>
      </c>
      <c r="Q151" s="4">
        <f>_xlfn.LET(
_xlpm.CumulativeHousingPaymentsIncludingAdditionalCosts,SUM($L$29:$L151),
_xlpm.PrincipalOwedCalculation,$B$10-$F151,
_xlpm.IsPrincipalLessThenOrEqualToMonthlyPaymentCondition,$I150&lt;=$B$10,
_xlpm.IsPrincipalZeroCondition,ROUND($I150,2) = 0,
_xlpm.IsPrincipalRemainingBlankCondition,$I150="",
_xlpm.IsPeriodBlankCondition,ISBLANK($A151),
_xlpm.Calculation,IF(_xlpm.IsPeriodBlankCondition,"",IF(_xlpm.IsPrincipalRemainingBlankCondition,"",IF(_xlpm.IsPrincipalZeroCondition,"",_xlpm.CumulativeHousingPaymentsIncludingAdditionalCosts))),
_xlpm.Calculation
)</f>
        <v>300657.52192992123</v>
      </c>
    </row>
    <row r="152" spans="1:17" x14ac:dyDescent="0.3">
      <c r="A152">
        <v>124</v>
      </c>
      <c r="B152" s="34">
        <f t="shared" si="13"/>
        <v>47574</v>
      </c>
      <c r="C152" s="53">
        <v>0.1</v>
      </c>
      <c r="D152" s="35">
        <f>_xlfn.LET(
_xlpm.Payment,IF(OR($C152&lt;&gt;$C151,$C151=""),-PMT($C152/12,COUNT($A152:$A$628),$I151),$D151),
_xlpm.IsPrincipalRemainingZeroCondition,ROUND($I151,2)=0,
_xlpm.IsPrincipalRemainingBlankCondition,$I151="",
_xlpm.IsPeriodBlankCondition,ISBLANK($A152),
_xlpm.Calculation,IF(_xlpm.IsPeriodBlankCondition,"",IF(_xlpm.IsPrincipalRemainingBlankCondition,"",IF(_xlpm.IsPrincipalRemainingZeroCondition,"",_xlpm.Payment))),
_xlpm.Calculation
)</f>
        <v>1563.4573496323683</v>
      </c>
      <c r="E152" s="4">
        <f t="shared" si="14"/>
        <v>146078.14672511126</v>
      </c>
      <c r="F152" s="4" cm="1">
        <f t="array" ref="F152">_xlfn.LET(
_xlpm.InterestCalculation,$I151*($C152/12),
_xlpm.IsPrincipalRemainingZeroCondition,ROUND($I151,2)=0,
_xlpm.IsPrincipalRemainingBlankCondition,$I151="",
_xlpm.IsPeriodBlankCondition,ISBLANK($A152),
_xlpm.Calculation,IF(_xlpm.IsPeriodBlankCondition,"",IF(_xlpm.IsPrincipalRemainingBlankCondition,"",IF(_xlpm.IsPrincipalRemainingZeroCondition,"",_xlpm.InterestCalculation))),
_xlpm.Calculation
)</f>
        <v>1217.3178893759273</v>
      </c>
      <c r="G152" s="4">
        <f t="shared" si="8"/>
        <v>346.139460256441</v>
      </c>
      <c r="H152" s="4">
        <v>100</v>
      </c>
      <c r="I152" s="4">
        <f t="shared" si="9"/>
        <v>145632.00726485482</v>
      </c>
      <c r="J152" s="4">
        <f t="shared" si="10"/>
        <v>500</v>
      </c>
      <c r="K152" s="4" t="str">
        <f t="shared" si="11"/>
        <v/>
      </c>
      <c r="L152" s="4">
        <f t="shared" si="12"/>
        <v>2163.4573496323683</v>
      </c>
      <c r="M152" s="4">
        <f>_xlfn.LET(
_xlpm.CumulativeInterestCalculation,SUM($F$29:$F152),
_xlpm.IsPrincipalZeroCondition,ROUND($I151,2) = 0,
_xlpm.IsPrincipalRemainingBlankCondition,$I151="",
_xlpm.IsPeriodBlankCondition,ISBLANK($A152),
_xlpm.Calculation,IF(_xlpm.IsPeriodBlankCondition,"",IF(_xlpm.IsPrincipalRemainingBlankCondition,"",IF(_xlpm.IsPrincipalZeroCondition,"",_xlpm.CumulativeInterestCalculation))),
_xlpm.Calculation
)</f>
        <v>180352.98654440854</v>
      </c>
      <c r="N152" s="4">
        <f>_xlfn.LET(
_xlpm.CumulativePrincipalCalculation,SUM($G$29:$H152),
_xlpm.CumulativePrincipalCalculationIfPrincipalLessThenOrEqualToMonthlyPaymentCondition,$N151+$H152,
_xlpm.PrincipalOwedCalculation,$B$10-$F152,
_xlpm.IsPrincipalLessThenOrEqualToMonthlyPaymentCondition,$I151&lt;=$B$10,
_xlpm.IsPrincipalZeroCondition,ROUND($I151,2) = 0,
_xlpm.IsPrincipalRemainingBlankCondition,$I151="",
_xlpm.IsPeriodBlankCondition,ISBLANK($A152),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34367.992735145301</v>
      </c>
      <c r="O152" s="4">
        <f>_xlfn.LET(
_xlpm.CumulativePMICalculation,SUM($K$29:$K152),
_xlpm.IsPrincipalZeroCondition,ROUND($I151,2) = 0,
_xlpm.IsPrincipalRemainingBlankCondition,$I151="",
_xlpm.IsPeriodBlankCondition,ISBLANK($A152),
_xlpm.Calculation,IF(_xlpm.IsPeriodBlankCondition,"",IF(_xlpm.IsPrincipalRemainingBlankCondition,"",IF(_xlpm.IsPrincipalZeroCondition,"",_xlpm.CumulativePMICalculation))),
_xlpm.Calculation
)</f>
        <v>26100</v>
      </c>
      <c r="P152" s="4">
        <f t="shared" si="15"/>
        <v>240820.97927955384</v>
      </c>
      <c r="Q152" s="4">
        <f>_xlfn.LET(
_xlpm.CumulativeHousingPaymentsIncludingAdditionalCosts,SUM($L$29:$L152),
_xlpm.PrincipalOwedCalculation,$B$10-$F152,
_xlpm.IsPrincipalLessThenOrEqualToMonthlyPaymentCondition,$I151&lt;=$B$10,
_xlpm.IsPrincipalZeroCondition,ROUND($I151,2) = 0,
_xlpm.IsPrincipalRemainingBlankCondition,$I151="",
_xlpm.IsPeriodBlankCondition,ISBLANK($A152),
_xlpm.Calculation,IF(_xlpm.IsPeriodBlankCondition,"",IF(_xlpm.IsPrincipalRemainingBlankCondition,"",IF(_xlpm.IsPrincipalZeroCondition,"",_xlpm.CumulativeHousingPaymentsIncludingAdditionalCosts))),
_xlpm.Calculation
)</f>
        <v>302820.97927955358</v>
      </c>
    </row>
    <row r="153" spans="1:17" x14ac:dyDescent="0.3">
      <c r="A153">
        <v>125</v>
      </c>
      <c r="B153" s="34">
        <f t="shared" si="13"/>
        <v>47604</v>
      </c>
      <c r="C153" s="53">
        <v>0.1</v>
      </c>
      <c r="D153" s="35">
        <f>_xlfn.LET(
_xlpm.Payment,IF(OR($C153&lt;&gt;$C152,$C152=""),-PMT($C153/12,COUNT($A153:$A$628),$I152),$D152),
_xlpm.IsPrincipalRemainingZeroCondition,ROUND($I152,2)=0,
_xlpm.IsPrincipalRemainingBlankCondition,$I152="",
_xlpm.IsPeriodBlankCondition,ISBLANK($A153),
_xlpm.Calculation,IF(_xlpm.IsPeriodBlankCondition,"",IF(_xlpm.IsPrincipalRemainingBlankCondition,"",IF(_xlpm.IsPrincipalRemainingZeroCondition,"",_xlpm.Payment))),
_xlpm.Calculation
)</f>
        <v>1563.4573496323683</v>
      </c>
      <c r="E153" s="4">
        <f t="shared" si="14"/>
        <v>145632.00726485482</v>
      </c>
      <c r="F153" s="4" cm="1">
        <f t="array" ref="F153">_xlfn.LET(
_xlpm.InterestCalculation,$I152*($C153/12),
_xlpm.IsPrincipalRemainingZeroCondition,ROUND($I152,2)=0,
_xlpm.IsPrincipalRemainingBlankCondition,$I152="",
_xlpm.IsPeriodBlankCondition,ISBLANK($A153),
_xlpm.Calculation,IF(_xlpm.IsPeriodBlankCondition,"",IF(_xlpm.IsPrincipalRemainingBlankCondition,"",IF(_xlpm.IsPrincipalRemainingZeroCondition,"",_xlpm.InterestCalculation))),
_xlpm.Calculation
)</f>
        <v>1213.6000605404568</v>
      </c>
      <c r="G153" s="4">
        <f t="shared" si="8"/>
        <v>349.85728909191153</v>
      </c>
      <c r="H153" s="4">
        <v>100</v>
      </c>
      <c r="I153" s="4">
        <f t="shared" si="9"/>
        <v>145182.14997576291</v>
      </c>
      <c r="J153" s="4">
        <f t="shared" si="10"/>
        <v>500</v>
      </c>
      <c r="K153" s="4" t="str">
        <f t="shared" si="11"/>
        <v/>
      </c>
      <c r="L153" s="4">
        <f t="shared" si="12"/>
        <v>2163.4573496323683</v>
      </c>
      <c r="M153" s="4">
        <f>_xlfn.LET(
_xlpm.CumulativeInterestCalculation,SUM($F$29:$F153),
_xlpm.IsPrincipalZeroCondition,ROUND($I152,2) = 0,
_xlpm.IsPrincipalRemainingBlankCondition,$I152="",
_xlpm.IsPeriodBlankCondition,ISBLANK($A153),
_xlpm.Calculation,IF(_xlpm.IsPeriodBlankCondition,"",IF(_xlpm.IsPrincipalRemainingBlankCondition,"",IF(_xlpm.IsPrincipalZeroCondition,"",_xlpm.CumulativeInterestCalculation))),
_xlpm.Calculation
)</f>
        <v>181566.586604949</v>
      </c>
      <c r="N153" s="4">
        <f>_xlfn.LET(
_xlpm.CumulativePrincipalCalculation,SUM($G$29:$H153),
_xlpm.CumulativePrincipalCalculationIfPrincipalLessThenOrEqualToMonthlyPaymentCondition,$N152+$H153,
_xlpm.PrincipalOwedCalculation,$B$10-$F153,
_xlpm.IsPrincipalLessThenOrEqualToMonthlyPaymentCondition,$I152&lt;=$B$10,
_xlpm.IsPrincipalZeroCondition,ROUND($I152,2) = 0,
_xlpm.IsPrincipalRemainingBlankCondition,$I152="",
_xlpm.IsPeriodBlankCondition,ISBLANK($A153),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34817.85002423721</v>
      </c>
      <c r="O153" s="4">
        <f>_xlfn.LET(
_xlpm.CumulativePMICalculation,SUM($K$29:$K153),
_xlpm.IsPrincipalZeroCondition,ROUND($I152,2) = 0,
_xlpm.IsPrincipalRemainingBlankCondition,$I152="",
_xlpm.IsPeriodBlankCondition,ISBLANK($A153),
_xlpm.Calculation,IF(_xlpm.IsPeriodBlankCondition,"",IF(_xlpm.IsPrincipalRemainingBlankCondition,"",IF(_xlpm.IsPrincipalZeroCondition,"",_xlpm.CumulativePMICalculation))),
_xlpm.Calculation
)</f>
        <v>26100</v>
      </c>
      <c r="P153" s="4">
        <f t="shared" si="15"/>
        <v>242484.43662918621</v>
      </c>
      <c r="Q153" s="4">
        <f>_xlfn.LET(
_xlpm.CumulativeHousingPaymentsIncludingAdditionalCosts,SUM($L$29:$L153),
_xlpm.PrincipalOwedCalculation,$B$10-$F153,
_xlpm.IsPrincipalLessThenOrEqualToMonthlyPaymentCondition,$I152&lt;=$B$10,
_xlpm.IsPrincipalZeroCondition,ROUND($I152,2) = 0,
_xlpm.IsPrincipalRemainingBlankCondition,$I152="",
_xlpm.IsPeriodBlankCondition,ISBLANK($A153),
_xlpm.Calculation,IF(_xlpm.IsPeriodBlankCondition,"",IF(_xlpm.IsPrincipalRemainingBlankCondition,"",IF(_xlpm.IsPrincipalZeroCondition,"",_xlpm.CumulativeHousingPaymentsIncludingAdditionalCosts))),
_xlpm.Calculation
)</f>
        <v>304984.43662918592</v>
      </c>
    </row>
    <row r="154" spans="1:17" x14ac:dyDescent="0.3">
      <c r="A154">
        <v>126</v>
      </c>
      <c r="B154" s="34">
        <f t="shared" si="13"/>
        <v>47635</v>
      </c>
      <c r="C154" s="53">
        <v>0.1</v>
      </c>
      <c r="D154" s="35">
        <f>_xlfn.LET(
_xlpm.Payment,IF(OR($C154&lt;&gt;$C153,$C153=""),-PMT($C154/12,COUNT($A154:$A$628),$I153),$D153),
_xlpm.IsPrincipalRemainingZeroCondition,ROUND($I153,2)=0,
_xlpm.IsPrincipalRemainingBlankCondition,$I153="",
_xlpm.IsPeriodBlankCondition,ISBLANK($A154),
_xlpm.Calculation,IF(_xlpm.IsPeriodBlankCondition,"",IF(_xlpm.IsPrincipalRemainingBlankCondition,"",IF(_xlpm.IsPrincipalRemainingZeroCondition,"",_xlpm.Payment))),
_xlpm.Calculation
)</f>
        <v>1563.4573496323683</v>
      </c>
      <c r="E154" s="4">
        <f t="shared" si="14"/>
        <v>145182.14997576291</v>
      </c>
      <c r="F154" s="4" cm="1">
        <f t="array" ref="F154">_xlfn.LET(
_xlpm.InterestCalculation,$I153*($C154/12),
_xlpm.IsPrincipalRemainingZeroCondition,ROUND($I153,2)=0,
_xlpm.IsPrincipalRemainingBlankCondition,$I153="",
_xlpm.IsPeriodBlankCondition,ISBLANK($A154),
_xlpm.Calculation,IF(_xlpm.IsPeriodBlankCondition,"",IF(_xlpm.IsPrincipalRemainingBlankCondition,"",IF(_xlpm.IsPrincipalRemainingZeroCondition,"",_xlpm.InterestCalculation))),
_xlpm.Calculation
)</f>
        <v>1209.8512497980241</v>
      </c>
      <c r="G154" s="4">
        <f t="shared" si="8"/>
        <v>353.60609983434415</v>
      </c>
      <c r="H154" s="4">
        <v>100</v>
      </c>
      <c r="I154" s="4">
        <f t="shared" si="9"/>
        <v>144728.54387592856</v>
      </c>
      <c r="J154" s="4">
        <f t="shared" si="10"/>
        <v>500</v>
      </c>
      <c r="K154" s="4" t="str">
        <f t="shared" si="11"/>
        <v/>
      </c>
      <c r="L154" s="4">
        <f t="shared" si="12"/>
        <v>2163.4573496323683</v>
      </c>
      <c r="M154" s="4">
        <f>_xlfn.LET(
_xlpm.CumulativeInterestCalculation,SUM($F$29:$F154),
_xlpm.IsPrincipalZeroCondition,ROUND($I153,2) = 0,
_xlpm.IsPrincipalRemainingBlankCondition,$I153="",
_xlpm.IsPeriodBlankCondition,ISBLANK($A154),
_xlpm.Calculation,IF(_xlpm.IsPeriodBlankCondition,"",IF(_xlpm.IsPrincipalRemainingBlankCondition,"",IF(_xlpm.IsPrincipalZeroCondition,"",_xlpm.CumulativeInterestCalculation))),
_xlpm.Calculation
)</f>
        <v>182776.43785474703</v>
      </c>
      <c r="N154" s="4">
        <f>_xlfn.LET(
_xlpm.CumulativePrincipalCalculation,SUM($G$29:$H154),
_xlpm.CumulativePrincipalCalculationIfPrincipalLessThenOrEqualToMonthlyPaymentCondition,$N153+$H154,
_xlpm.PrincipalOwedCalculation,$B$10-$F154,
_xlpm.IsPrincipalLessThenOrEqualToMonthlyPaymentCondition,$I153&lt;=$B$10,
_xlpm.IsPrincipalZeroCondition,ROUND($I153,2) = 0,
_xlpm.IsPrincipalRemainingBlankCondition,$I153="",
_xlpm.IsPeriodBlankCondition,ISBLANK($A154),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35271.456124071556</v>
      </c>
      <c r="O154" s="4">
        <f>_xlfn.LET(
_xlpm.CumulativePMICalculation,SUM($K$29:$K154),
_xlpm.IsPrincipalZeroCondition,ROUND($I153,2) = 0,
_xlpm.IsPrincipalRemainingBlankCondition,$I153="",
_xlpm.IsPeriodBlankCondition,ISBLANK($A154),
_xlpm.Calculation,IF(_xlpm.IsPeriodBlankCondition,"",IF(_xlpm.IsPrincipalRemainingBlankCondition,"",IF(_xlpm.IsPrincipalZeroCondition,"",_xlpm.CumulativePMICalculation))),
_xlpm.Calculation
)</f>
        <v>26100</v>
      </c>
      <c r="P154" s="4">
        <f t="shared" si="15"/>
        <v>244147.89397881858</v>
      </c>
      <c r="Q154" s="4">
        <f>_xlfn.LET(
_xlpm.CumulativeHousingPaymentsIncludingAdditionalCosts,SUM($L$29:$L154),
_xlpm.PrincipalOwedCalculation,$B$10-$F154,
_xlpm.IsPrincipalLessThenOrEqualToMonthlyPaymentCondition,$I153&lt;=$B$10,
_xlpm.IsPrincipalZeroCondition,ROUND($I153,2) = 0,
_xlpm.IsPrincipalRemainingBlankCondition,$I153="",
_xlpm.IsPeriodBlankCondition,ISBLANK($A154),
_xlpm.Calculation,IF(_xlpm.IsPeriodBlankCondition,"",IF(_xlpm.IsPrincipalRemainingBlankCondition,"",IF(_xlpm.IsPrincipalZeroCondition,"",_xlpm.CumulativeHousingPaymentsIncludingAdditionalCosts))),
_xlpm.Calculation
)</f>
        <v>307147.89397881826</v>
      </c>
    </row>
    <row r="155" spans="1:17" x14ac:dyDescent="0.3">
      <c r="A155">
        <v>127</v>
      </c>
      <c r="B155" s="34">
        <f t="shared" si="13"/>
        <v>47665</v>
      </c>
      <c r="C155" s="53">
        <v>0.1</v>
      </c>
      <c r="D155" s="35">
        <f>_xlfn.LET(
_xlpm.Payment,IF(OR($C155&lt;&gt;$C154,$C154=""),-PMT($C155/12,COUNT($A155:$A$628),$I154),$D154),
_xlpm.IsPrincipalRemainingZeroCondition,ROUND($I154,2)=0,
_xlpm.IsPrincipalRemainingBlankCondition,$I154="",
_xlpm.IsPeriodBlankCondition,ISBLANK($A155),
_xlpm.Calculation,IF(_xlpm.IsPeriodBlankCondition,"",IF(_xlpm.IsPrincipalRemainingBlankCondition,"",IF(_xlpm.IsPrincipalRemainingZeroCondition,"",_xlpm.Payment))),
_xlpm.Calculation
)</f>
        <v>1563.4573496323683</v>
      </c>
      <c r="E155" s="4">
        <f t="shared" si="14"/>
        <v>144728.54387592856</v>
      </c>
      <c r="F155" s="4" cm="1">
        <f t="array" ref="F155">_xlfn.LET(
_xlpm.InterestCalculation,$I154*($C155/12),
_xlpm.IsPrincipalRemainingZeroCondition,ROUND($I154,2)=0,
_xlpm.IsPrincipalRemainingBlankCondition,$I154="",
_xlpm.IsPeriodBlankCondition,ISBLANK($A155),
_xlpm.Calculation,IF(_xlpm.IsPeriodBlankCondition,"",IF(_xlpm.IsPrincipalRemainingBlankCondition,"",IF(_xlpm.IsPrincipalRemainingZeroCondition,"",_xlpm.InterestCalculation))),
_xlpm.Calculation
)</f>
        <v>1206.0711989660713</v>
      </c>
      <c r="G155" s="4">
        <f t="shared" si="8"/>
        <v>357.386150666297</v>
      </c>
      <c r="H155" s="4">
        <v>100</v>
      </c>
      <c r="I155" s="4">
        <f t="shared" si="9"/>
        <v>144271.15772526225</v>
      </c>
      <c r="J155" s="4">
        <f t="shared" si="10"/>
        <v>500</v>
      </c>
      <c r="K155" s="4" t="str">
        <f t="shared" si="11"/>
        <v/>
      </c>
      <c r="L155" s="4">
        <f t="shared" si="12"/>
        <v>2163.4573496323683</v>
      </c>
      <c r="M155" s="4">
        <f>_xlfn.LET(
_xlpm.CumulativeInterestCalculation,SUM($F$29:$F155),
_xlpm.IsPrincipalZeroCondition,ROUND($I154,2) = 0,
_xlpm.IsPrincipalRemainingBlankCondition,$I154="",
_xlpm.IsPeriodBlankCondition,ISBLANK($A155),
_xlpm.Calculation,IF(_xlpm.IsPeriodBlankCondition,"",IF(_xlpm.IsPrincipalRemainingBlankCondition,"",IF(_xlpm.IsPrincipalZeroCondition,"",_xlpm.CumulativeInterestCalculation))),
_xlpm.Calculation
)</f>
        <v>183982.50905371309</v>
      </c>
      <c r="N155" s="4">
        <f>_xlfn.LET(
_xlpm.CumulativePrincipalCalculation,SUM($G$29:$H155),
_xlpm.CumulativePrincipalCalculationIfPrincipalLessThenOrEqualToMonthlyPaymentCondition,$N154+$H155,
_xlpm.PrincipalOwedCalculation,$B$10-$F155,
_xlpm.IsPrincipalLessThenOrEqualToMonthlyPaymentCondition,$I154&lt;=$B$10,
_xlpm.IsPrincipalZeroCondition,ROUND($I154,2) = 0,
_xlpm.IsPrincipalRemainingBlankCondition,$I154="",
_xlpm.IsPeriodBlankCondition,ISBLANK($A155),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35728.84227473785</v>
      </c>
      <c r="O155" s="4">
        <f>_xlfn.LET(
_xlpm.CumulativePMICalculation,SUM($K$29:$K155),
_xlpm.IsPrincipalZeroCondition,ROUND($I154,2) = 0,
_xlpm.IsPrincipalRemainingBlankCondition,$I154="",
_xlpm.IsPeriodBlankCondition,ISBLANK($A155),
_xlpm.Calculation,IF(_xlpm.IsPeriodBlankCondition,"",IF(_xlpm.IsPrincipalRemainingBlankCondition,"",IF(_xlpm.IsPrincipalZeroCondition,"",_xlpm.CumulativePMICalculation))),
_xlpm.Calculation
)</f>
        <v>26100</v>
      </c>
      <c r="P155" s="4">
        <f t="shared" si="15"/>
        <v>245811.35132845095</v>
      </c>
      <c r="Q155" s="4">
        <f>_xlfn.LET(
_xlpm.CumulativeHousingPaymentsIncludingAdditionalCosts,SUM($L$29:$L155),
_xlpm.PrincipalOwedCalculation,$B$10-$F155,
_xlpm.IsPrincipalLessThenOrEqualToMonthlyPaymentCondition,$I154&lt;=$B$10,
_xlpm.IsPrincipalZeroCondition,ROUND($I154,2) = 0,
_xlpm.IsPrincipalRemainingBlankCondition,$I154="",
_xlpm.IsPeriodBlankCondition,ISBLANK($A155),
_xlpm.Calculation,IF(_xlpm.IsPeriodBlankCondition,"",IF(_xlpm.IsPrincipalRemainingBlankCondition,"",IF(_xlpm.IsPrincipalZeroCondition,"",_xlpm.CumulativeHousingPaymentsIncludingAdditionalCosts))),
_xlpm.Calculation
)</f>
        <v>309311.3513284506</v>
      </c>
    </row>
    <row r="156" spans="1:17" x14ac:dyDescent="0.3">
      <c r="A156">
        <v>128</v>
      </c>
      <c r="B156" s="34">
        <f t="shared" si="13"/>
        <v>47696</v>
      </c>
      <c r="C156" s="53">
        <v>0.1</v>
      </c>
      <c r="D156" s="35">
        <f>_xlfn.LET(
_xlpm.Payment,IF(OR($C156&lt;&gt;$C155,$C155=""),-PMT($C156/12,COUNT($A156:$A$628),$I155),$D155),
_xlpm.IsPrincipalRemainingZeroCondition,ROUND($I155,2)=0,
_xlpm.IsPrincipalRemainingBlankCondition,$I155="",
_xlpm.IsPeriodBlankCondition,ISBLANK($A156),
_xlpm.Calculation,IF(_xlpm.IsPeriodBlankCondition,"",IF(_xlpm.IsPrincipalRemainingBlankCondition,"",IF(_xlpm.IsPrincipalRemainingZeroCondition,"",_xlpm.Payment))),
_xlpm.Calculation
)</f>
        <v>1563.4573496323683</v>
      </c>
      <c r="E156" s="4">
        <f t="shared" si="14"/>
        <v>144271.15772526225</v>
      </c>
      <c r="F156" s="4" cm="1">
        <f t="array" ref="F156">_xlfn.LET(
_xlpm.InterestCalculation,$I155*($C156/12),
_xlpm.IsPrincipalRemainingZeroCondition,ROUND($I155,2)=0,
_xlpm.IsPrincipalRemainingBlankCondition,$I155="",
_xlpm.IsPeriodBlankCondition,ISBLANK($A156),
_xlpm.Calculation,IF(_xlpm.IsPeriodBlankCondition,"",IF(_xlpm.IsPrincipalRemainingBlankCondition,"",IF(_xlpm.IsPrincipalRemainingZeroCondition,"",_xlpm.InterestCalculation))),
_xlpm.Calculation
)</f>
        <v>1202.2596477105187</v>
      </c>
      <c r="G156" s="4">
        <f t="shared" si="8"/>
        <v>361.19770192184956</v>
      </c>
      <c r="H156" s="4">
        <v>100</v>
      </c>
      <c r="I156" s="4">
        <f t="shared" si="9"/>
        <v>143809.96002334039</v>
      </c>
      <c r="J156" s="4">
        <f t="shared" si="10"/>
        <v>500</v>
      </c>
      <c r="K156" s="4" t="str">
        <f t="shared" si="11"/>
        <v/>
      </c>
      <c r="L156" s="4">
        <f t="shared" si="12"/>
        <v>2163.4573496323683</v>
      </c>
      <c r="M156" s="4">
        <f>_xlfn.LET(
_xlpm.CumulativeInterestCalculation,SUM($F$29:$F156),
_xlpm.IsPrincipalZeroCondition,ROUND($I155,2) = 0,
_xlpm.IsPrincipalRemainingBlankCondition,$I155="",
_xlpm.IsPeriodBlankCondition,ISBLANK($A156),
_xlpm.Calculation,IF(_xlpm.IsPeriodBlankCondition,"",IF(_xlpm.IsPrincipalRemainingBlankCondition,"",IF(_xlpm.IsPrincipalZeroCondition,"",_xlpm.CumulativeInterestCalculation))),
_xlpm.Calculation
)</f>
        <v>185184.7687014236</v>
      </c>
      <c r="N156" s="4">
        <f>_xlfn.LET(
_xlpm.CumulativePrincipalCalculation,SUM($G$29:$H156),
_xlpm.CumulativePrincipalCalculationIfPrincipalLessThenOrEqualToMonthlyPaymentCondition,$N155+$H156,
_xlpm.PrincipalOwedCalculation,$B$10-$F156,
_xlpm.IsPrincipalLessThenOrEqualToMonthlyPaymentCondition,$I155&lt;=$B$10,
_xlpm.IsPrincipalZeroCondition,ROUND($I155,2) = 0,
_xlpm.IsPrincipalRemainingBlankCondition,$I155="",
_xlpm.IsPeriodBlankCondition,ISBLANK($A156),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36190.039976659697</v>
      </c>
      <c r="O156" s="4">
        <f>_xlfn.LET(
_xlpm.CumulativePMICalculation,SUM($K$29:$K156),
_xlpm.IsPrincipalZeroCondition,ROUND($I155,2) = 0,
_xlpm.IsPrincipalRemainingBlankCondition,$I155="",
_xlpm.IsPeriodBlankCondition,ISBLANK($A156),
_xlpm.Calculation,IF(_xlpm.IsPeriodBlankCondition,"",IF(_xlpm.IsPrincipalRemainingBlankCondition,"",IF(_xlpm.IsPrincipalZeroCondition,"",_xlpm.CumulativePMICalculation))),
_xlpm.Calculation
)</f>
        <v>26100</v>
      </c>
      <c r="P156" s="4">
        <f t="shared" si="15"/>
        <v>247474.8086780833</v>
      </c>
      <c r="Q156" s="4">
        <f>_xlfn.LET(
_xlpm.CumulativeHousingPaymentsIncludingAdditionalCosts,SUM($L$29:$L156),
_xlpm.PrincipalOwedCalculation,$B$10-$F156,
_xlpm.IsPrincipalLessThenOrEqualToMonthlyPaymentCondition,$I155&lt;=$B$10,
_xlpm.IsPrincipalZeroCondition,ROUND($I155,2) = 0,
_xlpm.IsPrincipalRemainingBlankCondition,$I155="",
_xlpm.IsPeriodBlankCondition,ISBLANK($A156),
_xlpm.Calculation,IF(_xlpm.IsPeriodBlankCondition,"",IF(_xlpm.IsPrincipalRemainingBlankCondition,"",IF(_xlpm.IsPrincipalZeroCondition,"",_xlpm.CumulativeHousingPaymentsIncludingAdditionalCosts))),
_xlpm.Calculation
)</f>
        <v>311474.80867808295</v>
      </c>
    </row>
    <row r="157" spans="1:17" x14ac:dyDescent="0.3">
      <c r="A157">
        <v>129</v>
      </c>
      <c r="B157" s="34">
        <f t="shared" si="13"/>
        <v>47727</v>
      </c>
      <c r="C157" s="53">
        <v>0.1</v>
      </c>
      <c r="D157" s="35">
        <f>_xlfn.LET(
_xlpm.Payment,IF(OR($C157&lt;&gt;$C156,$C156=""),-PMT($C157/12,COUNT($A157:$A$628),$I156),$D156),
_xlpm.IsPrincipalRemainingZeroCondition,ROUND($I156,2)=0,
_xlpm.IsPrincipalRemainingBlankCondition,$I156="",
_xlpm.IsPeriodBlankCondition,ISBLANK($A157),
_xlpm.Calculation,IF(_xlpm.IsPeriodBlankCondition,"",IF(_xlpm.IsPrincipalRemainingBlankCondition,"",IF(_xlpm.IsPrincipalRemainingZeroCondition,"",_xlpm.Payment))),
_xlpm.Calculation
)</f>
        <v>1563.4573496323683</v>
      </c>
      <c r="E157" s="4">
        <f t="shared" si="14"/>
        <v>143809.96002334039</v>
      </c>
      <c r="F157" s="4" cm="1">
        <f t="array" ref="F157">_xlfn.LET(
_xlpm.InterestCalculation,$I156*($C157/12),
_xlpm.IsPrincipalRemainingZeroCondition,ROUND($I156,2)=0,
_xlpm.IsPrincipalRemainingBlankCondition,$I156="",
_xlpm.IsPeriodBlankCondition,ISBLANK($A157),
_xlpm.Calculation,IF(_xlpm.IsPeriodBlankCondition,"",IF(_xlpm.IsPrincipalRemainingBlankCondition,"",IF(_xlpm.IsPrincipalRemainingZeroCondition,"",_xlpm.InterestCalculation))),
_xlpm.Calculation
)</f>
        <v>1198.4163335278365</v>
      </c>
      <c r="G157" s="4">
        <f t="shared" ref="G157:G220" si="16">_xlfn.LET(
_xlpm.PrincipalOwedCalculation,$D157-$F157,
_xlpm.IsPrincipalLessThenOrEqualToMonthlyPaymentCondition,$I156&lt;=$D157,
_xlpm.IsPrincipalZeroCondition,ROUND($I156,2) = 0,
_xlpm.IsPrincipalRemainingBlankCondition,$I156="",
_xlpm.IsPeriodBlankCondition,ISBLANK($A157),
_xlpm.Calculation,IF(_xlpm.IsPeriodBlankCondition,"",IF(_xlpm.IsPrincipalRemainingBlankCondition,"",IF(_xlpm.IsPrincipalZeroCondition,"",IF(_xlpm.IsPrincipalLessThenOrEqualToMonthlyPaymentCondition,$I156,_xlpm.PrincipalOwedCalculation)))),
_xlpm.Calculation
)</f>
        <v>365.04101610453176</v>
      </c>
      <c r="H157" s="4">
        <v>100</v>
      </c>
      <c r="I157" s="4">
        <f t="shared" ref="I157:I220" si="17">_xlfn.LET(
_xlpm.StartingBalanceGreaterThanPrincipalOwedPlusPrepaymentCondition,$E157&gt;=$G157+$H157,
_xlpm.IsPrincpalOwedPlusPrepaymentLessThanOrEqualToPrincipalRemainingCondition,ROUND($G157+$H157,2)&lt;=ROUND($I156,2),
_xlpm.IsCurrentPrincapalOwedAmtGreaterThanPrevPrincipalOwedCondition,$G156&gt;$I156,
_xlpm.IsPrincipalZeroCondition,ROUND($I156,2) = 0,
_xlpm.IsPrincipalRemainingBlankCondition,$I156="",
_xlpm.IsPeriodBlankCondition,ISBLANK($A157),
_xlpm.Calculation,IF(_xlpm.IsPeriodBlankCondition,"",IF(_xlpm.IsPrincipalRemainingBlankCondition,"",IF(_xlpm.IsPrincipalZeroCondition,"",IF(_xlpm.StartingBalanceGreaterThanPrincipalOwedPlusPrepaymentCondition,$E157-$G157-$H157,0)))),
_xlpm.Calculation
)</f>
        <v>143344.91900723585</v>
      </c>
      <c r="J157" s="4">
        <f t="shared" ref="J157:J220" si="18">_xlfn.LET(
_xlpm.PrincpalRemainingCalculation,$B$11,
_xlpm.IsPrincipalZeroCondition,ROUND($I156,2) = 0,
_xlpm.IsPrincipalRemainingBlankCondition,$I156="",
_xlpm.IsPeriodBlankCondition,ISBLANK($A157),
_xlpm.Calculation,IF(_xlpm.IsPeriodBlankCondition,"",IF(_xlpm.IsPrincipalRemainingBlankCondition,"",IF(_xlpm.IsPrincipalZeroCondition,"",_xlpm.PrincpalRemainingCalculation))),
_xlpm.Calculation
)</f>
        <v>500</v>
      </c>
      <c r="K157" s="4" t="str">
        <f t="shared" ref="K157:K220" si="19">_xlfn.LET(
_xlpm.IsPrincipalRemainingLessThanOrEqualToPMICutoffAmtCondition,$I156&lt;=$B$2*(1-$B$13),
_xlpm.PMIMonthlyPayment,$B$17,
_xlpm.IsPrincipalZeroCondition,ROUND($I156,2) = 0,
_xlpm.IsPrincipalRemainingBlankCondition,$I156="",
_xlpm.IsPeriodBlankCondition,ISBLANK($A157),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157" s="4">
        <f t="shared" ref="L157:L220" si="20">_xlfn.LET(
_xlpm.PrePaymentActuallyPaid,IF($E157&gt;=$G157+$H157,$H157,$E157-$G157),
_xlpm.IfPMIOwedIsBlank,IF($K157 = "",0,$K157),
_xlpm.TotalMonthlyPaymentCalculation,$F157+$G157+$J157+_xlpm.IfPMIOwedIsBlank+_xlpm.PrePaymentActuallyPaid,
_xlpm.IsPrincipalZeroCondition,ROUND($I156,2) = 0,
_xlpm.IsPrincipalRemainingBlankCondition,$I156="",
_xlpm.IsPeriodBlankCondition,ISBLANK($A157),
_xlpm.Calculation,IF(_xlpm.IsPeriodBlankCondition,"",IF(_xlpm.IsPrincipalRemainingBlankCondition,"",IF(_xlpm.IsPrincipalZeroCondition,"",_xlpm.TotalMonthlyPaymentCalculation))),
_xlpm.Calculation
)</f>
        <v>2163.4573496323683</v>
      </c>
      <c r="M157" s="4">
        <f>_xlfn.LET(
_xlpm.CumulativeInterestCalculation,SUM($F$29:$F157),
_xlpm.IsPrincipalZeroCondition,ROUND($I156,2) = 0,
_xlpm.IsPrincipalRemainingBlankCondition,$I156="",
_xlpm.IsPeriodBlankCondition,ISBLANK($A157),
_xlpm.Calculation,IF(_xlpm.IsPeriodBlankCondition,"",IF(_xlpm.IsPrincipalRemainingBlankCondition,"",IF(_xlpm.IsPrincipalZeroCondition,"",_xlpm.CumulativeInterestCalculation))),
_xlpm.Calculation
)</f>
        <v>186383.18503495143</v>
      </c>
      <c r="N157" s="4">
        <f>_xlfn.LET(
_xlpm.CumulativePrincipalCalculation,SUM($G$29:$H157),
_xlpm.CumulativePrincipalCalculationIfPrincipalLessThenOrEqualToMonthlyPaymentCondition,$N156+$H157,
_xlpm.PrincipalOwedCalculation,$B$10-$F157,
_xlpm.IsPrincipalLessThenOrEqualToMonthlyPaymentCondition,$I156&lt;=$B$10,
_xlpm.IsPrincipalZeroCondition,ROUND($I156,2) = 0,
_xlpm.IsPrincipalRemainingBlankCondition,$I156="",
_xlpm.IsPeriodBlankCondition,ISBLANK($A157),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36655.080992764226</v>
      </c>
      <c r="O157" s="4">
        <f>_xlfn.LET(
_xlpm.CumulativePMICalculation,SUM($K$29:$K157),
_xlpm.IsPrincipalZeroCondition,ROUND($I156,2) = 0,
_xlpm.IsPrincipalRemainingBlankCondition,$I156="",
_xlpm.IsPeriodBlankCondition,ISBLANK($A157),
_xlpm.Calculation,IF(_xlpm.IsPeriodBlankCondition,"",IF(_xlpm.IsPrincipalRemainingBlankCondition,"",IF(_xlpm.IsPrincipalZeroCondition,"",_xlpm.CumulativePMICalculation))),
_xlpm.Calculation
)</f>
        <v>26100</v>
      </c>
      <c r="P157" s="4">
        <f t="shared" si="15"/>
        <v>249138.26602771564</v>
      </c>
      <c r="Q157" s="4">
        <f>_xlfn.LET(
_xlpm.CumulativeHousingPaymentsIncludingAdditionalCosts,SUM($L$29:$L157),
_xlpm.PrincipalOwedCalculation,$B$10-$F157,
_xlpm.IsPrincipalLessThenOrEqualToMonthlyPaymentCondition,$I156&lt;=$B$10,
_xlpm.IsPrincipalZeroCondition,ROUND($I156,2) = 0,
_xlpm.IsPrincipalRemainingBlankCondition,$I156="",
_xlpm.IsPeriodBlankCondition,ISBLANK($A157),
_xlpm.Calculation,IF(_xlpm.IsPeriodBlankCondition,"",IF(_xlpm.IsPrincipalRemainingBlankCondition,"",IF(_xlpm.IsPrincipalZeroCondition,"",_xlpm.CumulativeHousingPaymentsIncludingAdditionalCosts))),
_xlpm.Calculation
)</f>
        <v>313638.26602771529</v>
      </c>
    </row>
    <row r="158" spans="1:17" x14ac:dyDescent="0.3">
      <c r="A158">
        <v>130</v>
      </c>
      <c r="B158" s="34">
        <f t="shared" ref="B158:B221" si="21">IF(ISBLANK($A158),"",EDATE($B157,1))</f>
        <v>47757</v>
      </c>
      <c r="C158" s="53">
        <v>0.1</v>
      </c>
      <c r="D158" s="35">
        <f>_xlfn.LET(
_xlpm.Payment,IF(OR($C158&lt;&gt;$C157,$C157=""),-PMT($C158/12,COUNT($A158:$A$628),$I157),$D157),
_xlpm.IsPrincipalRemainingZeroCondition,ROUND($I157,2)=0,
_xlpm.IsPrincipalRemainingBlankCondition,$I157="",
_xlpm.IsPeriodBlankCondition,ISBLANK($A158),
_xlpm.Calculation,IF(_xlpm.IsPeriodBlankCondition,"",IF(_xlpm.IsPrincipalRemainingBlankCondition,"",IF(_xlpm.IsPrincipalRemainingZeroCondition,"",_xlpm.Payment))),
_xlpm.Calculation
)</f>
        <v>1563.4573496323683</v>
      </c>
      <c r="E158" s="4">
        <f t="shared" ref="E158:E221" si="22">_xlfn.LET(
_xlpm.StartingPrincipalBalance,$I157,
_xlpm.IsPrincipalRemainingZeroCondition,ROUND($I157,2)=0,
_xlpm.IsPrincipalRemainingBlankCondition,$I157="",
_xlpm.IsPeriodBlankCondition,ISBLANK($A158),
_xlpm.Calculation,IF(_xlpm.IsPeriodBlankCondition,"",IF(_xlpm.IsPrincipalRemainingBlankCondition,"",IF(_xlpm.IsPrincipalRemainingZeroCondition,"",_xlpm.StartingPrincipalBalance))),
_xlpm.Calculation
)</f>
        <v>143344.91900723585</v>
      </c>
      <c r="F158" s="4" cm="1">
        <f t="array" ref="F158">_xlfn.LET(
_xlpm.InterestCalculation,$I157*($C158/12),
_xlpm.IsPrincipalRemainingZeroCondition,ROUND($I157,2)=0,
_xlpm.IsPrincipalRemainingBlankCondition,$I157="",
_xlpm.IsPeriodBlankCondition,ISBLANK($A158),
_xlpm.Calculation,IF(_xlpm.IsPeriodBlankCondition,"",IF(_xlpm.IsPrincipalRemainingBlankCondition,"",IF(_xlpm.IsPrincipalRemainingZeroCondition,"",_xlpm.InterestCalculation))),
_xlpm.Calculation
)</f>
        <v>1194.5409917269653</v>
      </c>
      <c r="G158" s="4">
        <f t="shared" si="16"/>
        <v>368.91635790540295</v>
      </c>
      <c r="H158" s="4">
        <v>100</v>
      </c>
      <c r="I158" s="4">
        <f t="shared" si="17"/>
        <v>142876.00264933045</v>
      </c>
      <c r="J158" s="4">
        <f t="shared" si="18"/>
        <v>500</v>
      </c>
      <c r="K158" s="4" t="str">
        <f t="shared" si="19"/>
        <v/>
      </c>
      <c r="L158" s="4">
        <f t="shared" si="20"/>
        <v>2163.4573496323683</v>
      </c>
      <c r="M158" s="4">
        <f>_xlfn.LET(
_xlpm.CumulativeInterestCalculation,SUM($F$29:$F158),
_xlpm.IsPrincipalZeroCondition,ROUND($I157,2) = 0,
_xlpm.IsPrincipalRemainingBlankCondition,$I157="",
_xlpm.IsPeriodBlankCondition,ISBLANK($A158),
_xlpm.Calculation,IF(_xlpm.IsPeriodBlankCondition,"",IF(_xlpm.IsPrincipalRemainingBlankCondition,"",IF(_xlpm.IsPrincipalZeroCondition,"",_xlpm.CumulativeInterestCalculation))),
_xlpm.Calculation
)</f>
        <v>187577.7260266784</v>
      </c>
      <c r="N158" s="4">
        <f>_xlfn.LET(
_xlpm.CumulativePrincipalCalculation,SUM($G$29:$H158),
_xlpm.CumulativePrincipalCalculationIfPrincipalLessThenOrEqualToMonthlyPaymentCondition,$N157+$H158,
_xlpm.PrincipalOwedCalculation,$B$10-$F158,
_xlpm.IsPrincipalLessThenOrEqualToMonthlyPaymentCondition,$I157&lt;=$B$10,
_xlpm.IsPrincipalZeroCondition,ROUND($I157,2) = 0,
_xlpm.IsPrincipalRemainingBlankCondition,$I157="",
_xlpm.IsPeriodBlankCondition,ISBLANK($A158),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37123.997350669626</v>
      </c>
      <c r="O158" s="4">
        <f>_xlfn.LET(
_xlpm.CumulativePMICalculation,SUM($K$29:$K158),
_xlpm.IsPrincipalZeroCondition,ROUND($I157,2) = 0,
_xlpm.IsPrincipalRemainingBlankCondition,$I157="",
_xlpm.IsPeriodBlankCondition,ISBLANK($A158),
_xlpm.Calculation,IF(_xlpm.IsPeriodBlankCondition,"",IF(_xlpm.IsPrincipalRemainingBlankCondition,"",IF(_xlpm.IsPrincipalZeroCondition,"",_xlpm.CumulativePMICalculation))),
_xlpm.Calculation
)</f>
        <v>26100</v>
      </c>
      <c r="P158" s="4">
        <f t="shared" ref="P158:P221" si="23">_xlfn.LET(
_xlpm.CumulativeHousingPayments,$M158+$N158+$O158,
_xlpm.PrincipalOwedCalculation,$B$10-$F158,
_xlpm.IsPrincipalLessThenOrEqualToMonthlyPaymentCondition,$I157&lt;=$B$10,
_xlpm.IsPrincipalZeroCondition,ROUND($I157,2) = 0,
_xlpm.IsPrincipalRemainingBlankCondition,$I157="",
_xlpm.IsPeriodBlankCondition,ISBLANK($A158),
_xlpm.Calculation,IF(_xlpm.IsPeriodBlankCondition,"",IF(_xlpm.IsPrincipalRemainingBlankCondition,"",IF(_xlpm.IsPrincipalZeroCondition,"",_xlpm.CumulativeHousingPayments))),
_xlpm.Calculation
)</f>
        <v>250801.72337734804</v>
      </c>
      <c r="Q158" s="4">
        <f>_xlfn.LET(
_xlpm.CumulativeHousingPaymentsIncludingAdditionalCosts,SUM($L$29:$L158),
_xlpm.PrincipalOwedCalculation,$B$10-$F158,
_xlpm.IsPrincipalLessThenOrEqualToMonthlyPaymentCondition,$I157&lt;=$B$10,
_xlpm.IsPrincipalZeroCondition,ROUND($I157,2) = 0,
_xlpm.IsPrincipalRemainingBlankCondition,$I157="",
_xlpm.IsPeriodBlankCondition,ISBLANK($A158),
_xlpm.Calculation,IF(_xlpm.IsPeriodBlankCondition,"",IF(_xlpm.IsPrincipalRemainingBlankCondition,"",IF(_xlpm.IsPrincipalZeroCondition,"",_xlpm.CumulativeHousingPaymentsIncludingAdditionalCosts))),
_xlpm.Calculation
)</f>
        <v>315801.72337734763</v>
      </c>
    </row>
    <row r="159" spans="1:17" x14ac:dyDescent="0.3">
      <c r="A159">
        <v>131</v>
      </c>
      <c r="B159" s="34">
        <f t="shared" si="21"/>
        <v>47788</v>
      </c>
      <c r="C159" s="53">
        <v>0.1</v>
      </c>
      <c r="D159" s="35">
        <f>_xlfn.LET(
_xlpm.Payment,IF(OR($C159&lt;&gt;$C158,$C158=""),-PMT($C159/12,COUNT($A159:$A$628),$I158),$D158),
_xlpm.IsPrincipalRemainingZeroCondition,ROUND($I158,2)=0,
_xlpm.IsPrincipalRemainingBlankCondition,$I158="",
_xlpm.IsPeriodBlankCondition,ISBLANK($A159),
_xlpm.Calculation,IF(_xlpm.IsPeriodBlankCondition,"",IF(_xlpm.IsPrincipalRemainingBlankCondition,"",IF(_xlpm.IsPrincipalRemainingZeroCondition,"",_xlpm.Payment))),
_xlpm.Calculation
)</f>
        <v>1563.4573496323683</v>
      </c>
      <c r="E159" s="4">
        <f t="shared" si="22"/>
        <v>142876.00264933045</v>
      </c>
      <c r="F159" s="4" cm="1">
        <f t="array" ref="F159">_xlfn.LET(
_xlpm.InterestCalculation,$I158*($C159/12),
_xlpm.IsPrincipalRemainingZeroCondition,ROUND($I158,2)=0,
_xlpm.IsPrincipalRemainingBlankCondition,$I158="",
_xlpm.IsPeriodBlankCondition,ISBLANK($A159),
_xlpm.Calculation,IF(_xlpm.IsPeriodBlankCondition,"",IF(_xlpm.IsPrincipalRemainingBlankCondition,"",IF(_xlpm.IsPrincipalRemainingZeroCondition,"",_xlpm.InterestCalculation))),
_xlpm.Calculation
)</f>
        <v>1190.633355411087</v>
      </c>
      <c r="G159" s="4">
        <f t="shared" si="16"/>
        <v>372.82399422128128</v>
      </c>
      <c r="H159" s="4">
        <v>100</v>
      </c>
      <c r="I159" s="4">
        <f t="shared" si="17"/>
        <v>142403.17865510916</v>
      </c>
      <c r="J159" s="4">
        <f t="shared" si="18"/>
        <v>500</v>
      </c>
      <c r="K159" s="4" t="str">
        <f t="shared" si="19"/>
        <v/>
      </c>
      <c r="L159" s="4">
        <f t="shared" si="20"/>
        <v>2163.4573496323683</v>
      </c>
      <c r="M159" s="4">
        <f>_xlfn.LET(
_xlpm.CumulativeInterestCalculation,SUM($F$29:$F159),
_xlpm.IsPrincipalZeroCondition,ROUND($I158,2) = 0,
_xlpm.IsPrincipalRemainingBlankCondition,$I158="",
_xlpm.IsPeriodBlankCondition,ISBLANK($A159),
_xlpm.Calculation,IF(_xlpm.IsPeriodBlankCondition,"",IF(_xlpm.IsPrincipalRemainingBlankCondition,"",IF(_xlpm.IsPrincipalZeroCondition,"",_xlpm.CumulativeInterestCalculation))),
_xlpm.Calculation
)</f>
        <v>188768.35938208949</v>
      </c>
      <c r="N159" s="4">
        <f>_xlfn.LET(
_xlpm.CumulativePrincipalCalculation,SUM($G$29:$H159),
_xlpm.CumulativePrincipalCalculationIfPrincipalLessThenOrEqualToMonthlyPaymentCondition,$N158+$H159,
_xlpm.PrincipalOwedCalculation,$B$10-$F159,
_xlpm.IsPrincipalLessThenOrEqualToMonthlyPaymentCondition,$I158&lt;=$B$10,
_xlpm.IsPrincipalZeroCondition,ROUND($I158,2) = 0,
_xlpm.IsPrincipalRemainingBlankCondition,$I158="",
_xlpm.IsPeriodBlankCondition,ISBLANK($A159),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37596.821344890908</v>
      </c>
      <c r="O159" s="4">
        <f>_xlfn.LET(
_xlpm.CumulativePMICalculation,SUM($K$29:$K159),
_xlpm.IsPrincipalZeroCondition,ROUND($I158,2) = 0,
_xlpm.IsPrincipalRemainingBlankCondition,$I158="",
_xlpm.IsPeriodBlankCondition,ISBLANK($A159),
_xlpm.Calculation,IF(_xlpm.IsPeriodBlankCondition,"",IF(_xlpm.IsPrincipalRemainingBlankCondition,"",IF(_xlpm.IsPrincipalZeroCondition,"",_xlpm.CumulativePMICalculation))),
_xlpm.Calculation
)</f>
        <v>26100</v>
      </c>
      <c r="P159" s="4">
        <f t="shared" si="23"/>
        <v>252465.18072698038</v>
      </c>
      <c r="Q159" s="4">
        <f>_xlfn.LET(
_xlpm.CumulativeHousingPaymentsIncludingAdditionalCosts,SUM($L$29:$L159),
_xlpm.PrincipalOwedCalculation,$B$10-$F159,
_xlpm.IsPrincipalLessThenOrEqualToMonthlyPaymentCondition,$I158&lt;=$B$10,
_xlpm.IsPrincipalZeroCondition,ROUND($I158,2) = 0,
_xlpm.IsPrincipalRemainingBlankCondition,$I158="",
_xlpm.IsPeriodBlankCondition,ISBLANK($A159),
_xlpm.Calculation,IF(_xlpm.IsPeriodBlankCondition,"",IF(_xlpm.IsPrincipalRemainingBlankCondition,"",IF(_xlpm.IsPrincipalZeroCondition,"",_xlpm.CumulativeHousingPaymentsIncludingAdditionalCosts))),
_xlpm.Calculation
)</f>
        <v>317965.18072697998</v>
      </c>
    </row>
    <row r="160" spans="1:17" x14ac:dyDescent="0.3">
      <c r="A160">
        <v>132</v>
      </c>
      <c r="B160" s="34">
        <f t="shared" si="21"/>
        <v>47818</v>
      </c>
      <c r="C160" s="53">
        <v>0.1</v>
      </c>
      <c r="D160" s="35">
        <f>_xlfn.LET(
_xlpm.Payment,IF(OR($C160&lt;&gt;$C159,$C159=""),-PMT($C160/12,COUNT($A160:$A$628),$I159),$D159),
_xlpm.IsPrincipalRemainingZeroCondition,ROUND($I159,2)=0,
_xlpm.IsPrincipalRemainingBlankCondition,$I159="",
_xlpm.IsPeriodBlankCondition,ISBLANK($A160),
_xlpm.Calculation,IF(_xlpm.IsPeriodBlankCondition,"",IF(_xlpm.IsPrincipalRemainingBlankCondition,"",IF(_xlpm.IsPrincipalRemainingZeroCondition,"",_xlpm.Payment))),
_xlpm.Calculation
)</f>
        <v>1563.4573496323683</v>
      </c>
      <c r="E160" s="4">
        <f t="shared" si="22"/>
        <v>142403.17865510916</v>
      </c>
      <c r="F160" s="4" cm="1">
        <f t="array" ref="F160">_xlfn.LET(
_xlpm.InterestCalculation,$I159*($C160/12),
_xlpm.IsPrincipalRemainingZeroCondition,ROUND($I159,2)=0,
_xlpm.IsPrincipalRemainingBlankCondition,$I159="",
_xlpm.IsPeriodBlankCondition,ISBLANK($A160),
_xlpm.Calculation,IF(_xlpm.IsPeriodBlankCondition,"",IF(_xlpm.IsPrincipalRemainingBlankCondition,"",IF(_xlpm.IsPrincipalRemainingZeroCondition,"",_xlpm.InterestCalculation))),
_xlpm.Calculation
)</f>
        <v>1186.6931554592429</v>
      </c>
      <c r="G160" s="4">
        <f t="shared" si="16"/>
        <v>376.76419417312536</v>
      </c>
      <c r="H160" s="4">
        <v>100</v>
      </c>
      <c r="I160" s="4">
        <f t="shared" si="17"/>
        <v>141926.41446093604</v>
      </c>
      <c r="J160" s="4">
        <f t="shared" si="18"/>
        <v>500</v>
      </c>
      <c r="K160" s="4" t="str">
        <f t="shared" si="19"/>
        <v/>
      </c>
      <c r="L160" s="4">
        <f t="shared" si="20"/>
        <v>2163.4573496323683</v>
      </c>
      <c r="M160" s="4">
        <f>_xlfn.LET(
_xlpm.CumulativeInterestCalculation,SUM($F$29:$F160),
_xlpm.IsPrincipalZeroCondition,ROUND($I159,2) = 0,
_xlpm.IsPrincipalRemainingBlankCondition,$I159="",
_xlpm.IsPeriodBlankCondition,ISBLANK($A160),
_xlpm.Calculation,IF(_xlpm.IsPeriodBlankCondition,"",IF(_xlpm.IsPrincipalRemainingBlankCondition,"",IF(_xlpm.IsPrincipalZeroCondition,"",_xlpm.CumulativeInterestCalculation))),
_xlpm.Calculation
)</f>
        <v>189955.05253754873</v>
      </c>
      <c r="N160" s="4">
        <f>_xlfn.LET(
_xlpm.CumulativePrincipalCalculation,SUM($G$29:$H160),
_xlpm.CumulativePrincipalCalculationIfPrincipalLessThenOrEqualToMonthlyPaymentCondition,$N159+$H160,
_xlpm.PrincipalOwedCalculation,$B$10-$F160,
_xlpm.IsPrincipalLessThenOrEqualToMonthlyPaymentCondition,$I159&lt;=$B$10,
_xlpm.IsPrincipalZeroCondition,ROUND($I159,2) = 0,
_xlpm.IsPrincipalRemainingBlankCondition,$I159="",
_xlpm.IsPeriodBlankCondition,ISBLANK($A160),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38073.585539064035</v>
      </c>
      <c r="O160" s="4">
        <f>_xlfn.LET(
_xlpm.CumulativePMICalculation,SUM($K$29:$K160),
_xlpm.IsPrincipalZeroCondition,ROUND($I159,2) = 0,
_xlpm.IsPrincipalRemainingBlankCondition,$I159="",
_xlpm.IsPeriodBlankCondition,ISBLANK($A160),
_xlpm.Calculation,IF(_xlpm.IsPeriodBlankCondition,"",IF(_xlpm.IsPrincipalRemainingBlankCondition,"",IF(_xlpm.IsPrincipalZeroCondition,"",_xlpm.CumulativePMICalculation))),
_xlpm.Calculation
)</f>
        <v>26100</v>
      </c>
      <c r="P160" s="4">
        <f t="shared" si="23"/>
        <v>254128.63807661278</v>
      </c>
      <c r="Q160" s="4">
        <f>_xlfn.LET(
_xlpm.CumulativeHousingPaymentsIncludingAdditionalCosts,SUM($L$29:$L160),
_xlpm.PrincipalOwedCalculation,$B$10-$F160,
_xlpm.IsPrincipalLessThenOrEqualToMonthlyPaymentCondition,$I159&lt;=$B$10,
_xlpm.IsPrincipalZeroCondition,ROUND($I159,2) = 0,
_xlpm.IsPrincipalRemainingBlankCondition,$I159="",
_xlpm.IsPeriodBlankCondition,ISBLANK($A160),
_xlpm.Calculation,IF(_xlpm.IsPeriodBlankCondition,"",IF(_xlpm.IsPrincipalRemainingBlankCondition,"",IF(_xlpm.IsPrincipalZeroCondition,"",_xlpm.CumulativeHousingPaymentsIncludingAdditionalCosts))),
_xlpm.Calculation
)</f>
        <v>320128.63807661232</v>
      </c>
    </row>
    <row r="161" spans="1:17" x14ac:dyDescent="0.3">
      <c r="A161">
        <v>133</v>
      </c>
      <c r="B161" s="34">
        <f t="shared" si="21"/>
        <v>47849</v>
      </c>
      <c r="C161" s="53">
        <v>0.1</v>
      </c>
      <c r="D161" s="35">
        <f>_xlfn.LET(
_xlpm.Payment,IF(OR($C161&lt;&gt;$C160,$C160=""),-PMT($C161/12,COUNT($A161:$A$628),$I160),$D160),
_xlpm.IsPrincipalRemainingZeroCondition,ROUND($I160,2)=0,
_xlpm.IsPrincipalRemainingBlankCondition,$I160="",
_xlpm.IsPeriodBlankCondition,ISBLANK($A161),
_xlpm.Calculation,IF(_xlpm.IsPeriodBlankCondition,"",IF(_xlpm.IsPrincipalRemainingBlankCondition,"",IF(_xlpm.IsPrincipalRemainingZeroCondition,"",_xlpm.Payment))),
_xlpm.Calculation
)</f>
        <v>1563.4573496323683</v>
      </c>
      <c r="E161" s="4">
        <f t="shared" si="22"/>
        <v>141926.41446093604</v>
      </c>
      <c r="F161" s="4" cm="1">
        <f t="array" ref="F161">_xlfn.LET(
_xlpm.InterestCalculation,$I160*($C161/12),
_xlpm.IsPrincipalRemainingZeroCondition,ROUND($I160,2)=0,
_xlpm.IsPrincipalRemainingBlankCondition,$I160="",
_xlpm.IsPeriodBlankCondition,ISBLANK($A161),
_xlpm.Calculation,IF(_xlpm.IsPeriodBlankCondition,"",IF(_xlpm.IsPrincipalRemainingBlankCondition,"",IF(_xlpm.IsPrincipalRemainingZeroCondition,"",_xlpm.InterestCalculation))),
_xlpm.Calculation
)</f>
        <v>1182.7201205078004</v>
      </c>
      <c r="G161" s="4">
        <f t="shared" si="16"/>
        <v>380.73722912456788</v>
      </c>
      <c r="H161" s="4">
        <v>100</v>
      </c>
      <c r="I161" s="4">
        <f t="shared" si="17"/>
        <v>141445.67723181148</v>
      </c>
      <c r="J161" s="4">
        <f t="shared" si="18"/>
        <v>500</v>
      </c>
      <c r="K161" s="4" t="str">
        <f t="shared" si="19"/>
        <v/>
      </c>
      <c r="L161" s="4">
        <f t="shared" si="20"/>
        <v>2163.4573496323683</v>
      </c>
      <c r="M161" s="4">
        <f>_xlfn.LET(
_xlpm.CumulativeInterestCalculation,SUM($F$29:$F161),
_xlpm.IsPrincipalZeroCondition,ROUND($I160,2) = 0,
_xlpm.IsPrincipalRemainingBlankCondition,$I160="",
_xlpm.IsPeriodBlankCondition,ISBLANK($A161),
_xlpm.Calculation,IF(_xlpm.IsPeriodBlankCondition,"",IF(_xlpm.IsPrincipalRemainingBlankCondition,"",IF(_xlpm.IsPrincipalZeroCondition,"",_xlpm.CumulativeInterestCalculation))),
_xlpm.Calculation
)</f>
        <v>191137.77265805652</v>
      </c>
      <c r="N161" s="4">
        <f>_xlfn.LET(
_xlpm.CumulativePrincipalCalculation,SUM($G$29:$H161),
_xlpm.CumulativePrincipalCalculationIfPrincipalLessThenOrEqualToMonthlyPaymentCondition,$N160+$H161,
_xlpm.PrincipalOwedCalculation,$B$10-$F161,
_xlpm.IsPrincipalLessThenOrEqualToMonthlyPaymentCondition,$I160&lt;=$B$10,
_xlpm.IsPrincipalZeroCondition,ROUND($I160,2) = 0,
_xlpm.IsPrincipalRemainingBlankCondition,$I160="",
_xlpm.IsPeriodBlankCondition,ISBLANK($A161),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38554.322768188606</v>
      </c>
      <c r="O161" s="4">
        <f>_xlfn.LET(
_xlpm.CumulativePMICalculation,SUM($K$29:$K161),
_xlpm.IsPrincipalZeroCondition,ROUND($I160,2) = 0,
_xlpm.IsPrincipalRemainingBlankCondition,$I160="",
_xlpm.IsPeriodBlankCondition,ISBLANK($A161),
_xlpm.Calculation,IF(_xlpm.IsPeriodBlankCondition,"",IF(_xlpm.IsPrincipalRemainingBlankCondition,"",IF(_xlpm.IsPrincipalZeroCondition,"",_xlpm.CumulativePMICalculation))),
_xlpm.Calculation
)</f>
        <v>26100</v>
      </c>
      <c r="P161" s="4">
        <f t="shared" si="23"/>
        <v>255792.09542624513</v>
      </c>
      <c r="Q161" s="4">
        <f>_xlfn.LET(
_xlpm.CumulativeHousingPaymentsIncludingAdditionalCosts,SUM($L$29:$L161),
_xlpm.PrincipalOwedCalculation,$B$10-$F161,
_xlpm.IsPrincipalLessThenOrEqualToMonthlyPaymentCondition,$I160&lt;=$B$10,
_xlpm.IsPrincipalZeroCondition,ROUND($I160,2) = 0,
_xlpm.IsPrincipalRemainingBlankCondition,$I160="",
_xlpm.IsPeriodBlankCondition,ISBLANK($A161),
_xlpm.Calculation,IF(_xlpm.IsPeriodBlankCondition,"",IF(_xlpm.IsPrincipalRemainingBlankCondition,"",IF(_xlpm.IsPrincipalZeroCondition,"",_xlpm.CumulativeHousingPaymentsIncludingAdditionalCosts))),
_xlpm.Calculation
)</f>
        <v>322292.09542624466</v>
      </c>
    </row>
    <row r="162" spans="1:17" x14ac:dyDescent="0.3">
      <c r="A162">
        <v>134</v>
      </c>
      <c r="B162" s="34">
        <f t="shared" si="21"/>
        <v>47880</v>
      </c>
      <c r="C162" s="53">
        <v>0.1</v>
      </c>
      <c r="D162" s="35">
        <f>_xlfn.LET(
_xlpm.Payment,IF(OR($C162&lt;&gt;$C161,$C161=""),-PMT($C162/12,COUNT($A162:$A$628),$I161),$D161),
_xlpm.IsPrincipalRemainingZeroCondition,ROUND($I161,2)=0,
_xlpm.IsPrincipalRemainingBlankCondition,$I161="",
_xlpm.IsPeriodBlankCondition,ISBLANK($A162),
_xlpm.Calculation,IF(_xlpm.IsPeriodBlankCondition,"",IF(_xlpm.IsPrincipalRemainingBlankCondition,"",IF(_xlpm.IsPrincipalRemainingZeroCondition,"",_xlpm.Payment))),
_xlpm.Calculation
)</f>
        <v>1563.4573496323683</v>
      </c>
      <c r="E162" s="4">
        <f t="shared" si="22"/>
        <v>141445.67723181148</v>
      </c>
      <c r="F162" s="4" cm="1">
        <f t="array" ref="F162">_xlfn.LET(
_xlpm.InterestCalculation,$I161*($C162/12),
_xlpm.IsPrincipalRemainingZeroCondition,ROUND($I161,2)=0,
_xlpm.IsPrincipalRemainingBlankCondition,$I161="",
_xlpm.IsPeriodBlankCondition,ISBLANK($A162),
_xlpm.Calculation,IF(_xlpm.IsPeriodBlankCondition,"",IF(_xlpm.IsPrincipalRemainingBlankCondition,"",IF(_xlpm.IsPrincipalRemainingZeroCondition,"",_xlpm.InterestCalculation))),
_xlpm.Calculation
)</f>
        <v>1178.7139769317623</v>
      </c>
      <c r="G162" s="4">
        <f t="shared" si="16"/>
        <v>384.74337270060596</v>
      </c>
      <c r="H162" s="4">
        <v>100</v>
      </c>
      <c r="I162" s="4">
        <f t="shared" si="17"/>
        <v>140960.93385911087</v>
      </c>
      <c r="J162" s="4">
        <f t="shared" si="18"/>
        <v>500</v>
      </c>
      <c r="K162" s="4" t="str">
        <f t="shared" si="19"/>
        <v/>
      </c>
      <c r="L162" s="4">
        <f t="shared" si="20"/>
        <v>2163.4573496323683</v>
      </c>
      <c r="M162" s="4">
        <f>_xlfn.LET(
_xlpm.CumulativeInterestCalculation,SUM($F$29:$F162),
_xlpm.IsPrincipalZeroCondition,ROUND($I161,2) = 0,
_xlpm.IsPrincipalRemainingBlankCondition,$I161="",
_xlpm.IsPeriodBlankCondition,ISBLANK($A162),
_xlpm.Calculation,IF(_xlpm.IsPeriodBlankCondition,"",IF(_xlpm.IsPrincipalRemainingBlankCondition,"",IF(_xlpm.IsPrincipalZeroCondition,"",_xlpm.CumulativeInterestCalculation))),
_xlpm.Calculation
)</f>
        <v>192316.48663498828</v>
      </c>
      <c r="N162" s="4">
        <f>_xlfn.LET(
_xlpm.CumulativePrincipalCalculation,SUM($G$29:$H162),
_xlpm.CumulativePrincipalCalculationIfPrincipalLessThenOrEqualToMonthlyPaymentCondition,$N161+$H162,
_xlpm.PrincipalOwedCalculation,$B$10-$F162,
_xlpm.IsPrincipalLessThenOrEqualToMonthlyPaymentCondition,$I161&lt;=$B$10,
_xlpm.IsPrincipalZeroCondition,ROUND($I161,2) = 0,
_xlpm.IsPrincipalRemainingBlankCondition,$I161="",
_xlpm.IsPeriodBlankCondition,ISBLANK($A162),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39039.066140889212</v>
      </c>
      <c r="O162" s="4">
        <f>_xlfn.LET(
_xlpm.CumulativePMICalculation,SUM($K$29:$K162),
_xlpm.IsPrincipalZeroCondition,ROUND($I161,2) = 0,
_xlpm.IsPrincipalRemainingBlankCondition,$I161="",
_xlpm.IsPeriodBlankCondition,ISBLANK($A162),
_xlpm.Calculation,IF(_xlpm.IsPeriodBlankCondition,"",IF(_xlpm.IsPrincipalRemainingBlankCondition,"",IF(_xlpm.IsPrincipalZeroCondition,"",_xlpm.CumulativePMICalculation))),
_xlpm.Calculation
)</f>
        <v>26100</v>
      </c>
      <c r="P162" s="4">
        <f t="shared" si="23"/>
        <v>257455.5527758775</v>
      </c>
      <c r="Q162" s="4">
        <f>_xlfn.LET(
_xlpm.CumulativeHousingPaymentsIncludingAdditionalCosts,SUM($L$29:$L162),
_xlpm.PrincipalOwedCalculation,$B$10-$F162,
_xlpm.IsPrincipalLessThenOrEqualToMonthlyPaymentCondition,$I161&lt;=$B$10,
_xlpm.IsPrincipalZeroCondition,ROUND($I161,2) = 0,
_xlpm.IsPrincipalRemainingBlankCondition,$I161="",
_xlpm.IsPeriodBlankCondition,ISBLANK($A162),
_xlpm.Calculation,IF(_xlpm.IsPeriodBlankCondition,"",IF(_xlpm.IsPrincipalRemainingBlankCondition,"",IF(_xlpm.IsPrincipalZeroCondition,"",_xlpm.CumulativeHousingPaymentsIncludingAdditionalCosts))),
_xlpm.Calculation
)</f>
        <v>324455.552775877</v>
      </c>
    </row>
    <row r="163" spans="1:17" x14ac:dyDescent="0.3">
      <c r="A163">
        <v>135</v>
      </c>
      <c r="B163" s="34">
        <f t="shared" si="21"/>
        <v>47908</v>
      </c>
      <c r="C163" s="53">
        <v>0.1</v>
      </c>
      <c r="D163" s="35">
        <f>_xlfn.LET(
_xlpm.Payment,IF(OR($C163&lt;&gt;$C162,$C162=""),-PMT($C163/12,COUNT($A163:$A$628),$I162),$D162),
_xlpm.IsPrincipalRemainingZeroCondition,ROUND($I162,2)=0,
_xlpm.IsPrincipalRemainingBlankCondition,$I162="",
_xlpm.IsPeriodBlankCondition,ISBLANK($A163),
_xlpm.Calculation,IF(_xlpm.IsPeriodBlankCondition,"",IF(_xlpm.IsPrincipalRemainingBlankCondition,"",IF(_xlpm.IsPrincipalRemainingZeroCondition,"",_xlpm.Payment))),
_xlpm.Calculation
)</f>
        <v>1563.4573496323683</v>
      </c>
      <c r="E163" s="4">
        <f t="shared" si="22"/>
        <v>140960.93385911087</v>
      </c>
      <c r="F163" s="4" cm="1">
        <f t="array" ref="F163">_xlfn.LET(
_xlpm.InterestCalculation,$I162*($C163/12),
_xlpm.IsPrincipalRemainingZeroCondition,ROUND($I162,2)=0,
_xlpm.IsPrincipalRemainingBlankCondition,$I162="",
_xlpm.IsPeriodBlankCondition,ISBLANK($A163),
_xlpm.Calculation,IF(_xlpm.IsPeriodBlankCondition,"",IF(_xlpm.IsPrincipalRemainingBlankCondition,"",IF(_xlpm.IsPrincipalRemainingZeroCondition,"",_xlpm.InterestCalculation))),
_xlpm.Calculation
)</f>
        <v>1174.6744488259239</v>
      </c>
      <c r="G163" s="4">
        <f t="shared" si="16"/>
        <v>388.78290080644433</v>
      </c>
      <c r="H163" s="4">
        <v>100</v>
      </c>
      <c r="I163" s="4">
        <f t="shared" si="17"/>
        <v>140472.15095830441</v>
      </c>
      <c r="J163" s="4">
        <f t="shared" si="18"/>
        <v>500</v>
      </c>
      <c r="K163" s="4" t="str">
        <f t="shared" si="19"/>
        <v/>
      </c>
      <c r="L163" s="4">
        <f t="shared" si="20"/>
        <v>2163.4573496323683</v>
      </c>
      <c r="M163" s="4">
        <f>_xlfn.LET(
_xlpm.CumulativeInterestCalculation,SUM($F$29:$F163),
_xlpm.IsPrincipalZeroCondition,ROUND($I162,2) = 0,
_xlpm.IsPrincipalRemainingBlankCondition,$I162="",
_xlpm.IsPeriodBlankCondition,ISBLANK($A163),
_xlpm.Calculation,IF(_xlpm.IsPeriodBlankCondition,"",IF(_xlpm.IsPrincipalRemainingBlankCondition,"",IF(_xlpm.IsPrincipalZeroCondition,"",_xlpm.CumulativeInterestCalculation))),
_xlpm.Calculation
)</f>
        <v>193491.16108381419</v>
      </c>
      <c r="N163" s="4">
        <f>_xlfn.LET(
_xlpm.CumulativePrincipalCalculation,SUM($G$29:$H163),
_xlpm.CumulativePrincipalCalculationIfPrincipalLessThenOrEqualToMonthlyPaymentCondition,$N162+$H163,
_xlpm.PrincipalOwedCalculation,$B$10-$F163,
_xlpm.IsPrincipalLessThenOrEqualToMonthlyPaymentCondition,$I162&lt;=$B$10,
_xlpm.IsPrincipalZeroCondition,ROUND($I162,2) = 0,
_xlpm.IsPrincipalRemainingBlankCondition,$I162="",
_xlpm.IsPeriodBlankCondition,ISBLANK($A163),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39527.849041695656</v>
      </c>
      <c r="O163" s="4">
        <f>_xlfn.LET(
_xlpm.CumulativePMICalculation,SUM($K$29:$K163),
_xlpm.IsPrincipalZeroCondition,ROUND($I162,2) = 0,
_xlpm.IsPrincipalRemainingBlankCondition,$I162="",
_xlpm.IsPeriodBlankCondition,ISBLANK($A163),
_xlpm.Calculation,IF(_xlpm.IsPeriodBlankCondition,"",IF(_xlpm.IsPrincipalRemainingBlankCondition,"",IF(_xlpm.IsPrincipalZeroCondition,"",_xlpm.CumulativePMICalculation))),
_xlpm.Calculation
)</f>
        <v>26100</v>
      </c>
      <c r="P163" s="4">
        <f t="shared" si="23"/>
        <v>259119.01012550984</v>
      </c>
      <c r="Q163" s="4">
        <f>_xlfn.LET(
_xlpm.CumulativeHousingPaymentsIncludingAdditionalCosts,SUM($L$29:$L163),
_xlpm.PrincipalOwedCalculation,$B$10-$F163,
_xlpm.IsPrincipalLessThenOrEqualToMonthlyPaymentCondition,$I162&lt;=$B$10,
_xlpm.IsPrincipalZeroCondition,ROUND($I162,2) = 0,
_xlpm.IsPrincipalRemainingBlankCondition,$I162="",
_xlpm.IsPeriodBlankCondition,ISBLANK($A163),
_xlpm.Calculation,IF(_xlpm.IsPeriodBlankCondition,"",IF(_xlpm.IsPrincipalRemainingBlankCondition,"",IF(_xlpm.IsPrincipalZeroCondition,"",_xlpm.CumulativeHousingPaymentsIncludingAdditionalCosts))),
_xlpm.Calculation
)</f>
        <v>326619.01012550935</v>
      </c>
    </row>
    <row r="164" spans="1:17" x14ac:dyDescent="0.3">
      <c r="A164">
        <v>136</v>
      </c>
      <c r="B164" s="34">
        <f t="shared" si="21"/>
        <v>47939</v>
      </c>
      <c r="C164" s="53">
        <v>0.1</v>
      </c>
      <c r="D164" s="35">
        <f>_xlfn.LET(
_xlpm.Payment,IF(OR($C164&lt;&gt;$C163,$C163=""),-PMT($C164/12,COUNT($A164:$A$628),$I163),$D163),
_xlpm.IsPrincipalRemainingZeroCondition,ROUND($I163,2)=0,
_xlpm.IsPrincipalRemainingBlankCondition,$I163="",
_xlpm.IsPeriodBlankCondition,ISBLANK($A164),
_xlpm.Calculation,IF(_xlpm.IsPeriodBlankCondition,"",IF(_xlpm.IsPrincipalRemainingBlankCondition,"",IF(_xlpm.IsPrincipalRemainingZeroCondition,"",_xlpm.Payment))),
_xlpm.Calculation
)</f>
        <v>1563.4573496323683</v>
      </c>
      <c r="E164" s="4">
        <f t="shared" si="22"/>
        <v>140472.15095830441</v>
      </c>
      <c r="F164" s="4" cm="1">
        <f t="array" ref="F164">_xlfn.LET(
_xlpm.InterestCalculation,$I163*($C164/12),
_xlpm.IsPrincipalRemainingZeroCondition,ROUND($I163,2)=0,
_xlpm.IsPrincipalRemainingBlankCondition,$I163="",
_xlpm.IsPeriodBlankCondition,ISBLANK($A164),
_xlpm.Calculation,IF(_xlpm.IsPeriodBlankCondition,"",IF(_xlpm.IsPrincipalRemainingBlankCondition,"",IF(_xlpm.IsPrincipalRemainingZeroCondition,"",_xlpm.InterestCalculation))),
_xlpm.Calculation
)</f>
        <v>1170.60125798587</v>
      </c>
      <c r="G164" s="4">
        <f t="shared" si="16"/>
        <v>392.85609164649827</v>
      </c>
      <c r="H164" s="4">
        <v>100</v>
      </c>
      <c r="I164" s="4">
        <f t="shared" si="17"/>
        <v>139979.2948666579</v>
      </c>
      <c r="J164" s="4">
        <f t="shared" si="18"/>
        <v>500</v>
      </c>
      <c r="K164" s="4" t="str">
        <f t="shared" si="19"/>
        <v/>
      </c>
      <c r="L164" s="4">
        <f t="shared" si="20"/>
        <v>2163.4573496323683</v>
      </c>
      <c r="M164" s="4">
        <f>_xlfn.LET(
_xlpm.CumulativeInterestCalculation,SUM($F$29:$F164),
_xlpm.IsPrincipalZeroCondition,ROUND($I163,2) = 0,
_xlpm.IsPrincipalRemainingBlankCondition,$I163="",
_xlpm.IsPeriodBlankCondition,ISBLANK($A164),
_xlpm.Calculation,IF(_xlpm.IsPeriodBlankCondition,"",IF(_xlpm.IsPrincipalRemainingBlankCondition,"",IF(_xlpm.IsPrincipalZeroCondition,"",_xlpm.CumulativeInterestCalculation))),
_xlpm.Calculation
)</f>
        <v>194661.76234180006</v>
      </c>
      <c r="N164" s="4">
        <f>_xlfn.LET(
_xlpm.CumulativePrincipalCalculation,SUM($G$29:$H164),
_xlpm.CumulativePrincipalCalculationIfPrincipalLessThenOrEqualToMonthlyPaymentCondition,$N163+$H164,
_xlpm.PrincipalOwedCalculation,$B$10-$F164,
_xlpm.IsPrincipalLessThenOrEqualToMonthlyPaymentCondition,$I163&lt;=$B$10,
_xlpm.IsPrincipalZeroCondition,ROUND($I163,2) = 0,
_xlpm.IsPrincipalRemainingBlankCondition,$I163="",
_xlpm.IsPeriodBlankCondition,ISBLANK($A164),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40020.705133342155</v>
      </c>
      <c r="O164" s="4">
        <f>_xlfn.LET(
_xlpm.CumulativePMICalculation,SUM($K$29:$K164),
_xlpm.IsPrincipalZeroCondition,ROUND($I163,2) = 0,
_xlpm.IsPrincipalRemainingBlankCondition,$I163="",
_xlpm.IsPeriodBlankCondition,ISBLANK($A164),
_xlpm.Calculation,IF(_xlpm.IsPeriodBlankCondition,"",IF(_xlpm.IsPrincipalRemainingBlankCondition,"",IF(_xlpm.IsPrincipalZeroCondition,"",_xlpm.CumulativePMICalculation))),
_xlpm.Calculation
)</f>
        <v>26100</v>
      </c>
      <c r="P164" s="4">
        <f t="shared" si="23"/>
        <v>260782.46747514221</v>
      </c>
      <c r="Q164" s="4">
        <f>_xlfn.LET(
_xlpm.CumulativeHousingPaymentsIncludingAdditionalCosts,SUM($L$29:$L164),
_xlpm.PrincipalOwedCalculation,$B$10-$F164,
_xlpm.IsPrincipalLessThenOrEqualToMonthlyPaymentCondition,$I163&lt;=$B$10,
_xlpm.IsPrincipalZeroCondition,ROUND($I163,2) = 0,
_xlpm.IsPrincipalRemainingBlankCondition,$I163="",
_xlpm.IsPeriodBlankCondition,ISBLANK($A164),
_xlpm.Calculation,IF(_xlpm.IsPeriodBlankCondition,"",IF(_xlpm.IsPrincipalRemainingBlankCondition,"",IF(_xlpm.IsPrincipalZeroCondition,"",_xlpm.CumulativeHousingPaymentsIncludingAdditionalCosts))),
_xlpm.Calculation
)</f>
        <v>328782.46747514169</v>
      </c>
    </row>
    <row r="165" spans="1:17" x14ac:dyDescent="0.3">
      <c r="A165">
        <v>137</v>
      </c>
      <c r="B165" s="34">
        <f t="shared" si="21"/>
        <v>47969</v>
      </c>
      <c r="C165" s="53">
        <v>0.1</v>
      </c>
      <c r="D165" s="35">
        <f>_xlfn.LET(
_xlpm.Payment,IF(OR($C165&lt;&gt;$C164,$C164=""),-PMT($C165/12,COUNT($A165:$A$628),$I164),$D164),
_xlpm.IsPrincipalRemainingZeroCondition,ROUND($I164,2)=0,
_xlpm.IsPrincipalRemainingBlankCondition,$I164="",
_xlpm.IsPeriodBlankCondition,ISBLANK($A165),
_xlpm.Calculation,IF(_xlpm.IsPeriodBlankCondition,"",IF(_xlpm.IsPrincipalRemainingBlankCondition,"",IF(_xlpm.IsPrincipalRemainingZeroCondition,"",_xlpm.Payment))),
_xlpm.Calculation
)</f>
        <v>1563.4573496323683</v>
      </c>
      <c r="E165" s="4">
        <f t="shared" si="22"/>
        <v>139979.2948666579</v>
      </c>
      <c r="F165" s="4" cm="1">
        <f t="array" ref="F165">_xlfn.LET(
_xlpm.InterestCalculation,$I164*($C165/12),
_xlpm.IsPrincipalRemainingZeroCondition,ROUND($I164,2)=0,
_xlpm.IsPrincipalRemainingBlankCondition,$I164="",
_xlpm.IsPeriodBlankCondition,ISBLANK($A165),
_xlpm.Calculation,IF(_xlpm.IsPeriodBlankCondition,"",IF(_xlpm.IsPrincipalRemainingBlankCondition,"",IF(_xlpm.IsPrincipalRemainingZeroCondition,"",_xlpm.InterestCalculation))),
_xlpm.Calculation
)</f>
        <v>1166.4941238888159</v>
      </c>
      <c r="G165" s="4">
        <f t="shared" si="16"/>
        <v>396.96322574355236</v>
      </c>
      <c r="H165" s="4">
        <v>100</v>
      </c>
      <c r="I165" s="4">
        <f t="shared" si="17"/>
        <v>139482.33164091434</v>
      </c>
      <c r="J165" s="4">
        <f t="shared" si="18"/>
        <v>500</v>
      </c>
      <c r="K165" s="4" t="str">
        <f t="shared" si="19"/>
        <v/>
      </c>
      <c r="L165" s="4">
        <f t="shared" si="20"/>
        <v>2163.4573496323683</v>
      </c>
      <c r="M165" s="4">
        <f>_xlfn.LET(
_xlpm.CumulativeInterestCalculation,SUM($F$29:$F165),
_xlpm.IsPrincipalZeroCondition,ROUND($I164,2) = 0,
_xlpm.IsPrincipalRemainingBlankCondition,$I164="",
_xlpm.IsPeriodBlankCondition,ISBLANK($A165),
_xlpm.Calculation,IF(_xlpm.IsPeriodBlankCondition,"",IF(_xlpm.IsPrincipalRemainingBlankCondition,"",IF(_xlpm.IsPrincipalZeroCondition,"",_xlpm.CumulativeInterestCalculation))),
_xlpm.Calculation
)</f>
        <v>195828.25646568887</v>
      </c>
      <c r="N165" s="4">
        <f>_xlfn.LET(
_xlpm.CumulativePrincipalCalculation,SUM($G$29:$H165),
_xlpm.CumulativePrincipalCalculationIfPrincipalLessThenOrEqualToMonthlyPaymentCondition,$N164+$H165,
_xlpm.PrincipalOwedCalculation,$B$10-$F165,
_xlpm.IsPrincipalLessThenOrEqualToMonthlyPaymentCondition,$I164&lt;=$B$10,
_xlpm.IsPrincipalZeroCondition,ROUND($I164,2) = 0,
_xlpm.IsPrincipalRemainingBlankCondition,$I164="",
_xlpm.IsPeriodBlankCondition,ISBLANK($A165),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40517.668359085706</v>
      </c>
      <c r="O165" s="4">
        <f>_xlfn.LET(
_xlpm.CumulativePMICalculation,SUM($K$29:$K165),
_xlpm.IsPrincipalZeroCondition,ROUND($I164,2) = 0,
_xlpm.IsPrincipalRemainingBlankCondition,$I164="",
_xlpm.IsPeriodBlankCondition,ISBLANK($A165),
_xlpm.Calculation,IF(_xlpm.IsPeriodBlankCondition,"",IF(_xlpm.IsPrincipalRemainingBlankCondition,"",IF(_xlpm.IsPrincipalZeroCondition,"",_xlpm.CumulativePMICalculation))),
_xlpm.Calculation
)</f>
        <v>26100</v>
      </c>
      <c r="P165" s="4">
        <f t="shared" si="23"/>
        <v>262445.92482477461</v>
      </c>
      <c r="Q165" s="4">
        <f>_xlfn.LET(
_xlpm.CumulativeHousingPaymentsIncludingAdditionalCosts,SUM($L$29:$L165),
_xlpm.PrincipalOwedCalculation,$B$10-$F165,
_xlpm.IsPrincipalLessThenOrEqualToMonthlyPaymentCondition,$I164&lt;=$B$10,
_xlpm.IsPrincipalZeroCondition,ROUND($I164,2) = 0,
_xlpm.IsPrincipalRemainingBlankCondition,$I164="",
_xlpm.IsPeriodBlankCondition,ISBLANK($A165),
_xlpm.Calculation,IF(_xlpm.IsPeriodBlankCondition,"",IF(_xlpm.IsPrincipalRemainingBlankCondition,"",IF(_xlpm.IsPrincipalZeroCondition,"",_xlpm.CumulativeHousingPaymentsIncludingAdditionalCosts))),
_xlpm.Calculation
)</f>
        <v>330945.92482477403</v>
      </c>
    </row>
    <row r="166" spans="1:17" x14ac:dyDescent="0.3">
      <c r="A166">
        <v>138</v>
      </c>
      <c r="B166" s="34">
        <f t="shared" si="21"/>
        <v>48000</v>
      </c>
      <c r="C166" s="53">
        <v>0.1</v>
      </c>
      <c r="D166" s="35">
        <f>_xlfn.LET(
_xlpm.Payment,IF(OR($C166&lt;&gt;$C165,$C165=""),-PMT($C166/12,COUNT($A166:$A$628),$I165),$D165),
_xlpm.IsPrincipalRemainingZeroCondition,ROUND($I165,2)=0,
_xlpm.IsPrincipalRemainingBlankCondition,$I165="",
_xlpm.IsPeriodBlankCondition,ISBLANK($A166),
_xlpm.Calculation,IF(_xlpm.IsPeriodBlankCondition,"",IF(_xlpm.IsPrincipalRemainingBlankCondition,"",IF(_xlpm.IsPrincipalRemainingZeroCondition,"",_xlpm.Payment))),
_xlpm.Calculation
)</f>
        <v>1563.4573496323683</v>
      </c>
      <c r="E166" s="4">
        <f t="shared" si="22"/>
        <v>139482.33164091434</v>
      </c>
      <c r="F166" s="4" cm="1">
        <f t="array" ref="F166">_xlfn.LET(
_xlpm.InterestCalculation,$I165*($C166/12),
_xlpm.IsPrincipalRemainingZeroCondition,ROUND($I165,2)=0,
_xlpm.IsPrincipalRemainingBlankCondition,$I165="",
_xlpm.IsPeriodBlankCondition,ISBLANK($A166),
_xlpm.Calculation,IF(_xlpm.IsPeriodBlankCondition,"",IF(_xlpm.IsPrincipalRemainingBlankCondition,"",IF(_xlpm.IsPrincipalRemainingZeroCondition,"",_xlpm.InterestCalculation))),
_xlpm.Calculation
)</f>
        <v>1162.3527636742863</v>
      </c>
      <c r="G166" s="4">
        <f t="shared" si="16"/>
        <v>401.104585958082</v>
      </c>
      <c r="H166" s="4">
        <v>100</v>
      </c>
      <c r="I166" s="4">
        <f t="shared" si="17"/>
        <v>138981.22705495625</v>
      </c>
      <c r="J166" s="4">
        <f t="shared" si="18"/>
        <v>500</v>
      </c>
      <c r="K166" s="4" t="str">
        <f t="shared" si="19"/>
        <v/>
      </c>
      <c r="L166" s="4">
        <f t="shared" si="20"/>
        <v>2163.4573496323683</v>
      </c>
      <c r="M166" s="4">
        <f>_xlfn.LET(
_xlpm.CumulativeInterestCalculation,SUM($F$29:$F166),
_xlpm.IsPrincipalZeroCondition,ROUND($I165,2) = 0,
_xlpm.IsPrincipalRemainingBlankCondition,$I165="",
_xlpm.IsPeriodBlankCondition,ISBLANK($A166),
_xlpm.Calculation,IF(_xlpm.IsPeriodBlankCondition,"",IF(_xlpm.IsPrincipalRemainingBlankCondition,"",IF(_xlpm.IsPrincipalZeroCondition,"",_xlpm.CumulativeInterestCalculation))),
_xlpm.Calculation
)</f>
        <v>196990.60922936315</v>
      </c>
      <c r="N166" s="4">
        <f>_xlfn.LET(
_xlpm.CumulativePrincipalCalculation,SUM($G$29:$H166),
_xlpm.CumulativePrincipalCalculationIfPrincipalLessThenOrEqualToMonthlyPaymentCondition,$N165+$H166,
_xlpm.PrincipalOwedCalculation,$B$10-$F166,
_xlpm.IsPrincipalLessThenOrEqualToMonthlyPaymentCondition,$I165&lt;=$B$10,
_xlpm.IsPrincipalZeroCondition,ROUND($I165,2) = 0,
_xlpm.IsPrincipalRemainingBlankCondition,$I165="",
_xlpm.IsPeriodBlankCondition,ISBLANK($A166),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41018.772945043791</v>
      </c>
      <c r="O166" s="4">
        <f>_xlfn.LET(
_xlpm.CumulativePMICalculation,SUM($K$29:$K166),
_xlpm.IsPrincipalZeroCondition,ROUND($I165,2) = 0,
_xlpm.IsPrincipalRemainingBlankCondition,$I165="",
_xlpm.IsPeriodBlankCondition,ISBLANK($A166),
_xlpm.Calculation,IF(_xlpm.IsPeriodBlankCondition,"",IF(_xlpm.IsPrincipalRemainingBlankCondition,"",IF(_xlpm.IsPrincipalZeroCondition,"",_xlpm.CumulativePMICalculation))),
_xlpm.Calculation
)</f>
        <v>26100</v>
      </c>
      <c r="P166" s="4">
        <f t="shared" si="23"/>
        <v>264109.38217440696</v>
      </c>
      <c r="Q166" s="4">
        <f>_xlfn.LET(
_xlpm.CumulativeHousingPaymentsIncludingAdditionalCosts,SUM($L$29:$L166),
_xlpm.PrincipalOwedCalculation,$B$10-$F166,
_xlpm.IsPrincipalLessThenOrEqualToMonthlyPaymentCondition,$I165&lt;=$B$10,
_xlpm.IsPrincipalZeroCondition,ROUND($I165,2) = 0,
_xlpm.IsPrincipalRemainingBlankCondition,$I165="",
_xlpm.IsPeriodBlankCondition,ISBLANK($A166),
_xlpm.Calculation,IF(_xlpm.IsPeriodBlankCondition,"",IF(_xlpm.IsPrincipalRemainingBlankCondition,"",IF(_xlpm.IsPrincipalZeroCondition,"",_xlpm.CumulativeHousingPaymentsIncludingAdditionalCosts))),
_xlpm.Calculation
)</f>
        <v>333109.38217440638</v>
      </c>
    </row>
    <row r="167" spans="1:17" x14ac:dyDescent="0.3">
      <c r="A167">
        <v>139</v>
      </c>
      <c r="B167" s="34">
        <f t="shared" si="21"/>
        <v>48030</v>
      </c>
      <c r="C167" s="53">
        <v>0.1</v>
      </c>
      <c r="D167" s="35">
        <f>_xlfn.LET(
_xlpm.Payment,IF(OR($C167&lt;&gt;$C166,$C166=""),-PMT($C167/12,COUNT($A167:$A$628),$I166),$D166),
_xlpm.IsPrincipalRemainingZeroCondition,ROUND($I166,2)=0,
_xlpm.IsPrincipalRemainingBlankCondition,$I166="",
_xlpm.IsPeriodBlankCondition,ISBLANK($A167),
_xlpm.Calculation,IF(_xlpm.IsPeriodBlankCondition,"",IF(_xlpm.IsPrincipalRemainingBlankCondition,"",IF(_xlpm.IsPrincipalRemainingZeroCondition,"",_xlpm.Payment))),
_xlpm.Calculation
)</f>
        <v>1563.4573496323683</v>
      </c>
      <c r="E167" s="4">
        <f t="shared" si="22"/>
        <v>138981.22705495625</v>
      </c>
      <c r="F167" s="4" cm="1">
        <f t="array" ref="F167">_xlfn.LET(
_xlpm.InterestCalculation,$I166*($C167/12),
_xlpm.IsPrincipalRemainingZeroCondition,ROUND($I166,2)=0,
_xlpm.IsPrincipalRemainingBlankCondition,$I166="",
_xlpm.IsPeriodBlankCondition,ISBLANK($A167),
_xlpm.Calculation,IF(_xlpm.IsPeriodBlankCondition,"",IF(_xlpm.IsPrincipalRemainingBlankCondition,"",IF(_xlpm.IsPrincipalRemainingZeroCondition,"",_xlpm.InterestCalculation))),
_xlpm.Calculation
)</f>
        <v>1158.1768921246355</v>
      </c>
      <c r="G167" s="4">
        <f t="shared" si="16"/>
        <v>405.28045750773276</v>
      </c>
      <c r="H167" s="4">
        <v>100</v>
      </c>
      <c r="I167" s="4">
        <f t="shared" si="17"/>
        <v>138475.94659744852</v>
      </c>
      <c r="J167" s="4">
        <f t="shared" si="18"/>
        <v>500</v>
      </c>
      <c r="K167" s="4" t="str">
        <f t="shared" si="19"/>
        <v/>
      </c>
      <c r="L167" s="4">
        <f t="shared" si="20"/>
        <v>2163.4573496323683</v>
      </c>
      <c r="M167" s="4">
        <f>_xlfn.LET(
_xlpm.CumulativeInterestCalculation,SUM($F$29:$F167),
_xlpm.IsPrincipalZeroCondition,ROUND($I166,2) = 0,
_xlpm.IsPrincipalRemainingBlankCondition,$I166="",
_xlpm.IsPeriodBlankCondition,ISBLANK($A167),
_xlpm.Calculation,IF(_xlpm.IsPeriodBlankCondition,"",IF(_xlpm.IsPrincipalRemainingBlankCondition,"",IF(_xlpm.IsPrincipalZeroCondition,"",_xlpm.CumulativeInterestCalculation))),
_xlpm.Calculation
)</f>
        <v>198148.78612148779</v>
      </c>
      <c r="N167" s="4">
        <f>_xlfn.LET(
_xlpm.CumulativePrincipalCalculation,SUM($G$29:$H167),
_xlpm.CumulativePrincipalCalculationIfPrincipalLessThenOrEqualToMonthlyPaymentCondition,$N166+$H167,
_xlpm.PrincipalOwedCalculation,$B$10-$F167,
_xlpm.IsPrincipalLessThenOrEqualToMonthlyPaymentCondition,$I166&lt;=$B$10,
_xlpm.IsPrincipalZeroCondition,ROUND($I166,2) = 0,
_xlpm.IsPrincipalRemainingBlankCondition,$I166="",
_xlpm.IsPeriodBlankCondition,ISBLANK($A167),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41524.053402551523</v>
      </c>
      <c r="O167" s="4">
        <f>_xlfn.LET(
_xlpm.CumulativePMICalculation,SUM($K$29:$K167),
_xlpm.IsPrincipalZeroCondition,ROUND($I166,2) = 0,
_xlpm.IsPrincipalRemainingBlankCondition,$I166="",
_xlpm.IsPeriodBlankCondition,ISBLANK($A167),
_xlpm.Calculation,IF(_xlpm.IsPeriodBlankCondition,"",IF(_xlpm.IsPrincipalRemainingBlankCondition,"",IF(_xlpm.IsPrincipalZeroCondition,"",_xlpm.CumulativePMICalculation))),
_xlpm.Calculation
)</f>
        <v>26100</v>
      </c>
      <c r="P167" s="4">
        <f t="shared" si="23"/>
        <v>265772.8395240393</v>
      </c>
      <c r="Q167" s="4">
        <f>_xlfn.LET(
_xlpm.CumulativeHousingPaymentsIncludingAdditionalCosts,SUM($L$29:$L167),
_xlpm.PrincipalOwedCalculation,$B$10-$F167,
_xlpm.IsPrincipalLessThenOrEqualToMonthlyPaymentCondition,$I166&lt;=$B$10,
_xlpm.IsPrincipalZeroCondition,ROUND($I166,2) = 0,
_xlpm.IsPrincipalRemainingBlankCondition,$I166="",
_xlpm.IsPeriodBlankCondition,ISBLANK($A167),
_xlpm.Calculation,IF(_xlpm.IsPeriodBlankCondition,"",IF(_xlpm.IsPrincipalRemainingBlankCondition,"",IF(_xlpm.IsPrincipalZeroCondition,"",_xlpm.CumulativeHousingPaymentsIncludingAdditionalCosts))),
_xlpm.Calculation
)</f>
        <v>335272.83952403872</v>
      </c>
    </row>
    <row r="168" spans="1:17" x14ac:dyDescent="0.3">
      <c r="A168">
        <v>140</v>
      </c>
      <c r="B168" s="34">
        <f t="shared" si="21"/>
        <v>48061</v>
      </c>
      <c r="C168" s="53">
        <v>0.1</v>
      </c>
      <c r="D168" s="35">
        <f>_xlfn.LET(
_xlpm.Payment,IF(OR($C168&lt;&gt;$C167,$C167=""),-PMT($C168/12,COUNT($A168:$A$628),$I167),$D167),
_xlpm.IsPrincipalRemainingZeroCondition,ROUND($I167,2)=0,
_xlpm.IsPrincipalRemainingBlankCondition,$I167="",
_xlpm.IsPeriodBlankCondition,ISBLANK($A168),
_xlpm.Calculation,IF(_xlpm.IsPeriodBlankCondition,"",IF(_xlpm.IsPrincipalRemainingBlankCondition,"",IF(_xlpm.IsPrincipalRemainingZeroCondition,"",_xlpm.Payment))),
_xlpm.Calculation
)</f>
        <v>1563.4573496323683</v>
      </c>
      <c r="E168" s="4">
        <f t="shared" si="22"/>
        <v>138475.94659744852</v>
      </c>
      <c r="F168" s="4" cm="1">
        <f t="array" ref="F168">_xlfn.LET(
_xlpm.InterestCalculation,$I167*($C168/12),
_xlpm.IsPrincipalRemainingZeroCondition,ROUND($I167,2)=0,
_xlpm.IsPrincipalRemainingBlankCondition,$I167="",
_xlpm.IsPeriodBlankCondition,ISBLANK($A168),
_xlpm.Calculation,IF(_xlpm.IsPeriodBlankCondition,"",IF(_xlpm.IsPrincipalRemainingBlankCondition,"",IF(_xlpm.IsPrincipalRemainingZeroCondition,"",_xlpm.InterestCalculation))),
_xlpm.Calculation
)</f>
        <v>1153.9662216454044</v>
      </c>
      <c r="G168" s="4">
        <f t="shared" si="16"/>
        <v>409.49112798696387</v>
      </c>
      <c r="H168" s="4">
        <v>100</v>
      </c>
      <c r="I168" s="4">
        <f t="shared" si="17"/>
        <v>137966.45546946157</v>
      </c>
      <c r="J168" s="4">
        <f t="shared" si="18"/>
        <v>500</v>
      </c>
      <c r="K168" s="4" t="str">
        <f t="shared" si="19"/>
        <v/>
      </c>
      <c r="L168" s="4">
        <f t="shared" si="20"/>
        <v>2163.4573496323683</v>
      </c>
      <c r="M168" s="4">
        <f>_xlfn.LET(
_xlpm.CumulativeInterestCalculation,SUM($F$29:$F168),
_xlpm.IsPrincipalZeroCondition,ROUND($I167,2) = 0,
_xlpm.IsPrincipalRemainingBlankCondition,$I167="",
_xlpm.IsPeriodBlankCondition,ISBLANK($A168),
_xlpm.Calculation,IF(_xlpm.IsPeriodBlankCondition,"",IF(_xlpm.IsPrincipalRemainingBlankCondition,"",IF(_xlpm.IsPrincipalZeroCondition,"",_xlpm.CumulativeInterestCalculation))),
_xlpm.Calculation
)</f>
        <v>199302.75234313321</v>
      </c>
      <c r="N168" s="4">
        <f>_xlfn.LET(
_xlpm.CumulativePrincipalCalculation,SUM($G$29:$H168),
_xlpm.CumulativePrincipalCalculationIfPrincipalLessThenOrEqualToMonthlyPaymentCondition,$N167+$H168,
_xlpm.PrincipalOwedCalculation,$B$10-$F168,
_xlpm.IsPrincipalLessThenOrEqualToMonthlyPaymentCondition,$I167&lt;=$B$10,
_xlpm.IsPrincipalZeroCondition,ROUND($I167,2) = 0,
_xlpm.IsPrincipalRemainingBlankCondition,$I167="",
_xlpm.IsPeriodBlankCondition,ISBLANK($A168),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42033.544530538486</v>
      </c>
      <c r="O168" s="4">
        <f>_xlfn.LET(
_xlpm.CumulativePMICalculation,SUM($K$29:$K168),
_xlpm.IsPrincipalZeroCondition,ROUND($I167,2) = 0,
_xlpm.IsPrincipalRemainingBlankCondition,$I167="",
_xlpm.IsPeriodBlankCondition,ISBLANK($A168),
_xlpm.Calculation,IF(_xlpm.IsPeriodBlankCondition,"",IF(_xlpm.IsPrincipalRemainingBlankCondition,"",IF(_xlpm.IsPrincipalZeroCondition,"",_xlpm.CumulativePMICalculation))),
_xlpm.Calculation
)</f>
        <v>26100</v>
      </c>
      <c r="P168" s="4">
        <f t="shared" si="23"/>
        <v>267436.2968736717</v>
      </c>
      <c r="Q168" s="4">
        <f>_xlfn.LET(
_xlpm.CumulativeHousingPaymentsIncludingAdditionalCosts,SUM($L$29:$L168),
_xlpm.PrincipalOwedCalculation,$B$10-$F168,
_xlpm.IsPrincipalLessThenOrEqualToMonthlyPaymentCondition,$I167&lt;=$B$10,
_xlpm.IsPrincipalZeroCondition,ROUND($I167,2) = 0,
_xlpm.IsPrincipalRemainingBlankCondition,$I167="",
_xlpm.IsPeriodBlankCondition,ISBLANK($A168),
_xlpm.Calculation,IF(_xlpm.IsPeriodBlankCondition,"",IF(_xlpm.IsPrincipalRemainingBlankCondition,"",IF(_xlpm.IsPrincipalZeroCondition,"",_xlpm.CumulativeHousingPaymentsIncludingAdditionalCosts))),
_xlpm.Calculation
)</f>
        <v>337436.29687367106</v>
      </c>
    </row>
    <row r="169" spans="1:17" x14ac:dyDescent="0.3">
      <c r="A169">
        <v>141</v>
      </c>
      <c r="B169" s="34">
        <f t="shared" si="21"/>
        <v>48092</v>
      </c>
      <c r="C169" s="53">
        <v>0.1</v>
      </c>
      <c r="D169" s="35">
        <f>_xlfn.LET(
_xlpm.Payment,IF(OR($C169&lt;&gt;$C168,$C168=""),-PMT($C169/12,COUNT($A169:$A$628),$I168),$D168),
_xlpm.IsPrincipalRemainingZeroCondition,ROUND($I168,2)=0,
_xlpm.IsPrincipalRemainingBlankCondition,$I168="",
_xlpm.IsPeriodBlankCondition,ISBLANK($A169),
_xlpm.Calculation,IF(_xlpm.IsPeriodBlankCondition,"",IF(_xlpm.IsPrincipalRemainingBlankCondition,"",IF(_xlpm.IsPrincipalRemainingZeroCondition,"",_xlpm.Payment))),
_xlpm.Calculation
)</f>
        <v>1563.4573496323683</v>
      </c>
      <c r="E169" s="4">
        <f t="shared" si="22"/>
        <v>137966.45546946157</v>
      </c>
      <c r="F169" s="4" cm="1">
        <f t="array" ref="F169">_xlfn.LET(
_xlpm.InterestCalculation,$I168*($C169/12),
_xlpm.IsPrincipalRemainingZeroCondition,ROUND($I168,2)=0,
_xlpm.IsPrincipalRemainingBlankCondition,$I168="",
_xlpm.IsPeriodBlankCondition,ISBLANK($A169),
_xlpm.Calculation,IF(_xlpm.IsPeriodBlankCondition,"",IF(_xlpm.IsPrincipalRemainingBlankCondition,"",IF(_xlpm.IsPrincipalRemainingZeroCondition,"",_xlpm.InterestCalculation))),
_xlpm.Calculation
)</f>
        <v>1149.7204622455131</v>
      </c>
      <c r="G169" s="4">
        <f t="shared" si="16"/>
        <v>413.73688738685519</v>
      </c>
      <c r="H169" s="4">
        <v>100</v>
      </c>
      <c r="I169" s="4">
        <f t="shared" si="17"/>
        <v>137452.71858207471</v>
      </c>
      <c r="J169" s="4">
        <f t="shared" si="18"/>
        <v>500</v>
      </c>
      <c r="K169" s="4" t="str">
        <f t="shared" si="19"/>
        <v/>
      </c>
      <c r="L169" s="4">
        <f t="shared" si="20"/>
        <v>2163.4573496323683</v>
      </c>
      <c r="M169" s="4">
        <f>_xlfn.LET(
_xlpm.CumulativeInterestCalculation,SUM($F$29:$F169),
_xlpm.IsPrincipalZeroCondition,ROUND($I168,2) = 0,
_xlpm.IsPrincipalRemainingBlankCondition,$I168="",
_xlpm.IsPeriodBlankCondition,ISBLANK($A169),
_xlpm.Calculation,IF(_xlpm.IsPeriodBlankCondition,"",IF(_xlpm.IsPrincipalRemainingBlankCondition,"",IF(_xlpm.IsPrincipalZeroCondition,"",_xlpm.CumulativeInterestCalculation))),
_xlpm.Calculation
)</f>
        <v>200452.47280537873</v>
      </c>
      <c r="N169" s="4">
        <f>_xlfn.LET(
_xlpm.CumulativePrincipalCalculation,SUM($G$29:$H169),
_xlpm.CumulativePrincipalCalculationIfPrincipalLessThenOrEqualToMonthlyPaymentCondition,$N168+$H169,
_xlpm.PrincipalOwedCalculation,$B$10-$F169,
_xlpm.IsPrincipalLessThenOrEqualToMonthlyPaymentCondition,$I168&lt;=$B$10,
_xlpm.IsPrincipalZeroCondition,ROUND($I168,2) = 0,
_xlpm.IsPrincipalRemainingBlankCondition,$I168="",
_xlpm.IsPeriodBlankCondition,ISBLANK($A169),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42547.28141792534</v>
      </c>
      <c r="O169" s="4">
        <f>_xlfn.LET(
_xlpm.CumulativePMICalculation,SUM($K$29:$K169),
_xlpm.IsPrincipalZeroCondition,ROUND($I168,2) = 0,
_xlpm.IsPrincipalRemainingBlankCondition,$I168="",
_xlpm.IsPeriodBlankCondition,ISBLANK($A169),
_xlpm.Calculation,IF(_xlpm.IsPeriodBlankCondition,"",IF(_xlpm.IsPrincipalRemainingBlankCondition,"",IF(_xlpm.IsPrincipalZeroCondition,"",_xlpm.CumulativePMICalculation))),
_xlpm.Calculation
)</f>
        <v>26100</v>
      </c>
      <c r="P169" s="4">
        <f t="shared" si="23"/>
        <v>269099.7542233041</v>
      </c>
      <c r="Q169" s="4">
        <f>_xlfn.LET(
_xlpm.CumulativeHousingPaymentsIncludingAdditionalCosts,SUM($L$29:$L169),
_xlpm.PrincipalOwedCalculation,$B$10-$F169,
_xlpm.IsPrincipalLessThenOrEqualToMonthlyPaymentCondition,$I168&lt;=$B$10,
_xlpm.IsPrincipalZeroCondition,ROUND($I168,2) = 0,
_xlpm.IsPrincipalRemainingBlankCondition,$I168="",
_xlpm.IsPeriodBlankCondition,ISBLANK($A169),
_xlpm.Calculation,IF(_xlpm.IsPeriodBlankCondition,"",IF(_xlpm.IsPrincipalRemainingBlankCondition,"",IF(_xlpm.IsPrincipalZeroCondition,"",_xlpm.CumulativeHousingPaymentsIncludingAdditionalCosts))),
_xlpm.Calculation
)</f>
        <v>339599.7542233034</v>
      </c>
    </row>
    <row r="170" spans="1:17" x14ac:dyDescent="0.3">
      <c r="A170">
        <v>142</v>
      </c>
      <c r="B170" s="34">
        <f t="shared" si="21"/>
        <v>48122</v>
      </c>
      <c r="C170" s="53">
        <v>0.1</v>
      </c>
      <c r="D170" s="35">
        <f>_xlfn.LET(
_xlpm.Payment,IF(OR($C170&lt;&gt;$C169,$C169=""),-PMT($C170/12,COUNT($A170:$A$628),$I169),$D169),
_xlpm.IsPrincipalRemainingZeroCondition,ROUND($I169,2)=0,
_xlpm.IsPrincipalRemainingBlankCondition,$I169="",
_xlpm.IsPeriodBlankCondition,ISBLANK($A170),
_xlpm.Calculation,IF(_xlpm.IsPeriodBlankCondition,"",IF(_xlpm.IsPrincipalRemainingBlankCondition,"",IF(_xlpm.IsPrincipalRemainingZeroCondition,"",_xlpm.Payment))),
_xlpm.Calculation
)</f>
        <v>1563.4573496323683</v>
      </c>
      <c r="E170" s="4">
        <f t="shared" si="22"/>
        <v>137452.71858207471</v>
      </c>
      <c r="F170" s="4" cm="1">
        <f t="array" ref="F170">_xlfn.LET(
_xlpm.InterestCalculation,$I169*($C170/12),
_xlpm.IsPrincipalRemainingZeroCondition,ROUND($I169,2)=0,
_xlpm.IsPrincipalRemainingBlankCondition,$I169="",
_xlpm.IsPeriodBlankCondition,ISBLANK($A170),
_xlpm.Calculation,IF(_xlpm.IsPeriodBlankCondition,"",IF(_xlpm.IsPrincipalRemainingBlankCondition,"",IF(_xlpm.IsPrincipalRemainingZeroCondition,"",_xlpm.InterestCalculation))),
_xlpm.Calculation
)</f>
        <v>1145.4393215172893</v>
      </c>
      <c r="G170" s="4">
        <f t="shared" si="16"/>
        <v>418.01802811507901</v>
      </c>
      <c r="H170" s="4">
        <v>100</v>
      </c>
      <c r="I170" s="4">
        <f t="shared" si="17"/>
        <v>136934.70055395964</v>
      </c>
      <c r="J170" s="4">
        <f t="shared" si="18"/>
        <v>500</v>
      </c>
      <c r="K170" s="4" t="str">
        <f t="shared" si="19"/>
        <v/>
      </c>
      <c r="L170" s="4">
        <f t="shared" si="20"/>
        <v>2163.4573496323683</v>
      </c>
      <c r="M170" s="4">
        <f>_xlfn.LET(
_xlpm.CumulativeInterestCalculation,SUM($F$29:$F170),
_xlpm.IsPrincipalZeroCondition,ROUND($I169,2) = 0,
_xlpm.IsPrincipalRemainingBlankCondition,$I169="",
_xlpm.IsPeriodBlankCondition,ISBLANK($A170),
_xlpm.Calculation,IF(_xlpm.IsPeriodBlankCondition,"",IF(_xlpm.IsPrincipalRemainingBlankCondition,"",IF(_xlpm.IsPrincipalZeroCondition,"",_xlpm.CumulativeInterestCalculation))),
_xlpm.Calculation
)</f>
        <v>201597.912126896</v>
      </c>
      <c r="N170" s="4">
        <f>_xlfn.LET(
_xlpm.CumulativePrincipalCalculation,SUM($G$29:$H170),
_xlpm.CumulativePrincipalCalculationIfPrincipalLessThenOrEqualToMonthlyPaymentCondition,$N169+$H170,
_xlpm.PrincipalOwedCalculation,$B$10-$F170,
_xlpm.IsPrincipalLessThenOrEqualToMonthlyPaymentCondition,$I169&lt;=$B$10,
_xlpm.IsPrincipalZeroCondition,ROUND($I169,2) = 0,
_xlpm.IsPrincipalRemainingBlankCondition,$I169="",
_xlpm.IsPeriodBlankCondition,ISBLANK($A170),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43065.299446040422</v>
      </c>
      <c r="O170" s="4">
        <f>_xlfn.LET(
_xlpm.CumulativePMICalculation,SUM($K$29:$K170),
_xlpm.IsPrincipalZeroCondition,ROUND($I169,2) = 0,
_xlpm.IsPrincipalRemainingBlankCondition,$I169="",
_xlpm.IsPeriodBlankCondition,ISBLANK($A170),
_xlpm.Calculation,IF(_xlpm.IsPeriodBlankCondition,"",IF(_xlpm.IsPrincipalRemainingBlankCondition,"",IF(_xlpm.IsPrincipalZeroCondition,"",_xlpm.CumulativePMICalculation))),
_xlpm.Calculation
)</f>
        <v>26100</v>
      </c>
      <c r="P170" s="4">
        <f t="shared" si="23"/>
        <v>270763.21157293639</v>
      </c>
      <c r="Q170" s="4">
        <f>_xlfn.LET(
_xlpm.CumulativeHousingPaymentsIncludingAdditionalCosts,SUM($L$29:$L170),
_xlpm.PrincipalOwedCalculation,$B$10-$F170,
_xlpm.IsPrincipalLessThenOrEqualToMonthlyPaymentCondition,$I169&lt;=$B$10,
_xlpm.IsPrincipalZeroCondition,ROUND($I169,2) = 0,
_xlpm.IsPrincipalRemainingBlankCondition,$I169="",
_xlpm.IsPeriodBlankCondition,ISBLANK($A170),
_xlpm.Calculation,IF(_xlpm.IsPeriodBlankCondition,"",IF(_xlpm.IsPrincipalRemainingBlankCondition,"",IF(_xlpm.IsPrincipalZeroCondition,"",_xlpm.CumulativeHousingPaymentsIncludingAdditionalCosts))),
_xlpm.Calculation
)</f>
        <v>341763.21157293575</v>
      </c>
    </row>
    <row r="171" spans="1:17" x14ac:dyDescent="0.3">
      <c r="A171">
        <v>143</v>
      </c>
      <c r="B171" s="34">
        <f t="shared" si="21"/>
        <v>48153</v>
      </c>
      <c r="C171" s="53">
        <v>0.1</v>
      </c>
      <c r="D171" s="35">
        <f>_xlfn.LET(
_xlpm.Payment,IF(OR($C171&lt;&gt;$C170,$C170=""),-PMT($C171/12,COUNT($A171:$A$628),$I170),$D170),
_xlpm.IsPrincipalRemainingZeroCondition,ROUND($I170,2)=0,
_xlpm.IsPrincipalRemainingBlankCondition,$I170="",
_xlpm.IsPeriodBlankCondition,ISBLANK($A171),
_xlpm.Calculation,IF(_xlpm.IsPeriodBlankCondition,"",IF(_xlpm.IsPrincipalRemainingBlankCondition,"",IF(_xlpm.IsPrincipalRemainingZeroCondition,"",_xlpm.Payment))),
_xlpm.Calculation
)</f>
        <v>1563.4573496323683</v>
      </c>
      <c r="E171" s="4">
        <f t="shared" si="22"/>
        <v>136934.70055395964</v>
      </c>
      <c r="F171" s="4" cm="1">
        <f t="array" ref="F171">_xlfn.LET(
_xlpm.InterestCalculation,$I170*($C171/12),
_xlpm.IsPrincipalRemainingZeroCondition,ROUND($I170,2)=0,
_xlpm.IsPrincipalRemainingBlankCondition,$I170="",
_xlpm.IsPeriodBlankCondition,ISBLANK($A171),
_xlpm.Calculation,IF(_xlpm.IsPeriodBlankCondition,"",IF(_xlpm.IsPrincipalRemainingBlankCondition,"",IF(_xlpm.IsPrincipalRemainingZeroCondition,"",_xlpm.InterestCalculation))),
_xlpm.Calculation
)</f>
        <v>1141.1225046163304</v>
      </c>
      <c r="G171" s="4">
        <f t="shared" si="16"/>
        <v>422.33484501603789</v>
      </c>
      <c r="H171" s="4">
        <v>100</v>
      </c>
      <c r="I171" s="4">
        <f t="shared" si="17"/>
        <v>136412.3657089436</v>
      </c>
      <c r="J171" s="4">
        <f t="shared" si="18"/>
        <v>500</v>
      </c>
      <c r="K171" s="4" t="str">
        <f t="shared" si="19"/>
        <v/>
      </c>
      <c r="L171" s="4">
        <f t="shared" si="20"/>
        <v>2163.4573496323683</v>
      </c>
      <c r="M171" s="4">
        <f>_xlfn.LET(
_xlpm.CumulativeInterestCalculation,SUM($F$29:$F171),
_xlpm.IsPrincipalZeroCondition,ROUND($I170,2) = 0,
_xlpm.IsPrincipalRemainingBlankCondition,$I170="",
_xlpm.IsPeriodBlankCondition,ISBLANK($A171),
_xlpm.Calculation,IF(_xlpm.IsPeriodBlankCondition,"",IF(_xlpm.IsPrincipalRemainingBlankCondition,"",IF(_xlpm.IsPrincipalZeroCondition,"",_xlpm.CumulativeInterestCalculation))),
_xlpm.Calculation
)</f>
        <v>202739.03463151233</v>
      </c>
      <c r="N171" s="4">
        <f>_xlfn.LET(
_xlpm.CumulativePrincipalCalculation,SUM($G$29:$H171),
_xlpm.CumulativePrincipalCalculationIfPrincipalLessThenOrEqualToMonthlyPaymentCondition,$N170+$H171,
_xlpm.PrincipalOwedCalculation,$B$10-$F171,
_xlpm.IsPrincipalLessThenOrEqualToMonthlyPaymentCondition,$I170&lt;=$B$10,
_xlpm.IsPrincipalZeroCondition,ROUND($I170,2) = 0,
_xlpm.IsPrincipalRemainingBlankCondition,$I170="",
_xlpm.IsPeriodBlankCondition,ISBLANK($A171),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43587.634291056464</v>
      </c>
      <c r="O171" s="4">
        <f>_xlfn.LET(
_xlpm.CumulativePMICalculation,SUM($K$29:$K171),
_xlpm.IsPrincipalZeroCondition,ROUND($I170,2) = 0,
_xlpm.IsPrincipalRemainingBlankCondition,$I170="",
_xlpm.IsPeriodBlankCondition,ISBLANK($A171),
_xlpm.Calculation,IF(_xlpm.IsPeriodBlankCondition,"",IF(_xlpm.IsPrincipalRemainingBlankCondition,"",IF(_xlpm.IsPrincipalZeroCondition,"",_xlpm.CumulativePMICalculation))),
_xlpm.Calculation
)</f>
        <v>26100</v>
      </c>
      <c r="P171" s="4">
        <f t="shared" si="23"/>
        <v>272426.66892256879</v>
      </c>
      <c r="Q171" s="4">
        <f>_xlfn.LET(
_xlpm.CumulativeHousingPaymentsIncludingAdditionalCosts,SUM($L$29:$L171),
_xlpm.PrincipalOwedCalculation,$B$10-$F171,
_xlpm.IsPrincipalLessThenOrEqualToMonthlyPaymentCondition,$I170&lt;=$B$10,
_xlpm.IsPrincipalZeroCondition,ROUND($I170,2) = 0,
_xlpm.IsPrincipalRemainingBlankCondition,$I170="",
_xlpm.IsPeriodBlankCondition,ISBLANK($A171),
_xlpm.Calculation,IF(_xlpm.IsPeriodBlankCondition,"",IF(_xlpm.IsPrincipalRemainingBlankCondition,"",IF(_xlpm.IsPrincipalZeroCondition,"",_xlpm.CumulativeHousingPaymentsIncludingAdditionalCosts))),
_xlpm.Calculation
)</f>
        <v>343926.66892256809</v>
      </c>
    </row>
    <row r="172" spans="1:17" x14ac:dyDescent="0.3">
      <c r="A172">
        <v>144</v>
      </c>
      <c r="B172" s="34">
        <f t="shared" si="21"/>
        <v>48183</v>
      </c>
      <c r="C172" s="53">
        <v>0.1</v>
      </c>
      <c r="D172" s="35">
        <f>_xlfn.LET(
_xlpm.Payment,IF(OR($C172&lt;&gt;$C171,$C171=""),-PMT($C172/12,COUNT($A172:$A$628),$I171),$D171),
_xlpm.IsPrincipalRemainingZeroCondition,ROUND($I171,2)=0,
_xlpm.IsPrincipalRemainingBlankCondition,$I171="",
_xlpm.IsPeriodBlankCondition,ISBLANK($A172),
_xlpm.Calculation,IF(_xlpm.IsPeriodBlankCondition,"",IF(_xlpm.IsPrincipalRemainingBlankCondition,"",IF(_xlpm.IsPrincipalRemainingZeroCondition,"",_xlpm.Payment))),
_xlpm.Calculation
)</f>
        <v>1563.4573496323683</v>
      </c>
      <c r="E172" s="4">
        <f t="shared" si="22"/>
        <v>136412.3657089436</v>
      </c>
      <c r="F172" s="4" cm="1">
        <f t="array" ref="F172">_xlfn.LET(
_xlpm.InterestCalculation,$I171*($C172/12),
_xlpm.IsPrincipalRemainingZeroCondition,ROUND($I171,2)=0,
_xlpm.IsPrincipalRemainingBlankCondition,$I171="",
_xlpm.IsPeriodBlankCondition,ISBLANK($A172),
_xlpm.Calculation,IF(_xlpm.IsPeriodBlankCondition,"",IF(_xlpm.IsPrincipalRemainingBlankCondition,"",IF(_xlpm.IsPrincipalRemainingZeroCondition,"",_xlpm.InterestCalculation))),
_xlpm.Calculation
)</f>
        <v>1136.7697142411967</v>
      </c>
      <c r="G172" s="4">
        <f t="shared" si="16"/>
        <v>426.68763539117163</v>
      </c>
      <c r="H172" s="4">
        <v>100</v>
      </c>
      <c r="I172" s="4">
        <f t="shared" si="17"/>
        <v>135885.67807355244</v>
      </c>
      <c r="J172" s="4">
        <f t="shared" si="18"/>
        <v>500</v>
      </c>
      <c r="K172" s="4" t="str">
        <f t="shared" si="19"/>
        <v/>
      </c>
      <c r="L172" s="4">
        <f t="shared" si="20"/>
        <v>2163.4573496323683</v>
      </c>
      <c r="M172" s="4">
        <f>_xlfn.LET(
_xlpm.CumulativeInterestCalculation,SUM($F$29:$F172),
_xlpm.IsPrincipalZeroCondition,ROUND($I171,2) = 0,
_xlpm.IsPrincipalRemainingBlankCondition,$I171="",
_xlpm.IsPeriodBlankCondition,ISBLANK($A172),
_xlpm.Calculation,IF(_xlpm.IsPeriodBlankCondition,"",IF(_xlpm.IsPrincipalRemainingBlankCondition,"",IF(_xlpm.IsPrincipalZeroCondition,"",_xlpm.CumulativeInterestCalculation))),
_xlpm.Calculation
)</f>
        <v>203875.80434575354</v>
      </c>
      <c r="N172" s="4">
        <f>_xlfn.LET(
_xlpm.CumulativePrincipalCalculation,SUM($G$29:$H172),
_xlpm.CumulativePrincipalCalculationIfPrincipalLessThenOrEqualToMonthlyPaymentCondition,$N171+$H172,
_xlpm.PrincipalOwedCalculation,$B$10-$F172,
_xlpm.IsPrincipalLessThenOrEqualToMonthlyPaymentCondition,$I171&lt;=$B$10,
_xlpm.IsPrincipalZeroCondition,ROUND($I171,2) = 0,
_xlpm.IsPrincipalRemainingBlankCondition,$I171="",
_xlpm.IsPeriodBlankCondition,ISBLANK($A172),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44114.321926447636</v>
      </c>
      <c r="O172" s="4">
        <f>_xlfn.LET(
_xlpm.CumulativePMICalculation,SUM($K$29:$K172),
_xlpm.IsPrincipalZeroCondition,ROUND($I171,2) = 0,
_xlpm.IsPrincipalRemainingBlankCondition,$I171="",
_xlpm.IsPeriodBlankCondition,ISBLANK($A172),
_xlpm.Calculation,IF(_xlpm.IsPeriodBlankCondition,"",IF(_xlpm.IsPrincipalRemainingBlankCondition,"",IF(_xlpm.IsPrincipalZeroCondition,"",_xlpm.CumulativePMICalculation))),
_xlpm.Calculation
)</f>
        <v>26100</v>
      </c>
      <c r="P172" s="4">
        <f t="shared" si="23"/>
        <v>274090.12627220119</v>
      </c>
      <c r="Q172" s="4">
        <f>_xlfn.LET(
_xlpm.CumulativeHousingPaymentsIncludingAdditionalCosts,SUM($L$29:$L172),
_xlpm.PrincipalOwedCalculation,$B$10-$F172,
_xlpm.IsPrincipalLessThenOrEqualToMonthlyPaymentCondition,$I171&lt;=$B$10,
_xlpm.IsPrincipalZeroCondition,ROUND($I171,2) = 0,
_xlpm.IsPrincipalRemainingBlankCondition,$I171="",
_xlpm.IsPeriodBlankCondition,ISBLANK($A172),
_xlpm.Calculation,IF(_xlpm.IsPeriodBlankCondition,"",IF(_xlpm.IsPrincipalRemainingBlankCondition,"",IF(_xlpm.IsPrincipalZeroCondition,"",_xlpm.CumulativeHousingPaymentsIncludingAdditionalCosts))),
_xlpm.Calculation
)</f>
        <v>346090.12627220043</v>
      </c>
    </row>
    <row r="173" spans="1:17" x14ac:dyDescent="0.3">
      <c r="A173">
        <v>145</v>
      </c>
      <c r="B173" s="34">
        <f t="shared" si="21"/>
        <v>48214</v>
      </c>
      <c r="C173" s="53">
        <v>0.1</v>
      </c>
      <c r="D173" s="35">
        <f>_xlfn.LET(
_xlpm.Payment,IF(OR($C173&lt;&gt;$C172,$C172=""),-PMT($C173/12,COUNT($A173:$A$628),$I172),$D172),
_xlpm.IsPrincipalRemainingZeroCondition,ROUND($I172,2)=0,
_xlpm.IsPrincipalRemainingBlankCondition,$I172="",
_xlpm.IsPeriodBlankCondition,ISBLANK($A173),
_xlpm.Calculation,IF(_xlpm.IsPeriodBlankCondition,"",IF(_xlpm.IsPrincipalRemainingBlankCondition,"",IF(_xlpm.IsPrincipalRemainingZeroCondition,"",_xlpm.Payment))),
_xlpm.Calculation
)</f>
        <v>1563.4573496323683</v>
      </c>
      <c r="E173" s="4">
        <f t="shared" si="22"/>
        <v>135885.67807355244</v>
      </c>
      <c r="F173" s="4" cm="1">
        <f t="array" ref="F173">_xlfn.LET(
_xlpm.InterestCalculation,$I172*($C173/12),
_xlpm.IsPrincipalRemainingZeroCondition,ROUND($I172,2)=0,
_xlpm.IsPrincipalRemainingBlankCondition,$I172="",
_xlpm.IsPeriodBlankCondition,ISBLANK($A173),
_xlpm.Calculation,IF(_xlpm.IsPeriodBlankCondition,"",IF(_xlpm.IsPrincipalRemainingBlankCondition,"",IF(_xlpm.IsPrincipalRemainingZeroCondition,"",_xlpm.InterestCalculation))),
_xlpm.Calculation
)</f>
        <v>1132.380650612937</v>
      </c>
      <c r="G173" s="4">
        <f t="shared" si="16"/>
        <v>431.07669901943132</v>
      </c>
      <c r="H173" s="4">
        <v>100</v>
      </c>
      <c r="I173" s="4">
        <f t="shared" si="17"/>
        <v>135354.601374533</v>
      </c>
      <c r="J173" s="4">
        <f t="shared" si="18"/>
        <v>500</v>
      </c>
      <c r="K173" s="4" t="str">
        <f t="shared" si="19"/>
        <v/>
      </c>
      <c r="L173" s="4">
        <f t="shared" si="20"/>
        <v>2163.4573496323683</v>
      </c>
      <c r="M173" s="4">
        <f>_xlfn.LET(
_xlpm.CumulativeInterestCalculation,SUM($F$29:$F173),
_xlpm.IsPrincipalZeroCondition,ROUND($I172,2) = 0,
_xlpm.IsPrincipalRemainingBlankCondition,$I172="",
_xlpm.IsPeriodBlankCondition,ISBLANK($A173),
_xlpm.Calculation,IF(_xlpm.IsPeriodBlankCondition,"",IF(_xlpm.IsPrincipalRemainingBlankCondition,"",IF(_xlpm.IsPrincipalZeroCondition,"",_xlpm.CumulativeInterestCalculation))),
_xlpm.Calculation
)</f>
        <v>205008.18499636647</v>
      </c>
      <c r="N173" s="4">
        <f>_xlfn.LET(
_xlpm.CumulativePrincipalCalculation,SUM($G$29:$H173),
_xlpm.CumulativePrincipalCalculationIfPrincipalLessThenOrEqualToMonthlyPaymentCondition,$N172+$H173,
_xlpm.PrincipalOwedCalculation,$B$10-$F173,
_xlpm.IsPrincipalLessThenOrEqualToMonthlyPaymentCondition,$I172&lt;=$B$10,
_xlpm.IsPrincipalZeroCondition,ROUND($I172,2) = 0,
_xlpm.IsPrincipalRemainingBlankCondition,$I172="",
_xlpm.IsPeriodBlankCondition,ISBLANK($A173),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44645.398625467067</v>
      </c>
      <c r="O173" s="4">
        <f>_xlfn.LET(
_xlpm.CumulativePMICalculation,SUM($K$29:$K173),
_xlpm.IsPrincipalZeroCondition,ROUND($I172,2) = 0,
_xlpm.IsPrincipalRemainingBlankCondition,$I172="",
_xlpm.IsPeriodBlankCondition,ISBLANK($A173),
_xlpm.Calculation,IF(_xlpm.IsPeriodBlankCondition,"",IF(_xlpm.IsPrincipalRemainingBlankCondition,"",IF(_xlpm.IsPrincipalZeroCondition,"",_xlpm.CumulativePMICalculation))),
_xlpm.Calculation
)</f>
        <v>26100</v>
      </c>
      <c r="P173" s="4">
        <f t="shared" si="23"/>
        <v>275753.58362183353</v>
      </c>
      <c r="Q173" s="4">
        <f>_xlfn.LET(
_xlpm.CumulativeHousingPaymentsIncludingAdditionalCosts,SUM($L$29:$L173),
_xlpm.PrincipalOwedCalculation,$B$10-$F173,
_xlpm.IsPrincipalLessThenOrEqualToMonthlyPaymentCondition,$I172&lt;=$B$10,
_xlpm.IsPrincipalZeroCondition,ROUND($I172,2) = 0,
_xlpm.IsPrincipalRemainingBlankCondition,$I172="",
_xlpm.IsPeriodBlankCondition,ISBLANK($A173),
_xlpm.Calculation,IF(_xlpm.IsPeriodBlankCondition,"",IF(_xlpm.IsPrincipalRemainingBlankCondition,"",IF(_xlpm.IsPrincipalZeroCondition,"",_xlpm.CumulativeHousingPaymentsIncludingAdditionalCosts))),
_xlpm.Calculation
)</f>
        <v>348253.58362183277</v>
      </c>
    </row>
    <row r="174" spans="1:17" x14ac:dyDescent="0.3">
      <c r="A174">
        <v>146</v>
      </c>
      <c r="B174" s="34">
        <f t="shared" si="21"/>
        <v>48245</v>
      </c>
      <c r="C174" s="53">
        <v>0.1</v>
      </c>
      <c r="D174" s="35">
        <f>_xlfn.LET(
_xlpm.Payment,IF(OR($C174&lt;&gt;$C173,$C173=""),-PMT($C174/12,COUNT($A174:$A$628),$I173),$D173),
_xlpm.IsPrincipalRemainingZeroCondition,ROUND($I173,2)=0,
_xlpm.IsPrincipalRemainingBlankCondition,$I173="",
_xlpm.IsPeriodBlankCondition,ISBLANK($A174),
_xlpm.Calculation,IF(_xlpm.IsPeriodBlankCondition,"",IF(_xlpm.IsPrincipalRemainingBlankCondition,"",IF(_xlpm.IsPrincipalRemainingZeroCondition,"",_xlpm.Payment))),
_xlpm.Calculation
)</f>
        <v>1563.4573496323683</v>
      </c>
      <c r="E174" s="4">
        <f t="shared" si="22"/>
        <v>135354.601374533</v>
      </c>
      <c r="F174" s="4" cm="1">
        <f t="array" ref="F174">_xlfn.LET(
_xlpm.InterestCalculation,$I173*($C174/12),
_xlpm.IsPrincipalRemainingZeroCondition,ROUND($I173,2)=0,
_xlpm.IsPrincipalRemainingBlankCondition,$I173="",
_xlpm.IsPeriodBlankCondition,ISBLANK($A174),
_xlpm.Calculation,IF(_xlpm.IsPeriodBlankCondition,"",IF(_xlpm.IsPrincipalRemainingBlankCondition,"",IF(_xlpm.IsPrincipalRemainingZeroCondition,"",_xlpm.InterestCalculation))),
_xlpm.Calculation
)</f>
        <v>1127.9550114544415</v>
      </c>
      <c r="G174" s="4">
        <f t="shared" si="16"/>
        <v>435.50233817792673</v>
      </c>
      <c r="H174" s="4">
        <v>100</v>
      </c>
      <c r="I174" s="4">
        <f t="shared" si="17"/>
        <v>134819.09903635507</v>
      </c>
      <c r="J174" s="4">
        <f t="shared" si="18"/>
        <v>500</v>
      </c>
      <c r="K174" s="4" t="str">
        <f t="shared" si="19"/>
        <v/>
      </c>
      <c r="L174" s="4">
        <f t="shared" si="20"/>
        <v>2163.4573496323683</v>
      </c>
      <c r="M174" s="4">
        <f>_xlfn.LET(
_xlpm.CumulativeInterestCalculation,SUM($F$29:$F174),
_xlpm.IsPrincipalZeroCondition,ROUND($I173,2) = 0,
_xlpm.IsPrincipalRemainingBlankCondition,$I173="",
_xlpm.IsPeriodBlankCondition,ISBLANK($A174),
_xlpm.Calculation,IF(_xlpm.IsPeriodBlankCondition,"",IF(_xlpm.IsPrincipalRemainingBlankCondition,"",IF(_xlpm.IsPrincipalZeroCondition,"",_xlpm.CumulativeInterestCalculation))),
_xlpm.Calculation
)</f>
        <v>206136.14000782091</v>
      </c>
      <c r="N174" s="4">
        <f>_xlfn.LET(
_xlpm.CumulativePrincipalCalculation,SUM($G$29:$H174),
_xlpm.CumulativePrincipalCalculationIfPrincipalLessThenOrEqualToMonthlyPaymentCondition,$N173+$H174,
_xlpm.PrincipalOwedCalculation,$B$10-$F174,
_xlpm.IsPrincipalLessThenOrEqualToMonthlyPaymentCondition,$I173&lt;=$B$10,
_xlpm.IsPrincipalZeroCondition,ROUND($I173,2) = 0,
_xlpm.IsPrincipalRemainingBlankCondition,$I173="",
_xlpm.IsPeriodBlankCondition,ISBLANK($A174),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45180.900963644992</v>
      </c>
      <c r="O174" s="4">
        <f>_xlfn.LET(
_xlpm.CumulativePMICalculation,SUM($K$29:$K174),
_xlpm.IsPrincipalZeroCondition,ROUND($I173,2) = 0,
_xlpm.IsPrincipalRemainingBlankCondition,$I173="",
_xlpm.IsPeriodBlankCondition,ISBLANK($A174),
_xlpm.Calculation,IF(_xlpm.IsPeriodBlankCondition,"",IF(_xlpm.IsPrincipalRemainingBlankCondition,"",IF(_xlpm.IsPrincipalZeroCondition,"",_xlpm.CumulativePMICalculation))),
_xlpm.Calculation
)</f>
        <v>26100</v>
      </c>
      <c r="P174" s="4">
        <f t="shared" si="23"/>
        <v>277417.04097146587</v>
      </c>
      <c r="Q174" s="4">
        <f>_xlfn.LET(
_xlpm.CumulativeHousingPaymentsIncludingAdditionalCosts,SUM($L$29:$L174),
_xlpm.PrincipalOwedCalculation,$B$10-$F174,
_xlpm.IsPrincipalLessThenOrEqualToMonthlyPaymentCondition,$I173&lt;=$B$10,
_xlpm.IsPrincipalZeroCondition,ROUND($I173,2) = 0,
_xlpm.IsPrincipalRemainingBlankCondition,$I173="",
_xlpm.IsPeriodBlankCondition,ISBLANK($A174),
_xlpm.Calculation,IF(_xlpm.IsPeriodBlankCondition,"",IF(_xlpm.IsPrincipalRemainingBlankCondition,"",IF(_xlpm.IsPrincipalZeroCondition,"",_xlpm.CumulativeHousingPaymentsIncludingAdditionalCosts))),
_xlpm.Calculation
)</f>
        <v>350417.04097146512</v>
      </c>
    </row>
    <row r="175" spans="1:17" x14ac:dyDescent="0.3">
      <c r="A175">
        <v>147</v>
      </c>
      <c r="B175" s="34">
        <f t="shared" si="21"/>
        <v>48274</v>
      </c>
      <c r="C175" s="53">
        <v>0.1</v>
      </c>
      <c r="D175" s="35">
        <f>_xlfn.LET(
_xlpm.Payment,IF(OR($C175&lt;&gt;$C174,$C174=""),-PMT($C175/12,COUNT($A175:$A$628),$I174),$D174),
_xlpm.IsPrincipalRemainingZeroCondition,ROUND($I174,2)=0,
_xlpm.IsPrincipalRemainingBlankCondition,$I174="",
_xlpm.IsPeriodBlankCondition,ISBLANK($A175),
_xlpm.Calculation,IF(_xlpm.IsPeriodBlankCondition,"",IF(_xlpm.IsPrincipalRemainingBlankCondition,"",IF(_xlpm.IsPrincipalRemainingZeroCondition,"",_xlpm.Payment))),
_xlpm.Calculation
)</f>
        <v>1563.4573496323683</v>
      </c>
      <c r="E175" s="4">
        <f t="shared" si="22"/>
        <v>134819.09903635507</v>
      </c>
      <c r="F175" s="4" cm="1">
        <f t="array" ref="F175">_xlfn.LET(
_xlpm.InterestCalculation,$I174*($C175/12),
_xlpm.IsPrincipalRemainingZeroCondition,ROUND($I174,2)=0,
_xlpm.IsPrincipalRemainingBlankCondition,$I174="",
_xlpm.IsPeriodBlankCondition,ISBLANK($A175),
_xlpm.Calculation,IF(_xlpm.IsPeriodBlankCondition,"",IF(_xlpm.IsPrincipalRemainingBlankCondition,"",IF(_xlpm.IsPrincipalRemainingZeroCondition,"",_xlpm.InterestCalculation))),
_xlpm.Calculation
)</f>
        <v>1123.4924919696255</v>
      </c>
      <c r="G175" s="4">
        <f t="shared" si="16"/>
        <v>439.96485766274282</v>
      </c>
      <c r="H175" s="4">
        <v>100</v>
      </c>
      <c r="I175" s="4">
        <f t="shared" si="17"/>
        <v>134279.13417869233</v>
      </c>
      <c r="J175" s="4">
        <f t="shared" si="18"/>
        <v>500</v>
      </c>
      <c r="K175" s="4" t="str">
        <f t="shared" si="19"/>
        <v/>
      </c>
      <c r="L175" s="4">
        <f t="shared" si="20"/>
        <v>2163.4573496323683</v>
      </c>
      <c r="M175" s="4">
        <f>_xlfn.LET(
_xlpm.CumulativeInterestCalculation,SUM($F$29:$F175),
_xlpm.IsPrincipalZeroCondition,ROUND($I174,2) = 0,
_xlpm.IsPrincipalRemainingBlankCondition,$I174="",
_xlpm.IsPeriodBlankCondition,ISBLANK($A175),
_xlpm.Calculation,IF(_xlpm.IsPeriodBlankCondition,"",IF(_xlpm.IsPrincipalRemainingBlankCondition,"",IF(_xlpm.IsPrincipalZeroCondition,"",_xlpm.CumulativeInterestCalculation))),
_xlpm.Calculation
)</f>
        <v>207259.63249979055</v>
      </c>
      <c r="N175" s="4">
        <f>_xlfn.LET(
_xlpm.CumulativePrincipalCalculation,SUM($G$29:$H175),
_xlpm.CumulativePrincipalCalculationIfPrincipalLessThenOrEqualToMonthlyPaymentCondition,$N174+$H175,
_xlpm.PrincipalOwedCalculation,$B$10-$F175,
_xlpm.IsPrincipalLessThenOrEqualToMonthlyPaymentCondition,$I174&lt;=$B$10,
_xlpm.IsPrincipalZeroCondition,ROUND($I174,2) = 0,
_xlpm.IsPrincipalRemainingBlankCondition,$I174="",
_xlpm.IsPeriodBlankCondition,ISBLANK($A175),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45720.865821307736</v>
      </c>
      <c r="O175" s="4">
        <f>_xlfn.LET(
_xlpm.CumulativePMICalculation,SUM($K$29:$K175),
_xlpm.IsPrincipalZeroCondition,ROUND($I174,2) = 0,
_xlpm.IsPrincipalRemainingBlankCondition,$I174="",
_xlpm.IsPeriodBlankCondition,ISBLANK($A175),
_xlpm.Calculation,IF(_xlpm.IsPeriodBlankCondition,"",IF(_xlpm.IsPrincipalRemainingBlankCondition,"",IF(_xlpm.IsPrincipalZeroCondition,"",_xlpm.CumulativePMICalculation))),
_xlpm.Calculation
)</f>
        <v>26100</v>
      </c>
      <c r="P175" s="4">
        <f t="shared" si="23"/>
        <v>279080.49832109828</v>
      </c>
      <c r="Q175" s="4">
        <f>_xlfn.LET(
_xlpm.CumulativeHousingPaymentsIncludingAdditionalCosts,SUM($L$29:$L175),
_xlpm.PrincipalOwedCalculation,$B$10-$F175,
_xlpm.IsPrincipalLessThenOrEqualToMonthlyPaymentCondition,$I174&lt;=$B$10,
_xlpm.IsPrincipalZeroCondition,ROUND($I174,2) = 0,
_xlpm.IsPrincipalRemainingBlankCondition,$I174="",
_xlpm.IsPeriodBlankCondition,ISBLANK($A175),
_xlpm.Calculation,IF(_xlpm.IsPeriodBlankCondition,"",IF(_xlpm.IsPrincipalRemainingBlankCondition,"",IF(_xlpm.IsPrincipalZeroCondition,"",_xlpm.CumulativeHousingPaymentsIncludingAdditionalCosts))),
_xlpm.Calculation
)</f>
        <v>352580.49832109746</v>
      </c>
    </row>
    <row r="176" spans="1:17" x14ac:dyDescent="0.3">
      <c r="A176">
        <v>148</v>
      </c>
      <c r="B176" s="34">
        <f t="shared" si="21"/>
        <v>48305</v>
      </c>
      <c r="C176" s="53">
        <v>0.1</v>
      </c>
      <c r="D176" s="35">
        <f>_xlfn.LET(
_xlpm.Payment,IF(OR($C176&lt;&gt;$C175,$C175=""),-PMT($C176/12,COUNT($A176:$A$628),$I175),$D175),
_xlpm.IsPrincipalRemainingZeroCondition,ROUND($I175,2)=0,
_xlpm.IsPrincipalRemainingBlankCondition,$I175="",
_xlpm.IsPeriodBlankCondition,ISBLANK($A176),
_xlpm.Calculation,IF(_xlpm.IsPeriodBlankCondition,"",IF(_xlpm.IsPrincipalRemainingBlankCondition,"",IF(_xlpm.IsPrincipalRemainingZeroCondition,"",_xlpm.Payment))),
_xlpm.Calculation
)</f>
        <v>1563.4573496323683</v>
      </c>
      <c r="E176" s="4">
        <f t="shared" si="22"/>
        <v>134279.13417869233</v>
      </c>
      <c r="F176" s="4" cm="1">
        <f t="array" ref="F176">_xlfn.LET(
_xlpm.InterestCalculation,$I175*($C176/12),
_xlpm.IsPrincipalRemainingZeroCondition,ROUND($I175,2)=0,
_xlpm.IsPrincipalRemainingBlankCondition,$I175="",
_xlpm.IsPeriodBlankCondition,ISBLANK($A176),
_xlpm.Calculation,IF(_xlpm.IsPeriodBlankCondition,"",IF(_xlpm.IsPrincipalRemainingBlankCondition,"",IF(_xlpm.IsPrincipalRemainingZeroCondition,"",_xlpm.InterestCalculation))),
_xlpm.Calculation
)</f>
        <v>1118.9927848224361</v>
      </c>
      <c r="G176" s="4">
        <f t="shared" si="16"/>
        <v>444.4645648099322</v>
      </c>
      <c r="H176" s="4">
        <v>100</v>
      </c>
      <c r="I176" s="4">
        <f t="shared" si="17"/>
        <v>133734.6696138824</v>
      </c>
      <c r="J176" s="4">
        <f t="shared" si="18"/>
        <v>500</v>
      </c>
      <c r="K176" s="4" t="str">
        <f t="shared" si="19"/>
        <v/>
      </c>
      <c r="L176" s="4">
        <f t="shared" si="20"/>
        <v>2163.4573496323683</v>
      </c>
      <c r="M176" s="4">
        <f>_xlfn.LET(
_xlpm.CumulativeInterestCalculation,SUM($F$29:$F176),
_xlpm.IsPrincipalZeroCondition,ROUND($I175,2) = 0,
_xlpm.IsPrincipalRemainingBlankCondition,$I175="",
_xlpm.IsPeriodBlankCondition,ISBLANK($A176),
_xlpm.Calculation,IF(_xlpm.IsPeriodBlankCondition,"",IF(_xlpm.IsPrincipalRemainingBlankCondition,"",IF(_xlpm.IsPrincipalZeroCondition,"",_xlpm.CumulativeInterestCalculation))),
_xlpm.Calculation
)</f>
        <v>208378.62528461299</v>
      </c>
      <c r="N176" s="4">
        <f>_xlfn.LET(
_xlpm.CumulativePrincipalCalculation,SUM($G$29:$H176),
_xlpm.CumulativePrincipalCalculationIfPrincipalLessThenOrEqualToMonthlyPaymentCondition,$N175+$H176,
_xlpm.PrincipalOwedCalculation,$B$10-$F176,
_xlpm.IsPrincipalLessThenOrEqualToMonthlyPaymentCondition,$I175&lt;=$B$10,
_xlpm.IsPrincipalZeroCondition,ROUND($I175,2) = 0,
_xlpm.IsPrincipalRemainingBlankCondition,$I175="",
_xlpm.IsPeriodBlankCondition,ISBLANK($A176),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46265.330386117668</v>
      </c>
      <c r="O176" s="4">
        <f>_xlfn.LET(
_xlpm.CumulativePMICalculation,SUM($K$29:$K176),
_xlpm.IsPrincipalZeroCondition,ROUND($I175,2) = 0,
_xlpm.IsPrincipalRemainingBlankCondition,$I175="",
_xlpm.IsPeriodBlankCondition,ISBLANK($A176),
_xlpm.Calculation,IF(_xlpm.IsPeriodBlankCondition,"",IF(_xlpm.IsPrincipalRemainingBlankCondition,"",IF(_xlpm.IsPrincipalZeroCondition,"",_xlpm.CumulativePMICalculation))),
_xlpm.Calculation
)</f>
        <v>26100</v>
      </c>
      <c r="P176" s="4">
        <f t="shared" si="23"/>
        <v>280743.95567073068</v>
      </c>
      <c r="Q176" s="4">
        <f>_xlfn.LET(
_xlpm.CumulativeHousingPaymentsIncludingAdditionalCosts,SUM($L$29:$L176),
_xlpm.PrincipalOwedCalculation,$B$10-$F176,
_xlpm.IsPrincipalLessThenOrEqualToMonthlyPaymentCondition,$I175&lt;=$B$10,
_xlpm.IsPrincipalZeroCondition,ROUND($I175,2) = 0,
_xlpm.IsPrincipalRemainingBlankCondition,$I175="",
_xlpm.IsPeriodBlankCondition,ISBLANK($A176),
_xlpm.Calculation,IF(_xlpm.IsPeriodBlankCondition,"",IF(_xlpm.IsPrincipalRemainingBlankCondition,"",IF(_xlpm.IsPrincipalZeroCondition,"",_xlpm.CumulativeHousingPaymentsIncludingAdditionalCosts))),
_xlpm.Calculation
)</f>
        <v>354743.9556707298</v>
      </c>
    </row>
    <row r="177" spans="1:17" x14ac:dyDescent="0.3">
      <c r="A177">
        <v>149</v>
      </c>
      <c r="B177" s="34">
        <f t="shared" si="21"/>
        <v>48335</v>
      </c>
      <c r="C177" s="53">
        <v>0.1</v>
      </c>
      <c r="D177" s="35">
        <f>_xlfn.LET(
_xlpm.Payment,IF(OR($C177&lt;&gt;$C176,$C176=""),-PMT($C177/12,COUNT($A177:$A$628),$I176),$D176),
_xlpm.IsPrincipalRemainingZeroCondition,ROUND($I176,2)=0,
_xlpm.IsPrincipalRemainingBlankCondition,$I176="",
_xlpm.IsPeriodBlankCondition,ISBLANK($A177),
_xlpm.Calculation,IF(_xlpm.IsPeriodBlankCondition,"",IF(_xlpm.IsPrincipalRemainingBlankCondition,"",IF(_xlpm.IsPrincipalRemainingZeroCondition,"",_xlpm.Payment))),
_xlpm.Calculation
)</f>
        <v>1563.4573496323683</v>
      </c>
      <c r="E177" s="4">
        <f t="shared" si="22"/>
        <v>133734.6696138824</v>
      </c>
      <c r="F177" s="4" cm="1">
        <f t="array" ref="F177">_xlfn.LET(
_xlpm.InterestCalculation,$I176*($C177/12),
_xlpm.IsPrincipalRemainingZeroCondition,ROUND($I176,2)=0,
_xlpm.IsPrincipalRemainingBlankCondition,$I176="",
_xlpm.IsPeriodBlankCondition,ISBLANK($A177),
_xlpm.Calculation,IF(_xlpm.IsPeriodBlankCondition,"",IF(_xlpm.IsPrincipalRemainingBlankCondition,"",IF(_xlpm.IsPrincipalRemainingZeroCondition,"",_xlpm.InterestCalculation))),
_xlpm.Calculation
)</f>
        <v>1114.4555801156866</v>
      </c>
      <c r="G177" s="4">
        <f t="shared" si="16"/>
        <v>449.00176951668163</v>
      </c>
      <c r="H177" s="4">
        <v>100</v>
      </c>
      <c r="I177" s="4">
        <f t="shared" si="17"/>
        <v>133185.66784436573</v>
      </c>
      <c r="J177" s="4">
        <f t="shared" si="18"/>
        <v>500</v>
      </c>
      <c r="K177" s="4" t="str">
        <f t="shared" si="19"/>
        <v/>
      </c>
      <c r="L177" s="4">
        <f t="shared" si="20"/>
        <v>2163.4573496323683</v>
      </c>
      <c r="M177" s="4">
        <f>_xlfn.LET(
_xlpm.CumulativeInterestCalculation,SUM($F$29:$F177),
_xlpm.IsPrincipalZeroCondition,ROUND($I176,2) = 0,
_xlpm.IsPrincipalRemainingBlankCondition,$I176="",
_xlpm.IsPeriodBlankCondition,ISBLANK($A177),
_xlpm.Calculation,IF(_xlpm.IsPeriodBlankCondition,"",IF(_xlpm.IsPrincipalRemainingBlankCondition,"",IF(_xlpm.IsPrincipalZeroCondition,"",_xlpm.CumulativeInterestCalculation))),
_xlpm.Calculation
)</f>
        <v>209493.08086472869</v>
      </c>
      <c r="N177" s="4">
        <f>_xlfn.LET(
_xlpm.CumulativePrincipalCalculation,SUM($G$29:$H177),
_xlpm.CumulativePrincipalCalculationIfPrincipalLessThenOrEqualToMonthlyPaymentCondition,$N176+$H177,
_xlpm.PrincipalOwedCalculation,$B$10-$F177,
_xlpm.IsPrincipalLessThenOrEqualToMonthlyPaymentCondition,$I176&lt;=$B$10,
_xlpm.IsPrincipalZeroCondition,ROUND($I176,2) = 0,
_xlpm.IsPrincipalRemainingBlankCondition,$I176="",
_xlpm.IsPeriodBlankCondition,ISBLANK($A177),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46814.332155634351</v>
      </c>
      <c r="O177" s="4">
        <f>_xlfn.LET(
_xlpm.CumulativePMICalculation,SUM($K$29:$K177),
_xlpm.IsPrincipalZeroCondition,ROUND($I176,2) = 0,
_xlpm.IsPrincipalRemainingBlankCondition,$I176="",
_xlpm.IsPeriodBlankCondition,ISBLANK($A177),
_xlpm.Calculation,IF(_xlpm.IsPeriodBlankCondition,"",IF(_xlpm.IsPrincipalRemainingBlankCondition,"",IF(_xlpm.IsPrincipalZeroCondition,"",_xlpm.CumulativePMICalculation))),
_xlpm.Calculation
)</f>
        <v>26100</v>
      </c>
      <c r="P177" s="4">
        <f t="shared" si="23"/>
        <v>282407.41302036308</v>
      </c>
      <c r="Q177" s="4">
        <f>_xlfn.LET(
_xlpm.CumulativeHousingPaymentsIncludingAdditionalCosts,SUM($L$29:$L177),
_xlpm.PrincipalOwedCalculation,$B$10-$F177,
_xlpm.IsPrincipalLessThenOrEqualToMonthlyPaymentCondition,$I176&lt;=$B$10,
_xlpm.IsPrincipalZeroCondition,ROUND($I176,2) = 0,
_xlpm.IsPrincipalRemainingBlankCondition,$I176="",
_xlpm.IsPeriodBlankCondition,ISBLANK($A177),
_xlpm.Calculation,IF(_xlpm.IsPeriodBlankCondition,"",IF(_xlpm.IsPrincipalRemainingBlankCondition,"",IF(_xlpm.IsPrincipalZeroCondition,"",_xlpm.CumulativeHousingPaymentsIncludingAdditionalCosts))),
_xlpm.Calculation
)</f>
        <v>356907.41302036215</v>
      </c>
    </row>
    <row r="178" spans="1:17" x14ac:dyDescent="0.3">
      <c r="A178">
        <v>150</v>
      </c>
      <c r="B178" s="34">
        <f t="shared" si="21"/>
        <v>48366</v>
      </c>
      <c r="C178" s="53">
        <v>0.1</v>
      </c>
      <c r="D178" s="35">
        <f>_xlfn.LET(
_xlpm.Payment,IF(OR($C178&lt;&gt;$C177,$C177=""),-PMT($C178/12,COUNT($A178:$A$628),$I177),$D177),
_xlpm.IsPrincipalRemainingZeroCondition,ROUND($I177,2)=0,
_xlpm.IsPrincipalRemainingBlankCondition,$I177="",
_xlpm.IsPeriodBlankCondition,ISBLANK($A178),
_xlpm.Calculation,IF(_xlpm.IsPeriodBlankCondition,"",IF(_xlpm.IsPrincipalRemainingBlankCondition,"",IF(_xlpm.IsPrincipalRemainingZeroCondition,"",_xlpm.Payment))),
_xlpm.Calculation
)</f>
        <v>1563.4573496323683</v>
      </c>
      <c r="E178" s="4">
        <f t="shared" si="22"/>
        <v>133185.66784436573</v>
      </c>
      <c r="F178" s="4" cm="1">
        <f t="array" ref="F178">_xlfn.LET(
_xlpm.InterestCalculation,$I177*($C178/12),
_xlpm.IsPrincipalRemainingZeroCondition,ROUND($I177,2)=0,
_xlpm.IsPrincipalRemainingBlankCondition,$I177="",
_xlpm.IsPeriodBlankCondition,ISBLANK($A178),
_xlpm.Calculation,IF(_xlpm.IsPeriodBlankCondition,"",IF(_xlpm.IsPrincipalRemainingBlankCondition,"",IF(_xlpm.IsPrincipalRemainingZeroCondition,"",_xlpm.InterestCalculation))),
_xlpm.Calculation
)</f>
        <v>1109.8805653697143</v>
      </c>
      <c r="G178" s="4">
        <f t="shared" si="16"/>
        <v>453.57678426265397</v>
      </c>
      <c r="H178" s="4">
        <v>100</v>
      </c>
      <c r="I178" s="4">
        <f t="shared" si="17"/>
        <v>132632.09106010306</v>
      </c>
      <c r="J178" s="4">
        <f t="shared" si="18"/>
        <v>500</v>
      </c>
      <c r="K178" s="4" t="str">
        <f t="shared" si="19"/>
        <v/>
      </c>
      <c r="L178" s="4">
        <f t="shared" si="20"/>
        <v>2163.4573496323683</v>
      </c>
      <c r="M178" s="4">
        <f>_xlfn.LET(
_xlpm.CumulativeInterestCalculation,SUM($F$29:$F178),
_xlpm.IsPrincipalZeroCondition,ROUND($I177,2) = 0,
_xlpm.IsPrincipalRemainingBlankCondition,$I177="",
_xlpm.IsPeriodBlankCondition,ISBLANK($A178),
_xlpm.Calculation,IF(_xlpm.IsPeriodBlankCondition,"",IF(_xlpm.IsPrincipalRemainingBlankCondition,"",IF(_xlpm.IsPrincipalZeroCondition,"",_xlpm.CumulativeInterestCalculation))),
_xlpm.Calculation
)</f>
        <v>210602.9614300984</v>
      </c>
      <c r="N178" s="4">
        <f>_xlfn.LET(
_xlpm.CumulativePrincipalCalculation,SUM($G$29:$H178),
_xlpm.CumulativePrincipalCalculationIfPrincipalLessThenOrEqualToMonthlyPaymentCondition,$N177+$H178,
_xlpm.PrincipalOwedCalculation,$B$10-$F178,
_xlpm.IsPrincipalLessThenOrEqualToMonthlyPaymentCondition,$I177&lt;=$B$10,
_xlpm.IsPrincipalZeroCondition,ROUND($I177,2) = 0,
_xlpm.IsPrincipalRemainingBlankCondition,$I177="",
_xlpm.IsPeriodBlankCondition,ISBLANK($A178),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47367.908939897003</v>
      </c>
      <c r="O178" s="4">
        <f>_xlfn.LET(
_xlpm.CumulativePMICalculation,SUM($K$29:$K178),
_xlpm.IsPrincipalZeroCondition,ROUND($I177,2) = 0,
_xlpm.IsPrincipalRemainingBlankCondition,$I177="",
_xlpm.IsPeriodBlankCondition,ISBLANK($A178),
_xlpm.Calculation,IF(_xlpm.IsPeriodBlankCondition,"",IF(_xlpm.IsPrincipalRemainingBlankCondition,"",IF(_xlpm.IsPrincipalZeroCondition,"",_xlpm.CumulativePMICalculation))),
_xlpm.Calculation
)</f>
        <v>26100</v>
      </c>
      <c r="P178" s="4">
        <f t="shared" si="23"/>
        <v>284070.87036999536</v>
      </c>
      <c r="Q178" s="4">
        <f>_xlfn.LET(
_xlpm.CumulativeHousingPaymentsIncludingAdditionalCosts,SUM($L$29:$L178),
_xlpm.PrincipalOwedCalculation,$B$10-$F178,
_xlpm.IsPrincipalLessThenOrEqualToMonthlyPaymentCondition,$I177&lt;=$B$10,
_xlpm.IsPrincipalZeroCondition,ROUND($I177,2) = 0,
_xlpm.IsPrincipalRemainingBlankCondition,$I177="",
_xlpm.IsPeriodBlankCondition,ISBLANK($A178),
_xlpm.Calculation,IF(_xlpm.IsPeriodBlankCondition,"",IF(_xlpm.IsPrincipalRemainingBlankCondition,"",IF(_xlpm.IsPrincipalZeroCondition,"",_xlpm.CumulativeHousingPaymentsIncludingAdditionalCosts))),
_xlpm.Calculation
)</f>
        <v>359070.87036999449</v>
      </c>
    </row>
    <row r="179" spans="1:17" x14ac:dyDescent="0.3">
      <c r="A179">
        <v>151</v>
      </c>
      <c r="B179" s="34">
        <f t="shared" si="21"/>
        <v>48396</v>
      </c>
      <c r="C179" s="53">
        <v>0.1</v>
      </c>
      <c r="D179" s="35">
        <f>_xlfn.LET(
_xlpm.Payment,IF(OR($C179&lt;&gt;$C178,$C178=""),-PMT($C179/12,COUNT($A179:$A$628),$I178),$D178),
_xlpm.IsPrincipalRemainingZeroCondition,ROUND($I178,2)=0,
_xlpm.IsPrincipalRemainingBlankCondition,$I178="",
_xlpm.IsPeriodBlankCondition,ISBLANK($A179),
_xlpm.Calculation,IF(_xlpm.IsPeriodBlankCondition,"",IF(_xlpm.IsPrincipalRemainingBlankCondition,"",IF(_xlpm.IsPrincipalRemainingZeroCondition,"",_xlpm.Payment))),
_xlpm.Calculation
)</f>
        <v>1563.4573496323683</v>
      </c>
      <c r="E179" s="4">
        <f t="shared" si="22"/>
        <v>132632.09106010306</v>
      </c>
      <c r="F179" s="4" cm="1">
        <f t="array" ref="F179">_xlfn.LET(
_xlpm.InterestCalculation,$I178*($C179/12),
_xlpm.IsPrincipalRemainingZeroCondition,ROUND($I178,2)=0,
_xlpm.IsPrincipalRemainingBlankCondition,$I178="",
_xlpm.IsPeriodBlankCondition,ISBLANK($A179),
_xlpm.Calculation,IF(_xlpm.IsPeriodBlankCondition,"",IF(_xlpm.IsPrincipalRemainingBlankCondition,"",IF(_xlpm.IsPrincipalRemainingZeroCondition,"",_xlpm.InterestCalculation))),
_xlpm.Calculation
)</f>
        <v>1105.2674255008587</v>
      </c>
      <c r="G179" s="4">
        <f t="shared" si="16"/>
        <v>458.18992413150954</v>
      </c>
      <c r="H179" s="4">
        <v>100</v>
      </c>
      <c r="I179" s="4">
        <f t="shared" si="17"/>
        <v>132073.90113597157</v>
      </c>
      <c r="J179" s="4">
        <f t="shared" si="18"/>
        <v>500</v>
      </c>
      <c r="K179" s="4" t="str">
        <f t="shared" si="19"/>
        <v/>
      </c>
      <c r="L179" s="4">
        <f t="shared" si="20"/>
        <v>2163.4573496323683</v>
      </c>
      <c r="M179" s="4">
        <f>_xlfn.LET(
_xlpm.CumulativeInterestCalculation,SUM($F$29:$F179),
_xlpm.IsPrincipalZeroCondition,ROUND($I178,2) = 0,
_xlpm.IsPrincipalRemainingBlankCondition,$I178="",
_xlpm.IsPeriodBlankCondition,ISBLANK($A179),
_xlpm.Calculation,IF(_xlpm.IsPeriodBlankCondition,"",IF(_xlpm.IsPrincipalRemainingBlankCondition,"",IF(_xlpm.IsPrincipalZeroCondition,"",_xlpm.CumulativeInterestCalculation))),
_xlpm.Calculation
)</f>
        <v>211708.22885559924</v>
      </c>
      <c r="N179" s="4">
        <f>_xlfn.LET(
_xlpm.CumulativePrincipalCalculation,SUM($G$29:$H179),
_xlpm.CumulativePrincipalCalculationIfPrincipalLessThenOrEqualToMonthlyPaymentCondition,$N178+$H179,
_xlpm.PrincipalOwedCalculation,$B$10-$F179,
_xlpm.IsPrincipalLessThenOrEqualToMonthlyPaymentCondition,$I178&lt;=$B$10,
_xlpm.IsPrincipalZeroCondition,ROUND($I178,2) = 0,
_xlpm.IsPrincipalRemainingBlankCondition,$I178="",
_xlpm.IsPeriodBlankCondition,ISBLANK($A179),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47926.098864028514</v>
      </c>
      <c r="O179" s="4">
        <f>_xlfn.LET(
_xlpm.CumulativePMICalculation,SUM($K$29:$K179),
_xlpm.IsPrincipalZeroCondition,ROUND($I178,2) = 0,
_xlpm.IsPrincipalRemainingBlankCondition,$I178="",
_xlpm.IsPeriodBlankCondition,ISBLANK($A179),
_xlpm.Calculation,IF(_xlpm.IsPeriodBlankCondition,"",IF(_xlpm.IsPrincipalRemainingBlankCondition,"",IF(_xlpm.IsPrincipalZeroCondition,"",_xlpm.CumulativePMICalculation))),
_xlpm.Calculation
)</f>
        <v>26100</v>
      </c>
      <c r="P179" s="4">
        <f t="shared" si="23"/>
        <v>285734.32771962776</v>
      </c>
      <c r="Q179" s="4">
        <f>_xlfn.LET(
_xlpm.CumulativeHousingPaymentsIncludingAdditionalCosts,SUM($L$29:$L179),
_xlpm.PrincipalOwedCalculation,$B$10-$F179,
_xlpm.IsPrincipalLessThenOrEqualToMonthlyPaymentCondition,$I178&lt;=$B$10,
_xlpm.IsPrincipalZeroCondition,ROUND($I178,2) = 0,
_xlpm.IsPrincipalRemainingBlankCondition,$I178="",
_xlpm.IsPeriodBlankCondition,ISBLANK($A179),
_xlpm.Calculation,IF(_xlpm.IsPeriodBlankCondition,"",IF(_xlpm.IsPrincipalRemainingBlankCondition,"",IF(_xlpm.IsPrincipalZeroCondition,"",_xlpm.CumulativeHousingPaymentsIncludingAdditionalCosts))),
_xlpm.Calculation
)</f>
        <v>361234.32771962683</v>
      </c>
    </row>
    <row r="180" spans="1:17" x14ac:dyDescent="0.3">
      <c r="A180">
        <v>152</v>
      </c>
      <c r="B180" s="34">
        <f t="shared" si="21"/>
        <v>48427</v>
      </c>
      <c r="C180" s="53">
        <v>0.1</v>
      </c>
      <c r="D180" s="35">
        <f>_xlfn.LET(
_xlpm.Payment,IF(OR($C180&lt;&gt;$C179,$C179=""),-PMT($C180/12,COUNT($A180:$A$628),$I179),$D179),
_xlpm.IsPrincipalRemainingZeroCondition,ROUND($I179,2)=0,
_xlpm.IsPrincipalRemainingBlankCondition,$I179="",
_xlpm.IsPeriodBlankCondition,ISBLANK($A180),
_xlpm.Calculation,IF(_xlpm.IsPeriodBlankCondition,"",IF(_xlpm.IsPrincipalRemainingBlankCondition,"",IF(_xlpm.IsPrincipalRemainingZeroCondition,"",_xlpm.Payment))),
_xlpm.Calculation
)</f>
        <v>1563.4573496323683</v>
      </c>
      <c r="E180" s="4">
        <f t="shared" si="22"/>
        <v>132073.90113597157</v>
      </c>
      <c r="F180" s="4" cm="1">
        <f t="array" ref="F180">_xlfn.LET(
_xlpm.InterestCalculation,$I179*($C180/12),
_xlpm.IsPrincipalRemainingZeroCondition,ROUND($I179,2)=0,
_xlpm.IsPrincipalRemainingBlankCondition,$I179="",
_xlpm.IsPeriodBlankCondition,ISBLANK($A180),
_xlpm.Calculation,IF(_xlpm.IsPeriodBlankCondition,"",IF(_xlpm.IsPrincipalRemainingBlankCondition,"",IF(_xlpm.IsPrincipalRemainingZeroCondition,"",_xlpm.InterestCalculation))),
_xlpm.Calculation
)</f>
        <v>1100.615842799763</v>
      </c>
      <c r="G180" s="4">
        <f t="shared" si="16"/>
        <v>462.84150683260532</v>
      </c>
      <c r="H180" s="4">
        <v>100</v>
      </c>
      <c r="I180" s="4">
        <f t="shared" si="17"/>
        <v>131511.05962913897</v>
      </c>
      <c r="J180" s="4">
        <f t="shared" si="18"/>
        <v>500</v>
      </c>
      <c r="K180" s="4" t="str">
        <f t="shared" si="19"/>
        <v/>
      </c>
      <c r="L180" s="4">
        <f t="shared" si="20"/>
        <v>2163.4573496323683</v>
      </c>
      <c r="M180" s="4">
        <f>_xlfn.LET(
_xlpm.CumulativeInterestCalculation,SUM($F$29:$F180),
_xlpm.IsPrincipalZeroCondition,ROUND($I179,2) = 0,
_xlpm.IsPrincipalRemainingBlankCondition,$I179="",
_xlpm.IsPeriodBlankCondition,ISBLANK($A180),
_xlpm.Calculation,IF(_xlpm.IsPeriodBlankCondition,"",IF(_xlpm.IsPrincipalRemainingBlankCondition,"",IF(_xlpm.IsPrincipalZeroCondition,"",_xlpm.CumulativeInterestCalculation))),
_xlpm.Calculation
)</f>
        <v>212808.84469839901</v>
      </c>
      <c r="N180" s="4">
        <f>_xlfn.LET(
_xlpm.CumulativePrincipalCalculation,SUM($G$29:$H180),
_xlpm.CumulativePrincipalCalculationIfPrincipalLessThenOrEqualToMonthlyPaymentCondition,$N179+$H180,
_xlpm.PrincipalOwedCalculation,$B$10-$F180,
_xlpm.IsPrincipalLessThenOrEqualToMonthlyPaymentCondition,$I179&lt;=$B$10,
_xlpm.IsPrincipalZeroCondition,ROUND($I179,2) = 0,
_xlpm.IsPrincipalRemainingBlankCondition,$I179="",
_xlpm.IsPeriodBlankCondition,ISBLANK($A180),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48488.940370861121</v>
      </c>
      <c r="O180" s="4">
        <f>_xlfn.LET(
_xlpm.CumulativePMICalculation,SUM($K$29:$K180),
_xlpm.IsPrincipalZeroCondition,ROUND($I179,2) = 0,
_xlpm.IsPrincipalRemainingBlankCondition,$I179="",
_xlpm.IsPeriodBlankCondition,ISBLANK($A180),
_xlpm.Calculation,IF(_xlpm.IsPeriodBlankCondition,"",IF(_xlpm.IsPrincipalRemainingBlankCondition,"",IF(_xlpm.IsPrincipalZeroCondition,"",_xlpm.CumulativePMICalculation))),
_xlpm.Calculation
)</f>
        <v>26100</v>
      </c>
      <c r="P180" s="4">
        <f t="shared" si="23"/>
        <v>287397.78506926016</v>
      </c>
      <c r="Q180" s="4">
        <f>_xlfn.LET(
_xlpm.CumulativeHousingPaymentsIncludingAdditionalCosts,SUM($L$29:$L180),
_xlpm.PrincipalOwedCalculation,$B$10-$F180,
_xlpm.IsPrincipalLessThenOrEqualToMonthlyPaymentCondition,$I179&lt;=$B$10,
_xlpm.IsPrincipalZeroCondition,ROUND($I179,2) = 0,
_xlpm.IsPrincipalRemainingBlankCondition,$I179="",
_xlpm.IsPeriodBlankCondition,ISBLANK($A180),
_xlpm.Calculation,IF(_xlpm.IsPeriodBlankCondition,"",IF(_xlpm.IsPrincipalRemainingBlankCondition,"",IF(_xlpm.IsPrincipalZeroCondition,"",_xlpm.CumulativeHousingPaymentsIncludingAdditionalCosts))),
_xlpm.Calculation
)</f>
        <v>363397.78506925917</v>
      </c>
    </row>
    <row r="181" spans="1:17" x14ac:dyDescent="0.3">
      <c r="A181">
        <v>153</v>
      </c>
      <c r="B181" s="34">
        <f t="shared" si="21"/>
        <v>48458</v>
      </c>
      <c r="C181" s="53">
        <v>0.1</v>
      </c>
      <c r="D181" s="35">
        <f>_xlfn.LET(
_xlpm.Payment,IF(OR($C181&lt;&gt;$C180,$C180=""),-PMT($C181/12,COUNT($A181:$A$628),$I180),$D180),
_xlpm.IsPrincipalRemainingZeroCondition,ROUND($I180,2)=0,
_xlpm.IsPrincipalRemainingBlankCondition,$I180="",
_xlpm.IsPeriodBlankCondition,ISBLANK($A181),
_xlpm.Calculation,IF(_xlpm.IsPeriodBlankCondition,"",IF(_xlpm.IsPrincipalRemainingBlankCondition,"",IF(_xlpm.IsPrincipalRemainingZeroCondition,"",_xlpm.Payment))),
_xlpm.Calculation
)</f>
        <v>1563.4573496323683</v>
      </c>
      <c r="E181" s="4">
        <f t="shared" si="22"/>
        <v>131511.05962913897</v>
      </c>
      <c r="F181" s="4" cm="1">
        <f t="array" ref="F181">_xlfn.LET(
_xlpm.InterestCalculation,$I180*($C181/12),
_xlpm.IsPrincipalRemainingZeroCondition,ROUND($I180,2)=0,
_xlpm.IsPrincipalRemainingBlankCondition,$I180="",
_xlpm.IsPeriodBlankCondition,ISBLANK($A181),
_xlpm.Calculation,IF(_xlpm.IsPeriodBlankCondition,"",IF(_xlpm.IsPrincipalRemainingBlankCondition,"",IF(_xlpm.IsPrincipalRemainingZeroCondition,"",_xlpm.InterestCalculation))),
_xlpm.Calculation
)</f>
        <v>1095.9254969094914</v>
      </c>
      <c r="G181" s="4">
        <f t="shared" si="16"/>
        <v>467.53185272287692</v>
      </c>
      <c r="H181" s="4">
        <v>100</v>
      </c>
      <c r="I181" s="4">
        <f t="shared" si="17"/>
        <v>130943.52777641609</v>
      </c>
      <c r="J181" s="4">
        <f t="shared" si="18"/>
        <v>500</v>
      </c>
      <c r="K181" s="4" t="str">
        <f t="shared" si="19"/>
        <v/>
      </c>
      <c r="L181" s="4">
        <f t="shared" si="20"/>
        <v>2163.4573496323683</v>
      </c>
      <c r="M181" s="4">
        <f>_xlfn.LET(
_xlpm.CumulativeInterestCalculation,SUM($F$29:$F181),
_xlpm.IsPrincipalZeroCondition,ROUND($I180,2) = 0,
_xlpm.IsPrincipalRemainingBlankCondition,$I180="",
_xlpm.IsPeriodBlankCondition,ISBLANK($A181),
_xlpm.Calculation,IF(_xlpm.IsPeriodBlankCondition,"",IF(_xlpm.IsPrincipalRemainingBlankCondition,"",IF(_xlpm.IsPrincipalZeroCondition,"",_xlpm.CumulativeInterestCalculation))),
_xlpm.Calculation
)</f>
        <v>213904.77019530852</v>
      </c>
      <c r="N181" s="4">
        <f>_xlfn.LET(
_xlpm.CumulativePrincipalCalculation,SUM($G$29:$H181),
_xlpm.CumulativePrincipalCalculationIfPrincipalLessThenOrEqualToMonthlyPaymentCondition,$N180+$H181,
_xlpm.PrincipalOwedCalculation,$B$10-$F181,
_xlpm.IsPrincipalLessThenOrEqualToMonthlyPaymentCondition,$I180&lt;=$B$10,
_xlpm.IsPrincipalZeroCondition,ROUND($I180,2) = 0,
_xlpm.IsPrincipalRemainingBlankCondition,$I180="",
_xlpm.IsPeriodBlankCondition,ISBLANK($A181),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49056.472223583994</v>
      </c>
      <c r="O181" s="4">
        <f>_xlfn.LET(
_xlpm.CumulativePMICalculation,SUM($K$29:$K181),
_xlpm.IsPrincipalZeroCondition,ROUND($I180,2) = 0,
_xlpm.IsPrincipalRemainingBlankCondition,$I180="",
_xlpm.IsPeriodBlankCondition,ISBLANK($A181),
_xlpm.Calculation,IF(_xlpm.IsPeriodBlankCondition,"",IF(_xlpm.IsPrincipalRemainingBlankCondition,"",IF(_xlpm.IsPrincipalZeroCondition,"",_xlpm.CumulativePMICalculation))),
_xlpm.Calculation
)</f>
        <v>26100</v>
      </c>
      <c r="P181" s="4">
        <f t="shared" si="23"/>
        <v>289061.24241889251</v>
      </c>
      <c r="Q181" s="4">
        <f>_xlfn.LET(
_xlpm.CumulativeHousingPaymentsIncludingAdditionalCosts,SUM($L$29:$L181),
_xlpm.PrincipalOwedCalculation,$B$10-$F181,
_xlpm.IsPrincipalLessThenOrEqualToMonthlyPaymentCondition,$I180&lt;=$B$10,
_xlpm.IsPrincipalZeroCondition,ROUND($I180,2) = 0,
_xlpm.IsPrincipalRemainingBlankCondition,$I180="",
_xlpm.IsPeriodBlankCondition,ISBLANK($A181),
_xlpm.Calculation,IF(_xlpm.IsPeriodBlankCondition,"",IF(_xlpm.IsPrincipalRemainingBlankCondition,"",IF(_xlpm.IsPrincipalZeroCondition,"",_xlpm.CumulativeHousingPaymentsIncludingAdditionalCosts))),
_xlpm.Calculation
)</f>
        <v>365561.24241889152</v>
      </c>
    </row>
    <row r="182" spans="1:17" x14ac:dyDescent="0.3">
      <c r="A182">
        <v>154</v>
      </c>
      <c r="B182" s="34">
        <f t="shared" si="21"/>
        <v>48488</v>
      </c>
      <c r="C182" s="53">
        <v>0.1</v>
      </c>
      <c r="D182" s="35">
        <f>_xlfn.LET(
_xlpm.Payment,IF(OR($C182&lt;&gt;$C181,$C181=""),-PMT($C182/12,COUNT($A182:$A$628),$I181),$D181),
_xlpm.IsPrincipalRemainingZeroCondition,ROUND($I181,2)=0,
_xlpm.IsPrincipalRemainingBlankCondition,$I181="",
_xlpm.IsPeriodBlankCondition,ISBLANK($A182),
_xlpm.Calculation,IF(_xlpm.IsPeriodBlankCondition,"",IF(_xlpm.IsPrincipalRemainingBlankCondition,"",IF(_xlpm.IsPrincipalRemainingZeroCondition,"",_xlpm.Payment))),
_xlpm.Calculation
)</f>
        <v>1563.4573496323683</v>
      </c>
      <c r="E182" s="4">
        <f t="shared" si="22"/>
        <v>130943.52777641609</v>
      </c>
      <c r="F182" s="4" cm="1">
        <f t="array" ref="F182">_xlfn.LET(
_xlpm.InterestCalculation,$I181*($C182/12),
_xlpm.IsPrincipalRemainingZeroCondition,ROUND($I181,2)=0,
_xlpm.IsPrincipalRemainingBlankCondition,$I181="",
_xlpm.IsPeriodBlankCondition,ISBLANK($A182),
_xlpm.Calculation,IF(_xlpm.IsPeriodBlankCondition,"",IF(_xlpm.IsPrincipalRemainingBlankCondition,"",IF(_xlpm.IsPrincipalRemainingZeroCondition,"",_xlpm.InterestCalculation))),
_xlpm.Calculation
)</f>
        <v>1091.1960648034674</v>
      </c>
      <c r="G182" s="4">
        <f t="shared" si="16"/>
        <v>472.2612848289009</v>
      </c>
      <c r="H182" s="4">
        <v>100</v>
      </c>
      <c r="I182" s="4">
        <f t="shared" si="17"/>
        <v>130371.26649158719</v>
      </c>
      <c r="J182" s="4">
        <f t="shared" si="18"/>
        <v>500</v>
      </c>
      <c r="K182" s="4" t="str">
        <f t="shared" si="19"/>
        <v/>
      </c>
      <c r="L182" s="4">
        <f t="shared" si="20"/>
        <v>2163.4573496323683</v>
      </c>
      <c r="M182" s="4">
        <f>_xlfn.LET(
_xlpm.CumulativeInterestCalculation,SUM($F$29:$F182),
_xlpm.IsPrincipalZeroCondition,ROUND($I181,2) = 0,
_xlpm.IsPrincipalRemainingBlankCondition,$I181="",
_xlpm.IsPeriodBlankCondition,ISBLANK($A182),
_xlpm.Calculation,IF(_xlpm.IsPeriodBlankCondition,"",IF(_xlpm.IsPrincipalRemainingBlankCondition,"",IF(_xlpm.IsPrincipalZeroCondition,"",_xlpm.CumulativeInterestCalculation))),
_xlpm.Calculation
)</f>
        <v>214995.96626011198</v>
      </c>
      <c r="N182" s="4">
        <f>_xlfn.LET(
_xlpm.CumulativePrincipalCalculation,SUM($G$29:$H182),
_xlpm.CumulativePrincipalCalculationIfPrincipalLessThenOrEqualToMonthlyPaymentCondition,$N181+$H182,
_xlpm.PrincipalOwedCalculation,$B$10-$F182,
_xlpm.IsPrincipalLessThenOrEqualToMonthlyPaymentCondition,$I181&lt;=$B$10,
_xlpm.IsPrincipalZeroCondition,ROUND($I181,2) = 0,
_xlpm.IsPrincipalRemainingBlankCondition,$I181="",
_xlpm.IsPeriodBlankCondition,ISBLANK($A182),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49628.733508412894</v>
      </c>
      <c r="O182" s="4">
        <f>_xlfn.LET(
_xlpm.CumulativePMICalculation,SUM($K$29:$K182),
_xlpm.IsPrincipalZeroCondition,ROUND($I181,2) = 0,
_xlpm.IsPrincipalRemainingBlankCondition,$I181="",
_xlpm.IsPeriodBlankCondition,ISBLANK($A182),
_xlpm.Calculation,IF(_xlpm.IsPeriodBlankCondition,"",IF(_xlpm.IsPrincipalRemainingBlankCondition,"",IF(_xlpm.IsPrincipalZeroCondition,"",_xlpm.CumulativePMICalculation))),
_xlpm.Calculation
)</f>
        <v>26100</v>
      </c>
      <c r="P182" s="4">
        <f t="shared" si="23"/>
        <v>290724.69976852485</v>
      </c>
      <c r="Q182" s="4">
        <f>_xlfn.LET(
_xlpm.CumulativeHousingPaymentsIncludingAdditionalCosts,SUM($L$29:$L182),
_xlpm.PrincipalOwedCalculation,$B$10-$F182,
_xlpm.IsPrincipalLessThenOrEqualToMonthlyPaymentCondition,$I181&lt;=$B$10,
_xlpm.IsPrincipalZeroCondition,ROUND($I181,2) = 0,
_xlpm.IsPrincipalRemainingBlankCondition,$I181="",
_xlpm.IsPeriodBlankCondition,ISBLANK($A182),
_xlpm.Calculation,IF(_xlpm.IsPeriodBlankCondition,"",IF(_xlpm.IsPrincipalRemainingBlankCondition,"",IF(_xlpm.IsPrincipalZeroCondition,"",_xlpm.CumulativeHousingPaymentsIncludingAdditionalCosts))),
_xlpm.Calculation
)</f>
        <v>367724.69976852386</v>
      </c>
    </row>
    <row r="183" spans="1:17" x14ac:dyDescent="0.3">
      <c r="A183">
        <v>155</v>
      </c>
      <c r="B183" s="34">
        <f t="shared" si="21"/>
        <v>48519</v>
      </c>
      <c r="C183" s="53">
        <v>0.1</v>
      </c>
      <c r="D183" s="35">
        <f>_xlfn.LET(
_xlpm.Payment,IF(OR($C183&lt;&gt;$C182,$C182=""),-PMT($C183/12,COUNT($A183:$A$628),$I182),$D182),
_xlpm.IsPrincipalRemainingZeroCondition,ROUND($I182,2)=0,
_xlpm.IsPrincipalRemainingBlankCondition,$I182="",
_xlpm.IsPeriodBlankCondition,ISBLANK($A183),
_xlpm.Calculation,IF(_xlpm.IsPeriodBlankCondition,"",IF(_xlpm.IsPrincipalRemainingBlankCondition,"",IF(_xlpm.IsPrincipalRemainingZeroCondition,"",_xlpm.Payment))),
_xlpm.Calculation
)</f>
        <v>1563.4573496323683</v>
      </c>
      <c r="E183" s="4">
        <f t="shared" si="22"/>
        <v>130371.26649158719</v>
      </c>
      <c r="F183" s="4" cm="1">
        <f t="array" ref="F183">_xlfn.LET(
_xlpm.InterestCalculation,$I182*($C183/12),
_xlpm.IsPrincipalRemainingZeroCondition,ROUND($I182,2)=0,
_xlpm.IsPrincipalRemainingBlankCondition,$I182="",
_xlpm.IsPeriodBlankCondition,ISBLANK($A183),
_xlpm.Calculation,IF(_xlpm.IsPeriodBlankCondition,"",IF(_xlpm.IsPrincipalRemainingBlankCondition,"",IF(_xlpm.IsPrincipalRemainingZeroCondition,"",_xlpm.InterestCalculation))),
_xlpm.Calculation
)</f>
        <v>1086.4272207632266</v>
      </c>
      <c r="G183" s="4">
        <f t="shared" si="16"/>
        <v>477.03012886914166</v>
      </c>
      <c r="H183" s="4">
        <v>100</v>
      </c>
      <c r="I183" s="4">
        <f t="shared" si="17"/>
        <v>129794.23636271805</v>
      </c>
      <c r="J183" s="4">
        <f t="shared" si="18"/>
        <v>500</v>
      </c>
      <c r="K183" s="4" t="str">
        <f t="shared" si="19"/>
        <v/>
      </c>
      <c r="L183" s="4">
        <f t="shared" si="20"/>
        <v>2163.4573496323683</v>
      </c>
      <c r="M183" s="4">
        <f>_xlfn.LET(
_xlpm.CumulativeInterestCalculation,SUM($F$29:$F183),
_xlpm.IsPrincipalZeroCondition,ROUND($I182,2) = 0,
_xlpm.IsPrincipalRemainingBlankCondition,$I182="",
_xlpm.IsPeriodBlankCondition,ISBLANK($A183),
_xlpm.Calculation,IF(_xlpm.IsPeriodBlankCondition,"",IF(_xlpm.IsPrincipalRemainingBlankCondition,"",IF(_xlpm.IsPrincipalZeroCondition,"",_xlpm.CumulativeInterestCalculation))),
_xlpm.Calculation
)</f>
        <v>216082.39348087521</v>
      </c>
      <c r="N183" s="4">
        <f>_xlfn.LET(
_xlpm.CumulativePrincipalCalculation,SUM($G$29:$H183),
_xlpm.CumulativePrincipalCalculationIfPrincipalLessThenOrEqualToMonthlyPaymentCondition,$N182+$H183,
_xlpm.PrincipalOwedCalculation,$B$10-$F183,
_xlpm.IsPrincipalLessThenOrEqualToMonthlyPaymentCondition,$I182&lt;=$B$10,
_xlpm.IsPrincipalZeroCondition,ROUND($I182,2) = 0,
_xlpm.IsPrincipalRemainingBlankCondition,$I182="",
_xlpm.IsPeriodBlankCondition,ISBLANK($A183),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50205.763637282034</v>
      </c>
      <c r="O183" s="4">
        <f>_xlfn.LET(
_xlpm.CumulativePMICalculation,SUM($K$29:$K183),
_xlpm.IsPrincipalZeroCondition,ROUND($I182,2) = 0,
_xlpm.IsPrincipalRemainingBlankCondition,$I182="",
_xlpm.IsPeriodBlankCondition,ISBLANK($A183),
_xlpm.Calculation,IF(_xlpm.IsPeriodBlankCondition,"",IF(_xlpm.IsPrincipalRemainingBlankCondition,"",IF(_xlpm.IsPrincipalZeroCondition,"",_xlpm.CumulativePMICalculation))),
_xlpm.Calculation
)</f>
        <v>26100</v>
      </c>
      <c r="P183" s="4">
        <f t="shared" si="23"/>
        <v>292388.15711815725</v>
      </c>
      <c r="Q183" s="4">
        <f>_xlfn.LET(
_xlpm.CumulativeHousingPaymentsIncludingAdditionalCosts,SUM($L$29:$L183),
_xlpm.PrincipalOwedCalculation,$B$10-$F183,
_xlpm.IsPrincipalLessThenOrEqualToMonthlyPaymentCondition,$I182&lt;=$B$10,
_xlpm.IsPrincipalZeroCondition,ROUND($I182,2) = 0,
_xlpm.IsPrincipalRemainingBlankCondition,$I182="",
_xlpm.IsPeriodBlankCondition,ISBLANK($A183),
_xlpm.Calculation,IF(_xlpm.IsPeriodBlankCondition,"",IF(_xlpm.IsPrincipalRemainingBlankCondition,"",IF(_xlpm.IsPrincipalZeroCondition,"",_xlpm.CumulativeHousingPaymentsIncludingAdditionalCosts))),
_xlpm.Calculation
)</f>
        <v>369888.1571181562</v>
      </c>
    </row>
    <row r="184" spans="1:17" x14ac:dyDescent="0.3">
      <c r="A184">
        <v>156</v>
      </c>
      <c r="B184" s="34">
        <f t="shared" si="21"/>
        <v>48549</v>
      </c>
      <c r="C184" s="53">
        <v>0.1</v>
      </c>
      <c r="D184" s="35">
        <f>_xlfn.LET(
_xlpm.Payment,IF(OR($C184&lt;&gt;$C183,$C183=""),-PMT($C184/12,COUNT($A184:$A$628),$I183),$D183),
_xlpm.IsPrincipalRemainingZeroCondition,ROUND($I183,2)=0,
_xlpm.IsPrincipalRemainingBlankCondition,$I183="",
_xlpm.IsPeriodBlankCondition,ISBLANK($A184),
_xlpm.Calculation,IF(_xlpm.IsPeriodBlankCondition,"",IF(_xlpm.IsPrincipalRemainingBlankCondition,"",IF(_xlpm.IsPrincipalRemainingZeroCondition,"",_xlpm.Payment))),
_xlpm.Calculation
)</f>
        <v>1563.4573496323683</v>
      </c>
      <c r="E184" s="4">
        <f t="shared" si="22"/>
        <v>129794.23636271805</v>
      </c>
      <c r="F184" s="4" cm="1">
        <f t="array" ref="F184">_xlfn.LET(
_xlpm.InterestCalculation,$I183*($C184/12),
_xlpm.IsPrincipalRemainingZeroCondition,ROUND($I183,2)=0,
_xlpm.IsPrincipalRemainingBlankCondition,$I183="",
_xlpm.IsPeriodBlankCondition,ISBLANK($A184),
_xlpm.Calculation,IF(_xlpm.IsPeriodBlankCondition,"",IF(_xlpm.IsPrincipalRemainingBlankCondition,"",IF(_xlpm.IsPrincipalRemainingZeroCondition,"",_xlpm.InterestCalculation))),
_xlpm.Calculation
)</f>
        <v>1081.6186363559837</v>
      </c>
      <c r="G184" s="4">
        <f t="shared" si="16"/>
        <v>481.83871327638462</v>
      </c>
      <c r="H184" s="4">
        <v>100</v>
      </c>
      <c r="I184" s="4">
        <f t="shared" si="17"/>
        <v>129212.39764944166</v>
      </c>
      <c r="J184" s="4">
        <f t="shared" si="18"/>
        <v>500</v>
      </c>
      <c r="K184" s="4" t="str">
        <f t="shared" si="19"/>
        <v/>
      </c>
      <c r="L184" s="4">
        <f t="shared" si="20"/>
        <v>2163.4573496323683</v>
      </c>
      <c r="M184" s="4">
        <f>_xlfn.LET(
_xlpm.CumulativeInterestCalculation,SUM($F$29:$F184),
_xlpm.IsPrincipalZeroCondition,ROUND($I183,2) = 0,
_xlpm.IsPrincipalRemainingBlankCondition,$I183="",
_xlpm.IsPeriodBlankCondition,ISBLANK($A184),
_xlpm.Calculation,IF(_xlpm.IsPeriodBlankCondition,"",IF(_xlpm.IsPrincipalRemainingBlankCondition,"",IF(_xlpm.IsPrincipalZeroCondition,"",_xlpm.CumulativeInterestCalculation))),
_xlpm.Calculation
)</f>
        <v>217164.01211723121</v>
      </c>
      <c r="N184" s="4">
        <f>_xlfn.LET(
_xlpm.CumulativePrincipalCalculation,SUM($G$29:$H184),
_xlpm.CumulativePrincipalCalculationIfPrincipalLessThenOrEqualToMonthlyPaymentCondition,$N183+$H184,
_xlpm.PrincipalOwedCalculation,$B$10-$F184,
_xlpm.IsPrincipalLessThenOrEqualToMonthlyPaymentCondition,$I183&lt;=$B$10,
_xlpm.IsPrincipalZeroCondition,ROUND($I183,2) = 0,
_xlpm.IsPrincipalRemainingBlankCondition,$I183="",
_xlpm.IsPeriodBlankCondition,ISBLANK($A184),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50787.602350558416</v>
      </c>
      <c r="O184" s="4">
        <f>_xlfn.LET(
_xlpm.CumulativePMICalculation,SUM($K$29:$K184),
_xlpm.IsPrincipalZeroCondition,ROUND($I183,2) = 0,
_xlpm.IsPrincipalRemainingBlankCondition,$I183="",
_xlpm.IsPeriodBlankCondition,ISBLANK($A184),
_xlpm.Calculation,IF(_xlpm.IsPeriodBlankCondition,"",IF(_xlpm.IsPrincipalRemainingBlankCondition,"",IF(_xlpm.IsPrincipalZeroCondition,"",_xlpm.CumulativePMICalculation))),
_xlpm.Calculation
)</f>
        <v>26100</v>
      </c>
      <c r="P184" s="4">
        <f t="shared" si="23"/>
        <v>294051.61446778965</v>
      </c>
      <c r="Q184" s="4">
        <f>_xlfn.LET(
_xlpm.CumulativeHousingPaymentsIncludingAdditionalCosts,SUM($L$29:$L184),
_xlpm.PrincipalOwedCalculation,$B$10-$F184,
_xlpm.IsPrincipalLessThenOrEqualToMonthlyPaymentCondition,$I183&lt;=$B$10,
_xlpm.IsPrincipalZeroCondition,ROUND($I183,2) = 0,
_xlpm.IsPrincipalRemainingBlankCondition,$I183="",
_xlpm.IsPeriodBlankCondition,ISBLANK($A184),
_xlpm.Calculation,IF(_xlpm.IsPeriodBlankCondition,"",IF(_xlpm.IsPrincipalRemainingBlankCondition,"",IF(_xlpm.IsPrincipalZeroCondition,"",_xlpm.CumulativeHousingPaymentsIncludingAdditionalCosts))),
_xlpm.Calculation
)</f>
        <v>372051.61446778855</v>
      </c>
    </row>
    <row r="185" spans="1:17" x14ac:dyDescent="0.3">
      <c r="A185">
        <v>157</v>
      </c>
      <c r="B185" s="34">
        <f t="shared" si="21"/>
        <v>48580</v>
      </c>
      <c r="C185" s="53">
        <v>0.1</v>
      </c>
      <c r="D185" s="35">
        <f>_xlfn.LET(
_xlpm.Payment,IF(OR($C185&lt;&gt;$C184,$C184=""),-PMT($C185/12,COUNT($A185:$A$628),$I184),$D184),
_xlpm.IsPrincipalRemainingZeroCondition,ROUND($I184,2)=0,
_xlpm.IsPrincipalRemainingBlankCondition,$I184="",
_xlpm.IsPeriodBlankCondition,ISBLANK($A185),
_xlpm.Calculation,IF(_xlpm.IsPeriodBlankCondition,"",IF(_xlpm.IsPrincipalRemainingBlankCondition,"",IF(_xlpm.IsPrincipalRemainingZeroCondition,"",_xlpm.Payment))),
_xlpm.Calculation
)</f>
        <v>1563.4573496323683</v>
      </c>
      <c r="E185" s="4">
        <f t="shared" si="22"/>
        <v>129212.39764944166</v>
      </c>
      <c r="F185" s="4" cm="1">
        <f t="array" ref="F185">_xlfn.LET(
_xlpm.InterestCalculation,$I184*($C185/12),
_xlpm.IsPrincipalRemainingZeroCondition,ROUND($I184,2)=0,
_xlpm.IsPrincipalRemainingBlankCondition,$I184="",
_xlpm.IsPeriodBlankCondition,ISBLANK($A185),
_xlpm.Calculation,IF(_xlpm.IsPeriodBlankCondition,"",IF(_xlpm.IsPrincipalRemainingBlankCondition,"",IF(_xlpm.IsPrincipalRemainingZeroCondition,"",_xlpm.InterestCalculation))),
_xlpm.Calculation
)</f>
        <v>1076.7699804120139</v>
      </c>
      <c r="G185" s="4">
        <f t="shared" si="16"/>
        <v>486.68736922035441</v>
      </c>
      <c r="H185" s="4">
        <v>100</v>
      </c>
      <c r="I185" s="4">
        <f t="shared" si="17"/>
        <v>128625.7102802213</v>
      </c>
      <c r="J185" s="4">
        <f t="shared" si="18"/>
        <v>500</v>
      </c>
      <c r="K185" s="4" t="str">
        <f t="shared" si="19"/>
        <v/>
      </c>
      <c r="L185" s="4">
        <f t="shared" si="20"/>
        <v>2163.4573496323683</v>
      </c>
      <c r="M185" s="4">
        <f>_xlfn.LET(
_xlpm.CumulativeInterestCalculation,SUM($F$29:$F185),
_xlpm.IsPrincipalZeroCondition,ROUND($I184,2) = 0,
_xlpm.IsPrincipalRemainingBlankCondition,$I184="",
_xlpm.IsPeriodBlankCondition,ISBLANK($A185),
_xlpm.Calculation,IF(_xlpm.IsPeriodBlankCondition,"",IF(_xlpm.IsPrincipalRemainingBlankCondition,"",IF(_xlpm.IsPrincipalZeroCondition,"",_xlpm.CumulativeInterestCalculation))),
_xlpm.Calculation
)</f>
        <v>218240.78209764321</v>
      </c>
      <c r="N185" s="4">
        <f>_xlfn.LET(
_xlpm.CumulativePrincipalCalculation,SUM($G$29:$H185),
_xlpm.CumulativePrincipalCalculationIfPrincipalLessThenOrEqualToMonthlyPaymentCondition,$N184+$H185,
_xlpm.PrincipalOwedCalculation,$B$10-$F185,
_xlpm.IsPrincipalLessThenOrEqualToMonthlyPaymentCondition,$I184&lt;=$B$10,
_xlpm.IsPrincipalZeroCondition,ROUND($I184,2) = 0,
_xlpm.IsPrincipalRemainingBlankCondition,$I184="",
_xlpm.IsPeriodBlankCondition,ISBLANK($A185),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51374.289719778768</v>
      </c>
      <c r="O185" s="4">
        <f>_xlfn.LET(
_xlpm.CumulativePMICalculation,SUM($K$29:$K185),
_xlpm.IsPrincipalZeroCondition,ROUND($I184,2) = 0,
_xlpm.IsPrincipalRemainingBlankCondition,$I184="",
_xlpm.IsPeriodBlankCondition,ISBLANK($A185),
_xlpm.Calculation,IF(_xlpm.IsPeriodBlankCondition,"",IF(_xlpm.IsPrincipalRemainingBlankCondition,"",IF(_xlpm.IsPrincipalZeroCondition,"",_xlpm.CumulativePMICalculation))),
_xlpm.Calculation
)</f>
        <v>26100</v>
      </c>
      <c r="P185" s="4">
        <f t="shared" si="23"/>
        <v>295715.07181742199</v>
      </c>
      <c r="Q185" s="4">
        <f>_xlfn.LET(
_xlpm.CumulativeHousingPaymentsIncludingAdditionalCosts,SUM($L$29:$L185),
_xlpm.PrincipalOwedCalculation,$B$10-$F185,
_xlpm.IsPrincipalLessThenOrEqualToMonthlyPaymentCondition,$I184&lt;=$B$10,
_xlpm.IsPrincipalZeroCondition,ROUND($I184,2) = 0,
_xlpm.IsPrincipalRemainingBlankCondition,$I184="",
_xlpm.IsPeriodBlankCondition,ISBLANK($A185),
_xlpm.Calculation,IF(_xlpm.IsPeriodBlankCondition,"",IF(_xlpm.IsPrincipalRemainingBlankCondition,"",IF(_xlpm.IsPrincipalZeroCondition,"",_xlpm.CumulativeHousingPaymentsIncludingAdditionalCosts))),
_xlpm.Calculation
)</f>
        <v>374215.07181742089</v>
      </c>
    </row>
    <row r="186" spans="1:17" x14ac:dyDescent="0.3">
      <c r="A186">
        <v>158</v>
      </c>
      <c r="B186" s="34">
        <f t="shared" si="21"/>
        <v>48611</v>
      </c>
      <c r="C186" s="53">
        <v>0.1</v>
      </c>
      <c r="D186" s="35">
        <f>_xlfn.LET(
_xlpm.Payment,IF(OR($C186&lt;&gt;$C185,$C185=""),-PMT($C186/12,COUNT($A186:$A$628),$I185),$D185),
_xlpm.IsPrincipalRemainingZeroCondition,ROUND($I185,2)=0,
_xlpm.IsPrincipalRemainingBlankCondition,$I185="",
_xlpm.IsPeriodBlankCondition,ISBLANK($A186),
_xlpm.Calculation,IF(_xlpm.IsPeriodBlankCondition,"",IF(_xlpm.IsPrincipalRemainingBlankCondition,"",IF(_xlpm.IsPrincipalRemainingZeroCondition,"",_xlpm.Payment))),
_xlpm.Calculation
)</f>
        <v>1563.4573496323683</v>
      </c>
      <c r="E186" s="4">
        <f t="shared" si="22"/>
        <v>128625.7102802213</v>
      </c>
      <c r="F186" s="4" cm="1">
        <f t="array" ref="F186">_xlfn.LET(
_xlpm.InterestCalculation,$I185*($C186/12),
_xlpm.IsPrincipalRemainingZeroCondition,ROUND($I185,2)=0,
_xlpm.IsPrincipalRemainingBlankCondition,$I185="",
_xlpm.IsPeriodBlankCondition,ISBLANK($A186),
_xlpm.Calculation,IF(_xlpm.IsPeriodBlankCondition,"",IF(_xlpm.IsPrincipalRemainingBlankCondition,"",IF(_xlpm.IsPrincipalRemainingZeroCondition,"",_xlpm.InterestCalculation))),
_xlpm.Calculation
)</f>
        <v>1071.8809190018442</v>
      </c>
      <c r="G186" s="4">
        <f t="shared" si="16"/>
        <v>491.5764306305241</v>
      </c>
      <c r="H186" s="4">
        <v>100</v>
      </c>
      <c r="I186" s="4">
        <f t="shared" si="17"/>
        <v>128034.13384959078</v>
      </c>
      <c r="J186" s="4">
        <f t="shared" si="18"/>
        <v>500</v>
      </c>
      <c r="K186" s="4" t="str">
        <f t="shared" si="19"/>
        <v/>
      </c>
      <c r="L186" s="4">
        <f t="shared" si="20"/>
        <v>2163.4573496323683</v>
      </c>
      <c r="M186" s="4">
        <f>_xlfn.LET(
_xlpm.CumulativeInterestCalculation,SUM($F$29:$F186),
_xlpm.IsPrincipalZeroCondition,ROUND($I185,2) = 0,
_xlpm.IsPrincipalRemainingBlankCondition,$I185="",
_xlpm.IsPeriodBlankCondition,ISBLANK($A186),
_xlpm.Calculation,IF(_xlpm.IsPeriodBlankCondition,"",IF(_xlpm.IsPrincipalRemainingBlankCondition,"",IF(_xlpm.IsPrincipalZeroCondition,"",_xlpm.CumulativeInterestCalculation))),
_xlpm.Calculation
)</f>
        <v>219312.66301664506</v>
      </c>
      <c r="N186" s="4">
        <f>_xlfn.LET(
_xlpm.CumulativePrincipalCalculation,SUM($G$29:$H186),
_xlpm.CumulativePrincipalCalculationIfPrincipalLessThenOrEqualToMonthlyPaymentCondition,$N185+$H186,
_xlpm.PrincipalOwedCalculation,$B$10-$F186,
_xlpm.IsPrincipalLessThenOrEqualToMonthlyPaymentCondition,$I185&lt;=$B$10,
_xlpm.IsPrincipalZeroCondition,ROUND($I185,2) = 0,
_xlpm.IsPrincipalRemainingBlankCondition,$I185="",
_xlpm.IsPeriodBlankCondition,ISBLANK($A186),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51965.866150409289</v>
      </c>
      <c r="O186" s="4">
        <f>_xlfn.LET(
_xlpm.CumulativePMICalculation,SUM($K$29:$K186),
_xlpm.IsPrincipalZeroCondition,ROUND($I185,2) = 0,
_xlpm.IsPrincipalRemainingBlankCondition,$I185="",
_xlpm.IsPeriodBlankCondition,ISBLANK($A186),
_xlpm.Calculation,IF(_xlpm.IsPeriodBlankCondition,"",IF(_xlpm.IsPrincipalRemainingBlankCondition,"",IF(_xlpm.IsPrincipalZeroCondition,"",_xlpm.CumulativePMICalculation))),
_xlpm.Calculation
)</f>
        <v>26100</v>
      </c>
      <c r="P186" s="4">
        <f t="shared" si="23"/>
        <v>297378.52916705434</v>
      </c>
      <c r="Q186" s="4">
        <f>_xlfn.LET(
_xlpm.CumulativeHousingPaymentsIncludingAdditionalCosts,SUM($L$29:$L186),
_xlpm.PrincipalOwedCalculation,$B$10-$F186,
_xlpm.IsPrincipalLessThenOrEqualToMonthlyPaymentCondition,$I185&lt;=$B$10,
_xlpm.IsPrincipalZeroCondition,ROUND($I185,2) = 0,
_xlpm.IsPrincipalRemainingBlankCondition,$I185="",
_xlpm.IsPeriodBlankCondition,ISBLANK($A186),
_xlpm.Calculation,IF(_xlpm.IsPeriodBlankCondition,"",IF(_xlpm.IsPrincipalRemainingBlankCondition,"",IF(_xlpm.IsPrincipalZeroCondition,"",_xlpm.CumulativeHousingPaymentsIncludingAdditionalCosts))),
_xlpm.Calculation
)</f>
        <v>376378.52916705323</v>
      </c>
    </row>
    <row r="187" spans="1:17" x14ac:dyDescent="0.3">
      <c r="A187">
        <v>159</v>
      </c>
      <c r="B187" s="34">
        <f t="shared" si="21"/>
        <v>48639</v>
      </c>
      <c r="C187" s="53">
        <v>0.1</v>
      </c>
      <c r="D187" s="35">
        <f>_xlfn.LET(
_xlpm.Payment,IF(OR($C187&lt;&gt;$C186,$C186=""),-PMT($C187/12,COUNT($A187:$A$628),$I186),$D186),
_xlpm.IsPrincipalRemainingZeroCondition,ROUND($I186,2)=0,
_xlpm.IsPrincipalRemainingBlankCondition,$I186="",
_xlpm.IsPeriodBlankCondition,ISBLANK($A187),
_xlpm.Calculation,IF(_xlpm.IsPeriodBlankCondition,"",IF(_xlpm.IsPrincipalRemainingBlankCondition,"",IF(_xlpm.IsPrincipalRemainingZeroCondition,"",_xlpm.Payment))),
_xlpm.Calculation
)</f>
        <v>1563.4573496323683</v>
      </c>
      <c r="E187" s="4">
        <f t="shared" si="22"/>
        <v>128034.13384959078</v>
      </c>
      <c r="F187" s="4" cm="1">
        <f t="array" ref="F187">_xlfn.LET(
_xlpm.InterestCalculation,$I186*($C187/12),
_xlpm.IsPrincipalRemainingZeroCondition,ROUND($I186,2)=0,
_xlpm.IsPrincipalRemainingBlankCondition,$I186="",
_xlpm.IsPeriodBlankCondition,ISBLANK($A187),
_xlpm.Calculation,IF(_xlpm.IsPeriodBlankCondition,"",IF(_xlpm.IsPrincipalRemainingBlankCondition,"",IF(_xlpm.IsPrincipalRemainingZeroCondition,"",_xlpm.InterestCalculation))),
_xlpm.Calculation
)</f>
        <v>1066.9511154132565</v>
      </c>
      <c r="G187" s="4">
        <f t="shared" si="16"/>
        <v>496.50623421911178</v>
      </c>
      <c r="H187" s="4">
        <v>100</v>
      </c>
      <c r="I187" s="4">
        <f t="shared" si="17"/>
        <v>127437.62761537168</v>
      </c>
      <c r="J187" s="4">
        <f t="shared" si="18"/>
        <v>500</v>
      </c>
      <c r="K187" s="4" t="str">
        <f t="shared" si="19"/>
        <v/>
      </c>
      <c r="L187" s="4">
        <f t="shared" si="20"/>
        <v>2163.4573496323683</v>
      </c>
      <c r="M187" s="4">
        <f>_xlfn.LET(
_xlpm.CumulativeInterestCalculation,SUM($F$29:$F187),
_xlpm.IsPrincipalZeroCondition,ROUND($I186,2) = 0,
_xlpm.IsPrincipalRemainingBlankCondition,$I186="",
_xlpm.IsPeriodBlankCondition,ISBLANK($A187),
_xlpm.Calculation,IF(_xlpm.IsPeriodBlankCondition,"",IF(_xlpm.IsPrincipalRemainingBlankCondition,"",IF(_xlpm.IsPrincipalZeroCondition,"",_xlpm.CumulativeInterestCalculation))),
_xlpm.Calculation
)</f>
        <v>220379.61413205831</v>
      </c>
      <c r="N187" s="4">
        <f>_xlfn.LET(
_xlpm.CumulativePrincipalCalculation,SUM($G$29:$H187),
_xlpm.CumulativePrincipalCalculationIfPrincipalLessThenOrEqualToMonthlyPaymentCondition,$N186+$H187,
_xlpm.PrincipalOwedCalculation,$B$10-$F187,
_xlpm.IsPrincipalLessThenOrEqualToMonthlyPaymentCondition,$I186&lt;=$B$10,
_xlpm.IsPrincipalZeroCondition,ROUND($I186,2) = 0,
_xlpm.IsPrincipalRemainingBlankCondition,$I186="",
_xlpm.IsPeriodBlankCondition,ISBLANK($A187),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52562.372384628397</v>
      </c>
      <c r="O187" s="4">
        <f>_xlfn.LET(
_xlpm.CumulativePMICalculation,SUM($K$29:$K187),
_xlpm.IsPrincipalZeroCondition,ROUND($I186,2) = 0,
_xlpm.IsPrincipalRemainingBlankCondition,$I186="",
_xlpm.IsPeriodBlankCondition,ISBLANK($A187),
_xlpm.Calculation,IF(_xlpm.IsPeriodBlankCondition,"",IF(_xlpm.IsPrincipalRemainingBlankCondition,"",IF(_xlpm.IsPrincipalZeroCondition,"",_xlpm.CumulativePMICalculation))),
_xlpm.Calculation
)</f>
        <v>26100</v>
      </c>
      <c r="P187" s="4">
        <f t="shared" si="23"/>
        <v>299041.98651668674</v>
      </c>
      <c r="Q187" s="4">
        <f>_xlfn.LET(
_xlpm.CumulativeHousingPaymentsIncludingAdditionalCosts,SUM($L$29:$L187),
_xlpm.PrincipalOwedCalculation,$B$10-$F187,
_xlpm.IsPrincipalLessThenOrEqualToMonthlyPaymentCondition,$I186&lt;=$B$10,
_xlpm.IsPrincipalZeroCondition,ROUND($I186,2) = 0,
_xlpm.IsPrincipalRemainingBlankCondition,$I186="",
_xlpm.IsPeriodBlankCondition,ISBLANK($A187),
_xlpm.Calculation,IF(_xlpm.IsPeriodBlankCondition,"",IF(_xlpm.IsPrincipalRemainingBlankCondition,"",IF(_xlpm.IsPrincipalZeroCondition,"",_xlpm.CumulativeHousingPaymentsIncludingAdditionalCosts))),
_xlpm.Calculation
)</f>
        <v>378541.98651668557</v>
      </c>
    </row>
    <row r="188" spans="1:17" x14ac:dyDescent="0.3">
      <c r="A188">
        <v>160</v>
      </c>
      <c r="B188" s="34">
        <f t="shared" si="21"/>
        <v>48670</v>
      </c>
      <c r="C188" s="53">
        <v>0.1</v>
      </c>
      <c r="D188" s="35">
        <f>_xlfn.LET(
_xlpm.Payment,IF(OR($C188&lt;&gt;$C187,$C187=""),-PMT($C188/12,COUNT($A188:$A$628),$I187),$D187),
_xlpm.IsPrincipalRemainingZeroCondition,ROUND($I187,2)=0,
_xlpm.IsPrincipalRemainingBlankCondition,$I187="",
_xlpm.IsPeriodBlankCondition,ISBLANK($A188),
_xlpm.Calculation,IF(_xlpm.IsPeriodBlankCondition,"",IF(_xlpm.IsPrincipalRemainingBlankCondition,"",IF(_xlpm.IsPrincipalRemainingZeroCondition,"",_xlpm.Payment))),
_xlpm.Calculation
)</f>
        <v>1563.4573496323683</v>
      </c>
      <c r="E188" s="4">
        <f t="shared" si="22"/>
        <v>127437.62761537168</v>
      </c>
      <c r="F188" s="4" cm="1">
        <f t="array" ref="F188">_xlfn.LET(
_xlpm.InterestCalculation,$I187*($C188/12),
_xlpm.IsPrincipalRemainingZeroCondition,ROUND($I187,2)=0,
_xlpm.IsPrincipalRemainingBlankCondition,$I187="",
_xlpm.IsPeriodBlankCondition,ISBLANK($A188),
_xlpm.Calculation,IF(_xlpm.IsPeriodBlankCondition,"",IF(_xlpm.IsPrincipalRemainingBlankCondition,"",IF(_xlpm.IsPrincipalRemainingZeroCondition,"",_xlpm.InterestCalculation))),
_xlpm.Calculation
)</f>
        <v>1061.9802301280972</v>
      </c>
      <c r="G188" s="4">
        <f t="shared" si="16"/>
        <v>501.47711950427106</v>
      </c>
      <c r="H188" s="4">
        <v>100</v>
      </c>
      <c r="I188" s="4">
        <f t="shared" si="17"/>
        <v>126836.1504958674</v>
      </c>
      <c r="J188" s="4">
        <f t="shared" si="18"/>
        <v>500</v>
      </c>
      <c r="K188" s="4" t="str">
        <f t="shared" si="19"/>
        <v/>
      </c>
      <c r="L188" s="4">
        <f t="shared" si="20"/>
        <v>2163.4573496323683</v>
      </c>
      <c r="M188" s="4">
        <f>_xlfn.LET(
_xlpm.CumulativeInterestCalculation,SUM($F$29:$F188),
_xlpm.IsPrincipalZeroCondition,ROUND($I187,2) = 0,
_xlpm.IsPrincipalRemainingBlankCondition,$I187="",
_xlpm.IsPeriodBlankCondition,ISBLANK($A188),
_xlpm.Calculation,IF(_xlpm.IsPeriodBlankCondition,"",IF(_xlpm.IsPrincipalRemainingBlankCondition,"",IF(_xlpm.IsPrincipalZeroCondition,"",_xlpm.CumulativeInterestCalculation))),
_xlpm.Calculation
)</f>
        <v>221441.59436218641</v>
      </c>
      <c r="N188" s="4">
        <f>_xlfn.LET(
_xlpm.CumulativePrincipalCalculation,SUM($G$29:$H188),
_xlpm.CumulativePrincipalCalculationIfPrincipalLessThenOrEqualToMonthlyPaymentCondition,$N187+$H188,
_xlpm.PrincipalOwedCalculation,$B$10-$F188,
_xlpm.IsPrincipalLessThenOrEqualToMonthlyPaymentCondition,$I187&lt;=$B$10,
_xlpm.IsPrincipalZeroCondition,ROUND($I187,2) = 0,
_xlpm.IsPrincipalRemainingBlankCondition,$I187="",
_xlpm.IsPeriodBlankCondition,ISBLANK($A188),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53163.849504132668</v>
      </c>
      <c r="O188" s="4">
        <f>_xlfn.LET(
_xlpm.CumulativePMICalculation,SUM($K$29:$K188),
_xlpm.IsPrincipalZeroCondition,ROUND($I187,2) = 0,
_xlpm.IsPrincipalRemainingBlankCondition,$I187="",
_xlpm.IsPeriodBlankCondition,ISBLANK($A188),
_xlpm.Calculation,IF(_xlpm.IsPeriodBlankCondition,"",IF(_xlpm.IsPrincipalRemainingBlankCondition,"",IF(_xlpm.IsPrincipalZeroCondition,"",_xlpm.CumulativePMICalculation))),
_xlpm.Calculation
)</f>
        <v>26100</v>
      </c>
      <c r="P188" s="4">
        <f t="shared" si="23"/>
        <v>300705.44386631908</v>
      </c>
      <c r="Q188" s="4">
        <f>_xlfn.LET(
_xlpm.CumulativeHousingPaymentsIncludingAdditionalCosts,SUM($L$29:$L188),
_xlpm.PrincipalOwedCalculation,$B$10-$F188,
_xlpm.IsPrincipalLessThenOrEqualToMonthlyPaymentCondition,$I187&lt;=$B$10,
_xlpm.IsPrincipalZeroCondition,ROUND($I187,2) = 0,
_xlpm.IsPrincipalRemainingBlankCondition,$I187="",
_xlpm.IsPeriodBlankCondition,ISBLANK($A188),
_xlpm.Calculation,IF(_xlpm.IsPeriodBlankCondition,"",IF(_xlpm.IsPrincipalRemainingBlankCondition,"",IF(_xlpm.IsPrincipalZeroCondition,"",_xlpm.CumulativeHousingPaymentsIncludingAdditionalCosts))),
_xlpm.Calculation
)</f>
        <v>380705.44386631792</v>
      </c>
    </row>
    <row r="189" spans="1:17" x14ac:dyDescent="0.3">
      <c r="A189">
        <v>161</v>
      </c>
      <c r="B189" s="34">
        <f t="shared" si="21"/>
        <v>48700</v>
      </c>
      <c r="C189" s="53">
        <v>0.1</v>
      </c>
      <c r="D189" s="35">
        <f>_xlfn.LET(
_xlpm.Payment,IF(OR($C189&lt;&gt;$C188,$C188=""),-PMT($C189/12,COUNT($A189:$A$628),$I188),$D188),
_xlpm.IsPrincipalRemainingZeroCondition,ROUND($I188,2)=0,
_xlpm.IsPrincipalRemainingBlankCondition,$I188="",
_xlpm.IsPeriodBlankCondition,ISBLANK($A189),
_xlpm.Calculation,IF(_xlpm.IsPeriodBlankCondition,"",IF(_xlpm.IsPrincipalRemainingBlankCondition,"",IF(_xlpm.IsPrincipalRemainingZeroCondition,"",_xlpm.Payment))),
_xlpm.Calculation
)</f>
        <v>1563.4573496323683</v>
      </c>
      <c r="E189" s="4">
        <f t="shared" si="22"/>
        <v>126836.1504958674</v>
      </c>
      <c r="F189" s="4" cm="1">
        <f t="array" ref="F189">_xlfn.LET(
_xlpm.InterestCalculation,$I188*($C189/12),
_xlpm.IsPrincipalRemainingZeroCondition,ROUND($I188,2)=0,
_xlpm.IsPrincipalRemainingBlankCondition,$I188="",
_xlpm.IsPeriodBlankCondition,ISBLANK($A189),
_xlpm.Calculation,IF(_xlpm.IsPeriodBlankCondition,"",IF(_xlpm.IsPrincipalRemainingBlankCondition,"",IF(_xlpm.IsPrincipalRemainingZeroCondition,"",_xlpm.InterestCalculation))),
_xlpm.Calculation
)</f>
        <v>1056.967920798895</v>
      </c>
      <c r="G189" s="4">
        <f t="shared" si="16"/>
        <v>506.48942883347331</v>
      </c>
      <c r="H189" s="4">
        <v>100</v>
      </c>
      <c r="I189" s="4">
        <f t="shared" si="17"/>
        <v>126229.66106703393</v>
      </c>
      <c r="J189" s="4">
        <f t="shared" si="18"/>
        <v>500</v>
      </c>
      <c r="K189" s="4" t="str">
        <f t="shared" si="19"/>
        <v/>
      </c>
      <c r="L189" s="4">
        <f t="shared" si="20"/>
        <v>2163.4573496323683</v>
      </c>
      <c r="M189" s="4">
        <f>_xlfn.LET(
_xlpm.CumulativeInterestCalculation,SUM($F$29:$F189),
_xlpm.IsPrincipalZeroCondition,ROUND($I188,2) = 0,
_xlpm.IsPrincipalRemainingBlankCondition,$I188="",
_xlpm.IsPeriodBlankCondition,ISBLANK($A189),
_xlpm.Calculation,IF(_xlpm.IsPeriodBlankCondition,"",IF(_xlpm.IsPrincipalRemainingBlankCondition,"",IF(_xlpm.IsPrincipalZeroCondition,"",_xlpm.CumulativeInterestCalculation))),
_xlpm.Calculation
)</f>
        <v>222498.56228298531</v>
      </c>
      <c r="N189" s="4">
        <f>_xlfn.LET(
_xlpm.CumulativePrincipalCalculation,SUM($G$29:$H189),
_xlpm.CumulativePrincipalCalculationIfPrincipalLessThenOrEqualToMonthlyPaymentCondition,$N188+$H189,
_xlpm.PrincipalOwedCalculation,$B$10-$F189,
_xlpm.IsPrincipalLessThenOrEqualToMonthlyPaymentCondition,$I188&lt;=$B$10,
_xlpm.IsPrincipalZeroCondition,ROUND($I188,2) = 0,
_xlpm.IsPrincipalRemainingBlankCondition,$I188="",
_xlpm.IsPeriodBlankCondition,ISBLANK($A189),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53770.338932966144</v>
      </c>
      <c r="O189" s="4">
        <f>_xlfn.LET(
_xlpm.CumulativePMICalculation,SUM($K$29:$K189),
_xlpm.IsPrincipalZeroCondition,ROUND($I188,2) = 0,
_xlpm.IsPrincipalRemainingBlankCondition,$I188="",
_xlpm.IsPeriodBlankCondition,ISBLANK($A189),
_xlpm.Calculation,IF(_xlpm.IsPeriodBlankCondition,"",IF(_xlpm.IsPrincipalRemainingBlankCondition,"",IF(_xlpm.IsPrincipalZeroCondition,"",_xlpm.CumulativePMICalculation))),
_xlpm.Calculation
)</f>
        <v>26100</v>
      </c>
      <c r="P189" s="4">
        <f t="shared" si="23"/>
        <v>302368.90121595142</v>
      </c>
      <c r="Q189" s="4">
        <f>_xlfn.LET(
_xlpm.CumulativeHousingPaymentsIncludingAdditionalCosts,SUM($L$29:$L189),
_xlpm.PrincipalOwedCalculation,$B$10-$F189,
_xlpm.IsPrincipalLessThenOrEqualToMonthlyPaymentCondition,$I188&lt;=$B$10,
_xlpm.IsPrincipalZeroCondition,ROUND($I188,2) = 0,
_xlpm.IsPrincipalRemainingBlankCondition,$I188="",
_xlpm.IsPeriodBlankCondition,ISBLANK($A189),
_xlpm.Calculation,IF(_xlpm.IsPeriodBlankCondition,"",IF(_xlpm.IsPrincipalRemainingBlankCondition,"",IF(_xlpm.IsPrincipalZeroCondition,"",_xlpm.CumulativeHousingPaymentsIncludingAdditionalCosts))),
_xlpm.Calculation
)</f>
        <v>382868.90121595026</v>
      </c>
    </row>
    <row r="190" spans="1:17" x14ac:dyDescent="0.3">
      <c r="A190">
        <v>162</v>
      </c>
      <c r="B190" s="34">
        <f t="shared" si="21"/>
        <v>48731</v>
      </c>
      <c r="C190" s="53">
        <v>0.1</v>
      </c>
      <c r="D190" s="35">
        <f>_xlfn.LET(
_xlpm.Payment,IF(OR($C190&lt;&gt;$C189,$C189=""),-PMT($C190/12,COUNT($A190:$A$628),$I189),$D189),
_xlpm.IsPrincipalRemainingZeroCondition,ROUND($I189,2)=0,
_xlpm.IsPrincipalRemainingBlankCondition,$I189="",
_xlpm.IsPeriodBlankCondition,ISBLANK($A190),
_xlpm.Calculation,IF(_xlpm.IsPeriodBlankCondition,"",IF(_xlpm.IsPrincipalRemainingBlankCondition,"",IF(_xlpm.IsPrincipalRemainingZeroCondition,"",_xlpm.Payment))),
_xlpm.Calculation
)</f>
        <v>1563.4573496323683</v>
      </c>
      <c r="E190" s="4">
        <f t="shared" si="22"/>
        <v>126229.66106703393</v>
      </c>
      <c r="F190" s="4" cm="1">
        <f t="array" ref="F190">_xlfn.LET(
_xlpm.InterestCalculation,$I189*($C190/12),
_xlpm.IsPrincipalRemainingZeroCondition,ROUND($I189,2)=0,
_xlpm.IsPrincipalRemainingBlankCondition,$I189="",
_xlpm.IsPeriodBlankCondition,ISBLANK($A190),
_xlpm.Calculation,IF(_xlpm.IsPeriodBlankCondition,"",IF(_xlpm.IsPrincipalRemainingBlankCondition,"",IF(_xlpm.IsPrincipalRemainingZeroCondition,"",_xlpm.InterestCalculation))),
_xlpm.Calculation
)</f>
        <v>1051.9138422252827</v>
      </c>
      <c r="G190" s="4">
        <f t="shared" si="16"/>
        <v>511.5435074070856</v>
      </c>
      <c r="H190" s="4">
        <v>100</v>
      </c>
      <c r="I190" s="4">
        <f t="shared" si="17"/>
        <v>125618.11755962684</v>
      </c>
      <c r="J190" s="4">
        <f t="shared" si="18"/>
        <v>500</v>
      </c>
      <c r="K190" s="4" t="str">
        <f t="shared" si="19"/>
        <v/>
      </c>
      <c r="L190" s="4">
        <f t="shared" si="20"/>
        <v>2163.4573496323683</v>
      </c>
      <c r="M190" s="4">
        <f>_xlfn.LET(
_xlpm.CumulativeInterestCalculation,SUM($F$29:$F190),
_xlpm.IsPrincipalZeroCondition,ROUND($I189,2) = 0,
_xlpm.IsPrincipalRemainingBlankCondition,$I189="",
_xlpm.IsPeriodBlankCondition,ISBLANK($A190),
_xlpm.Calculation,IF(_xlpm.IsPeriodBlankCondition,"",IF(_xlpm.IsPrincipalRemainingBlankCondition,"",IF(_xlpm.IsPrincipalZeroCondition,"",_xlpm.CumulativeInterestCalculation))),
_xlpm.Calculation
)</f>
        <v>223550.47612521058</v>
      </c>
      <c r="N190" s="4">
        <f>_xlfn.LET(
_xlpm.CumulativePrincipalCalculation,SUM($G$29:$H190),
_xlpm.CumulativePrincipalCalculationIfPrincipalLessThenOrEqualToMonthlyPaymentCondition,$N189+$H190,
_xlpm.PrincipalOwedCalculation,$B$10-$F190,
_xlpm.IsPrincipalLessThenOrEqualToMonthlyPaymentCondition,$I189&lt;=$B$10,
_xlpm.IsPrincipalZeroCondition,ROUND($I189,2) = 0,
_xlpm.IsPrincipalRemainingBlankCondition,$I189="",
_xlpm.IsPeriodBlankCondition,ISBLANK($A190),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54381.882440373229</v>
      </c>
      <c r="O190" s="4">
        <f>_xlfn.LET(
_xlpm.CumulativePMICalculation,SUM($K$29:$K190),
_xlpm.IsPrincipalZeroCondition,ROUND($I189,2) = 0,
_xlpm.IsPrincipalRemainingBlankCondition,$I189="",
_xlpm.IsPeriodBlankCondition,ISBLANK($A190),
_xlpm.Calculation,IF(_xlpm.IsPeriodBlankCondition,"",IF(_xlpm.IsPrincipalRemainingBlankCondition,"",IF(_xlpm.IsPrincipalZeroCondition,"",_xlpm.CumulativePMICalculation))),
_xlpm.Calculation
)</f>
        <v>26100</v>
      </c>
      <c r="P190" s="4">
        <f t="shared" si="23"/>
        <v>304032.35856558383</v>
      </c>
      <c r="Q190" s="4">
        <f>_xlfn.LET(
_xlpm.CumulativeHousingPaymentsIncludingAdditionalCosts,SUM($L$29:$L190),
_xlpm.PrincipalOwedCalculation,$B$10-$F190,
_xlpm.IsPrincipalLessThenOrEqualToMonthlyPaymentCondition,$I189&lt;=$B$10,
_xlpm.IsPrincipalZeroCondition,ROUND($I189,2) = 0,
_xlpm.IsPrincipalRemainingBlankCondition,$I189="",
_xlpm.IsPeriodBlankCondition,ISBLANK($A190),
_xlpm.Calculation,IF(_xlpm.IsPeriodBlankCondition,"",IF(_xlpm.IsPrincipalRemainingBlankCondition,"",IF(_xlpm.IsPrincipalZeroCondition,"",_xlpm.CumulativeHousingPaymentsIncludingAdditionalCosts))),
_xlpm.Calculation
)</f>
        <v>385032.3585655826</v>
      </c>
    </row>
    <row r="191" spans="1:17" x14ac:dyDescent="0.3">
      <c r="A191">
        <v>163</v>
      </c>
      <c r="B191" s="34">
        <f t="shared" si="21"/>
        <v>48761</v>
      </c>
      <c r="C191" s="53">
        <v>0.1</v>
      </c>
      <c r="D191" s="35">
        <f>_xlfn.LET(
_xlpm.Payment,IF(OR($C191&lt;&gt;$C190,$C190=""),-PMT($C191/12,COUNT($A191:$A$628),$I190),$D190),
_xlpm.IsPrincipalRemainingZeroCondition,ROUND($I190,2)=0,
_xlpm.IsPrincipalRemainingBlankCondition,$I190="",
_xlpm.IsPeriodBlankCondition,ISBLANK($A191),
_xlpm.Calculation,IF(_xlpm.IsPeriodBlankCondition,"",IF(_xlpm.IsPrincipalRemainingBlankCondition,"",IF(_xlpm.IsPrincipalRemainingZeroCondition,"",_xlpm.Payment))),
_xlpm.Calculation
)</f>
        <v>1563.4573496323683</v>
      </c>
      <c r="E191" s="4">
        <f t="shared" si="22"/>
        <v>125618.11755962684</v>
      </c>
      <c r="F191" s="4" cm="1">
        <f t="array" ref="F191">_xlfn.LET(
_xlpm.InterestCalculation,$I190*($C191/12),
_xlpm.IsPrincipalRemainingZeroCondition,ROUND($I190,2)=0,
_xlpm.IsPrincipalRemainingBlankCondition,$I190="",
_xlpm.IsPeriodBlankCondition,ISBLANK($A191),
_xlpm.Calculation,IF(_xlpm.IsPeriodBlankCondition,"",IF(_xlpm.IsPrincipalRemainingBlankCondition,"",IF(_xlpm.IsPrincipalRemainingZeroCondition,"",_xlpm.InterestCalculation))),
_xlpm.Calculation
)</f>
        <v>1046.8176463302236</v>
      </c>
      <c r="G191" s="4">
        <f t="shared" si="16"/>
        <v>516.63970330214465</v>
      </c>
      <c r="H191" s="4">
        <v>100</v>
      </c>
      <c r="I191" s="4">
        <f t="shared" si="17"/>
        <v>125001.47785632469</v>
      </c>
      <c r="J191" s="4">
        <f t="shared" si="18"/>
        <v>500</v>
      </c>
      <c r="K191" s="4" t="str">
        <f t="shared" si="19"/>
        <v/>
      </c>
      <c r="L191" s="4">
        <f t="shared" si="20"/>
        <v>2163.4573496323683</v>
      </c>
      <c r="M191" s="4">
        <f>_xlfn.LET(
_xlpm.CumulativeInterestCalculation,SUM($F$29:$F191),
_xlpm.IsPrincipalZeroCondition,ROUND($I190,2) = 0,
_xlpm.IsPrincipalRemainingBlankCondition,$I190="",
_xlpm.IsPeriodBlankCondition,ISBLANK($A191),
_xlpm.Calculation,IF(_xlpm.IsPeriodBlankCondition,"",IF(_xlpm.IsPrincipalRemainingBlankCondition,"",IF(_xlpm.IsPrincipalZeroCondition,"",_xlpm.CumulativeInterestCalculation))),
_xlpm.Calculation
)</f>
        <v>224597.2937715408</v>
      </c>
      <c r="N191" s="4">
        <f>_xlfn.LET(
_xlpm.CumulativePrincipalCalculation,SUM($G$29:$H191),
_xlpm.CumulativePrincipalCalculationIfPrincipalLessThenOrEqualToMonthlyPaymentCondition,$N190+$H191,
_xlpm.PrincipalOwedCalculation,$B$10-$F191,
_xlpm.IsPrincipalLessThenOrEqualToMonthlyPaymentCondition,$I190&lt;=$B$10,
_xlpm.IsPrincipalZeroCondition,ROUND($I190,2) = 0,
_xlpm.IsPrincipalRemainingBlankCondition,$I190="",
_xlpm.IsPeriodBlankCondition,ISBLANK($A191),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54998.522143675371</v>
      </c>
      <c r="O191" s="4">
        <f>_xlfn.LET(
_xlpm.CumulativePMICalculation,SUM($K$29:$K191),
_xlpm.IsPrincipalZeroCondition,ROUND($I190,2) = 0,
_xlpm.IsPrincipalRemainingBlankCondition,$I190="",
_xlpm.IsPeriodBlankCondition,ISBLANK($A191),
_xlpm.Calculation,IF(_xlpm.IsPeriodBlankCondition,"",IF(_xlpm.IsPrincipalRemainingBlankCondition,"",IF(_xlpm.IsPrincipalZeroCondition,"",_xlpm.CumulativePMICalculation))),
_xlpm.Calculation
)</f>
        <v>26100</v>
      </c>
      <c r="P191" s="4">
        <f t="shared" si="23"/>
        <v>305695.81591521617</v>
      </c>
      <c r="Q191" s="4">
        <f>_xlfn.LET(
_xlpm.CumulativeHousingPaymentsIncludingAdditionalCosts,SUM($L$29:$L191),
_xlpm.PrincipalOwedCalculation,$B$10-$F191,
_xlpm.IsPrincipalLessThenOrEqualToMonthlyPaymentCondition,$I190&lt;=$B$10,
_xlpm.IsPrincipalZeroCondition,ROUND($I190,2) = 0,
_xlpm.IsPrincipalRemainingBlankCondition,$I190="",
_xlpm.IsPeriodBlankCondition,ISBLANK($A191),
_xlpm.Calculation,IF(_xlpm.IsPeriodBlankCondition,"",IF(_xlpm.IsPrincipalRemainingBlankCondition,"",IF(_xlpm.IsPrincipalZeroCondition,"",_xlpm.CumulativeHousingPaymentsIncludingAdditionalCosts))),
_xlpm.Calculation
)</f>
        <v>387195.81591521495</v>
      </c>
    </row>
    <row r="192" spans="1:17" x14ac:dyDescent="0.3">
      <c r="A192">
        <v>164</v>
      </c>
      <c r="B192" s="34">
        <f t="shared" si="21"/>
        <v>48792</v>
      </c>
      <c r="C192" s="53">
        <v>0.1</v>
      </c>
      <c r="D192" s="35">
        <f>_xlfn.LET(
_xlpm.Payment,IF(OR($C192&lt;&gt;$C191,$C191=""),-PMT($C192/12,COUNT($A192:$A$628),$I191),$D191),
_xlpm.IsPrincipalRemainingZeroCondition,ROUND($I191,2)=0,
_xlpm.IsPrincipalRemainingBlankCondition,$I191="",
_xlpm.IsPeriodBlankCondition,ISBLANK($A192),
_xlpm.Calculation,IF(_xlpm.IsPeriodBlankCondition,"",IF(_xlpm.IsPrincipalRemainingBlankCondition,"",IF(_xlpm.IsPrincipalRemainingZeroCondition,"",_xlpm.Payment))),
_xlpm.Calculation
)</f>
        <v>1563.4573496323683</v>
      </c>
      <c r="E192" s="4">
        <f t="shared" si="22"/>
        <v>125001.47785632469</v>
      </c>
      <c r="F192" s="4" cm="1">
        <f t="array" ref="F192">_xlfn.LET(
_xlpm.InterestCalculation,$I191*($C192/12),
_xlpm.IsPrincipalRemainingZeroCondition,ROUND($I191,2)=0,
_xlpm.IsPrincipalRemainingBlankCondition,$I191="",
_xlpm.IsPeriodBlankCondition,ISBLANK($A192),
_xlpm.Calculation,IF(_xlpm.IsPeriodBlankCondition,"",IF(_xlpm.IsPrincipalRemainingBlankCondition,"",IF(_xlpm.IsPrincipalRemainingZeroCondition,"",_xlpm.InterestCalculation))),
_xlpm.Calculation
)</f>
        <v>1041.6789821360392</v>
      </c>
      <c r="G192" s="4">
        <f t="shared" si="16"/>
        <v>521.77836749632911</v>
      </c>
      <c r="H192" s="4">
        <v>100</v>
      </c>
      <c r="I192" s="4">
        <f t="shared" si="17"/>
        <v>124379.69948882837</v>
      </c>
      <c r="J192" s="4">
        <f t="shared" si="18"/>
        <v>500</v>
      </c>
      <c r="K192" s="4" t="str">
        <f t="shared" si="19"/>
        <v/>
      </c>
      <c r="L192" s="4">
        <f t="shared" si="20"/>
        <v>2163.4573496323683</v>
      </c>
      <c r="M192" s="4">
        <f>_xlfn.LET(
_xlpm.CumulativeInterestCalculation,SUM($F$29:$F192),
_xlpm.IsPrincipalZeroCondition,ROUND($I191,2) = 0,
_xlpm.IsPrincipalRemainingBlankCondition,$I191="",
_xlpm.IsPeriodBlankCondition,ISBLANK($A192),
_xlpm.Calculation,IF(_xlpm.IsPeriodBlankCondition,"",IF(_xlpm.IsPrincipalRemainingBlankCondition,"",IF(_xlpm.IsPrincipalZeroCondition,"",_xlpm.CumulativeInterestCalculation))),
_xlpm.Calculation
)</f>
        <v>225638.97275367685</v>
      </c>
      <c r="N192" s="4">
        <f>_xlfn.LET(
_xlpm.CumulativePrincipalCalculation,SUM($G$29:$H192),
_xlpm.CumulativePrincipalCalculationIfPrincipalLessThenOrEqualToMonthlyPaymentCondition,$N191+$H192,
_xlpm.PrincipalOwedCalculation,$B$10-$F192,
_xlpm.IsPrincipalLessThenOrEqualToMonthlyPaymentCondition,$I191&lt;=$B$10,
_xlpm.IsPrincipalZeroCondition,ROUND($I191,2) = 0,
_xlpm.IsPrincipalRemainingBlankCondition,$I191="",
_xlpm.IsPeriodBlankCondition,ISBLANK($A192),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55620.300511171699</v>
      </c>
      <c r="O192" s="4">
        <f>_xlfn.LET(
_xlpm.CumulativePMICalculation,SUM($K$29:$K192),
_xlpm.IsPrincipalZeroCondition,ROUND($I191,2) = 0,
_xlpm.IsPrincipalRemainingBlankCondition,$I191="",
_xlpm.IsPeriodBlankCondition,ISBLANK($A192),
_xlpm.Calculation,IF(_xlpm.IsPeriodBlankCondition,"",IF(_xlpm.IsPrincipalRemainingBlankCondition,"",IF(_xlpm.IsPrincipalZeroCondition,"",_xlpm.CumulativePMICalculation))),
_xlpm.Calculation
)</f>
        <v>26100</v>
      </c>
      <c r="P192" s="4">
        <f t="shared" si="23"/>
        <v>307359.27326484857</v>
      </c>
      <c r="Q192" s="4">
        <f>_xlfn.LET(
_xlpm.CumulativeHousingPaymentsIncludingAdditionalCosts,SUM($L$29:$L192),
_xlpm.PrincipalOwedCalculation,$B$10-$F192,
_xlpm.IsPrincipalLessThenOrEqualToMonthlyPaymentCondition,$I191&lt;=$B$10,
_xlpm.IsPrincipalZeroCondition,ROUND($I191,2) = 0,
_xlpm.IsPrincipalRemainingBlankCondition,$I191="",
_xlpm.IsPeriodBlankCondition,ISBLANK($A192),
_xlpm.Calculation,IF(_xlpm.IsPeriodBlankCondition,"",IF(_xlpm.IsPrincipalRemainingBlankCondition,"",IF(_xlpm.IsPrincipalZeroCondition,"",_xlpm.CumulativeHousingPaymentsIncludingAdditionalCosts))),
_xlpm.Calculation
)</f>
        <v>389359.27326484729</v>
      </c>
    </row>
    <row r="193" spans="1:17" x14ac:dyDescent="0.3">
      <c r="A193">
        <v>165</v>
      </c>
      <c r="B193" s="34">
        <f t="shared" si="21"/>
        <v>48823</v>
      </c>
      <c r="C193" s="53">
        <v>0.1</v>
      </c>
      <c r="D193" s="35">
        <f>_xlfn.LET(
_xlpm.Payment,IF(OR($C193&lt;&gt;$C192,$C192=""),-PMT($C193/12,COUNT($A193:$A$628),$I192),$D192),
_xlpm.IsPrincipalRemainingZeroCondition,ROUND($I192,2)=0,
_xlpm.IsPrincipalRemainingBlankCondition,$I192="",
_xlpm.IsPeriodBlankCondition,ISBLANK($A193),
_xlpm.Calculation,IF(_xlpm.IsPeriodBlankCondition,"",IF(_xlpm.IsPrincipalRemainingBlankCondition,"",IF(_xlpm.IsPrincipalRemainingZeroCondition,"",_xlpm.Payment))),
_xlpm.Calculation
)</f>
        <v>1563.4573496323683</v>
      </c>
      <c r="E193" s="4">
        <f t="shared" si="22"/>
        <v>124379.69948882837</v>
      </c>
      <c r="F193" s="4" cm="1">
        <f t="array" ref="F193">_xlfn.LET(
_xlpm.InterestCalculation,$I192*($C193/12),
_xlpm.IsPrincipalRemainingZeroCondition,ROUND($I192,2)=0,
_xlpm.IsPrincipalRemainingBlankCondition,$I192="",
_xlpm.IsPeriodBlankCondition,ISBLANK($A193),
_xlpm.Calculation,IF(_xlpm.IsPeriodBlankCondition,"",IF(_xlpm.IsPrincipalRemainingBlankCondition,"",IF(_xlpm.IsPrincipalRemainingZeroCondition,"",_xlpm.InterestCalculation))),
_xlpm.Calculation
)</f>
        <v>1036.4974957402364</v>
      </c>
      <c r="G193" s="4">
        <f t="shared" si="16"/>
        <v>526.95985389213183</v>
      </c>
      <c r="H193" s="4">
        <v>100</v>
      </c>
      <c r="I193" s="4">
        <f t="shared" si="17"/>
        <v>123752.73963493624</v>
      </c>
      <c r="J193" s="4">
        <f t="shared" si="18"/>
        <v>500</v>
      </c>
      <c r="K193" s="4" t="str">
        <f t="shared" si="19"/>
        <v/>
      </c>
      <c r="L193" s="4">
        <f t="shared" si="20"/>
        <v>2163.4573496323683</v>
      </c>
      <c r="M193" s="4">
        <f>_xlfn.LET(
_xlpm.CumulativeInterestCalculation,SUM($F$29:$F193),
_xlpm.IsPrincipalZeroCondition,ROUND($I192,2) = 0,
_xlpm.IsPrincipalRemainingBlankCondition,$I192="",
_xlpm.IsPeriodBlankCondition,ISBLANK($A193),
_xlpm.Calculation,IF(_xlpm.IsPeriodBlankCondition,"",IF(_xlpm.IsPrincipalRemainingBlankCondition,"",IF(_xlpm.IsPrincipalZeroCondition,"",_xlpm.CumulativeInterestCalculation))),
_xlpm.Calculation
)</f>
        <v>226675.47024941709</v>
      </c>
      <c r="N193" s="4">
        <f>_xlfn.LET(
_xlpm.CumulativePrincipalCalculation,SUM($G$29:$H193),
_xlpm.CumulativePrincipalCalculationIfPrincipalLessThenOrEqualToMonthlyPaymentCondition,$N192+$H193,
_xlpm.PrincipalOwedCalculation,$B$10-$F193,
_xlpm.IsPrincipalLessThenOrEqualToMonthlyPaymentCondition,$I192&lt;=$B$10,
_xlpm.IsPrincipalZeroCondition,ROUND($I192,2) = 0,
_xlpm.IsPrincipalRemainingBlankCondition,$I192="",
_xlpm.IsPeriodBlankCondition,ISBLANK($A193),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56247.260365063834</v>
      </c>
      <c r="O193" s="4">
        <f>_xlfn.LET(
_xlpm.CumulativePMICalculation,SUM($K$29:$K193),
_xlpm.IsPrincipalZeroCondition,ROUND($I192,2) = 0,
_xlpm.IsPrincipalRemainingBlankCondition,$I192="",
_xlpm.IsPeriodBlankCondition,ISBLANK($A193),
_xlpm.Calculation,IF(_xlpm.IsPeriodBlankCondition,"",IF(_xlpm.IsPrincipalRemainingBlankCondition,"",IF(_xlpm.IsPrincipalZeroCondition,"",_xlpm.CumulativePMICalculation))),
_xlpm.Calculation
)</f>
        <v>26100</v>
      </c>
      <c r="P193" s="4">
        <f t="shared" si="23"/>
        <v>309022.73061448091</v>
      </c>
      <c r="Q193" s="4">
        <f>_xlfn.LET(
_xlpm.CumulativeHousingPaymentsIncludingAdditionalCosts,SUM($L$29:$L193),
_xlpm.PrincipalOwedCalculation,$B$10-$F193,
_xlpm.IsPrincipalLessThenOrEqualToMonthlyPaymentCondition,$I192&lt;=$B$10,
_xlpm.IsPrincipalZeroCondition,ROUND($I192,2) = 0,
_xlpm.IsPrincipalRemainingBlankCondition,$I192="",
_xlpm.IsPeriodBlankCondition,ISBLANK($A193),
_xlpm.Calculation,IF(_xlpm.IsPeriodBlankCondition,"",IF(_xlpm.IsPrincipalRemainingBlankCondition,"",IF(_xlpm.IsPrincipalZeroCondition,"",_xlpm.CumulativeHousingPaymentsIncludingAdditionalCosts))),
_xlpm.Calculation
)</f>
        <v>391522.73061447963</v>
      </c>
    </row>
    <row r="194" spans="1:17" x14ac:dyDescent="0.3">
      <c r="A194">
        <v>166</v>
      </c>
      <c r="B194" s="34">
        <f t="shared" si="21"/>
        <v>48853</v>
      </c>
      <c r="C194" s="53">
        <v>0.1</v>
      </c>
      <c r="D194" s="35">
        <f>_xlfn.LET(
_xlpm.Payment,IF(OR($C194&lt;&gt;$C193,$C193=""),-PMT($C194/12,COUNT($A194:$A$628),$I193),$D193),
_xlpm.IsPrincipalRemainingZeroCondition,ROUND($I193,2)=0,
_xlpm.IsPrincipalRemainingBlankCondition,$I193="",
_xlpm.IsPeriodBlankCondition,ISBLANK($A194),
_xlpm.Calculation,IF(_xlpm.IsPeriodBlankCondition,"",IF(_xlpm.IsPrincipalRemainingBlankCondition,"",IF(_xlpm.IsPrincipalRemainingZeroCondition,"",_xlpm.Payment))),
_xlpm.Calculation
)</f>
        <v>1563.4573496323683</v>
      </c>
      <c r="E194" s="4">
        <f t="shared" si="22"/>
        <v>123752.73963493624</v>
      </c>
      <c r="F194" s="4" cm="1">
        <f t="array" ref="F194">_xlfn.LET(
_xlpm.InterestCalculation,$I193*($C194/12),
_xlpm.IsPrincipalRemainingZeroCondition,ROUND($I193,2)=0,
_xlpm.IsPrincipalRemainingBlankCondition,$I193="",
_xlpm.IsPeriodBlankCondition,ISBLANK($A194),
_xlpm.Calculation,IF(_xlpm.IsPeriodBlankCondition,"",IF(_xlpm.IsPrincipalRemainingBlankCondition,"",IF(_xlpm.IsPrincipalRemainingZeroCondition,"",_xlpm.InterestCalculation))),
_xlpm.Calculation
)</f>
        <v>1031.2728302911353</v>
      </c>
      <c r="G194" s="4">
        <f t="shared" si="16"/>
        <v>532.184519341233</v>
      </c>
      <c r="H194" s="4">
        <v>100</v>
      </c>
      <c r="I194" s="4">
        <f t="shared" si="17"/>
        <v>123120.55511559501</v>
      </c>
      <c r="J194" s="4">
        <f t="shared" si="18"/>
        <v>500</v>
      </c>
      <c r="K194" s="4" t="str">
        <f t="shared" si="19"/>
        <v/>
      </c>
      <c r="L194" s="4">
        <f t="shared" si="20"/>
        <v>2163.4573496323683</v>
      </c>
      <c r="M194" s="4">
        <f>_xlfn.LET(
_xlpm.CumulativeInterestCalculation,SUM($F$29:$F194),
_xlpm.IsPrincipalZeroCondition,ROUND($I193,2) = 0,
_xlpm.IsPrincipalRemainingBlankCondition,$I193="",
_xlpm.IsPeriodBlankCondition,ISBLANK($A194),
_xlpm.Calculation,IF(_xlpm.IsPeriodBlankCondition,"",IF(_xlpm.IsPrincipalRemainingBlankCondition,"",IF(_xlpm.IsPrincipalZeroCondition,"",_xlpm.CumulativeInterestCalculation))),
_xlpm.Calculation
)</f>
        <v>227706.74307970822</v>
      </c>
      <c r="N194" s="4">
        <f>_xlfn.LET(
_xlpm.CumulativePrincipalCalculation,SUM($G$29:$H194),
_xlpm.CumulativePrincipalCalculationIfPrincipalLessThenOrEqualToMonthlyPaymentCondition,$N193+$H194,
_xlpm.PrincipalOwedCalculation,$B$10-$F194,
_xlpm.IsPrincipalLessThenOrEqualToMonthlyPaymentCondition,$I193&lt;=$B$10,
_xlpm.IsPrincipalZeroCondition,ROUND($I193,2) = 0,
_xlpm.IsPrincipalRemainingBlankCondition,$I193="",
_xlpm.IsPeriodBlankCondition,ISBLANK($A194),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56879.444884405064</v>
      </c>
      <c r="O194" s="4">
        <f>_xlfn.LET(
_xlpm.CumulativePMICalculation,SUM($K$29:$K194),
_xlpm.IsPrincipalZeroCondition,ROUND($I193,2) = 0,
_xlpm.IsPrincipalRemainingBlankCondition,$I193="",
_xlpm.IsPeriodBlankCondition,ISBLANK($A194),
_xlpm.Calculation,IF(_xlpm.IsPeriodBlankCondition,"",IF(_xlpm.IsPrincipalRemainingBlankCondition,"",IF(_xlpm.IsPrincipalZeroCondition,"",_xlpm.CumulativePMICalculation))),
_xlpm.Calculation
)</f>
        <v>26100</v>
      </c>
      <c r="P194" s="4">
        <f t="shared" si="23"/>
        <v>310686.18796411331</v>
      </c>
      <c r="Q194" s="4">
        <f>_xlfn.LET(
_xlpm.CumulativeHousingPaymentsIncludingAdditionalCosts,SUM($L$29:$L194),
_xlpm.PrincipalOwedCalculation,$B$10-$F194,
_xlpm.IsPrincipalLessThenOrEqualToMonthlyPaymentCondition,$I193&lt;=$B$10,
_xlpm.IsPrincipalZeroCondition,ROUND($I193,2) = 0,
_xlpm.IsPrincipalRemainingBlankCondition,$I193="",
_xlpm.IsPeriodBlankCondition,ISBLANK($A194),
_xlpm.Calculation,IF(_xlpm.IsPeriodBlankCondition,"",IF(_xlpm.IsPrincipalRemainingBlankCondition,"",IF(_xlpm.IsPrincipalZeroCondition,"",_xlpm.CumulativeHousingPaymentsIncludingAdditionalCosts))),
_xlpm.Calculation
)</f>
        <v>393686.18796411197</v>
      </c>
    </row>
    <row r="195" spans="1:17" x14ac:dyDescent="0.3">
      <c r="A195">
        <v>167</v>
      </c>
      <c r="B195" s="34">
        <f t="shared" si="21"/>
        <v>48884</v>
      </c>
      <c r="C195" s="53">
        <v>0.1</v>
      </c>
      <c r="D195" s="35">
        <f>_xlfn.LET(
_xlpm.Payment,IF(OR($C195&lt;&gt;$C194,$C194=""),-PMT($C195/12,COUNT($A195:$A$628),$I194),$D194),
_xlpm.IsPrincipalRemainingZeroCondition,ROUND($I194,2)=0,
_xlpm.IsPrincipalRemainingBlankCondition,$I194="",
_xlpm.IsPeriodBlankCondition,ISBLANK($A195),
_xlpm.Calculation,IF(_xlpm.IsPeriodBlankCondition,"",IF(_xlpm.IsPrincipalRemainingBlankCondition,"",IF(_xlpm.IsPrincipalRemainingZeroCondition,"",_xlpm.Payment))),
_xlpm.Calculation
)</f>
        <v>1563.4573496323683</v>
      </c>
      <c r="E195" s="4">
        <f t="shared" si="22"/>
        <v>123120.55511559501</v>
      </c>
      <c r="F195" s="4" cm="1">
        <f t="array" ref="F195">_xlfn.LET(
_xlpm.InterestCalculation,$I194*($C195/12),
_xlpm.IsPrincipalRemainingZeroCondition,ROUND($I194,2)=0,
_xlpm.IsPrincipalRemainingBlankCondition,$I194="",
_xlpm.IsPeriodBlankCondition,ISBLANK($A195),
_xlpm.Calculation,IF(_xlpm.IsPeriodBlankCondition,"",IF(_xlpm.IsPrincipalRemainingBlankCondition,"",IF(_xlpm.IsPrincipalRemainingZeroCondition,"",_xlpm.InterestCalculation))),
_xlpm.Calculation
)</f>
        <v>1026.0046259632918</v>
      </c>
      <c r="G195" s="4">
        <f t="shared" si="16"/>
        <v>537.45272366907648</v>
      </c>
      <c r="H195" s="4">
        <v>100</v>
      </c>
      <c r="I195" s="4">
        <f t="shared" si="17"/>
        <v>122483.10239192593</v>
      </c>
      <c r="J195" s="4">
        <f t="shared" si="18"/>
        <v>500</v>
      </c>
      <c r="K195" s="4" t="str">
        <f t="shared" si="19"/>
        <v/>
      </c>
      <c r="L195" s="4">
        <f t="shared" si="20"/>
        <v>2163.4573496323683</v>
      </c>
      <c r="M195" s="4">
        <f>_xlfn.LET(
_xlpm.CumulativeInterestCalculation,SUM($F$29:$F195),
_xlpm.IsPrincipalZeroCondition,ROUND($I194,2) = 0,
_xlpm.IsPrincipalRemainingBlankCondition,$I194="",
_xlpm.IsPeriodBlankCondition,ISBLANK($A195),
_xlpm.Calculation,IF(_xlpm.IsPeriodBlankCondition,"",IF(_xlpm.IsPrincipalRemainingBlankCondition,"",IF(_xlpm.IsPrincipalZeroCondition,"",_xlpm.CumulativeInterestCalculation))),
_xlpm.Calculation
)</f>
        <v>228732.7477056715</v>
      </c>
      <c r="N195" s="4">
        <f>_xlfn.LET(
_xlpm.CumulativePrincipalCalculation,SUM($G$29:$H195),
_xlpm.CumulativePrincipalCalculationIfPrincipalLessThenOrEqualToMonthlyPaymentCondition,$N194+$H195,
_xlpm.PrincipalOwedCalculation,$B$10-$F195,
_xlpm.IsPrincipalLessThenOrEqualToMonthlyPaymentCondition,$I194&lt;=$B$10,
_xlpm.IsPrincipalZeroCondition,ROUND($I194,2) = 0,
_xlpm.IsPrincipalRemainingBlankCondition,$I194="",
_xlpm.IsPeriodBlankCondition,ISBLANK($A195),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57516.897608074141</v>
      </c>
      <c r="O195" s="4">
        <f>_xlfn.LET(
_xlpm.CumulativePMICalculation,SUM($K$29:$K195),
_xlpm.IsPrincipalZeroCondition,ROUND($I194,2) = 0,
_xlpm.IsPrincipalRemainingBlankCondition,$I194="",
_xlpm.IsPeriodBlankCondition,ISBLANK($A195),
_xlpm.Calculation,IF(_xlpm.IsPeriodBlankCondition,"",IF(_xlpm.IsPrincipalRemainingBlankCondition,"",IF(_xlpm.IsPrincipalZeroCondition,"",_xlpm.CumulativePMICalculation))),
_xlpm.Calculation
)</f>
        <v>26100</v>
      </c>
      <c r="P195" s="4">
        <f t="shared" si="23"/>
        <v>312349.64531374566</v>
      </c>
      <c r="Q195" s="4">
        <f>_xlfn.LET(
_xlpm.CumulativeHousingPaymentsIncludingAdditionalCosts,SUM($L$29:$L195),
_xlpm.PrincipalOwedCalculation,$B$10-$F195,
_xlpm.IsPrincipalLessThenOrEqualToMonthlyPaymentCondition,$I194&lt;=$B$10,
_xlpm.IsPrincipalZeroCondition,ROUND($I194,2) = 0,
_xlpm.IsPrincipalRemainingBlankCondition,$I194="",
_xlpm.IsPeriodBlankCondition,ISBLANK($A195),
_xlpm.Calculation,IF(_xlpm.IsPeriodBlankCondition,"",IF(_xlpm.IsPrincipalRemainingBlankCondition,"",IF(_xlpm.IsPrincipalZeroCondition,"",_xlpm.CumulativeHousingPaymentsIncludingAdditionalCosts))),
_xlpm.Calculation
)</f>
        <v>395849.64531374432</v>
      </c>
    </row>
    <row r="196" spans="1:17" x14ac:dyDescent="0.3">
      <c r="A196">
        <v>168</v>
      </c>
      <c r="B196" s="34">
        <f t="shared" si="21"/>
        <v>48914</v>
      </c>
      <c r="C196" s="53">
        <v>0.1</v>
      </c>
      <c r="D196" s="35">
        <f>_xlfn.LET(
_xlpm.Payment,IF(OR($C196&lt;&gt;$C195,$C195=""),-PMT($C196/12,COUNT($A196:$A$628),$I195),$D195),
_xlpm.IsPrincipalRemainingZeroCondition,ROUND($I195,2)=0,
_xlpm.IsPrincipalRemainingBlankCondition,$I195="",
_xlpm.IsPeriodBlankCondition,ISBLANK($A196),
_xlpm.Calculation,IF(_xlpm.IsPeriodBlankCondition,"",IF(_xlpm.IsPrincipalRemainingBlankCondition,"",IF(_xlpm.IsPrincipalRemainingZeroCondition,"",_xlpm.Payment))),
_xlpm.Calculation
)</f>
        <v>1563.4573496323683</v>
      </c>
      <c r="E196" s="4">
        <f t="shared" si="22"/>
        <v>122483.10239192593</v>
      </c>
      <c r="F196" s="4" cm="1">
        <f t="array" ref="F196">_xlfn.LET(
_xlpm.InterestCalculation,$I195*($C196/12),
_xlpm.IsPrincipalRemainingZeroCondition,ROUND($I195,2)=0,
_xlpm.IsPrincipalRemainingBlankCondition,$I195="",
_xlpm.IsPeriodBlankCondition,ISBLANK($A196),
_xlpm.Calculation,IF(_xlpm.IsPeriodBlankCondition,"",IF(_xlpm.IsPrincipalRemainingBlankCondition,"",IF(_xlpm.IsPrincipalRemainingZeroCondition,"",_xlpm.InterestCalculation))),
_xlpm.Calculation
)</f>
        <v>1020.6925199327161</v>
      </c>
      <c r="G196" s="4">
        <f t="shared" si="16"/>
        <v>542.76482969965218</v>
      </c>
      <c r="H196" s="4">
        <v>100</v>
      </c>
      <c r="I196" s="4">
        <f t="shared" si="17"/>
        <v>121840.33756222628</v>
      </c>
      <c r="J196" s="4">
        <f t="shared" si="18"/>
        <v>500</v>
      </c>
      <c r="K196" s="4" t="str">
        <f t="shared" si="19"/>
        <v/>
      </c>
      <c r="L196" s="4">
        <f t="shared" si="20"/>
        <v>2163.4573496323683</v>
      </c>
      <c r="M196" s="4">
        <f>_xlfn.LET(
_xlpm.CumulativeInterestCalculation,SUM($F$29:$F196),
_xlpm.IsPrincipalZeroCondition,ROUND($I195,2) = 0,
_xlpm.IsPrincipalRemainingBlankCondition,$I195="",
_xlpm.IsPeriodBlankCondition,ISBLANK($A196),
_xlpm.Calculation,IF(_xlpm.IsPeriodBlankCondition,"",IF(_xlpm.IsPrincipalRemainingBlankCondition,"",IF(_xlpm.IsPrincipalZeroCondition,"",_xlpm.CumulativeInterestCalculation))),
_xlpm.Calculation
)</f>
        <v>229753.44022560422</v>
      </c>
      <c r="N196" s="4">
        <f>_xlfn.LET(
_xlpm.CumulativePrincipalCalculation,SUM($G$29:$H196),
_xlpm.CumulativePrincipalCalculationIfPrincipalLessThenOrEqualToMonthlyPaymentCondition,$N195+$H196,
_xlpm.PrincipalOwedCalculation,$B$10-$F196,
_xlpm.IsPrincipalLessThenOrEqualToMonthlyPaymentCondition,$I195&lt;=$B$10,
_xlpm.IsPrincipalZeroCondition,ROUND($I195,2) = 0,
_xlpm.IsPrincipalRemainingBlankCondition,$I195="",
_xlpm.IsPeriodBlankCondition,ISBLANK($A196),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58159.66243777379</v>
      </c>
      <c r="O196" s="4">
        <f>_xlfn.LET(
_xlpm.CumulativePMICalculation,SUM($K$29:$K196),
_xlpm.IsPrincipalZeroCondition,ROUND($I195,2) = 0,
_xlpm.IsPrincipalRemainingBlankCondition,$I195="",
_xlpm.IsPeriodBlankCondition,ISBLANK($A196),
_xlpm.Calculation,IF(_xlpm.IsPeriodBlankCondition,"",IF(_xlpm.IsPrincipalRemainingBlankCondition,"",IF(_xlpm.IsPrincipalZeroCondition,"",_xlpm.CumulativePMICalculation))),
_xlpm.Calculation
)</f>
        <v>26100</v>
      </c>
      <c r="P196" s="4">
        <f t="shared" si="23"/>
        <v>314013.102663378</v>
      </c>
      <c r="Q196" s="4">
        <f>_xlfn.LET(
_xlpm.CumulativeHousingPaymentsIncludingAdditionalCosts,SUM($L$29:$L196),
_xlpm.PrincipalOwedCalculation,$B$10-$F196,
_xlpm.IsPrincipalLessThenOrEqualToMonthlyPaymentCondition,$I195&lt;=$B$10,
_xlpm.IsPrincipalZeroCondition,ROUND($I195,2) = 0,
_xlpm.IsPrincipalRemainingBlankCondition,$I195="",
_xlpm.IsPeriodBlankCondition,ISBLANK($A196),
_xlpm.Calculation,IF(_xlpm.IsPeriodBlankCondition,"",IF(_xlpm.IsPrincipalRemainingBlankCondition,"",IF(_xlpm.IsPrincipalZeroCondition,"",_xlpm.CumulativeHousingPaymentsIncludingAdditionalCosts))),
_xlpm.Calculation
)</f>
        <v>398013.10266337666</v>
      </c>
    </row>
    <row r="197" spans="1:17" x14ac:dyDescent="0.3">
      <c r="A197">
        <v>169</v>
      </c>
      <c r="B197" s="34">
        <f t="shared" si="21"/>
        <v>48945</v>
      </c>
      <c r="C197" s="53">
        <v>0.1</v>
      </c>
      <c r="D197" s="35">
        <f>_xlfn.LET(
_xlpm.Payment,IF(OR($C197&lt;&gt;$C196,$C196=""),-PMT($C197/12,COUNT($A197:$A$628),$I196),$D196),
_xlpm.IsPrincipalRemainingZeroCondition,ROUND($I196,2)=0,
_xlpm.IsPrincipalRemainingBlankCondition,$I196="",
_xlpm.IsPeriodBlankCondition,ISBLANK($A197),
_xlpm.Calculation,IF(_xlpm.IsPeriodBlankCondition,"",IF(_xlpm.IsPrincipalRemainingBlankCondition,"",IF(_xlpm.IsPrincipalRemainingZeroCondition,"",_xlpm.Payment))),
_xlpm.Calculation
)</f>
        <v>1563.4573496323683</v>
      </c>
      <c r="E197" s="4">
        <f t="shared" si="22"/>
        <v>121840.33756222628</v>
      </c>
      <c r="F197" s="4" cm="1">
        <f t="array" ref="F197">_xlfn.LET(
_xlpm.InterestCalculation,$I196*($C197/12),
_xlpm.IsPrincipalRemainingZeroCondition,ROUND($I196,2)=0,
_xlpm.IsPrincipalRemainingBlankCondition,$I196="",
_xlpm.IsPeriodBlankCondition,ISBLANK($A197),
_xlpm.Calculation,IF(_xlpm.IsPeriodBlankCondition,"",IF(_xlpm.IsPrincipalRemainingBlankCondition,"",IF(_xlpm.IsPrincipalRemainingZeroCondition,"",_xlpm.InterestCalculation))),
_xlpm.Calculation
)</f>
        <v>1015.3361463518856</v>
      </c>
      <c r="G197" s="4">
        <f t="shared" si="16"/>
        <v>548.12120328048263</v>
      </c>
      <c r="H197" s="4">
        <v>100</v>
      </c>
      <c r="I197" s="4">
        <f t="shared" si="17"/>
        <v>121192.21635894581</v>
      </c>
      <c r="J197" s="4">
        <f t="shared" si="18"/>
        <v>500</v>
      </c>
      <c r="K197" s="4" t="str">
        <f t="shared" si="19"/>
        <v/>
      </c>
      <c r="L197" s="4">
        <f t="shared" si="20"/>
        <v>2163.4573496323683</v>
      </c>
      <c r="M197" s="4">
        <f>_xlfn.LET(
_xlpm.CumulativeInterestCalculation,SUM($F$29:$F197),
_xlpm.IsPrincipalZeroCondition,ROUND($I196,2) = 0,
_xlpm.IsPrincipalRemainingBlankCondition,$I196="",
_xlpm.IsPeriodBlankCondition,ISBLANK($A197),
_xlpm.Calculation,IF(_xlpm.IsPeriodBlankCondition,"",IF(_xlpm.IsPrincipalRemainingBlankCondition,"",IF(_xlpm.IsPrincipalZeroCondition,"",_xlpm.CumulativeInterestCalculation))),
_xlpm.Calculation
)</f>
        <v>230768.7763719561</v>
      </c>
      <c r="N197" s="4">
        <f>_xlfn.LET(
_xlpm.CumulativePrincipalCalculation,SUM($G$29:$H197),
_xlpm.CumulativePrincipalCalculationIfPrincipalLessThenOrEqualToMonthlyPaymentCondition,$N196+$H197,
_xlpm.PrincipalOwedCalculation,$B$10-$F197,
_xlpm.IsPrincipalLessThenOrEqualToMonthlyPaymentCondition,$I196&lt;=$B$10,
_xlpm.IsPrincipalZeroCondition,ROUND($I196,2) = 0,
_xlpm.IsPrincipalRemainingBlankCondition,$I196="",
_xlpm.IsPeriodBlankCondition,ISBLANK($A197),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58807.783641054273</v>
      </c>
      <c r="O197" s="4">
        <f>_xlfn.LET(
_xlpm.CumulativePMICalculation,SUM($K$29:$K197),
_xlpm.IsPrincipalZeroCondition,ROUND($I196,2) = 0,
_xlpm.IsPrincipalRemainingBlankCondition,$I196="",
_xlpm.IsPeriodBlankCondition,ISBLANK($A197),
_xlpm.Calculation,IF(_xlpm.IsPeriodBlankCondition,"",IF(_xlpm.IsPrincipalRemainingBlankCondition,"",IF(_xlpm.IsPrincipalZeroCondition,"",_xlpm.CumulativePMICalculation))),
_xlpm.Calculation
)</f>
        <v>26100</v>
      </c>
      <c r="P197" s="4">
        <f t="shared" si="23"/>
        <v>315676.5600130104</v>
      </c>
      <c r="Q197" s="4">
        <f>_xlfn.LET(
_xlpm.CumulativeHousingPaymentsIncludingAdditionalCosts,SUM($L$29:$L197),
_xlpm.PrincipalOwedCalculation,$B$10-$F197,
_xlpm.IsPrincipalLessThenOrEqualToMonthlyPaymentCondition,$I196&lt;=$B$10,
_xlpm.IsPrincipalZeroCondition,ROUND($I196,2) = 0,
_xlpm.IsPrincipalRemainingBlankCondition,$I196="",
_xlpm.IsPeriodBlankCondition,ISBLANK($A197),
_xlpm.Calculation,IF(_xlpm.IsPeriodBlankCondition,"",IF(_xlpm.IsPrincipalRemainingBlankCondition,"",IF(_xlpm.IsPrincipalZeroCondition,"",_xlpm.CumulativeHousingPaymentsIncludingAdditionalCosts))),
_xlpm.Calculation
)</f>
        <v>400176.560013009</v>
      </c>
    </row>
    <row r="198" spans="1:17" x14ac:dyDescent="0.3">
      <c r="A198">
        <v>170</v>
      </c>
      <c r="B198" s="34">
        <f t="shared" si="21"/>
        <v>48976</v>
      </c>
      <c r="C198" s="53">
        <v>0.1</v>
      </c>
      <c r="D198" s="35">
        <f>_xlfn.LET(
_xlpm.Payment,IF(OR($C198&lt;&gt;$C197,$C197=""),-PMT($C198/12,COUNT($A198:$A$628),$I197),$D197),
_xlpm.IsPrincipalRemainingZeroCondition,ROUND($I197,2)=0,
_xlpm.IsPrincipalRemainingBlankCondition,$I197="",
_xlpm.IsPeriodBlankCondition,ISBLANK($A198),
_xlpm.Calculation,IF(_xlpm.IsPeriodBlankCondition,"",IF(_xlpm.IsPrincipalRemainingBlankCondition,"",IF(_xlpm.IsPrincipalRemainingZeroCondition,"",_xlpm.Payment))),
_xlpm.Calculation
)</f>
        <v>1563.4573496323683</v>
      </c>
      <c r="E198" s="4">
        <f t="shared" si="22"/>
        <v>121192.21635894581</v>
      </c>
      <c r="F198" s="4" cm="1">
        <f t="array" ref="F198">_xlfn.LET(
_xlpm.InterestCalculation,$I197*($C198/12),
_xlpm.IsPrincipalRemainingZeroCondition,ROUND($I197,2)=0,
_xlpm.IsPrincipalRemainingBlankCondition,$I197="",
_xlpm.IsPeriodBlankCondition,ISBLANK($A198),
_xlpm.Calculation,IF(_xlpm.IsPeriodBlankCondition,"",IF(_xlpm.IsPrincipalRemainingBlankCondition,"",IF(_xlpm.IsPrincipalRemainingZeroCondition,"",_xlpm.InterestCalculation))),
_xlpm.Calculation
)</f>
        <v>1009.9351363245484</v>
      </c>
      <c r="G198" s="4">
        <f t="shared" si="16"/>
        <v>553.52221330781992</v>
      </c>
      <c r="H198" s="4">
        <v>100</v>
      </c>
      <c r="I198" s="4">
        <f t="shared" si="17"/>
        <v>120538.69414563799</v>
      </c>
      <c r="J198" s="4">
        <f t="shared" si="18"/>
        <v>500</v>
      </c>
      <c r="K198" s="4" t="str">
        <f t="shared" si="19"/>
        <v/>
      </c>
      <c r="L198" s="4">
        <f t="shared" si="20"/>
        <v>2163.4573496323683</v>
      </c>
      <c r="M198" s="4">
        <f>_xlfn.LET(
_xlpm.CumulativeInterestCalculation,SUM($F$29:$F198),
_xlpm.IsPrincipalZeroCondition,ROUND($I197,2) = 0,
_xlpm.IsPrincipalRemainingBlankCondition,$I197="",
_xlpm.IsPeriodBlankCondition,ISBLANK($A198),
_xlpm.Calculation,IF(_xlpm.IsPeriodBlankCondition,"",IF(_xlpm.IsPrincipalRemainingBlankCondition,"",IF(_xlpm.IsPrincipalZeroCondition,"",_xlpm.CumulativeInterestCalculation))),
_xlpm.Calculation
)</f>
        <v>231778.71150828066</v>
      </c>
      <c r="N198" s="4">
        <f>_xlfn.LET(
_xlpm.CumulativePrincipalCalculation,SUM($G$29:$H198),
_xlpm.CumulativePrincipalCalculationIfPrincipalLessThenOrEqualToMonthlyPaymentCondition,$N197+$H198,
_xlpm.PrincipalOwedCalculation,$B$10-$F198,
_xlpm.IsPrincipalLessThenOrEqualToMonthlyPaymentCondition,$I197&lt;=$B$10,
_xlpm.IsPrincipalZeroCondition,ROUND($I197,2) = 0,
_xlpm.IsPrincipalRemainingBlankCondition,$I197="",
_xlpm.IsPeriodBlankCondition,ISBLANK($A198),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59461.305854362094</v>
      </c>
      <c r="O198" s="4">
        <f>_xlfn.LET(
_xlpm.CumulativePMICalculation,SUM($K$29:$K198),
_xlpm.IsPrincipalZeroCondition,ROUND($I197,2) = 0,
_xlpm.IsPrincipalRemainingBlankCondition,$I197="",
_xlpm.IsPeriodBlankCondition,ISBLANK($A198),
_xlpm.Calculation,IF(_xlpm.IsPeriodBlankCondition,"",IF(_xlpm.IsPrincipalRemainingBlankCondition,"",IF(_xlpm.IsPrincipalZeroCondition,"",_xlpm.CumulativePMICalculation))),
_xlpm.Calculation
)</f>
        <v>26100</v>
      </c>
      <c r="P198" s="4">
        <f t="shared" si="23"/>
        <v>317340.01736264274</v>
      </c>
      <c r="Q198" s="4">
        <f>_xlfn.LET(
_xlpm.CumulativeHousingPaymentsIncludingAdditionalCosts,SUM($L$29:$L198),
_xlpm.PrincipalOwedCalculation,$B$10-$F198,
_xlpm.IsPrincipalLessThenOrEqualToMonthlyPaymentCondition,$I197&lt;=$B$10,
_xlpm.IsPrincipalZeroCondition,ROUND($I197,2) = 0,
_xlpm.IsPrincipalRemainingBlankCondition,$I197="",
_xlpm.IsPeriodBlankCondition,ISBLANK($A198),
_xlpm.Calculation,IF(_xlpm.IsPeriodBlankCondition,"",IF(_xlpm.IsPrincipalRemainingBlankCondition,"",IF(_xlpm.IsPrincipalZeroCondition,"",_xlpm.CumulativeHousingPaymentsIncludingAdditionalCosts))),
_xlpm.Calculation
)</f>
        <v>402340.01736264135</v>
      </c>
    </row>
    <row r="199" spans="1:17" x14ac:dyDescent="0.3">
      <c r="A199">
        <v>171</v>
      </c>
      <c r="B199" s="34">
        <f t="shared" si="21"/>
        <v>49004</v>
      </c>
      <c r="C199" s="53">
        <v>0.1</v>
      </c>
      <c r="D199" s="35">
        <f>_xlfn.LET(
_xlpm.Payment,IF(OR($C199&lt;&gt;$C198,$C198=""),-PMT($C199/12,COUNT($A199:$A$628),$I198),$D198),
_xlpm.IsPrincipalRemainingZeroCondition,ROUND($I198,2)=0,
_xlpm.IsPrincipalRemainingBlankCondition,$I198="",
_xlpm.IsPeriodBlankCondition,ISBLANK($A199),
_xlpm.Calculation,IF(_xlpm.IsPeriodBlankCondition,"",IF(_xlpm.IsPrincipalRemainingBlankCondition,"",IF(_xlpm.IsPrincipalRemainingZeroCondition,"",_xlpm.Payment))),
_xlpm.Calculation
)</f>
        <v>1563.4573496323683</v>
      </c>
      <c r="E199" s="4">
        <f t="shared" si="22"/>
        <v>120538.69414563799</v>
      </c>
      <c r="F199" s="4" cm="1">
        <f t="array" ref="F199">_xlfn.LET(
_xlpm.InterestCalculation,$I198*($C199/12),
_xlpm.IsPrincipalRemainingZeroCondition,ROUND($I198,2)=0,
_xlpm.IsPrincipalRemainingBlankCondition,$I198="",
_xlpm.IsPeriodBlankCondition,ISBLANK($A199),
_xlpm.Calculation,IF(_xlpm.IsPeriodBlankCondition,"",IF(_xlpm.IsPrincipalRemainingBlankCondition,"",IF(_xlpm.IsPrincipalRemainingZeroCondition,"",_xlpm.InterestCalculation))),
_xlpm.Calculation
)</f>
        <v>1004.4891178803165</v>
      </c>
      <c r="G199" s="4">
        <f t="shared" si="16"/>
        <v>558.96823175205179</v>
      </c>
      <c r="H199" s="4">
        <v>100</v>
      </c>
      <c r="I199" s="4">
        <f t="shared" si="17"/>
        <v>119879.72591388594</v>
      </c>
      <c r="J199" s="4">
        <f t="shared" si="18"/>
        <v>500</v>
      </c>
      <c r="K199" s="4" t="str">
        <f t="shared" si="19"/>
        <v/>
      </c>
      <c r="L199" s="4">
        <f t="shared" si="20"/>
        <v>2163.4573496323683</v>
      </c>
      <c r="M199" s="4">
        <f>_xlfn.LET(
_xlpm.CumulativeInterestCalculation,SUM($F$29:$F199),
_xlpm.IsPrincipalZeroCondition,ROUND($I198,2) = 0,
_xlpm.IsPrincipalRemainingBlankCondition,$I198="",
_xlpm.IsPeriodBlankCondition,ISBLANK($A199),
_xlpm.Calculation,IF(_xlpm.IsPeriodBlankCondition,"",IF(_xlpm.IsPrincipalRemainingBlankCondition,"",IF(_xlpm.IsPrincipalZeroCondition,"",_xlpm.CumulativeInterestCalculation))),
_xlpm.Calculation
)</f>
        <v>232783.20062616098</v>
      </c>
      <c r="N199" s="4">
        <f>_xlfn.LET(
_xlpm.CumulativePrincipalCalculation,SUM($G$29:$H199),
_xlpm.CumulativePrincipalCalculationIfPrincipalLessThenOrEqualToMonthlyPaymentCondition,$N198+$H199,
_xlpm.PrincipalOwedCalculation,$B$10-$F199,
_xlpm.IsPrincipalLessThenOrEqualToMonthlyPaymentCondition,$I198&lt;=$B$10,
_xlpm.IsPrincipalZeroCondition,ROUND($I198,2) = 0,
_xlpm.IsPrincipalRemainingBlankCondition,$I198="",
_xlpm.IsPeriodBlankCondition,ISBLANK($A199),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60120.274086114143</v>
      </c>
      <c r="O199" s="4">
        <f>_xlfn.LET(
_xlpm.CumulativePMICalculation,SUM($K$29:$K199),
_xlpm.IsPrincipalZeroCondition,ROUND($I198,2) = 0,
_xlpm.IsPrincipalRemainingBlankCondition,$I198="",
_xlpm.IsPeriodBlankCondition,ISBLANK($A199),
_xlpm.Calculation,IF(_xlpm.IsPeriodBlankCondition,"",IF(_xlpm.IsPrincipalRemainingBlankCondition,"",IF(_xlpm.IsPrincipalZeroCondition,"",_xlpm.CumulativePMICalculation))),
_xlpm.Calculation
)</f>
        <v>26100</v>
      </c>
      <c r="P199" s="4">
        <f t="shared" si="23"/>
        <v>319003.47471227514</v>
      </c>
      <c r="Q199" s="4">
        <f>_xlfn.LET(
_xlpm.CumulativeHousingPaymentsIncludingAdditionalCosts,SUM($L$29:$L199),
_xlpm.PrincipalOwedCalculation,$B$10-$F199,
_xlpm.IsPrincipalLessThenOrEqualToMonthlyPaymentCondition,$I198&lt;=$B$10,
_xlpm.IsPrincipalZeroCondition,ROUND($I198,2) = 0,
_xlpm.IsPrincipalRemainingBlankCondition,$I198="",
_xlpm.IsPeriodBlankCondition,ISBLANK($A199),
_xlpm.Calculation,IF(_xlpm.IsPeriodBlankCondition,"",IF(_xlpm.IsPrincipalRemainingBlankCondition,"",IF(_xlpm.IsPrincipalZeroCondition,"",_xlpm.CumulativeHousingPaymentsIncludingAdditionalCosts))),
_xlpm.Calculation
)</f>
        <v>404503.47471227369</v>
      </c>
    </row>
    <row r="200" spans="1:17" x14ac:dyDescent="0.3">
      <c r="A200">
        <v>172</v>
      </c>
      <c r="B200" s="34">
        <f t="shared" si="21"/>
        <v>49035</v>
      </c>
      <c r="C200" s="53">
        <v>0.1</v>
      </c>
      <c r="D200" s="35">
        <f>_xlfn.LET(
_xlpm.Payment,IF(OR($C200&lt;&gt;$C199,$C199=""),-PMT($C200/12,COUNT($A200:$A$628),$I199),$D199),
_xlpm.IsPrincipalRemainingZeroCondition,ROUND($I199,2)=0,
_xlpm.IsPrincipalRemainingBlankCondition,$I199="",
_xlpm.IsPeriodBlankCondition,ISBLANK($A200),
_xlpm.Calculation,IF(_xlpm.IsPeriodBlankCondition,"",IF(_xlpm.IsPrincipalRemainingBlankCondition,"",IF(_xlpm.IsPrincipalRemainingZeroCondition,"",_xlpm.Payment))),
_xlpm.Calculation
)</f>
        <v>1563.4573496323683</v>
      </c>
      <c r="E200" s="4">
        <f t="shared" si="22"/>
        <v>119879.72591388594</v>
      </c>
      <c r="F200" s="4" cm="1">
        <f t="array" ref="F200">_xlfn.LET(
_xlpm.InterestCalculation,$I199*($C200/12),
_xlpm.IsPrincipalRemainingZeroCondition,ROUND($I199,2)=0,
_xlpm.IsPrincipalRemainingBlankCondition,$I199="",
_xlpm.IsPeriodBlankCondition,ISBLANK($A200),
_xlpm.Calculation,IF(_xlpm.IsPeriodBlankCondition,"",IF(_xlpm.IsPrincipalRemainingBlankCondition,"",IF(_xlpm.IsPrincipalRemainingZeroCondition,"",_xlpm.InterestCalculation))),
_xlpm.Calculation
)</f>
        <v>998.99771594904951</v>
      </c>
      <c r="G200" s="4">
        <f t="shared" si="16"/>
        <v>564.45963368331877</v>
      </c>
      <c r="H200" s="4">
        <v>100</v>
      </c>
      <c r="I200" s="4">
        <f t="shared" si="17"/>
        <v>119215.26628020262</v>
      </c>
      <c r="J200" s="4">
        <f t="shared" si="18"/>
        <v>500</v>
      </c>
      <c r="K200" s="4" t="str">
        <f t="shared" si="19"/>
        <v/>
      </c>
      <c r="L200" s="4">
        <f t="shared" si="20"/>
        <v>2163.4573496323683</v>
      </c>
      <c r="M200" s="4">
        <f>_xlfn.LET(
_xlpm.CumulativeInterestCalculation,SUM($F$29:$F200),
_xlpm.IsPrincipalZeroCondition,ROUND($I199,2) = 0,
_xlpm.IsPrincipalRemainingBlankCondition,$I199="",
_xlpm.IsPeriodBlankCondition,ISBLANK($A200),
_xlpm.Calculation,IF(_xlpm.IsPeriodBlankCondition,"",IF(_xlpm.IsPrincipalRemainingBlankCondition,"",IF(_xlpm.IsPrincipalZeroCondition,"",_xlpm.CumulativeInterestCalculation))),
_xlpm.Calculation
)</f>
        <v>233782.19834211003</v>
      </c>
      <c r="N200" s="4">
        <f>_xlfn.LET(
_xlpm.CumulativePrincipalCalculation,SUM($G$29:$H200),
_xlpm.CumulativePrincipalCalculationIfPrincipalLessThenOrEqualToMonthlyPaymentCondition,$N199+$H200,
_xlpm.PrincipalOwedCalculation,$B$10-$F200,
_xlpm.IsPrincipalLessThenOrEqualToMonthlyPaymentCondition,$I199&lt;=$B$10,
_xlpm.IsPrincipalZeroCondition,ROUND($I199,2) = 0,
_xlpm.IsPrincipalRemainingBlankCondition,$I199="",
_xlpm.IsPeriodBlankCondition,ISBLANK($A200),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60784.733719797463</v>
      </c>
      <c r="O200" s="4">
        <f>_xlfn.LET(
_xlpm.CumulativePMICalculation,SUM($K$29:$K200),
_xlpm.IsPrincipalZeroCondition,ROUND($I199,2) = 0,
_xlpm.IsPrincipalRemainingBlankCondition,$I199="",
_xlpm.IsPeriodBlankCondition,ISBLANK($A200),
_xlpm.Calculation,IF(_xlpm.IsPeriodBlankCondition,"",IF(_xlpm.IsPrincipalRemainingBlankCondition,"",IF(_xlpm.IsPrincipalZeroCondition,"",_xlpm.CumulativePMICalculation))),
_xlpm.Calculation
)</f>
        <v>26100</v>
      </c>
      <c r="P200" s="4">
        <f t="shared" si="23"/>
        <v>320666.93206190749</v>
      </c>
      <c r="Q200" s="4">
        <f>_xlfn.LET(
_xlpm.CumulativeHousingPaymentsIncludingAdditionalCosts,SUM($L$29:$L200),
_xlpm.PrincipalOwedCalculation,$B$10-$F200,
_xlpm.IsPrincipalLessThenOrEqualToMonthlyPaymentCondition,$I199&lt;=$B$10,
_xlpm.IsPrincipalZeroCondition,ROUND($I199,2) = 0,
_xlpm.IsPrincipalRemainingBlankCondition,$I199="",
_xlpm.IsPeriodBlankCondition,ISBLANK($A200),
_xlpm.Calculation,IF(_xlpm.IsPeriodBlankCondition,"",IF(_xlpm.IsPrincipalRemainingBlankCondition,"",IF(_xlpm.IsPrincipalZeroCondition,"",_xlpm.CumulativeHousingPaymentsIncludingAdditionalCosts))),
_xlpm.Calculation
)</f>
        <v>406666.93206190603</v>
      </c>
    </row>
    <row r="201" spans="1:17" x14ac:dyDescent="0.3">
      <c r="A201">
        <v>173</v>
      </c>
      <c r="B201" s="34">
        <f t="shared" si="21"/>
        <v>49065</v>
      </c>
      <c r="C201" s="53">
        <v>0.1</v>
      </c>
      <c r="D201" s="35">
        <f>_xlfn.LET(
_xlpm.Payment,IF(OR($C201&lt;&gt;$C200,$C200=""),-PMT($C201/12,COUNT($A201:$A$628),$I200),$D200),
_xlpm.IsPrincipalRemainingZeroCondition,ROUND($I200,2)=0,
_xlpm.IsPrincipalRemainingBlankCondition,$I200="",
_xlpm.IsPeriodBlankCondition,ISBLANK($A201),
_xlpm.Calculation,IF(_xlpm.IsPeriodBlankCondition,"",IF(_xlpm.IsPrincipalRemainingBlankCondition,"",IF(_xlpm.IsPrincipalRemainingZeroCondition,"",_xlpm.Payment))),
_xlpm.Calculation
)</f>
        <v>1563.4573496323683</v>
      </c>
      <c r="E201" s="4">
        <f t="shared" si="22"/>
        <v>119215.26628020262</v>
      </c>
      <c r="F201" s="4" cm="1">
        <f t="array" ref="F201">_xlfn.LET(
_xlpm.InterestCalculation,$I200*($C201/12),
_xlpm.IsPrincipalRemainingZeroCondition,ROUND($I200,2)=0,
_xlpm.IsPrincipalRemainingBlankCondition,$I200="",
_xlpm.IsPeriodBlankCondition,ISBLANK($A201),
_xlpm.Calculation,IF(_xlpm.IsPeriodBlankCondition,"",IF(_xlpm.IsPrincipalRemainingBlankCondition,"",IF(_xlpm.IsPrincipalRemainingZeroCondition,"",_xlpm.InterestCalculation))),
_xlpm.Calculation
)</f>
        <v>993.46055233502182</v>
      </c>
      <c r="G201" s="4">
        <f t="shared" si="16"/>
        <v>569.99679729734646</v>
      </c>
      <c r="H201" s="4">
        <v>100</v>
      </c>
      <c r="I201" s="4">
        <f t="shared" si="17"/>
        <v>118545.26948290526</v>
      </c>
      <c r="J201" s="4">
        <f t="shared" si="18"/>
        <v>500</v>
      </c>
      <c r="K201" s="4" t="str">
        <f t="shared" si="19"/>
        <v/>
      </c>
      <c r="L201" s="4">
        <f t="shared" si="20"/>
        <v>2163.4573496323683</v>
      </c>
      <c r="M201" s="4">
        <f>_xlfn.LET(
_xlpm.CumulativeInterestCalculation,SUM($F$29:$F201),
_xlpm.IsPrincipalZeroCondition,ROUND($I200,2) = 0,
_xlpm.IsPrincipalRemainingBlankCondition,$I200="",
_xlpm.IsPeriodBlankCondition,ISBLANK($A201),
_xlpm.Calculation,IF(_xlpm.IsPeriodBlankCondition,"",IF(_xlpm.IsPrincipalRemainingBlankCondition,"",IF(_xlpm.IsPrincipalZeroCondition,"",_xlpm.CumulativeInterestCalculation))),
_xlpm.Calculation
)</f>
        <v>234775.65889444505</v>
      </c>
      <c r="N201" s="4">
        <f>_xlfn.LET(
_xlpm.CumulativePrincipalCalculation,SUM($G$29:$H201),
_xlpm.CumulativePrincipalCalculationIfPrincipalLessThenOrEqualToMonthlyPaymentCondition,$N200+$H201,
_xlpm.PrincipalOwedCalculation,$B$10-$F201,
_xlpm.IsPrincipalLessThenOrEqualToMonthlyPaymentCondition,$I200&lt;=$B$10,
_xlpm.IsPrincipalZeroCondition,ROUND($I200,2) = 0,
_xlpm.IsPrincipalRemainingBlankCondition,$I200="",
_xlpm.IsPeriodBlankCondition,ISBLANK($A201),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61454.730517094809</v>
      </c>
      <c r="O201" s="4">
        <f>_xlfn.LET(
_xlpm.CumulativePMICalculation,SUM($K$29:$K201),
_xlpm.IsPrincipalZeroCondition,ROUND($I200,2) = 0,
_xlpm.IsPrincipalRemainingBlankCondition,$I200="",
_xlpm.IsPeriodBlankCondition,ISBLANK($A201),
_xlpm.Calculation,IF(_xlpm.IsPeriodBlankCondition,"",IF(_xlpm.IsPrincipalRemainingBlankCondition,"",IF(_xlpm.IsPrincipalZeroCondition,"",_xlpm.CumulativePMICalculation))),
_xlpm.Calculation
)</f>
        <v>26100</v>
      </c>
      <c r="P201" s="4">
        <f t="shared" si="23"/>
        <v>322330.38941153989</v>
      </c>
      <c r="Q201" s="4">
        <f>_xlfn.LET(
_xlpm.CumulativeHousingPaymentsIncludingAdditionalCosts,SUM($L$29:$L201),
_xlpm.PrincipalOwedCalculation,$B$10-$F201,
_xlpm.IsPrincipalLessThenOrEqualToMonthlyPaymentCondition,$I200&lt;=$B$10,
_xlpm.IsPrincipalZeroCondition,ROUND($I200,2) = 0,
_xlpm.IsPrincipalRemainingBlankCondition,$I200="",
_xlpm.IsPeriodBlankCondition,ISBLANK($A201),
_xlpm.Calculation,IF(_xlpm.IsPeriodBlankCondition,"",IF(_xlpm.IsPrincipalRemainingBlankCondition,"",IF(_xlpm.IsPrincipalZeroCondition,"",_xlpm.CumulativeHousingPaymentsIncludingAdditionalCosts))),
_xlpm.Calculation
)</f>
        <v>408830.38941153837</v>
      </c>
    </row>
    <row r="202" spans="1:17" x14ac:dyDescent="0.3">
      <c r="A202">
        <v>174</v>
      </c>
      <c r="B202" s="34">
        <f t="shared" si="21"/>
        <v>49096</v>
      </c>
      <c r="C202" s="53">
        <v>0.1</v>
      </c>
      <c r="D202" s="35">
        <f>_xlfn.LET(
_xlpm.Payment,IF(OR($C202&lt;&gt;$C201,$C201=""),-PMT($C202/12,COUNT($A202:$A$628),$I201),$D201),
_xlpm.IsPrincipalRemainingZeroCondition,ROUND($I201,2)=0,
_xlpm.IsPrincipalRemainingBlankCondition,$I201="",
_xlpm.IsPeriodBlankCondition,ISBLANK($A202),
_xlpm.Calculation,IF(_xlpm.IsPeriodBlankCondition,"",IF(_xlpm.IsPrincipalRemainingBlankCondition,"",IF(_xlpm.IsPrincipalRemainingZeroCondition,"",_xlpm.Payment))),
_xlpm.Calculation
)</f>
        <v>1563.4573496323683</v>
      </c>
      <c r="E202" s="4">
        <f t="shared" si="22"/>
        <v>118545.26948290526</v>
      </c>
      <c r="F202" s="4" cm="1">
        <f t="array" ref="F202">_xlfn.LET(
_xlpm.InterestCalculation,$I201*($C202/12),
_xlpm.IsPrincipalRemainingZeroCondition,ROUND($I201,2)=0,
_xlpm.IsPrincipalRemainingBlankCondition,$I201="",
_xlpm.IsPeriodBlankCondition,ISBLANK($A202),
_xlpm.Calculation,IF(_xlpm.IsPeriodBlankCondition,"",IF(_xlpm.IsPrincipalRemainingBlankCondition,"",IF(_xlpm.IsPrincipalRemainingZeroCondition,"",_xlpm.InterestCalculation))),
_xlpm.Calculation
)</f>
        <v>987.8772456908772</v>
      </c>
      <c r="G202" s="4">
        <f t="shared" si="16"/>
        <v>575.58010394149107</v>
      </c>
      <c r="H202" s="4">
        <v>100</v>
      </c>
      <c r="I202" s="4">
        <f t="shared" si="17"/>
        <v>117869.68937896377</v>
      </c>
      <c r="J202" s="4">
        <f t="shared" si="18"/>
        <v>500</v>
      </c>
      <c r="K202" s="4" t="str">
        <f t="shared" si="19"/>
        <v/>
      </c>
      <c r="L202" s="4">
        <f t="shared" si="20"/>
        <v>2163.4573496323683</v>
      </c>
      <c r="M202" s="4">
        <f>_xlfn.LET(
_xlpm.CumulativeInterestCalculation,SUM($F$29:$F202),
_xlpm.IsPrincipalZeroCondition,ROUND($I201,2) = 0,
_xlpm.IsPrincipalRemainingBlankCondition,$I201="",
_xlpm.IsPeriodBlankCondition,ISBLANK($A202),
_xlpm.Calculation,IF(_xlpm.IsPeriodBlankCondition,"",IF(_xlpm.IsPrincipalRemainingBlankCondition,"",IF(_xlpm.IsPrincipalZeroCondition,"",_xlpm.CumulativeInterestCalculation))),
_xlpm.Calculation
)</f>
        <v>235763.53614013593</v>
      </c>
      <c r="N202" s="4">
        <f>_xlfn.LET(
_xlpm.CumulativePrincipalCalculation,SUM($G$29:$H202),
_xlpm.CumulativePrincipalCalculationIfPrincipalLessThenOrEqualToMonthlyPaymentCondition,$N201+$H202,
_xlpm.PrincipalOwedCalculation,$B$10-$F202,
_xlpm.IsPrincipalLessThenOrEqualToMonthlyPaymentCondition,$I201&lt;=$B$10,
_xlpm.IsPrincipalZeroCondition,ROUND($I201,2) = 0,
_xlpm.IsPrincipalRemainingBlankCondition,$I201="",
_xlpm.IsPeriodBlankCondition,ISBLANK($A202),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62130.310621036304</v>
      </c>
      <c r="O202" s="4">
        <f>_xlfn.LET(
_xlpm.CumulativePMICalculation,SUM($K$29:$K202),
_xlpm.IsPrincipalZeroCondition,ROUND($I201,2) = 0,
_xlpm.IsPrincipalRemainingBlankCondition,$I201="",
_xlpm.IsPeriodBlankCondition,ISBLANK($A202),
_xlpm.Calculation,IF(_xlpm.IsPeriodBlankCondition,"",IF(_xlpm.IsPrincipalRemainingBlankCondition,"",IF(_xlpm.IsPrincipalZeroCondition,"",_xlpm.CumulativePMICalculation))),
_xlpm.Calculation
)</f>
        <v>26100</v>
      </c>
      <c r="P202" s="4">
        <f t="shared" si="23"/>
        <v>323993.84676117223</v>
      </c>
      <c r="Q202" s="4">
        <f>_xlfn.LET(
_xlpm.CumulativeHousingPaymentsIncludingAdditionalCosts,SUM($L$29:$L202),
_xlpm.PrincipalOwedCalculation,$B$10-$F202,
_xlpm.IsPrincipalLessThenOrEqualToMonthlyPaymentCondition,$I201&lt;=$B$10,
_xlpm.IsPrincipalZeroCondition,ROUND($I201,2) = 0,
_xlpm.IsPrincipalRemainingBlankCondition,$I201="",
_xlpm.IsPeriodBlankCondition,ISBLANK($A202),
_xlpm.Calculation,IF(_xlpm.IsPeriodBlankCondition,"",IF(_xlpm.IsPrincipalRemainingBlankCondition,"",IF(_xlpm.IsPrincipalZeroCondition,"",_xlpm.CumulativeHousingPaymentsIncludingAdditionalCosts))),
_xlpm.Calculation
)</f>
        <v>410993.84676117072</v>
      </c>
    </row>
    <row r="203" spans="1:17" x14ac:dyDescent="0.3">
      <c r="A203">
        <v>175</v>
      </c>
      <c r="B203" s="34">
        <f t="shared" si="21"/>
        <v>49126</v>
      </c>
      <c r="C203" s="53">
        <v>0.1</v>
      </c>
      <c r="D203" s="35">
        <f>_xlfn.LET(
_xlpm.Payment,IF(OR($C203&lt;&gt;$C202,$C202=""),-PMT($C203/12,COUNT($A203:$A$628),$I202),$D202),
_xlpm.IsPrincipalRemainingZeroCondition,ROUND($I202,2)=0,
_xlpm.IsPrincipalRemainingBlankCondition,$I202="",
_xlpm.IsPeriodBlankCondition,ISBLANK($A203),
_xlpm.Calculation,IF(_xlpm.IsPeriodBlankCondition,"",IF(_xlpm.IsPrincipalRemainingBlankCondition,"",IF(_xlpm.IsPrincipalRemainingZeroCondition,"",_xlpm.Payment))),
_xlpm.Calculation
)</f>
        <v>1563.4573496323683</v>
      </c>
      <c r="E203" s="4">
        <f t="shared" si="22"/>
        <v>117869.68937896377</v>
      </c>
      <c r="F203" s="4" cm="1">
        <f t="array" ref="F203">_xlfn.LET(
_xlpm.InterestCalculation,$I202*($C203/12),
_xlpm.IsPrincipalRemainingZeroCondition,ROUND($I202,2)=0,
_xlpm.IsPrincipalRemainingBlankCondition,$I202="",
_xlpm.IsPeriodBlankCondition,ISBLANK($A203),
_xlpm.Calculation,IF(_xlpm.IsPeriodBlankCondition,"",IF(_xlpm.IsPrincipalRemainingBlankCondition,"",IF(_xlpm.IsPrincipalRemainingZeroCondition,"",_xlpm.InterestCalculation))),
_xlpm.Calculation
)</f>
        <v>982.24741149136469</v>
      </c>
      <c r="G203" s="4">
        <f t="shared" si="16"/>
        <v>581.20993814100359</v>
      </c>
      <c r="H203" s="4">
        <v>100</v>
      </c>
      <c r="I203" s="4">
        <f t="shared" si="17"/>
        <v>117188.47944082276</v>
      </c>
      <c r="J203" s="4">
        <f t="shared" si="18"/>
        <v>500</v>
      </c>
      <c r="K203" s="4" t="str">
        <f t="shared" si="19"/>
        <v/>
      </c>
      <c r="L203" s="4">
        <f t="shared" si="20"/>
        <v>2163.4573496323683</v>
      </c>
      <c r="M203" s="4">
        <f>_xlfn.LET(
_xlpm.CumulativeInterestCalculation,SUM($F$29:$F203),
_xlpm.IsPrincipalZeroCondition,ROUND($I202,2) = 0,
_xlpm.IsPrincipalRemainingBlankCondition,$I202="",
_xlpm.IsPeriodBlankCondition,ISBLANK($A203),
_xlpm.Calculation,IF(_xlpm.IsPeriodBlankCondition,"",IF(_xlpm.IsPrincipalRemainingBlankCondition,"",IF(_xlpm.IsPrincipalZeroCondition,"",_xlpm.CumulativeInterestCalculation))),
_xlpm.Calculation
)</f>
        <v>236745.7835516273</v>
      </c>
      <c r="N203" s="4">
        <f>_xlfn.LET(
_xlpm.CumulativePrincipalCalculation,SUM($G$29:$H203),
_xlpm.CumulativePrincipalCalculationIfPrincipalLessThenOrEqualToMonthlyPaymentCondition,$N202+$H203,
_xlpm.PrincipalOwedCalculation,$B$10-$F203,
_xlpm.IsPrincipalLessThenOrEqualToMonthlyPaymentCondition,$I202&lt;=$B$10,
_xlpm.IsPrincipalZeroCondition,ROUND($I202,2) = 0,
_xlpm.IsPrincipalRemainingBlankCondition,$I202="",
_xlpm.IsPeriodBlankCondition,ISBLANK($A203),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62811.520559177305</v>
      </c>
      <c r="O203" s="4">
        <f>_xlfn.LET(
_xlpm.CumulativePMICalculation,SUM($K$29:$K203),
_xlpm.IsPrincipalZeroCondition,ROUND($I202,2) = 0,
_xlpm.IsPrincipalRemainingBlankCondition,$I202="",
_xlpm.IsPeriodBlankCondition,ISBLANK($A203),
_xlpm.Calculation,IF(_xlpm.IsPeriodBlankCondition,"",IF(_xlpm.IsPrincipalRemainingBlankCondition,"",IF(_xlpm.IsPrincipalZeroCondition,"",_xlpm.CumulativePMICalculation))),
_xlpm.Calculation
)</f>
        <v>26100</v>
      </c>
      <c r="P203" s="4">
        <f t="shared" si="23"/>
        <v>325657.30411080463</v>
      </c>
      <c r="Q203" s="4">
        <f>_xlfn.LET(
_xlpm.CumulativeHousingPaymentsIncludingAdditionalCosts,SUM($L$29:$L203),
_xlpm.PrincipalOwedCalculation,$B$10-$F203,
_xlpm.IsPrincipalLessThenOrEqualToMonthlyPaymentCondition,$I202&lt;=$B$10,
_xlpm.IsPrincipalZeroCondition,ROUND($I202,2) = 0,
_xlpm.IsPrincipalRemainingBlankCondition,$I202="",
_xlpm.IsPeriodBlankCondition,ISBLANK($A203),
_xlpm.Calculation,IF(_xlpm.IsPeriodBlankCondition,"",IF(_xlpm.IsPrincipalRemainingBlankCondition,"",IF(_xlpm.IsPrincipalZeroCondition,"",_xlpm.CumulativeHousingPaymentsIncludingAdditionalCosts))),
_xlpm.Calculation
)</f>
        <v>413157.30411080306</v>
      </c>
    </row>
    <row r="204" spans="1:17" x14ac:dyDescent="0.3">
      <c r="A204">
        <v>176</v>
      </c>
      <c r="B204" s="34">
        <f t="shared" si="21"/>
        <v>49157</v>
      </c>
      <c r="C204" s="53">
        <v>0.1</v>
      </c>
      <c r="D204" s="35">
        <f>_xlfn.LET(
_xlpm.Payment,IF(OR($C204&lt;&gt;$C203,$C203=""),-PMT($C204/12,COUNT($A204:$A$628),$I203),$D203),
_xlpm.IsPrincipalRemainingZeroCondition,ROUND($I203,2)=0,
_xlpm.IsPrincipalRemainingBlankCondition,$I203="",
_xlpm.IsPeriodBlankCondition,ISBLANK($A204),
_xlpm.Calculation,IF(_xlpm.IsPeriodBlankCondition,"",IF(_xlpm.IsPrincipalRemainingBlankCondition,"",IF(_xlpm.IsPrincipalRemainingZeroCondition,"",_xlpm.Payment))),
_xlpm.Calculation
)</f>
        <v>1563.4573496323683</v>
      </c>
      <c r="E204" s="4">
        <f t="shared" si="22"/>
        <v>117188.47944082276</v>
      </c>
      <c r="F204" s="4" cm="1">
        <f t="array" ref="F204">_xlfn.LET(
_xlpm.InterestCalculation,$I203*($C204/12),
_xlpm.IsPrincipalRemainingZeroCondition,ROUND($I203,2)=0,
_xlpm.IsPrincipalRemainingBlankCondition,$I203="",
_xlpm.IsPeriodBlankCondition,ISBLANK($A204),
_xlpm.Calculation,IF(_xlpm.IsPeriodBlankCondition,"",IF(_xlpm.IsPrincipalRemainingBlankCondition,"",IF(_xlpm.IsPrincipalRemainingZeroCondition,"",_xlpm.InterestCalculation))),
_xlpm.Calculation
)</f>
        <v>976.57066200685631</v>
      </c>
      <c r="G204" s="4">
        <f t="shared" si="16"/>
        <v>586.88668762551197</v>
      </c>
      <c r="H204" s="4">
        <v>100</v>
      </c>
      <c r="I204" s="4">
        <f t="shared" si="17"/>
        <v>116501.59275319726</v>
      </c>
      <c r="J204" s="4">
        <f t="shared" si="18"/>
        <v>500</v>
      </c>
      <c r="K204" s="4" t="str">
        <f t="shared" si="19"/>
        <v/>
      </c>
      <c r="L204" s="4">
        <f t="shared" si="20"/>
        <v>2163.4573496323683</v>
      </c>
      <c r="M204" s="4">
        <f>_xlfn.LET(
_xlpm.CumulativeInterestCalculation,SUM($F$29:$F204),
_xlpm.IsPrincipalZeroCondition,ROUND($I203,2) = 0,
_xlpm.IsPrincipalRemainingBlankCondition,$I203="",
_xlpm.IsPeriodBlankCondition,ISBLANK($A204),
_xlpm.Calculation,IF(_xlpm.IsPeriodBlankCondition,"",IF(_xlpm.IsPrincipalRemainingBlankCondition,"",IF(_xlpm.IsPrincipalZeroCondition,"",_xlpm.CumulativeInterestCalculation))),
_xlpm.Calculation
)</f>
        <v>237722.35421363416</v>
      </c>
      <c r="N204" s="4">
        <f>_xlfn.LET(
_xlpm.CumulativePrincipalCalculation,SUM($G$29:$H204),
_xlpm.CumulativePrincipalCalculationIfPrincipalLessThenOrEqualToMonthlyPaymentCondition,$N203+$H204,
_xlpm.PrincipalOwedCalculation,$B$10-$F204,
_xlpm.IsPrincipalLessThenOrEqualToMonthlyPaymentCondition,$I203&lt;=$B$10,
_xlpm.IsPrincipalZeroCondition,ROUND($I203,2) = 0,
_xlpm.IsPrincipalRemainingBlankCondition,$I203="",
_xlpm.IsPeriodBlankCondition,ISBLANK($A204),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63498.407246802817</v>
      </c>
      <c r="O204" s="4">
        <f>_xlfn.LET(
_xlpm.CumulativePMICalculation,SUM($K$29:$K204),
_xlpm.IsPrincipalZeroCondition,ROUND($I203,2) = 0,
_xlpm.IsPrincipalRemainingBlankCondition,$I203="",
_xlpm.IsPeriodBlankCondition,ISBLANK($A204),
_xlpm.Calculation,IF(_xlpm.IsPeriodBlankCondition,"",IF(_xlpm.IsPrincipalRemainingBlankCondition,"",IF(_xlpm.IsPrincipalZeroCondition,"",_xlpm.CumulativePMICalculation))),
_xlpm.Calculation
)</f>
        <v>26100</v>
      </c>
      <c r="P204" s="4">
        <f t="shared" si="23"/>
        <v>327320.76146043697</v>
      </c>
      <c r="Q204" s="4">
        <f>_xlfn.LET(
_xlpm.CumulativeHousingPaymentsIncludingAdditionalCosts,SUM($L$29:$L204),
_xlpm.PrincipalOwedCalculation,$B$10-$F204,
_xlpm.IsPrincipalLessThenOrEqualToMonthlyPaymentCondition,$I203&lt;=$B$10,
_xlpm.IsPrincipalZeroCondition,ROUND($I203,2) = 0,
_xlpm.IsPrincipalRemainingBlankCondition,$I203="",
_xlpm.IsPeriodBlankCondition,ISBLANK($A204),
_xlpm.Calculation,IF(_xlpm.IsPeriodBlankCondition,"",IF(_xlpm.IsPrincipalRemainingBlankCondition,"",IF(_xlpm.IsPrincipalZeroCondition,"",_xlpm.CumulativeHousingPaymentsIncludingAdditionalCosts))),
_xlpm.Calculation
)</f>
        <v>415320.7614604354</v>
      </c>
    </row>
    <row r="205" spans="1:17" x14ac:dyDescent="0.3">
      <c r="A205">
        <v>177</v>
      </c>
      <c r="B205" s="34">
        <f t="shared" si="21"/>
        <v>49188</v>
      </c>
      <c r="C205" s="53">
        <v>0.1</v>
      </c>
      <c r="D205" s="35">
        <f>_xlfn.LET(
_xlpm.Payment,IF(OR($C205&lt;&gt;$C204,$C204=""),-PMT($C205/12,COUNT($A205:$A$628),$I204),$D204),
_xlpm.IsPrincipalRemainingZeroCondition,ROUND($I204,2)=0,
_xlpm.IsPrincipalRemainingBlankCondition,$I204="",
_xlpm.IsPeriodBlankCondition,ISBLANK($A205),
_xlpm.Calculation,IF(_xlpm.IsPeriodBlankCondition,"",IF(_xlpm.IsPrincipalRemainingBlankCondition,"",IF(_xlpm.IsPrincipalRemainingZeroCondition,"",_xlpm.Payment))),
_xlpm.Calculation
)</f>
        <v>1563.4573496323683</v>
      </c>
      <c r="E205" s="4">
        <f t="shared" si="22"/>
        <v>116501.59275319726</v>
      </c>
      <c r="F205" s="4" cm="1">
        <f t="array" ref="F205">_xlfn.LET(
_xlpm.InterestCalculation,$I204*($C205/12),
_xlpm.IsPrincipalRemainingZeroCondition,ROUND($I204,2)=0,
_xlpm.IsPrincipalRemainingBlankCondition,$I204="",
_xlpm.IsPeriodBlankCondition,ISBLANK($A205),
_xlpm.Calculation,IF(_xlpm.IsPeriodBlankCondition,"",IF(_xlpm.IsPrincipalRemainingBlankCondition,"",IF(_xlpm.IsPrincipalRemainingZeroCondition,"",_xlpm.InterestCalculation))),
_xlpm.Calculation
)</f>
        <v>970.8466062766438</v>
      </c>
      <c r="G205" s="4">
        <f t="shared" si="16"/>
        <v>592.61074335572448</v>
      </c>
      <c r="H205" s="4">
        <v>100</v>
      </c>
      <c r="I205" s="4">
        <f t="shared" si="17"/>
        <v>115808.98200984154</v>
      </c>
      <c r="J205" s="4">
        <f t="shared" si="18"/>
        <v>500</v>
      </c>
      <c r="K205" s="4" t="str">
        <f t="shared" si="19"/>
        <v/>
      </c>
      <c r="L205" s="4">
        <f t="shared" si="20"/>
        <v>2163.4573496323683</v>
      </c>
      <c r="M205" s="4">
        <f>_xlfn.LET(
_xlpm.CumulativeInterestCalculation,SUM($F$29:$F205),
_xlpm.IsPrincipalZeroCondition,ROUND($I204,2) = 0,
_xlpm.IsPrincipalRemainingBlankCondition,$I204="",
_xlpm.IsPeriodBlankCondition,ISBLANK($A205),
_xlpm.Calculation,IF(_xlpm.IsPeriodBlankCondition,"",IF(_xlpm.IsPrincipalRemainingBlankCondition,"",IF(_xlpm.IsPrincipalZeroCondition,"",_xlpm.CumulativeInterestCalculation))),
_xlpm.Calculation
)</f>
        <v>238693.20081991079</v>
      </c>
      <c r="N205" s="4">
        <f>_xlfn.LET(
_xlpm.CumulativePrincipalCalculation,SUM($G$29:$H205),
_xlpm.CumulativePrincipalCalculationIfPrincipalLessThenOrEqualToMonthlyPaymentCondition,$N204+$H205,
_xlpm.PrincipalOwedCalculation,$B$10-$F205,
_xlpm.IsPrincipalLessThenOrEqualToMonthlyPaymentCondition,$I204&lt;=$B$10,
_xlpm.IsPrincipalZeroCondition,ROUND($I204,2) = 0,
_xlpm.IsPrincipalRemainingBlankCondition,$I204="",
_xlpm.IsPeriodBlankCondition,ISBLANK($A205),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64191.017990158543</v>
      </c>
      <c r="O205" s="4">
        <f>_xlfn.LET(
_xlpm.CumulativePMICalculation,SUM($K$29:$K205),
_xlpm.IsPrincipalZeroCondition,ROUND($I204,2) = 0,
_xlpm.IsPrincipalRemainingBlankCondition,$I204="",
_xlpm.IsPeriodBlankCondition,ISBLANK($A205),
_xlpm.Calculation,IF(_xlpm.IsPeriodBlankCondition,"",IF(_xlpm.IsPrincipalRemainingBlankCondition,"",IF(_xlpm.IsPrincipalZeroCondition,"",_xlpm.CumulativePMICalculation))),
_xlpm.Calculation
)</f>
        <v>26100</v>
      </c>
      <c r="P205" s="4">
        <f t="shared" si="23"/>
        <v>328984.21881006932</v>
      </c>
      <c r="Q205" s="4">
        <f>_xlfn.LET(
_xlpm.CumulativeHousingPaymentsIncludingAdditionalCosts,SUM($L$29:$L205),
_xlpm.PrincipalOwedCalculation,$B$10-$F205,
_xlpm.IsPrincipalLessThenOrEqualToMonthlyPaymentCondition,$I204&lt;=$B$10,
_xlpm.IsPrincipalZeroCondition,ROUND($I204,2) = 0,
_xlpm.IsPrincipalRemainingBlankCondition,$I204="",
_xlpm.IsPeriodBlankCondition,ISBLANK($A205),
_xlpm.Calculation,IF(_xlpm.IsPeriodBlankCondition,"",IF(_xlpm.IsPrincipalRemainingBlankCondition,"",IF(_xlpm.IsPrincipalZeroCondition,"",_xlpm.CumulativeHousingPaymentsIncludingAdditionalCosts))),
_xlpm.Calculation
)</f>
        <v>417484.21881006774</v>
      </c>
    </row>
    <row r="206" spans="1:17" x14ac:dyDescent="0.3">
      <c r="A206">
        <v>178</v>
      </c>
      <c r="B206" s="34">
        <f t="shared" si="21"/>
        <v>49218</v>
      </c>
      <c r="C206" s="53">
        <v>0.1</v>
      </c>
      <c r="D206" s="35">
        <f>_xlfn.LET(
_xlpm.Payment,IF(OR($C206&lt;&gt;$C205,$C205=""),-PMT($C206/12,COUNT($A206:$A$628),$I205),$D205),
_xlpm.IsPrincipalRemainingZeroCondition,ROUND($I205,2)=0,
_xlpm.IsPrincipalRemainingBlankCondition,$I205="",
_xlpm.IsPeriodBlankCondition,ISBLANK($A206),
_xlpm.Calculation,IF(_xlpm.IsPeriodBlankCondition,"",IF(_xlpm.IsPrincipalRemainingBlankCondition,"",IF(_xlpm.IsPrincipalRemainingZeroCondition,"",_xlpm.Payment))),
_xlpm.Calculation
)</f>
        <v>1563.4573496323683</v>
      </c>
      <c r="E206" s="4">
        <f t="shared" si="22"/>
        <v>115808.98200984154</v>
      </c>
      <c r="F206" s="4" cm="1">
        <f t="array" ref="F206">_xlfn.LET(
_xlpm.InterestCalculation,$I205*($C206/12),
_xlpm.IsPrincipalRemainingZeroCondition,ROUND($I205,2)=0,
_xlpm.IsPrincipalRemainingBlankCondition,$I205="",
_xlpm.IsPeriodBlankCondition,ISBLANK($A206),
_xlpm.Calculation,IF(_xlpm.IsPeriodBlankCondition,"",IF(_xlpm.IsPrincipalRemainingBlankCondition,"",IF(_xlpm.IsPrincipalRemainingZeroCondition,"",_xlpm.InterestCalculation))),
_xlpm.Calculation
)</f>
        <v>965.07485008201274</v>
      </c>
      <c r="G206" s="4">
        <f t="shared" si="16"/>
        <v>598.38249955035553</v>
      </c>
      <c r="H206" s="4">
        <v>100</v>
      </c>
      <c r="I206" s="4">
        <f t="shared" si="17"/>
        <v>115110.59951029118</v>
      </c>
      <c r="J206" s="4">
        <f t="shared" si="18"/>
        <v>500</v>
      </c>
      <c r="K206" s="4" t="str">
        <f t="shared" si="19"/>
        <v/>
      </c>
      <c r="L206" s="4">
        <f t="shared" si="20"/>
        <v>2163.4573496323683</v>
      </c>
      <c r="M206" s="4">
        <f>_xlfn.LET(
_xlpm.CumulativeInterestCalculation,SUM($F$29:$F206),
_xlpm.IsPrincipalZeroCondition,ROUND($I205,2) = 0,
_xlpm.IsPrincipalRemainingBlankCondition,$I205="",
_xlpm.IsPeriodBlankCondition,ISBLANK($A206),
_xlpm.Calculation,IF(_xlpm.IsPeriodBlankCondition,"",IF(_xlpm.IsPrincipalRemainingBlankCondition,"",IF(_xlpm.IsPrincipalZeroCondition,"",_xlpm.CumulativeInterestCalculation))),
_xlpm.Calculation
)</f>
        <v>239658.27566999281</v>
      </c>
      <c r="N206" s="4">
        <f>_xlfn.LET(
_xlpm.CumulativePrincipalCalculation,SUM($G$29:$H206),
_xlpm.CumulativePrincipalCalculationIfPrincipalLessThenOrEqualToMonthlyPaymentCondition,$N205+$H206,
_xlpm.PrincipalOwedCalculation,$B$10-$F206,
_xlpm.IsPrincipalLessThenOrEqualToMonthlyPaymentCondition,$I205&lt;=$B$10,
_xlpm.IsPrincipalZeroCondition,ROUND($I205,2) = 0,
_xlpm.IsPrincipalRemainingBlankCondition,$I205="",
_xlpm.IsPeriodBlankCondition,ISBLANK($A206),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64889.400489708896</v>
      </c>
      <c r="O206" s="4">
        <f>_xlfn.LET(
_xlpm.CumulativePMICalculation,SUM($K$29:$K206),
_xlpm.IsPrincipalZeroCondition,ROUND($I205,2) = 0,
_xlpm.IsPrincipalRemainingBlankCondition,$I205="",
_xlpm.IsPeriodBlankCondition,ISBLANK($A206),
_xlpm.Calculation,IF(_xlpm.IsPeriodBlankCondition,"",IF(_xlpm.IsPrincipalRemainingBlankCondition,"",IF(_xlpm.IsPrincipalZeroCondition,"",_xlpm.CumulativePMICalculation))),
_xlpm.Calculation
)</f>
        <v>26100</v>
      </c>
      <c r="P206" s="4">
        <f t="shared" si="23"/>
        <v>330647.67615970172</v>
      </c>
      <c r="Q206" s="4">
        <f>_xlfn.LET(
_xlpm.CumulativeHousingPaymentsIncludingAdditionalCosts,SUM($L$29:$L206),
_xlpm.PrincipalOwedCalculation,$B$10-$F206,
_xlpm.IsPrincipalLessThenOrEqualToMonthlyPaymentCondition,$I205&lt;=$B$10,
_xlpm.IsPrincipalZeroCondition,ROUND($I205,2) = 0,
_xlpm.IsPrincipalRemainingBlankCondition,$I205="",
_xlpm.IsPeriodBlankCondition,ISBLANK($A206),
_xlpm.Calculation,IF(_xlpm.IsPeriodBlankCondition,"",IF(_xlpm.IsPrincipalRemainingBlankCondition,"",IF(_xlpm.IsPrincipalZeroCondition,"",_xlpm.CumulativeHousingPaymentsIncludingAdditionalCosts))),
_xlpm.Calculation
)</f>
        <v>419647.67615970009</v>
      </c>
    </row>
    <row r="207" spans="1:17" x14ac:dyDescent="0.3">
      <c r="A207">
        <v>179</v>
      </c>
      <c r="B207" s="34">
        <f t="shared" si="21"/>
        <v>49249</v>
      </c>
      <c r="C207" s="53">
        <v>0.1</v>
      </c>
      <c r="D207" s="35">
        <f>_xlfn.LET(
_xlpm.Payment,IF(OR($C207&lt;&gt;$C206,$C206=""),-PMT($C207/12,COUNT($A207:$A$628),$I206),$D206),
_xlpm.IsPrincipalRemainingZeroCondition,ROUND($I206,2)=0,
_xlpm.IsPrincipalRemainingBlankCondition,$I206="",
_xlpm.IsPeriodBlankCondition,ISBLANK($A207),
_xlpm.Calculation,IF(_xlpm.IsPeriodBlankCondition,"",IF(_xlpm.IsPrincipalRemainingBlankCondition,"",IF(_xlpm.IsPrincipalRemainingZeroCondition,"",_xlpm.Payment))),
_xlpm.Calculation
)</f>
        <v>1563.4573496323683</v>
      </c>
      <c r="E207" s="4">
        <f t="shared" si="22"/>
        <v>115110.59951029118</v>
      </c>
      <c r="F207" s="4" cm="1">
        <f t="array" ref="F207">_xlfn.LET(
_xlpm.InterestCalculation,$I206*($C207/12),
_xlpm.IsPrincipalRemainingZeroCondition,ROUND($I206,2)=0,
_xlpm.IsPrincipalRemainingBlankCondition,$I206="",
_xlpm.IsPeriodBlankCondition,ISBLANK($A207),
_xlpm.Calculation,IF(_xlpm.IsPeriodBlankCondition,"",IF(_xlpm.IsPrincipalRemainingBlankCondition,"",IF(_xlpm.IsPrincipalRemainingZeroCondition,"",_xlpm.InterestCalculation))),
_xlpm.Calculation
)</f>
        <v>959.25499591909318</v>
      </c>
      <c r="G207" s="4">
        <f t="shared" si="16"/>
        <v>604.2023537132751</v>
      </c>
      <c r="H207" s="4">
        <v>100</v>
      </c>
      <c r="I207" s="4">
        <f t="shared" si="17"/>
        <v>114406.39715657791</v>
      </c>
      <c r="J207" s="4">
        <f t="shared" si="18"/>
        <v>500</v>
      </c>
      <c r="K207" s="4" t="str">
        <f t="shared" si="19"/>
        <v/>
      </c>
      <c r="L207" s="4">
        <f t="shared" si="20"/>
        <v>2163.4573496323683</v>
      </c>
      <c r="M207" s="4">
        <f>_xlfn.LET(
_xlpm.CumulativeInterestCalculation,SUM($F$29:$F207),
_xlpm.IsPrincipalZeroCondition,ROUND($I206,2) = 0,
_xlpm.IsPrincipalRemainingBlankCondition,$I206="",
_xlpm.IsPeriodBlankCondition,ISBLANK($A207),
_xlpm.Calculation,IF(_xlpm.IsPeriodBlankCondition,"",IF(_xlpm.IsPrincipalRemainingBlankCondition,"",IF(_xlpm.IsPrincipalZeroCondition,"",_xlpm.CumulativeInterestCalculation))),
_xlpm.Calculation
)</f>
        <v>240617.53066591191</v>
      </c>
      <c r="N207" s="4">
        <f>_xlfn.LET(
_xlpm.CumulativePrincipalCalculation,SUM($G$29:$H207),
_xlpm.CumulativePrincipalCalculationIfPrincipalLessThenOrEqualToMonthlyPaymentCondition,$N206+$H207,
_xlpm.PrincipalOwedCalculation,$B$10-$F207,
_xlpm.IsPrincipalLessThenOrEqualToMonthlyPaymentCondition,$I206&lt;=$B$10,
_xlpm.IsPrincipalZeroCondition,ROUND($I206,2) = 0,
_xlpm.IsPrincipalRemainingBlankCondition,$I206="",
_xlpm.IsPeriodBlankCondition,ISBLANK($A207),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65593.602843422181</v>
      </c>
      <c r="O207" s="4">
        <f>_xlfn.LET(
_xlpm.CumulativePMICalculation,SUM($K$29:$K207),
_xlpm.IsPrincipalZeroCondition,ROUND($I206,2) = 0,
_xlpm.IsPrincipalRemainingBlankCondition,$I206="",
_xlpm.IsPeriodBlankCondition,ISBLANK($A207),
_xlpm.Calculation,IF(_xlpm.IsPeriodBlankCondition,"",IF(_xlpm.IsPrincipalRemainingBlankCondition,"",IF(_xlpm.IsPrincipalZeroCondition,"",_xlpm.CumulativePMICalculation))),
_xlpm.Calculation
)</f>
        <v>26100</v>
      </c>
      <c r="P207" s="4">
        <f t="shared" si="23"/>
        <v>332311.13350933406</v>
      </c>
      <c r="Q207" s="4">
        <f>_xlfn.LET(
_xlpm.CumulativeHousingPaymentsIncludingAdditionalCosts,SUM($L$29:$L207),
_xlpm.PrincipalOwedCalculation,$B$10-$F207,
_xlpm.IsPrincipalLessThenOrEqualToMonthlyPaymentCondition,$I206&lt;=$B$10,
_xlpm.IsPrincipalZeroCondition,ROUND($I206,2) = 0,
_xlpm.IsPrincipalRemainingBlankCondition,$I206="",
_xlpm.IsPeriodBlankCondition,ISBLANK($A207),
_xlpm.Calculation,IF(_xlpm.IsPeriodBlankCondition,"",IF(_xlpm.IsPrincipalRemainingBlankCondition,"",IF(_xlpm.IsPrincipalZeroCondition,"",_xlpm.CumulativeHousingPaymentsIncludingAdditionalCosts))),
_xlpm.Calculation
)</f>
        <v>421811.13350933243</v>
      </c>
    </row>
    <row r="208" spans="1:17" x14ac:dyDescent="0.3">
      <c r="A208">
        <v>180</v>
      </c>
      <c r="B208" s="34">
        <f t="shared" si="21"/>
        <v>49279</v>
      </c>
      <c r="C208" s="53">
        <v>0.1</v>
      </c>
      <c r="D208" s="35">
        <f>_xlfn.LET(
_xlpm.Payment,IF(OR($C208&lt;&gt;$C207,$C207=""),-PMT($C208/12,COUNT($A208:$A$628),$I207),$D207),
_xlpm.IsPrincipalRemainingZeroCondition,ROUND($I207,2)=0,
_xlpm.IsPrincipalRemainingBlankCondition,$I207="",
_xlpm.IsPeriodBlankCondition,ISBLANK($A208),
_xlpm.Calculation,IF(_xlpm.IsPeriodBlankCondition,"",IF(_xlpm.IsPrincipalRemainingBlankCondition,"",IF(_xlpm.IsPrincipalRemainingZeroCondition,"",_xlpm.Payment))),
_xlpm.Calculation
)</f>
        <v>1563.4573496323683</v>
      </c>
      <c r="E208" s="4">
        <f t="shared" si="22"/>
        <v>114406.39715657791</v>
      </c>
      <c r="F208" s="4" cm="1">
        <f t="array" ref="F208">_xlfn.LET(
_xlpm.InterestCalculation,$I207*($C208/12),
_xlpm.IsPrincipalRemainingZeroCondition,ROUND($I207,2)=0,
_xlpm.IsPrincipalRemainingBlankCondition,$I207="",
_xlpm.IsPeriodBlankCondition,ISBLANK($A208),
_xlpm.Calculation,IF(_xlpm.IsPeriodBlankCondition,"",IF(_xlpm.IsPrincipalRemainingBlankCondition,"",IF(_xlpm.IsPrincipalRemainingZeroCondition,"",_xlpm.InterestCalculation))),
_xlpm.Calculation
)</f>
        <v>953.3866429714825</v>
      </c>
      <c r="G208" s="4">
        <f t="shared" si="16"/>
        <v>610.07070666088578</v>
      </c>
      <c r="H208" s="4">
        <v>100</v>
      </c>
      <c r="I208" s="4">
        <f t="shared" si="17"/>
        <v>113696.32644991702</v>
      </c>
      <c r="J208" s="4">
        <f t="shared" si="18"/>
        <v>500</v>
      </c>
      <c r="K208" s="4" t="str">
        <f t="shared" si="19"/>
        <v/>
      </c>
      <c r="L208" s="4">
        <f t="shared" si="20"/>
        <v>2163.4573496323683</v>
      </c>
      <c r="M208" s="4">
        <f>_xlfn.LET(
_xlpm.CumulativeInterestCalculation,SUM($F$29:$F208),
_xlpm.IsPrincipalZeroCondition,ROUND($I207,2) = 0,
_xlpm.IsPrincipalRemainingBlankCondition,$I207="",
_xlpm.IsPeriodBlankCondition,ISBLANK($A208),
_xlpm.Calculation,IF(_xlpm.IsPeriodBlankCondition,"",IF(_xlpm.IsPrincipalRemainingBlankCondition,"",IF(_xlpm.IsPrincipalZeroCondition,"",_xlpm.CumulativeInterestCalculation))),
_xlpm.Calculation
)</f>
        <v>241570.91730888339</v>
      </c>
      <c r="N208" s="4">
        <f>_xlfn.LET(
_xlpm.CumulativePrincipalCalculation,SUM($G$29:$H208),
_xlpm.CumulativePrincipalCalculationIfPrincipalLessThenOrEqualToMonthlyPaymentCondition,$N207+$H208,
_xlpm.PrincipalOwedCalculation,$B$10-$F208,
_xlpm.IsPrincipalLessThenOrEqualToMonthlyPaymentCondition,$I207&lt;=$B$10,
_xlpm.IsPrincipalZeroCondition,ROUND($I207,2) = 0,
_xlpm.IsPrincipalRemainingBlankCondition,$I207="",
_xlpm.IsPeriodBlankCondition,ISBLANK($A208),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66303.673550083069</v>
      </c>
      <c r="O208" s="4">
        <f>_xlfn.LET(
_xlpm.CumulativePMICalculation,SUM($K$29:$K208),
_xlpm.IsPrincipalZeroCondition,ROUND($I207,2) = 0,
_xlpm.IsPrincipalRemainingBlankCondition,$I207="",
_xlpm.IsPeriodBlankCondition,ISBLANK($A208),
_xlpm.Calculation,IF(_xlpm.IsPeriodBlankCondition,"",IF(_xlpm.IsPrincipalRemainingBlankCondition,"",IF(_xlpm.IsPrincipalZeroCondition,"",_xlpm.CumulativePMICalculation))),
_xlpm.Calculation
)</f>
        <v>26100</v>
      </c>
      <c r="P208" s="4">
        <f t="shared" si="23"/>
        <v>333974.59085896646</v>
      </c>
      <c r="Q208" s="4">
        <f>_xlfn.LET(
_xlpm.CumulativeHousingPaymentsIncludingAdditionalCosts,SUM($L$29:$L208),
_xlpm.PrincipalOwedCalculation,$B$10-$F208,
_xlpm.IsPrincipalLessThenOrEqualToMonthlyPaymentCondition,$I207&lt;=$B$10,
_xlpm.IsPrincipalZeroCondition,ROUND($I207,2) = 0,
_xlpm.IsPrincipalRemainingBlankCondition,$I207="",
_xlpm.IsPeriodBlankCondition,ISBLANK($A208),
_xlpm.Calculation,IF(_xlpm.IsPeriodBlankCondition,"",IF(_xlpm.IsPrincipalRemainingBlankCondition,"",IF(_xlpm.IsPrincipalZeroCondition,"",_xlpm.CumulativeHousingPaymentsIncludingAdditionalCosts))),
_xlpm.Calculation
)</f>
        <v>423974.59085896477</v>
      </c>
    </row>
    <row r="209" spans="1:17" x14ac:dyDescent="0.3">
      <c r="A209">
        <v>181</v>
      </c>
      <c r="B209" s="34">
        <f t="shared" si="21"/>
        <v>49310</v>
      </c>
      <c r="C209" s="53">
        <v>0.1</v>
      </c>
      <c r="D209" s="35">
        <f>_xlfn.LET(
_xlpm.Payment,IF(OR($C209&lt;&gt;$C208,$C208=""),-PMT($C209/12,COUNT($A209:$A$628),$I208),$D208),
_xlpm.IsPrincipalRemainingZeroCondition,ROUND($I208,2)=0,
_xlpm.IsPrincipalRemainingBlankCondition,$I208="",
_xlpm.IsPeriodBlankCondition,ISBLANK($A209),
_xlpm.Calculation,IF(_xlpm.IsPeriodBlankCondition,"",IF(_xlpm.IsPrincipalRemainingBlankCondition,"",IF(_xlpm.IsPrincipalRemainingZeroCondition,"",_xlpm.Payment))),
_xlpm.Calculation
)</f>
        <v>1563.4573496323683</v>
      </c>
      <c r="E209" s="4">
        <f t="shared" si="22"/>
        <v>113696.32644991702</v>
      </c>
      <c r="F209" s="4" cm="1">
        <f t="array" ref="F209">_xlfn.LET(
_xlpm.InterestCalculation,$I208*($C209/12),
_xlpm.IsPrincipalRemainingZeroCondition,ROUND($I208,2)=0,
_xlpm.IsPrincipalRemainingBlankCondition,$I208="",
_xlpm.IsPeriodBlankCondition,ISBLANK($A209),
_xlpm.Calculation,IF(_xlpm.IsPeriodBlankCondition,"",IF(_xlpm.IsPrincipalRemainingBlankCondition,"",IF(_xlpm.IsPrincipalRemainingZeroCondition,"",_xlpm.InterestCalculation))),
_xlpm.Calculation
)</f>
        <v>947.46938708264179</v>
      </c>
      <c r="G209" s="4">
        <f t="shared" si="16"/>
        <v>615.98796254972649</v>
      </c>
      <c r="H209" s="4">
        <v>100</v>
      </c>
      <c r="I209" s="4">
        <f t="shared" si="17"/>
        <v>112980.33848736729</v>
      </c>
      <c r="J209" s="4">
        <f t="shared" si="18"/>
        <v>500</v>
      </c>
      <c r="K209" s="4" t="str">
        <f t="shared" si="19"/>
        <v/>
      </c>
      <c r="L209" s="4">
        <f t="shared" si="20"/>
        <v>2163.4573496323683</v>
      </c>
      <c r="M209" s="4">
        <f>_xlfn.LET(
_xlpm.CumulativeInterestCalculation,SUM($F$29:$F209),
_xlpm.IsPrincipalZeroCondition,ROUND($I208,2) = 0,
_xlpm.IsPrincipalRemainingBlankCondition,$I208="",
_xlpm.IsPeriodBlankCondition,ISBLANK($A209),
_xlpm.Calculation,IF(_xlpm.IsPeriodBlankCondition,"",IF(_xlpm.IsPrincipalRemainingBlankCondition,"",IF(_xlpm.IsPrincipalZeroCondition,"",_xlpm.CumulativeInterestCalculation))),
_xlpm.Calculation
)</f>
        <v>242518.38669596604</v>
      </c>
      <c r="N209" s="4">
        <f>_xlfn.LET(
_xlpm.CumulativePrincipalCalculation,SUM($G$29:$H209),
_xlpm.CumulativePrincipalCalculationIfPrincipalLessThenOrEqualToMonthlyPaymentCondition,$N208+$H209,
_xlpm.PrincipalOwedCalculation,$B$10-$F209,
_xlpm.IsPrincipalLessThenOrEqualToMonthlyPaymentCondition,$I208&lt;=$B$10,
_xlpm.IsPrincipalZeroCondition,ROUND($I208,2) = 0,
_xlpm.IsPrincipalRemainingBlankCondition,$I208="",
_xlpm.IsPeriodBlankCondition,ISBLANK($A209),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67019.661512632796</v>
      </c>
      <c r="O209" s="4">
        <f>_xlfn.LET(
_xlpm.CumulativePMICalculation,SUM($K$29:$K209),
_xlpm.IsPrincipalZeroCondition,ROUND($I208,2) = 0,
_xlpm.IsPrincipalRemainingBlankCondition,$I208="",
_xlpm.IsPeriodBlankCondition,ISBLANK($A209),
_xlpm.Calculation,IF(_xlpm.IsPeriodBlankCondition,"",IF(_xlpm.IsPrincipalRemainingBlankCondition,"",IF(_xlpm.IsPrincipalZeroCondition,"",_xlpm.CumulativePMICalculation))),
_xlpm.Calculation
)</f>
        <v>26100</v>
      </c>
      <c r="P209" s="4">
        <f t="shared" si="23"/>
        <v>335638.04820859886</v>
      </c>
      <c r="Q209" s="4">
        <f>_xlfn.LET(
_xlpm.CumulativeHousingPaymentsIncludingAdditionalCosts,SUM($L$29:$L209),
_xlpm.PrincipalOwedCalculation,$B$10-$F209,
_xlpm.IsPrincipalLessThenOrEqualToMonthlyPaymentCondition,$I208&lt;=$B$10,
_xlpm.IsPrincipalZeroCondition,ROUND($I208,2) = 0,
_xlpm.IsPrincipalRemainingBlankCondition,$I208="",
_xlpm.IsPeriodBlankCondition,ISBLANK($A209),
_xlpm.Calculation,IF(_xlpm.IsPeriodBlankCondition,"",IF(_xlpm.IsPrincipalRemainingBlankCondition,"",IF(_xlpm.IsPrincipalZeroCondition,"",_xlpm.CumulativeHousingPaymentsIncludingAdditionalCosts))),
_xlpm.Calculation
)</f>
        <v>426138.04820859712</v>
      </c>
    </row>
    <row r="210" spans="1:17" x14ac:dyDescent="0.3">
      <c r="A210">
        <v>182</v>
      </c>
      <c r="B210" s="34">
        <f t="shared" si="21"/>
        <v>49341</v>
      </c>
      <c r="C210" s="53">
        <v>0.1</v>
      </c>
      <c r="D210" s="35">
        <f>_xlfn.LET(
_xlpm.Payment,IF(OR($C210&lt;&gt;$C209,$C209=""),-PMT($C210/12,COUNT($A210:$A$628),$I209),$D209),
_xlpm.IsPrincipalRemainingZeroCondition,ROUND($I209,2)=0,
_xlpm.IsPrincipalRemainingBlankCondition,$I209="",
_xlpm.IsPeriodBlankCondition,ISBLANK($A210),
_xlpm.Calculation,IF(_xlpm.IsPeriodBlankCondition,"",IF(_xlpm.IsPrincipalRemainingBlankCondition,"",IF(_xlpm.IsPrincipalRemainingZeroCondition,"",_xlpm.Payment))),
_xlpm.Calculation
)</f>
        <v>1563.4573496323683</v>
      </c>
      <c r="E210" s="4">
        <f t="shared" si="22"/>
        <v>112980.33848736729</v>
      </c>
      <c r="F210" s="4" cm="1">
        <f t="array" ref="F210">_xlfn.LET(
_xlpm.InterestCalculation,$I209*($C210/12),
_xlpm.IsPrincipalRemainingZeroCondition,ROUND($I209,2)=0,
_xlpm.IsPrincipalRemainingBlankCondition,$I209="",
_xlpm.IsPeriodBlankCondition,ISBLANK($A210),
_xlpm.Calculation,IF(_xlpm.IsPeriodBlankCondition,"",IF(_xlpm.IsPrincipalRemainingBlankCondition,"",IF(_xlpm.IsPrincipalRemainingZeroCondition,"",_xlpm.InterestCalculation))),
_xlpm.Calculation
)</f>
        <v>941.50282072806078</v>
      </c>
      <c r="G210" s="4">
        <f t="shared" si="16"/>
        <v>621.95452890430749</v>
      </c>
      <c r="H210" s="4">
        <v>100</v>
      </c>
      <c r="I210" s="4">
        <f t="shared" si="17"/>
        <v>112258.38395846299</v>
      </c>
      <c r="J210" s="4">
        <f t="shared" si="18"/>
        <v>500</v>
      </c>
      <c r="K210" s="4" t="str">
        <f t="shared" si="19"/>
        <v/>
      </c>
      <c r="L210" s="4">
        <f t="shared" si="20"/>
        <v>2163.4573496323683</v>
      </c>
      <c r="M210" s="4">
        <f>_xlfn.LET(
_xlpm.CumulativeInterestCalculation,SUM($F$29:$F210),
_xlpm.IsPrincipalZeroCondition,ROUND($I209,2) = 0,
_xlpm.IsPrincipalRemainingBlankCondition,$I209="",
_xlpm.IsPeriodBlankCondition,ISBLANK($A210),
_xlpm.Calculation,IF(_xlpm.IsPeriodBlankCondition,"",IF(_xlpm.IsPrincipalRemainingBlankCondition,"",IF(_xlpm.IsPrincipalZeroCondition,"",_xlpm.CumulativeInterestCalculation))),
_xlpm.Calculation
)</f>
        <v>243459.88951669409</v>
      </c>
      <c r="N210" s="4">
        <f>_xlfn.LET(
_xlpm.CumulativePrincipalCalculation,SUM($G$29:$H210),
_xlpm.CumulativePrincipalCalculationIfPrincipalLessThenOrEqualToMonthlyPaymentCondition,$N209+$H210,
_xlpm.PrincipalOwedCalculation,$B$10-$F210,
_xlpm.IsPrincipalLessThenOrEqualToMonthlyPaymentCondition,$I209&lt;=$B$10,
_xlpm.IsPrincipalZeroCondition,ROUND($I209,2) = 0,
_xlpm.IsPrincipalRemainingBlankCondition,$I209="",
_xlpm.IsPeriodBlankCondition,ISBLANK($A210),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67741.616041537098</v>
      </c>
      <c r="O210" s="4">
        <f>_xlfn.LET(
_xlpm.CumulativePMICalculation,SUM($K$29:$K210),
_xlpm.IsPrincipalZeroCondition,ROUND($I209,2) = 0,
_xlpm.IsPrincipalRemainingBlankCondition,$I209="",
_xlpm.IsPeriodBlankCondition,ISBLANK($A210),
_xlpm.Calculation,IF(_xlpm.IsPeriodBlankCondition,"",IF(_xlpm.IsPrincipalRemainingBlankCondition,"",IF(_xlpm.IsPrincipalZeroCondition,"",_xlpm.CumulativePMICalculation))),
_xlpm.Calculation
)</f>
        <v>26100</v>
      </c>
      <c r="P210" s="4">
        <f t="shared" si="23"/>
        <v>337301.50555823121</v>
      </c>
      <c r="Q210" s="4">
        <f>_xlfn.LET(
_xlpm.CumulativeHousingPaymentsIncludingAdditionalCosts,SUM($L$29:$L210),
_xlpm.PrincipalOwedCalculation,$B$10-$F210,
_xlpm.IsPrincipalLessThenOrEqualToMonthlyPaymentCondition,$I209&lt;=$B$10,
_xlpm.IsPrincipalZeroCondition,ROUND($I209,2) = 0,
_xlpm.IsPrincipalRemainingBlankCondition,$I209="",
_xlpm.IsPeriodBlankCondition,ISBLANK($A210),
_xlpm.Calculation,IF(_xlpm.IsPeriodBlankCondition,"",IF(_xlpm.IsPrincipalRemainingBlankCondition,"",IF(_xlpm.IsPrincipalZeroCondition,"",_xlpm.CumulativeHousingPaymentsIncludingAdditionalCosts))),
_xlpm.Calculation
)</f>
        <v>428301.50555822946</v>
      </c>
    </row>
    <row r="211" spans="1:17" x14ac:dyDescent="0.3">
      <c r="A211">
        <v>183</v>
      </c>
      <c r="B211" s="34">
        <f t="shared" si="21"/>
        <v>49369</v>
      </c>
      <c r="C211" s="53">
        <v>0.1</v>
      </c>
      <c r="D211" s="35">
        <f>_xlfn.LET(
_xlpm.Payment,IF(OR($C211&lt;&gt;$C210,$C210=""),-PMT($C211/12,COUNT($A211:$A$628),$I210),$D210),
_xlpm.IsPrincipalRemainingZeroCondition,ROUND($I210,2)=0,
_xlpm.IsPrincipalRemainingBlankCondition,$I210="",
_xlpm.IsPeriodBlankCondition,ISBLANK($A211),
_xlpm.Calculation,IF(_xlpm.IsPeriodBlankCondition,"",IF(_xlpm.IsPrincipalRemainingBlankCondition,"",IF(_xlpm.IsPrincipalRemainingZeroCondition,"",_xlpm.Payment))),
_xlpm.Calculation
)</f>
        <v>1563.4573496323683</v>
      </c>
      <c r="E211" s="4">
        <f t="shared" si="22"/>
        <v>112258.38395846299</v>
      </c>
      <c r="F211" s="4" cm="1">
        <f t="array" ref="F211">_xlfn.LET(
_xlpm.InterestCalculation,$I210*($C211/12),
_xlpm.IsPrincipalRemainingZeroCondition,ROUND($I210,2)=0,
_xlpm.IsPrincipalRemainingBlankCondition,$I210="",
_xlpm.IsPeriodBlankCondition,ISBLANK($A211),
_xlpm.Calculation,IF(_xlpm.IsPeriodBlankCondition,"",IF(_xlpm.IsPrincipalRemainingBlankCondition,"",IF(_xlpm.IsPrincipalRemainingZeroCondition,"",_xlpm.InterestCalculation))),
_xlpm.Calculation
)</f>
        <v>935.48653298719159</v>
      </c>
      <c r="G211" s="4">
        <f t="shared" si="16"/>
        <v>627.97081664517668</v>
      </c>
      <c r="H211" s="4">
        <v>100</v>
      </c>
      <c r="I211" s="4">
        <f t="shared" si="17"/>
        <v>111530.41314181781</v>
      </c>
      <c r="J211" s="4">
        <f t="shared" si="18"/>
        <v>500</v>
      </c>
      <c r="K211" s="4" t="str">
        <f t="shared" si="19"/>
        <v/>
      </c>
      <c r="L211" s="4">
        <f t="shared" si="20"/>
        <v>2163.4573496323683</v>
      </c>
      <c r="M211" s="4">
        <f>_xlfn.LET(
_xlpm.CumulativeInterestCalculation,SUM($F$29:$F211),
_xlpm.IsPrincipalZeroCondition,ROUND($I210,2) = 0,
_xlpm.IsPrincipalRemainingBlankCondition,$I210="",
_xlpm.IsPeriodBlankCondition,ISBLANK($A211),
_xlpm.Calculation,IF(_xlpm.IsPeriodBlankCondition,"",IF(_xlpm.IsPrincipalRemainingBlankCondition,"",IF(_xlpm.IsPrincipalZeroCondition,"",_xlpm.CumulativeInterestCalculation))),
_xlpm.Calculation
)</f>
        <v>244395.37604968128</v>
      </c>
      <c r="N211" s="4">
        <f>_xlfn.LET(
_xlpm.CumulativePrincipalCalculation,SUM($G$29:$H211),
_xlpm.CumulativePrincipalCalculationIfPrincipalLessThenOrEqualToMonthlyPaymentCondition,$N210+$H211,
_xlpm.PrincipalOwedCalculation,$B$10-$F211,
_xlpm.IsPrincipalLessThenOrEqualToMonthlyPaymentCondition,$I210&lt;=$B$10,
_xlpm.IsPrincipalZeroCondition,ROUND($I210,2) = 0,
_xlpm.IsPrincipalRemainingBlankCondition,$I210="",
_xlpm.IsPeriodBlankCondition,ISBLANK($A211),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68469.586858182272</v>
      </c>
      <c r="O211" s="4">
        <f>_xlfn.LET(
_xlpm.CumulativePMICalculation,SUM($K$29:$K211),
_xlpm.IsPrincipalZeroCondition,ROUND($I210,2) = 0,
_xlpm.IsPrincipalRemainingBlankCondition,$I210="",
_xlpm.IsPeriodBlankCondition,ISBLANK($A211),
_xlpm.Calculation,IF(_xlpm.IsPeriodBlankCondition,"",IF(_xlpm.IsPrincipalRemainingBlankCondition,"",IF(_xlpm.IsPrincipalZeroCondition,"",_xlpm.CumulativePMICalculation))),
_xlpm.Calculation
)</f>
        <v>26100</v>
      </c>
      <c r="P211" s="4">
        <f t="shared" si="23"/>
        <v>338964.96290786355</v>
      </c>
      <c r="Q211" s="4">
        <f>_xlfn.LET(
_xlpm.CumulativeHousingPaymentsIncludingAdditionalCosts,SUM($L$29:$L211),
_xlpm.PrincipalOwedCalculation,$B$10-$F211,
_xlpm.IsPrincipalLessThenOrEqualToMonthlyPaymentCondition,$I210&lt;=$B$10,
_xlpm.IsPrincipalZeroCondition,ROUND($I210,2) = 0,
_xlpm.IsPrincipalRemainingBlankCondition,$I210="",
_xlpm.IsPeriodBlankCondition,ISBLANK($A211),
_xlpm.Calculation,IF(_xlpm.IsPeriodBlankCondition,"",IF(_xlpm.IsPrincipalRemainingBlankCondition,"",IF(_xlpm.IsPrincipalZeroCondition,"",_xlpm.CumulativeHousingPaymentsIncludingAdditionalCosts))),
_xlpm.Calculation
)</f>
        <v>430464.9629078618</v>
      </c>
    </row>
    <row r="212" spans="1:17" x14ac:dyDescent="0.3">
      <c r="A212">
        <v>184</v>
      </c>
      <c r="B212" s="34">
        <f t="shared" si="21"/>
        <v>49400</v>
      </c>
      <c r="C212" s="53">
        <v>0.1</v>
      </c>
      <c r="D212" s="35">
        <f>_xlfn.LET(
_xlpm.Payment,IF(OR($C212&lt;&gt;$C211,$C211=""),-PMT($C212/12,COUNT($A212:$A$628),$I211),$D211),
_xlpm.IsPrincipalRemainingZeroCondition,ROUND($I211,2)=0,
_xlpm.IsPrincipalRemainingBlankCondition,$I211="",
_xlpm.IsPeriodBlankCondition,ISBLANK($A212),
_xlpm.Calculation,IF(_xlpm.IsPeriodBlankCondition,"",IF(_xlpm.IsPrincipalRemainingBlankCondition,"",IF(_xlpm.IsPrincipalRemainingZeroCondition,"",_xlpm.Payment))),
_xlpm.Calculation
)</f>
        <v>1563.4573496323683</v>
      </c>
      <c r="E212" s="4">
        <f t="shared" si="22"/>
        <v>111530.41314181781</v>
      </c>
      <c r="F212" s="4" cm="1">
        <f t="array" ref="F212">_xlfn.LET(
_xlpm.InterestCalculation,$I211*($C212/12),
_xlpm.IsPrincipalRemainingZeroCondition,ROUND($I211,2)=0,
_xlpm.IsPrincipalRemainingBlankCondition,$I211="",
_xlpm.IsPeriodBlankCondition,ISBLANK($A212),
_xlpm.Calculation,IF(_xlpm.IsPeriodBlankCondition,"",IF(_xlpm.IsPrincipalRemainingBlankCondition,"",IF(_xlpm.IsPrincipalRemainingZeroCondition,"",_xlpm.InterestCalculation))),
_xlpm.Calculation
)</f>
        <v>929.4201095151484</v>
      </c>
      <c r="G212" s="4">
        <f t="shared" si="16"/>
        <v>634.03724011721988</v>
      </c>
      <c r="H212" s="4">
        <v>100</v>
      </c>
      <c r="I212" s="4">
        <f t="shared" si="17"/>
        <v>110796.37590170059</v>
      </c>
      <c r="J212" s="4">
        <f t="shared" si="18"/>
        <v>500</v>
      </c>
      <c r="K212" s="4" t="str">
        <f t="shared" si="19"/>
        <v/>
      </c>
      <c r="L212" s="4">
        <f t="shared" si="20"/>
        <v>2163.4573496323683</v>
      </c>
      <c r="M212" s="4">
        <f>_xlfn.LET(
_xlpm.CumulativeInterestCalculation,SUM($F$29:$F212),
_xlpm.IsPrincipalZeroCondition,ROUND($I211,2) = 0,
_xlpm.IsPrincipalRemainingBlankCondition,$I211="",
_xlpm.IsPeriodBlankCondition,ISBLANK($A212),
_xlpm.Calculation,IF(_xlpm.IsPeriodBlankCondition,"",IF(_xlpm.IsPrincipalRemainingBlankCondition,"",IF(_xlpm.IsPrincipalZeroCondition,"",_xlpm.CumulativeInterestCalculation))),
_xlpm.Calculation
)</f>
        <v>245324.79615919641</v>
      </c>
      <c r="N212" s="4">
        <f>_xlfn.LET(
_xlpm.CumulativePrincipalCalculation,SUM($G$29:$H212),
_xlpm.CumulativePrincipalCalculationIfPrincipalLessThenOrEqualToMonthlyPaymentCondition,$N211+$H212,
_xlpm.PrincipalOwedCalculation,$B$10-$F212,
_xlpm.IsPrincipalLessThenOrEqualToMonthlyPaymentCondition,$I211&lt;=$B$10,
_xlpm.IsPrincipalZeroCondition,ROUND($I211,2) = 0,
_xlpm.IsPrincipalRemainingBlankCondition,$I211="",
_xlpm.IsPeriodBlankCondition,ISBLANK($A212),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69203.624098299493</v>
      </c>
      <c r="O212" s="4">
        <f>_xlfn.LET(
_xlpm.CumulativePMICalculation,SUM($K$29:$K212),
_xlpm.IsPrincipalZeroCondition,ROUND($I211,2) = 0,
_xlpm.IsPrincipalRemainingBlankCondition,$I211="",
_xlpm.IsPeriodBlankCondition,ISBLANK($A212),
_xlpm.Calculation,IF(_xlpm.IsPeriodBlankCondition,"",IF(_xlpm.IsPrincipalRemainingBlankCondition,"",IF(_xlpm.IsPrincipalZeroCondition,"",_xlpm.CumulativePMICalculation))),
_xlpm.Calculation
)</f>
        <v>26100</v>
      </c>
      <c r="P212" s="4">
        <f t="shared" si="23"/>
        <v>340628.42025749589</v>
      </c>
      <c r="Q212" s="4">
        <f>_xlfn.LET(
_xlpm.CumulativeHousingPaymentsIncludingAdditionalCosts,SUM($L$29:$L212),
_xlpm.PrincipalOwedCalculation,$B$10-$F212,
_xlpm.IsPrincipalLessThenOrEqualToMonthlyPaymentCondition,$I211&lt;=$B$10,
_xlpm.IsPrincipalZeroCondition,ROUND($I211,2) = 0,
_xlpm.IsPrincipalRemainingBlankCondition,$I211="",
_xlpm.IsPeriodBlankCondition,ISBLANK($A212),
_xlpm.Calculation,IF(_xlpm.IsPeriodBlankCondition,"",IF(_xlpm.IsPrincipalRemainingBlankCondition,"",IF(_xlpm.IsPrincipalZeroCondition,"",_xlpm.CumulativeHousingPaymentsIncludingAdditionalCosts))),
_xlpm.Calculation
)</f>
        <v>432628.42025749414</v>
      </c>
    </row>
    <row r="213" spans="1:17" x14ac:dyDescent="0.3">
      <c r="A213">
        <v>185</v>
      </c>
      <c r="B213" s="34">
        <f t="shared" si="21"/>
        <v>49430</v>
      </c>
      <c r="C213" s="53">
        <v>0.1</v>
      </c>
      <c r="D213" s="35">
        <f>_xlfn.LET(
_xlpm.Payment,IF(OR($C213&lt;&gt;$C212,$C212=""),-PMT($C213/12,COUNT($A213:$A$628),$I212),$D212),
_xlpm.IsPrincipalRemainingZeroCondition,ROUND($I212,2)=0,
_xlpm.IsPrincipalRemainingBlankCondition,$I212="",
_xlpm.IsPeriodBlankCondition,ISBLANK($A213),
_xlpm.Calculation,IF(_xlpm.IsPeriodBlankCondition,"",IF(_xlpm.IsPrincipalRemainingBlankCondition,"",IF(_xlpm.IsPrincipalRemainingZeroCondition,"",_xlpm.Payment))),
_xlpm.Calculation
)</f>
        <v>1563.4573496323683</v>
      </c>
      <c r="E213" s="4">
        <f t="shared" si="22"/>
        <v>110796.37590170059</v>
      </c>
      <c r="F213" s="4" cm="1">
        <f t="array" ref="F213">_xlfn.LET(
_xlpm.InterestCalculation,$I212*($C213/12),
_xlpm.IsPrincipalRemainingZeroCondition,ROUND($I212,2)=0,
_xlpm.IsPrincipalRemainingBlankCondition,$I212="",
_xlpm.IsPeriodBlankCondition,ISBLANK($A213),
_xlpm.Calculation,IF(_xlpm.IsPeriodBlankCondition,"",IF(_xlpm.IsPrincipalRemainingBlankCondition,"",IF(_xlpm.IsPrincipalRemainingZeroCondition,"",_xlpm.InterestCalculation))),
_xlpm.Calculation
)</f>
        <v>923.30313251417158</v>
      </c>
      <c r="G213" s="4">
        <f t="shared" si="16"/>
        <v>640.1542171181967</v>
      </c>
      <c r="H213" s="4">
        <v>100</v>
      </c>
      <c r="I213" s="4">
        <f t="shared" si="17"/>
        <v>110056.2216845824</v>
      </c>
      <c r="J213" s="4">
        <f t="shared" si="18"/>
        <v>500</v>
      </c>
      <c r="K213" s="4" t="str">
        <f t="shared" si="19"/>
        <v/>
      </c>
      <c r="L213" s="4">
        <f t="shared" si="20"/>
        <v>2163.4573496323683</v>
      </c>
      <c r="M213" s="4">
        <f>_xlfn.LET(
_xlpm.CumulativeInterestCalculation,SUM($F$29:$F213),
_xlpm.IsPrincipalZeroCondition,ROUND($I212,2) = 0,
_xlpm.IsPrincipalRemainingBlankCondition,$I212="",
_xlpm.IsPeriodBlankCondition,ISBLANK($A213),
_xlpm.Calculation,IF(_xlpm.IsPeriodBlankCondition,"",IF(_xlpm.IsPrincipalRemainingBlankCondition,"",IF(_xlpm.IsPrincipalZeroCondition,"",_xlpm.CumulativeInterestCalculation))),
_xlpm.Calculation
)</f>
        <v>246248.09929171059</v>
      </c>
      <c r="N213" s="4">
        <f>_xlfn.LET(
_xlpm.CumulativePrincipalCalculation,SUM($G$29:$H213),
_xlpm.CumulativePrincipalCalculationIfPrincipalLessThenOrEqualToMonthlyPaymentCondition,$N212+$H213,
_xlpm.PrincipalOwedCalculation,$B$10-$F213,
_xlpm.IsPrincipalLessThenOrEqualToMonthlyPaymentCondition,$I212&lt;=$B$10,
_xlpm.IsPrincipalZeroCondition,ROUND($I212,2) = 0,
_xlpm.IsPrincipalRemainingBlankCondition,$I212="",
_xlpm.IsPeriodBlankCondition,ISBLANK($A213),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69943.778315417687</v>
      </c>
      <c r="O213" s="4">
        <f>_xlfn.LET(
_xlpm.CumulativePMICalculation,SUM($K$29:$K213),
_xlpm.IsPrincipalZeroCondition,ROUND($I212,2) = 0,
_xlpm.IsPrincipalRemainingBlankCondition,$I212="",
_xlpm.IsPeriodBlankCondition,ISBLANK($A213),
_xlpm.Calculation,IF(_xlpm.IsPeriodBlankCondition,"",IF(_xlpm.IsPrincipalRemainingBlankCondition,"",IF(_xlpm.IsPrincipalZeroCondition,"",_xlpm.CumulativePMICalculation))),
_xlpm.Calculation
)</f>
        <v>26100</v>
      </c>
      <c r="P213" s="4">
        <f t="shared" si="23"/>
        <v>342291.87760712829</v>
      </c>
      <c r="Q213" s="4">
        <f>_xlfn.LET(
_xlpm.CumulativeHousingPaymentsIncludingAdditionalCosts,SUM($L$29:$L213),
_xlpm.PrincipalOwedCalculation,$B$10-$F213,
_xlpm.IsPrincipalLessThenOrEqualToMonthlyPaymentCondition,$I212&lt;=$B$10,
_xlpm.IsPrincipalZeroCondition,ROUND($I212,2) = 0,
_xlpm.IsPrincipalRemainingBlankCondition,$I212="",
_xlpm.IsPeriodBlankCondition,ISBLANK($A213),
_xlpm.Calculation,IF(_xlpm.IsPeriodBlankCondition,"",IF(_xlpm.IsPrincipalRemainingBlankCondition,"",IF(_xlpm.IsPrincipalZeroCondition,"",_xlpm.CumulativeHousingPaymentsIncludingAdditionalCosts))),
_xlpm.Calculation
)</f>
        <v>434791.87760712649</v>
      </c>
    </row>
    <row r="214" spans="1:17" x14ac:dyDescent="0.3">
      <c r="A214">
        <v>186</v>
      </c>
      <c r="B214" s="34">
        <f t="shared" si="21"/>
        <v>49461</v>
      </c>
      <c r="C214" s="53">
        <v>0.1</v>
      </c>
      <c r="D214" s="35">
        <f>_xlfn.LET(
_xlpm.Payment,IF(OR($C214&lt;&gt;$C213,$C213=""),-PMT($C214/12,COUNT($A214:$A$628),$I213),$D213),
_xlpm.IsPrincipalRemainingZeroCondition,ROUND($I213,2)=0,
_xlpm.IsPrincipalRemainingBlankCondition,$I213="",
_xlpm.IsPeriodBlankCondition,ISBLANK($A214),
_xlpm.Calculation,IF(_xlpm.IsPeriodBlankCondition,"",IF(_xlpm.IsPrincipalRemainingBlankCondition,"",IF(_xlpm.IsPrincipalRemainingZeroCondition,"",_xlpm.Payment))),
_xlpm.Calculation
)</f>
        <v>1563.4573496323683</v>
      </c>
      <c r="E214" s="4">
        <f t="shared" si="22"/>
        <v>110056.2216845824</v>
      </c>
      <c r="F214" s="4" cm="1">
        <f t="array" ref="F214">_xlfn.LET(
_xlpm.InterestCalculation,$I213*($C214/12),
_xlpm.IsPrincipalRemainingZeroCondition,ROUND($I213,2)=0,
_xlpm.IsPrincipalRemainingBlankCondition,$I213="",
_xlpm.IsPeriodBlankCondition,ISBLANK($A214),
_xlpm.Calculation,IF(_xlpm.IsPeriodBlankCondition,"",IF(_xlpm.IsPrincipalRemainingBlankCondition,"",IF(_xlpm.IsPrincipalRemainingZeroCondition,"",_xlpm.InterestCalculation))),
_xlpm.Calculation
)</f>
        <v>917.13518070485327</v>
      </c>
      <c r="G214" s="4">
        <f t="shared" si="16"/>
        <v>646.32216892751501</v>
      </c>
      <c r="H214" s="4">
        <v>100</v>
      </c>
      <c r="I214" s="4">
        <f t="shared" si="17"/>
        <v>109309.89951565489</v>
      </c>
      <c r="J214" s="4">
        <f t="shared" si="18"/>
        <v>500</v>
      </c>
      <c r="K214" s="4" t="str">
        <f t="shared" si="19"/>
        <v/>
      </c>
      <c r="L214" s="4">
        <f t="shared" si="20"/>
        <v>2163.4573496323683</v>
      </c>
      <c r="M214" s="4">
        <f>_xlfn.LET(
_xlpm.CumulativeInterestCalculation,SUM($F$29:$F214),
_xlpm.IsPrincipalZeroCondition,ROUND($I213,2) = 0,
_xlpm.IsPrincipalRemainingBlankCondition,$I213="",
_xlpm.IsPeriodBlankCondition,ISBLANK($A214),
_xlpm.Calculation,IF(_xlpm.IsPeriodBlankCondition,"",IF(_xlpm.IsPrincipalRemainingBlankCondition,"",IF(_xlpm.IsPrincipalZeroCondition,"",_xlpm.CumulativeInterestCalculation))),
_xlpm.Calculation
)</f>
        <v>247165.23447241544</v>
      </c>
      <c r="N214" s="4">
        <f>_xlfn.LET(
_xlpm.CumulativePrincipalCalculation,SUM($G$29:$H214),
_xlpm.CumulativePrincipalCalculationIfPrincipalLessThenOrEqualToMonthlyPaymentCondition,$N213+$H214,
_xlpm.PrincipalOwedCalculation,$B$10-$F214,
_xlpm.IsPrincipalLessThenOrEqualToMonthlyPaymentCondition,$I213&lt;=$B$10,
_xlpm.IsPrincipalZeroCondition,ROUND($I213,2) = 0,
_xlpm.IsPrincipalRemainingBlankCondition,$I213="",
_xlpm.IsPeriodBlankCondition,ISBLANK($A214),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70690.100484345196</v>
      </c>
      <c r="O214" s="4">
        <f>_xlfn.LET(
_xlpm.CumulativePMICalculation,SUM($K$29:$K214),
_xlpm.IsPrincipalZeroCondition,ROUND($I213,2) = 0,
_xlpm.IsPrincipalRemainingBlankCondition,$I213="",
_xlpm.IsPeriodBlankCondition,ISBLANK($A214),
_xlpm.Calculation,IF(_xlpm.IsPeriodBlankCondition,"",IF(_xlpm.IsPrincipalRemainingBlankCondition,"",IF(_xlpm.IsPrincipalZeroCondition,"",_xlpm.CumulativePMICalculation))),
_xlpm.Calculation
)</f>
        <v>26100</v>
      </c>
      <c r="P214" s="4">
        <f t="shared" si="23"/>
        <v>343955.33495676063</v>
      </c>
      <c r="Q214" s="4">
        <f>_xlfn.LET(
_xlpm.CumulativeHousingPaymentsIncludingAdditionalCosts,SUM($L$29:$L214),
_xlpm.PrincipalOwedCalculation,$B$10-$F214,
_xlpm.IsPrincipalLessThenOrEqualToMonthlyPaymentCondition,$I213&lt;=$B$10,
_xlpm.IsPrincipalZeroCondition,ROUND($I213,2) = 0,
_xlpm.IsPrincipalRemainingBlankCondition,$I213="",
_xlpm.IsPeriodBlankCondition,ISBLANK($A214),
_xlpm.Calculation,IF(_xlpm.IsPeriodBlankCondition,"",IF(_xlpm.IsPrincipalRemainingBlankCondition,"",IF(_xlpm.IsPrincipalZeroCondition,"",_xlpm.CumulativeHousingPaymentsIncludingAdditionalCosts))),
_xlpm.Calculation
)</f>
        <v>436955.33495675883</v>
      </c>
    </row>
    <row r="215" spans="1:17" x14ac:dyDescent="0.3">
      <c r="A215">
        <v>187</v>
      </c>
      <c r="B215" s="34">
        <f t="shared" si="21"/>
        <v>49491</v>
      </c>
      <c r="C215" s="53">
        <v>0.1</v>
      </c>
      <c r="D215" s="35">
        <f>_xlfn.LET(
_xlpm.Payment,IF(OR($C215&lt;&gt;$C214,$C214=""),-PMT($C215/12,COUNT($A215:$A$628),$I214),$D214),
_xlpm.IsPrincipalRemainingZeroCondition,ROUND($I214,2)=0,
_xlpm.IsPrincipalRemainingBlankCondition,$I214="",
_xlpm.IsPeriodBlankCondition,ISBLANK($A215),
_xlpm.Calculation,IF(_xlpm.IsPeriodBlankCondition,"",IF(_xlpm.IsPrincipalRemainingBlankCondition,"",IF(_xlpm.IsPrincipalRemainingZeroCondition,"",_xlpm.Payment))),
_xlpm.Calculation
)</f>
        <v>1563.4573496323683</v>
      </c>
      <c r="E215" s="4">
        <f t="shared" si="22"/>
        <v>109309.89951565489</v>
      </c>
      <c r="F215" s="4" cm="1">
        <f t="array" ref="F215">_xlfn.LET(
_xlpm.InterestCalculation,$I214*($C215/12),
_xlpm.IsPrincipalRemainingZeroCondition,ROUND($I214,2)=0,
_xlpm.IsPrincipalRemainingBlankCondition,$I214="",
_xlpm.IsPeriodBlankCondition,ISBLANK($A215),
_xlpm.Calculation,IF(_xlpm.IsPeriodBlankCondition,"",IF(_xlpm.IsPrincipalRemainingBlankCondition,"",IF(_xlpm.IsPrincipalRemainingZeroCondition,"",_xlpm.InterestCalculation))),
_xlpm.Calculation
)</f>
        <v>910.91582929712411</v>
      </c>
      <c r="G215" s="4">
        <f t="shared" si="16"/>
        <v>652.54152033524417</v>
      </c>
      <c r="H215" s="4">
        <v>100</v>
      </c>
      <c r="I215" s="4">
        <f t="shared" si="17"/>
        <v>108557.35799531965</v>
      </c>
      <c r="J215" s="4">
        <f t="shared" si="18"/>
        <v>500</v>
      </c>
      <c r="K215" s="4" t="str">
        <f t="shared" si="19"/>
        <v/>
      </c>
      <c r="L215" s="4">
        <f t="shared" si="20"/>
        <v>2163.4573496323683</v>
      </c>
      <c r="M215" s="4">
        <f>_xlfn.LET(
_xlpm.CumulativeInterestCalculation,SUM($F$29:$F215),
_xlpm.IsPrincipalZeroCondition,ROUND($I214,2) = 0,
_xlpm.IsPrincipalRemainingBlankCondition,$I214="",
_xlpm.IsPeriodBlankCondition,ISBLANK($A215),
_xlpm.Calculation,IF(_xlpm.IsPeriodBlankCondition,"",IF(_xlpm.IsPrincipalRemainingBlankCondition,"",IF(_xlpm.IsPrincipalZeroCondition,"",_xlpm.CumulativeInterestCalculation))),
_xlpm.Calculation
)</f>
        <v>248076.15030171257</v>
      </c>
      <c r="N215" s="4">
        <f>_xlfn.LET(
_xlpm.CumulativePrincipalCalculation,SUM($G$29:$H215),
_xlpm.CumulativePrincipalCalculationIfPrincipalLessThenOrEqualToMonthlyPaymentCondition,$N214+$H215,
_xlpm.PrincipalOwedCalculation,$B$10-$F215,
_xlpm.IsPrincipalLessThenOrEqualToMonthlyPaymentCondition,$I214&lt;=$B$10,
_xlpm.IsPrincipalZeroCondition,ROUND($I214,2) = 0,
_xlpm.IsPrincipalRemainingBlankCondition,$I214="",
_xlpm.IsPeriodBlankCondition,ISBLANK($A215),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71442.642004680441</v>
      </c>
      <c r="O215" s="4">
        <f>_xlfn.LET(
_xlpm.CumulativePMICalculation,SUM($K$29:$K215),
_xlpm.IsPrincipalZeroCondition,ROUND($I214,2) = 0,
_xlpm.IsPrincipalRemainingBlankCondition,$I214="",
_xlpm.IsPeriodBlankCondition,ISBLANK($A215),
_xlpm.Calculation,IF(_xlpm.IsPeriodBlankCondition,"",IF(_xlpm.IsPrincipalRemainingBlankCondition,"",IF(_xlpm.IsPrincipalZeroCondition,"",_xlpm.CumulativePMICalculation))),
_xlpm.Calculation
)</f>
        <v>26100</v>
      </c>
      <c r="P215" s="4">
        <f t="shared" si="23"/>
        <v>345618.79230639304</v>
      </c>
      <c r="Q215" s="4">
        <f>_xlfn.LET(
_xlpm.CumulativeHousingPaymentsIncludingAdditionalCosts,SUM($L$29:$L215),
_xlpm.PrincipalOwedCalculation,$B$10-$F215,
_xlpm.IsPrincipalLessThenOrEqualToMonthlyPaymentCondition,$I214&lt;=$B$10,
_xlpm.IsPrincipalZeroCondition,ROUND($I214,2) = 0,
_xlpm.IsPrincipalRemainingBlankCondition,$I214="",
_xlpm.IsPeriodBlankCondition,ISBLANK($A215),
_xlpm.Calculation,IF(_xlpm.IsPeriodBlankCondition,"",IF(_xlpm.IsPrincipalRemainingBlankCondition,"",IF(_xlpm.IsPrincipalZeroCondition,"",_xlpm.CumulativeHousingPaymentsIncludingAdditionalCosts))),
_xlpm.Calculation
)</f>
        <v>439118.79230639117</v>
      </c>
    </row>
    <row r="216" spans="1:17" x14ac:dyDescent="0.3">
      <c r="A216">
        <v>188</v>
      </c>
      <c r="B216" s="34">
        <f t="shared" si="21"/>
        <v>49522</v>
      </c>
      <c r="C216" s="53">
        <v>0.1</v>
      </c>
      <c r="D216" s="35">
        <f>_xlfn.LET(
_xlpm.Payment,IF(OR($C216&lt;&gt;$C215,$C215=""),-PMT($C216/12,COUNT($A216:$A$628),$I215),$D215),
_xlpm.IsPrincipalRemainingZeroCondition,ROUND($I215,2)=0,
_xlpm.IsPrincipalRemainingBlankCondition,$I215="",
_xlpm.IsPeriodBlankCondition,ISBLANK($A216),
_xlpm.Calculation,IF(_xlpm.IsPeriodBlankCondition,"",IF(_xlpm.IsPrincipalRemainingBlankCondition,"",IF(_xlpm.IsPrincipalRemainingZeroCondition,"",_xlpm.Payment))),
_xlpm.Calculation
)</f>
        <v>1563.4573496323683</v>
      </c>
      <c r="E216" s="4">
        <f t="shared" si="22"/>
        <v>108557.35799531965</v>
      </c>
      <c r="F216" s="4" cm="1">
        <f t="array" ref="F216">_xlfn.LET(
_xlpm.InterestCalculation,$I215*($C216/12),
_xlpm.IsPrincipalRemainingZeroCondition,ROUND($I215,2)=0,
_xlpm.IsPrincipalRemainingBlankCondition,$I215="",
_xlpm.IsPeriodBlankCondition,ISBLANK($A216),
_xlpm.Calculation,IF(_xlpm.IsPeriodBlankCondition,"",IF(_xlpm.IsPrincipalRemainingBlankCondition,"",IF(_xlpm.IsPrincipalRemainingZeroCondition,"",_xlpm.InterestCalculation))),
_xlpm.Calculation
)</f>
        <v>904.64464996099707</v>
      </c>
      <c r="G216" s="4">
        <f t="shared" si="16"/>
        <v>658.81269967137121</v>
      </c>
      <c r="H216" s="4">
        <v>100</v>
      </c>
      <c r="I216" s="4">
        <f t="shared" si="17"/>
        <v>107798.54529564828</v>
      </c>
      <c r="J216" s="4">
        <f t="shared" si="18"/>
        <v>500</v>
      </c>
      <c r="K216" s="4" t="str">
        <f t="shared" si="19"/>
        <v/>
      </c>
      <c r="L216" s="4">
        <f t="shared" si="20"/>
        <v>2163.4573496323683</v>
      </c>
      <c r="M216" s="4">
        <f>_xlfn.LET(
_xlpm.CumulativeInterestCalculation,SUM($F$29:$F216),
_xlpm.IsPrincipalZeroCondition,ROUND($I215,2) = 0,
_xlpm.IsPrincipalRemainingBlankCondition,$I215="",
_xlpm.IsPeriodBlankCondition,ISBLANK($A216),
_xlpm.Calculation,IF(_xlpm.IsPeriodBlankCondition,"",IF(_xlpm.IsPrincipalRemainingBlankCondition,"",IF(_xlpm.IsPrincipalZeroCondition,"",_xlpm.CumulativeInterestCalculation))),
_xlpm.Calculation
)</f>
        <v>248980.79495167357</v>
      </c>
      <c r="N216" s="4">
        <f>_xlfn.LET(
_xlpm.CumulativePrincipalCalculation,SUM($G$29:$H216),
_xlpm.CumulativePrincipalCalculationIfPrincipalLessThenOrEqualToMonthlyPaymentCondition,$N215+$H216,
_xlpm.PrincipalOwedCalculation,$B$10-$F216,
_xlpm.IsPrincipalLessThenOrEqualToMonthlyPaymentCondition,$I215&lt;=$B$10,
_xlpm.IsPrincipalZeroCondition,ROUND($I215,2) = 0,
_xlpm.IsPrincipalRemainingBlankCondition,$I215="",
_xlpm.IsPeriodBlankCondition,ISBLANK($A216),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72201.454704351811</v>
      </c>
      <c r="O216" s="4">
        <f>_xlfn.LET(
_xlpm.CumulativePMICalculation,SUM($K$29:$K216),
_xlpm.IsPrincipalZeroCondition,ROUND($I215,2) = 0,
_xlpm.IsPrincipalRemainingBlankCondition,$I215="",
_xlpm.IsPeriodBlankCondition,ISBLANK($A216),
_xlpm.Calculation,IF(_xlpm.IsPeriodBlankCondition,"",IF(_xlpm.IsPrincipalRemainingBlankCondition,"",IF(_xlpm.IsPrincipalZeroCondition,"",_xlpm.CumulativePMICalculation))),
_xlpm.Calculation
)</f>
        <v>26100</v>
      </c>
      <c r="P216" s="4">
        <f t="shared" si="23"/>
        <v>347282.24965602538</v>
      </c>
      <c r="Q216" s="4">
        <f>_xlfn.LET(
_xlpm.CumulativeHousingPaymentsIncludingAdditionalCosts,SUM($L$29:$L216),
_xlpm.PrincipalOwedCalculation,$B$10-$F216,
_xlpm.IsPrincipalLessThenOrEqualToMonthlyPaymentCondition,$I215&lt;=$B$10,
_xlpm.IsPrincipalZeroCondition,ROUND($I215,2) = 0,
_xlpm.IsPrincipalRemainingBlankCondition,$I215="",
_xlpm.IsPeriodBlankCondition,ISBLANK($A216),
_xlpm.Calculation,IF(_xlpm.IsPeriodBlankCondition,"",IF(_xlpm.IsPrincipalRemainingBlankCondition,"",IF(_xlpm.IsPrincipalZeroCondition,"",_xlpm.CumulativeHousingPaymentsIncludingAdditionalCosts))),
_xlpm.Calculation
)</f>
        <v>441282.24965602352</v>
      </c>
    </row>
    <row r="217" spans="1:17" x14ac:dyDescent="0.3">
      <c r="A217">
        <v>189</v>
      </c>
      <c r="B217" s="34">
        <f t="shared" si="21"/>
        <v>49553</v>
      </c>
      <c r="C217" s="53">
        <v>0.1</v>
      </c>
      <c r="D217" s="35">
        <f>_xlfn.LET(
_xlpm.Payment,IF(OR($C217&lt;&gt;$C216,$C216=""),-PMT($C217/12,COUNT($A217:$A$628),$I216),$D216),
_xlpm.IsPrincipalRemainingZeroCondition,ROUND($I216,2)=0,
_xlpm.IsPrincipalRemainingBlankCondition,$I216="",
_xlpm.IsPeriodBlankCondition,ISBLANK($A217),
_xlpm.Calculation,IF(_xlpm.IsPeriodBlankCondition,"",IF(_xlpm.IsPrincipalRemainingBlankCondition,"",IF(_xlpm.IsPrincipalRemainingZeroCondition,"",_xlpm.Payment))),
_xlpm.Calculation
)</f>
        <v>1563.4573496323683</v>
      </c>
      <c r="E217" s="4">
        <f t="shared" si="22"/>
        <v>107798.54529564828</v>
      </c>
      <c r="F217" s="4" cm="1">
        <f t="array" ref="F217">_xlfn.LET(
_xlpm.InterestCalculation,$I216*($C217/12),
_xlpm.IsPrincipalRemainingZeroCondition,ROUND($I216,2)=0,
_xlpm.IsPrincipalRemainingBlankCondition,$I216="",
_xlpm.IsPeriodBlankCondition,ISBLANK($A217),
_xlpm.Calculation,IF(_xlpm.IsPeriodBlankCondition,"",IF(_xlpm.IsPrincipalRemainingBlankCondition,"",IF(_xlpm.IsPrincipalRemainingZeroCondition,"",_xlpm.InterestCalculation))),
_xlpm.Calculation
)</f>
        <v>898.32121079706894</v>
      </c>
      <c r="G217" s="4">
        <f t="shared" si="16"/>
        <v>665.13613883529933</v>
      </c>
      <c r="H217" s="4">
        <v>100</v>
      </c>
      <c r="I217" s="4">
        <f t="shared" si="17"/>
        <v>107033.40915681298</v>
      </c>
      <c r="J217" s="4">
        <f t="shared" si="18"/>
        <v>500</v>
      </c>
      <c r="K217" s="4" t="str">
        <f t="shared" si="19"/>
        <v/>
      </c>
      <c r="L217" s="4">
        <f t="shared" si="20"/>
        <v>2163.4573496323683</v>
      </c>
      <c r="M217" s="4">
        <f>_xlfn.LET(
_xlpm.CumulativeInterestCalculation,SUM($F$29:$F217),
_xlpm.IsPrincipalZeroCondition,ROUND($I216,2) = 0,
_xlpm.IsPrincipalRemainingBlankCondition,$I216="",
_xlpm.IsPeriodBlankCondition,ISBLANK($A217),
_xlpm.Calculation,IF(_xlpm.IsPeriodBlankCondition,"",IF(_xlpm.IsPrincipalRemainingBlankCondition,"",IF(_xlpm.IsPrincipalZeroCondition,"",_xlpm.CumulativeInterestCalculation))),
_xlpm.Calculation
)</f>
        <v>249879.11616247063</v>
      </c>
      <c r="N217" s="4">
        <f>_xlfn.LET(
_xlpm.CumulativePrincipalCalculation,SUM($G$29:$H217),
_xlpm.CumulativePrincipalCalculationIfPrincipalLessThenOrEqualToMonthlyPaymentCondition,$N216+$H217,
_xlpm.PrincipalOwedCalculation,$B$10-$F217,
_xlpm.IsPrincipalLessThenOrEqualToMonthlyPaymentCondition,$I216&lt;=$B$10,
_xlpm.IsPrincipalZeroCondition,ROUND($I216,2) = 0,
_xlpm.IsPrincipalRemainingBlankCondition,$I216="",
_xlpm.IsPeriodBlankCondition,ISBLANK($A217),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72966.590843187107</v>
      </c>
      <c r="O217" s="4">
        <f>_xlfn.LET(
_xlpm.CumulativePMICalculation,SUM($K$29:$K217),
_xlpm.IsPrincipalZeroCondition,ROUND($I216,2) = 0,
_xlpm.IsPrincipalRemainingBlankCondition,$I216="",
_xlpm.IsPeriodBlankCondition,ISBLANK($A217),
_xlpm.Calculation,IF(_xlpm.IsPeriodBlankCondition,"",IF(_xlpm.IsPrincipalRemainingBlankCondition,"",IF(_xlpm.IsPrincipalZeroCondition,"",_xlpm.CumulativePMICalculation))),
_xlpm.Calculation
)</f>
        <v>26100</v>
      </c>
      <c r="P217" s="4">
        <f t="shared" si="23"/>
        <v>348945.70700565772</v>
      </c>
      <c r="Q217" s="4">
        <f>_xlfn.LET(
_xlpm.CumulativeHousingPaymentsIncludingAdditionalCosts,SUM($L$29:$L217),
_xlpm.PrincipalOwedCalculation,$B$10-$F217,
_xlpm.IsPrincipalLessThenOrEqualToMonthlyPaymentCondition,$I216&lt;=$B$10,
_xlpm.IsPrincipalZeroCondition,ROUND($I216,2) = 0,
_xlpm.IsPrincipalRemainingBlankCondition,$I216="",
_xlpm.IsPeriodBlankCondition,ISBLANK($A217),
_xlpm.Calculation,IF(_xlpm.IsPeriodBlankCondition,"",IF(_xlpm.IsPrincipalRemainingBlankCondition,"",IF(_xlpm.IsPrincipalZeroCondition,"",_xlpm.CumulativeHousingPaymentsIncludingAdditionalCosts))),
_xlpm.Calculation
)</f>
        <v>443445.70700565586</v>
      </c>
    </row>
    <row r="218" spans="1:17" x14ac:dyDescent="0.3">
      <c r="A218">
        <v>190</v>
      </c>
      <c r="B218" s="34">
        <f t="shared" si="21"/>
        <v>49583</v>
      </c>
      <c r="C218" s="53">
        <v>0.1</v>
      </c>
      <c r="D218" s="35">
        <f>_xlfn.LET(
_xlpm.Payment,IF(OR($C218&lt;&gt;$C217,$C217=""),-PMT($C218/12,COUNT($A218:$A$628),$I217),$D217),
_xlpm.IsPrincipalRemainingZeroCondition,ROUND($I217,2)=0,
_xlpm.IsPrincipalRemainingBlankCondition,$I217="",
_xlpm.IsPeriodBlankCondition,ISBLANK($A218),
_xlpm.Calculation,IF(_xlpm.IsPeriodBlankCondition,"",IF(_xlpm.IsPrincipalRemainingBlankCondition,"",IF(_xlpm.IsPrincipalRemainingZeroCondition,"",_xlpm.Payment))),
_xlpm.Calculation
)</f>
        <v>1563.4573496323683</v>
      </c>
      <c r="E218" s="4">
        <f t="shared" si="22"/>
        <v>107033.40915681298</v>
      </c>
      <c r="F218" s="4" cm="1">
        <f t="array" ref="F218">_xlfn.LET(
_xlpm.InterestCalculation,$I217*($C218/12),
_xlpm.IsPrincipalRemainingZeroCondition,ROUND($I217,2)=0,
_xlpm.IsPrincipalRemainingBlankCondition,$I217="",
_xlpm.IsPeriodBlankCondition,ISBLANK($A218),
_xlpm.Calculation,IF(_xlpm.IsPeriodBlankCondition,"",IF(_xlpm.IsPrincipalRemainingBlankCondition,"",IF(_xlpm.IsPrincipalRemainingZeroCondition,"",_xlpm.InterestCalculation))),
_xlpm.Calculation
)</f>
        <v>891.94507630677481</v>
      </c>
      <c r="G218" s="4">
        <f t="shared" si="16"/>
        <v>671.51227332559347</v>
      </c>
      <c r="H218" s="4">
        <v>100</v>
      </c>
      <c r="I218" s="4">
        <f t="shared" si="17"/>
        <v>106261.89688348738</v>
      </c>
      <c r="J218" s="4">
        <f t="shared" si="18"/>
        <v>500</v>
      </c>
      <c r="K218" s="4" t="str">
        <f t="shared" si="19"/>
        <v/>
      </c>
      <c r="L218" s="4">
        <f t="shared" si="20"/>
        <v>2163.4573496323683</v>
      </c>
      <c r="M218" s="4">
        <f>_xlfn.LET(
_xlpm.CumulativeInterestCalculation,SUM($F$29:$F218),
_xlpm.IsPrincipalZeroCondition,ROUND($I217,2) = 0,
_xlpm.IsPrincipalRemainingBlankCondition,$I217="",
_xlpm.IsPeriodBlankCondition,ISBLANK($A218),
_xlpm.Calculation,IF(_xlpm.IsPeriodBlankCondition,"",IF(_xlpm.IsPrincipalRemainingBlankCondition,"",IF(_xlpm.IsPrincipalZeroCondition,"",_xlpm.CumulativeInterestCalculation))),
_xlpm.Calculation
)</f>
        <v>250771.06123877742</v>
      </c>
      <c r="N218" s="4">
        <f>_xlfn.LET(
_xlpm.CumulativePrincipalCalculation,SUM($G$29:$H218),
_xlpm.CumulativePrincipalCalculationIfPrincipalLessThenOrEqualToMonthlyPaymentCondition,$N217+$H218,
_xlpm.PrincipalOwedCalculation,$B$10-$F218,
_xlpm.IsPrincipalLessThenOrEqualToMonthlyPaymentCondition,$I217&lt;=$B$10,
_xlpm.IsPrincipalZeroCondition,ROUND($I217,2) = 0,
_xlpm.IsPrincipalRemainingBlankCondition,$I217="",
_xlpm.IsPeriodBlankCondition,ISBLANK($A218),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73738.103116512706</v>
      </c>
      <c r="O218" s="4">
        <f>_xlfn.LET(
_xlpm.CumulativePMICalculation,SUM($K$29:$K218),
_xlpm.IsPrincipalZeroCondition,ROUND($I217,2) = 0,
_xlpm.IsPrincipalRemainingBlankCondition,$I217="",
_xlpm.IsPeriodBlankCondition,ISBLANK($A218),
_xlpm.Calculation,IF(_xlpm.IsPeriodBlankCondition,"",IF(_xlpm.IsPrincipalRemainingBlankCondition,"",IF(_xlpm.IsPrincipalZeroCondition,"",_xlpm.CumulativePMICalculation))),
_xlpm.Calculation
)</f>
        <v>26100</v>
      </c>
      <c r="P218" s="4">
        <f t="shared" si="23"/>
        <v>350609.16435529012</v>
      </c>
      <c r="Q218" s="4">
        <f>_xlfn.LET(
_xlpm.CumulativeHousingPaymentsIncludingAdditionalCosts,SUM($L$29:$L218),
_xlpm.PrincipalOwedCalculation,$B$10-$F218,
_xlpm.IsPrincipalLessThenOrEqualToMonthlyPaymentCondition,$I217&lt;=$B$10,
_xlpm.IsPrincipalZeroCondition,ROUND($I217,2) = 0,
_xlpm.IsPrincipalRemainingBlankCondition,$I217="",
_xlpm.IsPeriodBlankCondition,ISBLANK($A218),
_xlpm.Calculation,IF(_xlpm.IsPeriodBlankCondition,"",IF(_xlpm.IsPrincipalRemainingBlankCondition,"",IF(_xlpm.IsPrincipalZeroCondition,"",_xlpm.CumulativeHousingPaymentsIncludingAdditionalCosts))),
_xlpm.Calculation
)</f>
        <v>445609.1643552882</v>
      </c>
    </row>
    <row r="219" spans="1:17" x14ac:dyDescent="0.3">
      <c r="A219">
        <v>191</v>
      </c>
      <c r="B219" s="34">
        <f t="shared" si="21"/>
        <v>49614</v>
      </c>
      <c r="C219" s="53">
        <v>0.1</v>
      </c>
      <c r="D219" s="35">
        <f>_xlfn.LET(
_xlpm.Payment,IF(OR($C219&lt;&gt;$C218,$C218=""),-PMT($C219/12,COUNT($A219:$A$628),$I218),$D218),
_xlpm.IsPrincipalRemainingZeroCondition,ROUND($I218,2)=0,
_xlpm.IsPrincipalRemainingBlankCondition,$I218="",
_xlpm.IsPeriodBlankCondition,ISBLANK($A219),
_xlpm.Calculation,IF(_xlpm.IsPeriodBlankCondition,"",IF(_xlpm.IsPrincipalRemainingBlankCondition,"",IF(_xlpm.IsPrincipalRemainingZeroCondition,"",_xlpm.Payment))),
_xlpm.Calculation
)</f>
        <v>1563.4573496323683</v>
      </c>
      <c r="E219" s="4">
        <f t="shared" si="22"/>
        <v>106261.89688348738</v>
      </c>
      <c r="F219" s="4" cm="1">
        <f t="array" ref="F219">_xlfn.LET(
_xlpm.InterestCalculation,$I218*($C219/12),
_xlpm.IsPrincipalRemainingZeroCondition,ROUND($I218,2)=0,
_xlpm.IsPrincipalRemainingBlankCondition,$I218="",
_xlpm.IsPeriodBlankCondition,ISBLANK($A219),
_xlpm.Calculation,IF(_xlpm.IsPeriodBlankCondition,"",IF(_xlpm.IsPrincipalRemainingBlankCondition,"",IF(_xlpm.IsPrincipalRemainingZeroCondition,"",_xlpm.InterestCalculation))),
_xlpm.Calculation
)</f>
        <v>885.51580736239487</v>
      </c>
      <c r="G219" s="4">
        <f t="shared" si="16"/>
        <v>677.94154226997341</v>
      </c>
      <c r="H219" s="4">
        <v>100</v>
      </c>
      <c r="I219" s="4">
        <f t="shared" si="17"/>
        <v>105483.95534121741</v>
      </c>
      <c r="J219" s="4">
        <f t="shared" si="18"/>
        <v>500</v>
      </c>
      <c r="K219" s="4" t="str">
        <f t="shared" si="19"/>
        <v/>
      </c>
      <c r="L219" s="4">
        <f t="shared" si="20"/>
        <v>2163.4573496323683</v>
      </c>
      <c r="M219" s="4">
        <f>_xlfn.LET(
_xlpm.CumulativeInterestCalculation,SUM($F$29:$F219),
_xlpm.IsPrincipalZeroCondition,ROUND($I218,2) = 0,
_xlpm.IsPrincipalRemainingBlankCondition,$I218="",
_xlpm.IsPeriodBlankCondition,ISBLANK($A219),
_xlpm.Calculation,IF(_xlpm.IsPeriodBlankCondition,"",IF(_xlpm.IsPrincipalRemainingBlankCondition,"",IF(_xlpm.IsPrincipalZeroCondition,"",_xlpm.CumulativeInterestCalculation))),
_xlpm.Calculation
)</f>
        <v>251656.57704613981</v>
      </c>
      <c r="N219" s="4">
        <f>_xlfn.LET(
_xlpm.CumulativePrincipalCalculation,SUM($G$29:$H219),
_xlpm.CumulativePrincipalCalculationIfPrincipalLessThenOrEqualToMonthlyPaymentCondition,$N218+$H219,
_xlpm.PrincipalOwedCalculation,$B$10-$F219,
_xlpm.IsPrincipalLessThenOrEqualToMonthlyPaymentCondition,$I218&lt;=$B$10,
_xlpm.IsPrincipalZeroCondition,ROUND($I218,2) = 0,
_xlpm.IsPrincipalRemainingBlankCondition,$I218="",
_xlpm.IsPeriodBlankCondition,ISBLANK($A219),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74516.044658782674</v>
      </c>
      <c r="O219" s="4">
        <f>_xlfn.LET(
_xlpm.CumulativePMICalculation,SUM($K$29:$K219),
_xlpm.IsPrincipalZeroCondition,ROUND($I218,2) = 0,
_xlpm.IsPrincipalRemainingBlankCondition,$I218="",
_xlpm.IsPeriodBlankCondition,ISBLANK($A219),
_xlpm.Calculation,IF(_xlpm.IsPeriodBlankCondition,"",IF(_xlpm.IsPrincipalRemainingBlankCondition,"",IF(_xlpm.IsPrincipalZeroCondition,"",_xlpm.CumulativePMICalculation))),
_xlpm.Calculation
)</f>
        <v>26100</v>
      </c>
      <c r="P219" s="4">
        <f t="shared" si="23"/>
        <v>352272.62170492247</v>
      </c>
      <c r="Q219" s="4">
        <f>_xlfn.LET(
_xlpm.CumulativeHousingPaymentsIncludingAdditionalCosts,SUM($L$29:$L219),
_xlpm.PrincipalOwedCalculation,$B$10-$F219,
_xlpm.IsPrincipalLessThenOrEqualToMonthlyPaymentCondition,$I218&lt;=$B$10,
_xlpm.IsPrincipalZeroCondition,ROUND($I218,2) = 0,
_xlpm.IsPrincipalRemainingBlankCondition,$I218="",
_xlpm.IsPeriodBlankCondition,ISBLANK($A219),
_xlpm.Calculation,IF(_xlpm.IsPeriodBlankCondition,"",IF(_xlpm.IsPrincipalRemainingBlankCondition,"",IF(_xlpm.IsPrincipalZeroCondition,"",_xlpm.CumulativeHousingPaymentsIncludingAdditionalCosts))),
_xlpm.Calculation
)</f>
        <v>447772.62170492054</v>
      </c>
    </row>
    <row r="220" spans="1:17" x14ac:dyDescent="0.3">
      <c r="A220">
        <v>192</v>
      </c>
      <c r="B220" s="34">
        <f t="shared" si="21"/>
        <v>49644</v>
      </c>
      <c r="C220" s="53">
        <v>0.1</v>
      </c>
      <c r="D220" s="35">
        <f>_xlfn.LET(
_xlpm.Payment,IF(OR($C220&lt;&gt;$C219,$C219=""),-PMT($C220/12,COUNT($A220:$A$628),$I219),$D219),
_xlpm.IsPrincipalRemainingZeroCondition,ROUND($I219,2)=0,
_xlpm.IsPrincipalRemainingBlankCondition,$I219="",
_xlpm.IsPeriodBlankCondition,ISBLANK($A220),
_xlpm.Calculation,IF(_xlpm.IsPeriodBlankCondition,"",IF(_xlpm.IsPrincipalRemainingBlankCondition,"",IF(_xlpm.IsPrincipalRemainingZeroCondition,"",_xlpm.Payment))),
_xlpm.Calculation
)</f>
        <v>1563.4573496323683</v>
      </c>
      <c r="E220" s="4">
        <f t="shared" si="22"/>
        <v>105483.95534121741</v>
      </c>
      <c r="F220" s="4" cm="1">
        <f t="array" ref="F220">_xlfn.LET(
_xlpm.InterestCalculation,$I219*($C220/12),
_xlpm.IsPrincipalRemainingZeroCondition,ROUND($I219,2)=0,
_xlpm.IsPrincipalRemainingBlankCondition,$I219="",
_xlpm.IsPeriodBlankCondition,ISBLANK($A220),
_xlpm.Calculation,IF(_xlpm.IsPeriodBlankCondition,"",IF(_xlpm.IsPrincipalRemainingBlankCondition,"",IF(_xlpm.IsPrincipalRemainingZeroCondition,"",_xlpm.InterestCalculation))),
_xlpm.Calculation
)</f>
        <v>879.0329611768118</v>
      </c>
      <c r="G220" s="4">
        <f t="shared" si="16"/>
        <v>684.42438845555648</v>
      </c>
      <c r="H220" s="4">
        <v>100</v>
      </c>
      <c r="I220" s="4">
        <f t="shared" si="17"/>
        <v>104699.53095276185</v>
      </c>
      <c r="J220" s="4">
        <f t="shared" si="18"/>
        <v>500</v>
      </c>
      <c r="K220" s="4" t="str">
        <f t="shared" si="19"/>
        <v/>
      </c>
      <c r="L220" s="4">
        <f t="shared" si="20"/>
        <v>2163.4573496323683</v>
      </c>
      <c r="M220" s="4">
        <f>_xlfn.LET(
_xlpm.CumulativeInterestCalculation,SUM($F$29:$F220),
_xlpm.IsPrincipalZeroCondition,ROUND($I219,2) = 0,
_xlpm.IsPrincipalRemainingBlankCondition,$I219="",
_xlpm.IsPeriodBlankCondition,ISBLANK($A220),
_xlpm.Calculation,IF(_xlpm.IsPeriodBlankCondition,"",IF(_xlpm.IsPrincipalRemainingBlankCondition,"",IF(_xlpm.IsPrincipalZeroCondition,"",_xlpm.CumulativeInterestCalculation))),
_xlpm.Calculation
)</f>
        <v>252535.61000731663</v>
      </c>
      <c r="N220" s="4">
        <f>_xlfn.LET(
_xlpm.CumulativePrincipalCalculation,SUM($G$29:$H220),
_xlpm.CumulativePrincipalCalculationIfPrincipalLessThenOrEqualToMonthlyPaymentCondition,$N219+$H220,
_xlpm.PrincipalOwedCalculation,$B$10-$F220,
_xlpm.IsPrincipalLessThenOrEqualToMonthlyPaymentCondition,$I219&lt;=$B$10,
_xlpm.IsPrincipalZeroCondition,ROUND($I219,2) = 0,
_xlpm.IsPrincipalRemainingBlankCondition,$I219="",
_xlpm.IsPeriodBlankCondition,ISBLANK($A220),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75300.469047238235</v>
      </c>
      <c r="O220" s="4">
        <f>_xlfn.LET(
_xlpm.CumulativePMICalculation,SUM($K$29:$K220),
_xlpm.IsPrincipalZeroCondition,ROUND($I219,2) = 0,
_xlpm.IsPrincipalRemainingBlankCondition,$I219="",
_xlpm.IsPeriodBlankCondition,ISBLANK($A220),
_xlpm.Calculation,IF(_xlpm.IsPeriodBlankCondition,"",IF(_xlpm.IsPrincipalRemainingBlankCondition,"",IF(_xlpm.IsPrincipalZeroCondition,"",_xlpm.CumulativePMICalculation))),
_xlpm.Calculation
)</f>
        <v>26100</v>
      </c>
      <c r="P220" s="4">
        <f t="shared" si="23"/>
        <v>353936.07905455487</v>
      </c>
      <c r="Q220" s="4">
        <f>_xlfn.LET(
_xlpm.CumulativeHousingPaymentsIncludingAdditionalCosts,SUM($L$29:$L220),
_xlpm.PrincipalOwedCalculation,$B$10-$F220,
_xlpm.IsPrincipalLessThenOrEqualToMonthlyPaymentCondition,$I219&lt;=$B$10,
_xlpm.IsPrincipalZeroCondition,ROUND($I219,2) = 0,
_xlpm.IsPrincipalRemainingBlankCondition,$I219="",
_xlpm.IsPeriodBlankCondition,ISBLANK($A220),
_xlpm.Calculation,IF(_xlpm.IsPeriodBlankCondition,"",IF(_xlpm.IsPrincipalRemainingBlankCondition,"",IF(_xlpm.IsPrincipalZeroCondition,"",_xlpm.CumulativeHousingPaymentsIncludingAdditionalCosts))),
_xlpm.Calculation
)</f>
        <v>449936.07905455289</v>
      </c>
    </row>
    <row r="221" spans="1:17" x14ac:dyDescent="0.3">
      <c r="A221">
        <v>193</v>
      </c>
      <c r="B221" s="34">
        <f t="shared" si="21"/>
        <v>49675</v>
      </c>
      <c r="C221" s="53">
        <v>0.1</v>
      </c>
      <c r="D221" s="35">
        <f>_xlfn.LET(
_xlpm.Payment,IF(OR($C221&lt;&gt;$C220,$C220=""),-PMT($C221/12,COUNT($A221:$A$628),$I220),$D220),
_xlpm.IsPrincipalRemainingZeroCondition,ROUND($I220,2)=0,
_xlpm.IsPrincipalRemainingBlankCondition,$I220="",
_xlpm.IsPeriodBlankCondition,ISBLANK($A221),
_xlpm.Calculation,IF(_xlpm.IsPeriodBlankCondition,"",IF(_xlpm.IsPrincipalRemainingBlankCondition,"",IF(_xlpm.IsPrincipalRemainingZeroCondition,"",_xlpm.Payment))),
_xlpm.Calculation
)</f>
        <v>1563.4573496323683</v>
      </c>
      <c r="E221" s="4">
        <f t="shared" si="22"/>
        <v>104699.53095276185</v>
      </c>
      <c r="F221" s="4" cm="1">
        <f t="array" ref="F221">_xlfn.LET(
_xlpm.InterestCalculation,$I220*($C221/12),
_xlpm.IsPrincipalRemainingZeroCondition,ROUND($I220,2)=0,
_xlpm.IsPrincipalRemainingBlankCondition,$I220="",
_xlpm.IsPeriodBlankCondition,ISBLANK($A221),
_xlpm.Calculation,IF(_xlpm.IsPeriodBlankCondition,"",IF(_xlpm.IsPrincipalRemainingBlankCondition,"",IF(_xlpm.IsPrincipalRemainingZeroCondition,"",_xlpm.InterestCalculation))),
_xlpm.Calculation
)</f>
        <v>872.4960912730154</v>
      </c>
      <c r="G221" s="4">
        <f t="shared" ref="G221:G236" si="24">_xlfn.LET(
_xlpm.PrincipalOwedCalculation,$D221-$F221,
_xlpm.IsPrincipalLessThenOrEqualToMonthlyPaymentCondition,$I220&lt;=$D221,
_xlpm.IsPrincipalZeroCondition,ROUND($I220,2) = 0,
_xlpm.IsPrincipalRemainingBlankCondition,$I220="",
_xlpm.IsPeriodBlankCondition,ISBLANK($A221),
_xlpm.Calculation,IF(_xlpm.IsPeriodBlankCondition,"",IF(_xlpm.IsPrincipalRemainingBlankCondition,"",IF(_xlpm.IsPrincipalZeroCondition,"",IF(_xlpm.IsPrincipalLessThenOrEqualToMonthlyPaymentCondition,$I220,_xlpm.PrincipalOwedCalculation)))),
_xlpm.Calculation
)</f>
        <v>690.96125835935288</v>
      </c>
      <c r="H221" s="4">
        <v>100</v>
      </c>
      <c r="I221" s="4">
        <f t="shared" ref="I221:I284" si="25">_xlfn.LET(
_xlpm.StartingBalanceGreaterThanPrincipalOwedPlusPrepaymentCondition,$E221&gt;=$G221+$H221,
_xlpm.IsPrincpalOwedPlusPrepaymentLessThanOrEqualToPrincipalRemainingCondition,ROUND($G221+$H221,2)&lt;=ROUND($I220,2),
_xlpm.IsCurrentPrincapalOwedAmtGreaterThanPrevPrincipalOwedCondition,$G220&gt;$I220,
_xlpm.IsPrincipalZeroCondition,ROUND($I220,2) = 0,
_xlpm.IsPrincipalRemainingBlankCondition,$I220="",
_xlpm.IsPeriodBlankCondition,ISBLANK($A221),
_xlpm.Calculation,IF(_xlpm.IsPeriodBlankCondition,"",IF(_xlpm.IsPrincipalRemainingBlankCondition,"",IF(_xlpm.IsPrincipalZeroCondition,"",IF(_xlpm.StartingBalanceGreaterThanPrincipalOwedPlusPrepaymentCondition,$E221-$G221-$H221,0)))),
_xlpm.Calculation
)</f>
        <v>103908.5696944025</v>
      </c>
      <c r="J221" s="4">
        <f t="shared" ref="J221:J284" si="26">_xlfn.LET(
_xlpm.PrincpalRemainingCalculation,$B$11,
_xlpm.IsPrincipalZeroCondition,ROUND($I220,2) = 0,
_xlpm.IsPrincipalRemainingBlankCondition,$I220="",
_xlpm.IsPeriodBlankCondition,ISBLANK($A221),
_xlpm.Calculation,IF(_xlpm.IsPeriodBlankCondition,"",IF(_xlpm.IsPrincipalRemainingBlankCondition,"",IF(_xlpm.IsPrincipalZeroCondition,"",_xlpm.PrincpalRemainingCalculation))),
_xlpm.Calculation
)</f>
        <v>500</v>
      </c>
      <c r="K221" s="4" t="str">
        <f t="shared" ref="K221:K284" si="27">_xlfn.LET(
_xlpm.IsPrincipalRemainingLessThanOrEqualToPMICutoffAmtCondition,$I220&lt;=$B$2*(1-$B$13),
_xlpm.PMIMonthlyPayment,$B$17,
_xlpm.IsPrincipalZeroCondition,ROUND($I220,2) = 0,
_xlpm.IsPrincipalRemainingBlankCondition,$I220="",
_xlpm.IsPeriodBlankCondition,ISBLANK($A221),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21" s="4">
        <f t="shared" ref="L221:L284" si="28">_xlfn.LET(
_xlpm.PrePaymentActuallyPaid,IF($E221&gt;=$G221+$H221,$H221,$E221-$G221),
_xlpm.IfPMIOwedIsBlank,IF($K221 = "",0,$K221),
_xlpm.TotalMonthlyPaymentCalculation,$F221+$G221+$J221+_xlpm.IfPMIOwedIsBlank+_xlpm.PrePaymentActuallyPaid,
_xlpm.IsPrincipalZeroCondition,ROUND($I220,2) = 0,
_xlpm.IsPrincipalRemainingBlankCondition,$I220="",
_xlpm.IsPeriodBlankCondition,ISBLANK($A221),
_xlpm.Calculation,IF(_xlpm.IsPeriodBlankCondition,"",IF(_xlpm.IsPrincipalRemainingBlankCondition,"",IF(_xlpm.IsPrincipalZeroCondition,"",_xlpm.TotalMonthlyPaymentCalculation))),
_xlpm.Calculation
)</f>
        <v>2163.4573496323683</v>
      </c>
      <c r="M221" s="4">
        <f>_xlfn.LET(
_xlpm.CumulativeInterestCalculation,SUM($F$29:$F221),
_xlpm.IsPrincipalZeroCondition,ROUND($I220,2) = 0,
_xlpm.IsPrincipalRemainingBlankCondition,$I220="",
_xlpm.IsPeriodBlankCondition,ISBLANK($A221),
_xlpm.Calculation,IF(_xlpm.IsPeriodBlankCondition,"",IF(_xlpm.IsPrincipalRemainingBlankCondition,"",IF(_xlpm.IsPrincipalZeroCondition,"",_xlpm.CumulativeInterestCalculation))),
_xlpm.Calculation
)</f>
        <v>253408.10609858963</v>
      </c>
      <c r="N221" s="4">
        <f>_xlfn.LET(
_xlpm.CumulativePrincipalCalculation,SUM($G$29:$H221),
_xlpm.CumulativePrincipalCalculationIfPrincipalLessThenOrEqualToMonthlyPaymentCondition,$N220+$H221,
_xlpm.PrincipalOwedCalculation,$B$10-$F221,
_xlpm.IsPrincipalLessThenOrEqualToMonthlyPaymentCondition,$I220&lt;=$B$10,
_xlpm.IsPrincipalZeroCondition,ROUND($I220,2) = 0,
_xlpm.IsPrincipalRemainingBlankCondition,$I220="",
_xlpm.IsPeriodBlankCondition,ISBLANK($A221),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76091.430305597591</v>
      </c>
      <c r="O221" s="4">
        <f>_xlfn.LET(
_xlpm.CumulativePMICalculation,SUM($K$29:$K221),
_xlpm.IsPrincipalZeroCondition,ROUND($I220,2) = 0,
_xlpm.IsPrincipalRemainingBlankCondition,$I220="",
_xlpm.IsPeriodBlankCondition,ISBLANK($A221),
_xlpm.Calculation,IF(_xlpm.IsPeriodBlankCondition,"",IF(_xlpm.IsPrincipalRemainingBlankCondition,"",IF(_xlpm.IsPrincipalZeroCondition,"",_xlpm.CumulativePMICalculation))),
_xlpm.Calculation
)</f>
        <v>26100</v>
      </c>
      <c r="P221" s="4">
        <f t="shared" si="23"/>
        <v>355599.53640418721</v>
      </c>
      <c r="Q221" s="4">
        <f>_xlfn.LET(
_xlpm.CumulativeHousingPaymentsIncludingAdditionalCosts,SUM($L$29:$L221),
_xlpm.PrincipalOwedCalculation,$B$10-$F221,
_xlpm.IsPrincipalLessThenOrEqualToMonthlyPaymentCondition,$I220&lt;=$B$10,
_xlpm.IsPrincipalZeroCondition,ROUND($I220,2) = 0,
_xlpm.IsPrincipalRemainingBlankCondition,$I220="",
_xlpm.IsPeriodBlankCondition,ISBLANK($A221),
_xlpm.Calculation,IF(_xlpm.IsPeriodBlankCondition,"",IF(_xlpm.IsPrincipalRemainingBlankCondition,"",IF(_xlpm.IsPrincipalZeroCondition,"",_xlpm.CumulativeHousingPaymentsIncludingAdditionalCosts))),
_xlpm.Calculation
)</f>
        <v>452099.53640418523</v>
      </c>
    </row>
    <row r="222" spans="1:17" x14ac:dyDescent="0.3">
      <c r="A222">
        <v>194</v>
      </c>
      <c r="B222" s="34">
        <f t="shared" ref="B222:B285" si="29">IF(ISBLANK($A222),"",EDATE($B221,1))</f>
        <v>49706</v>
      </c>
      <c r="C222" s="53">
        <v>0.1</v>
      </c>
      <c r="D222" s="35">
        <f>_xlfn.LET(
_xlpm.Payment,IF(OR($C222&lt;&gt;$C221,$C221=""),-PMT($C222/12,COUNT($A222:$A$628),$I221),$D221),
_xlpm.IsPrincipalRemainingZeroCondition,ROUND($I221,2)=0,
_xlpm.IsPrincipalRemainingBlankCondition,$I221="",
_xlpm.IsPeriodBlankCondition,ISBLANK($A222),
_xlpm.Calculation,IF(_xlpm.IsPeriodBlankCondition,"",IF(_xlpm.IsPrincipalRemainingBlankCondition,"",IF(_xlpm.IsPrincipalRemainingZeroCondition,"",_xlpm.Payment))),
_xlpm.Calculation
)</f>
        <v>1563.4573496323683</v>
      </c>
      <c r="E222" s="4">
        <f t="shared" ref="E222:E285" si="30">_xlfn.LET(
_xlpm.StartingPrincipalBalance,$I221,
_xlpm.IsPrincipalRemainingZeroCondition,ROUND($I221,2)=0,
_xlpm.IsPrincipalRemainingBlankCondition,$I221="",
_xlpm.IsPeriodBlankCondition,ISBLANK($A222),
_xlpm.Calculation,IF(_xlpm.IsPeriodBlankCondition,"",IF(_xlpm.IsPrincipalRemainingBlankCondition,"",IF(_xlpm.IsPrincipalRemainingZeroCondition,"",_xlpm.StartingPrincipalBalance))),
_xlpm.Calculation
)</f>
        <v>103908.5696944025</v>
      </c>
      <c r="F222" s="4" cm="1">
        <f t="array" ref="F222">_xlfn.LET(
_xlpm.InterestCalculation,$I221*($C222/12),
_xlpm.IsPrincipalRemainingZeroCondition,ROUND($I221,2)=0,
_xlpm.IsPrincipalRemainingBlankCondition,$I221="",
_xlpm.IsPeriodBlankCondition,ISBLANK($A222),
_xlpm.Calculation,IF(_xlpm.IsPeriodBlankCondition,"",IF(_xlpm.IsPrincipalRemainingBlankCondition,"",IF(_xlpm.IsPrincipalRemainingZeroCondition,"",_xlpm.InterestCalculation))),
_xlpm.Calculation
)</f>
        <v>865.90474745335416</v>
      </c>
      <c r="G222" s="4">
        <f t="shared" si="24"/>
        <v>697.55260217901412</v>
      </c>
      <c r="H222" s="4">
        <v>100</v>
      </c>
      <c r="I222" s="4">
        <f t="shared" si="25"/>
        <v>103111.01709222348</v>
      </c>
      <c r="J222" s="4">
        <f t="shared" si="26"/>
        <v>500</v>
      </c>
      <c r="K222" s="4" t="str">
        <f t="shared" si="27"/>
        <v/>
      </c>
      <c r="L222" s="4">
        <f t="shared" si="28"/>
        <v>2163.4573496323683</v>
      </c>
      <c r="M222" s="4">
        <f>_xlfn.LET(
_xlpm.CumulativeInterestCalculation,SUM($F$29:$F222),
_xlpm.IsPrincipalZeroCondition,ROUND($I221,2) = 0,
_xlpm.IsPrincipalRemainingBlankCondition,$I221="",
_xlpm.IsPeriodBlankCondition,ISBLANK($A222),
_xlpm.Calculation,IF(_xlpm.IsPeriodBlankCondition,"",IF(_xlpm.IsPrincipalRemainingBlankCondition,"",IF(_xlpm.IsPrincipalZeroCondition,"",_xlpm.CumulativeInterestCalculation))),
_xlpm.Calculation
)</f>
        <v>254274.01084604298</v>
      </c>
      <c r="N222" s="4">
        <f>_xlfn.LET(
_xlpm.CumulativePrincipalCalculation,SUM($G$29:$H222),
_xlpm.CumulativePrincipalCalculationIfPrincipalLessThenOrEqualToMonthlyPaymentCondition,$N221+$H222,
_xlpm.PrincipalOwedCalculation,$B$10-$F222,
_xlpm.IsPrincipalLessThenOrEqualToMonthlyPaymentCondition,$I221&lt;=$B$10,
_xlpm.IsPrincipalZeroCondition,ROUND($I221,2) = 0,
_xlpm.IsPrincipalRemainingBlankCondition,$I221="",
_xlpm.IsPeriodBlankCondition,ISBLANK($A222),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76888.982907776604</v>
      </c>
      <c r="O222" s="4">
        <f>_xlfn.LET(
_xlpm.CumulativePMICalculation,SUM($K$29:$K222),
_xlpm.IsPrincipalZeroCondition,ROUND($I221,2) = 0,
_xlpm.IsPrincipalRemainingBlankCondition,$I221="",
_xlpm.IsPeriodBlankCondition,ISBLANK($A222),
_xlpm.Calculation,IF(_xlpm.IsPeriodBlankCondition,"",IF(_xlpm.IsPrincipalRemainingBlankCondition,"",IF(_xlpm.IsPrincipalZeroCondition,"",_xlpm.CumulativePMICalculation))),
_xlpm.Calculation
)</f>
        <v>26100</v>
      </c>
      <c r="P222" s="4">
        <f t="shared" ref="P222:P285" si="31">_xlfn.LET(
_xlpm.CumulativeHousingPayments,$M222+$N222+$O222,
_xlpm.PrincipalOwedCalculation,$B$10-$F222,
_xlpm.IsPrincipalLessThenOrEqualToMonthlyPaymentCondition,$I221&lt;=$B$10,
_xlpm.IsPrincipalZeroCondition,ROUND($I221,2) = 0,
_xlpm.IsPrincipalRemainingBlankCondition,$I221="",
_xlpm.IsPeriodBlankCondition,ISBLANK($A222),
_xlpm.Calculation,IF(_xlpm.IsPeriodBlankCondition,"",IF(_xlpm.IsPrincipalRemainingBlankCondition,"",IF(_xlpm.IsPrincipalZeroCondition,"",_xlpm.CumulativeHousingPayments))),
_xlpm.Calculation
)</f>
        <v>357262.99375381961</v>
      </c>
      <c r="Q222" s="4">
        <f>_xlfn.LET(
_xlpm.CumulativeHousingPaymentsIncludingAdditionalCosts,SUM($L$29:$L222),
_xlpm.PrincipalOwedCalculation,$B$10-$F222,
_xlpm.IsPrincipalLessThenOrEqualToMonthlyPaymentCondition,$I221&lt;=$B$10,
_xlpm.IsPrincipalZeroCondition,ROUND($I221,2) = 0,
_xlpm.IsPrincipalRemainingBlankCondition,$I221="",
_xlpm.IsPeriodBlankCondition,ISBLANK($A222),
_xlpm.Calculation,IF(_xlpm.IsPeriodBlankCondition,"",IF(_xlpm.IsPrincipalRemainingBlankCondition,"",IF(_xlpm.IsPrincipalZeroCondition,"",_xlpm.CumulativeHousingPaymentsIncludingAdditionalCosts))),
_xlpm.Calculation
)</f>
        <v>454262.99375381757</v>
      </c>
    </row>
    <row r="223" spans="1:17" x14ac:dyDescent="0.3">
      <c r="A223">
        <v>195</v>
      </c>
      <c r="B223" s="34">
        <f t="shared" si="29"/>
        <v>49735</v>
      </c>
      <c r="C223" s="53">
        <v>0.1</v>
      </c>
      <c r="D223" s="35">
        <f>_xlfn.LET(
_xlpm.Payment,IF(OR($C223&lt;&gt;$C222,$C222=""),-PMT($C223/12,COUNT($A223:$A$628),$I222),$D222),
_xlpm.IsPrincipalRemainingZeroCondition,ROUND($I222,2)=0,
_xlpm.IsPrincipalRemainingBlankCondition,$I222="",
_xlpm.IsPeriodBlankCondition,ISBLANK($A223),
_xlpm.Calculation,IF(_xlpm.IsPeriodBlankCondition,"",IF(_xlpm.IsPrincipalRemainingBlankCondition,"",IF(_xlpm.IsPrincipalRemainingZeroCondition,"",_xlpm.Payment))),
_xlpm.Calculation
)</f>
        <v>1563.4573496323683</v>
      </c>
      <c r="E223" s="4">
        <f t="shared" si="30"/>
        <v>103111.01709222348</v>
      </c>
      <c r="F223" s="4" cm="1">
        <f t="array" ref="F223">_xlfn.LET(
_xlpm.InterestCalculation,$I222*($C223/12),
_xlpm.IsPrincipalRemainingZeroCondition,ROUND($I222,2)=0,
_xlpm.IsPrincipalRemainingBlankCondition,$I222="",
_xlpm.IsPeriodBlankCondition,ISBLANK($A223),
_xlpm.Calculation,IF(_xlpm.IsPeriodBlankCondition,"",IF(_xlpm.IsPrincipalRemainingBlankCondition,"",IF(_xlpm.IsPrincipalRemainingZeroCondition,"",_xlpm.InterestCalculation))),
_xlpm.Calculation
)</f>
        <v>859.25847576852902</v>
      </c>
      <c r="G223" s="4">
        <f t="shared" si="24"/>
        <v>704.19887386383925</v>
      </c>
      <c r="H223" s="4">
        <v>100</v>
      </c>
      <c r="I223" s="4">
        <f t="shared" si="25"/>
        <v>102306.81821835964</v>
      </c>
      <c r="J223" s="4">
        <f t="shared" si="26"/>
        <v>500</v>
      </c>
      <c r="K223" s="4" t="str">
        <f t="shared" si="27"/>
        <v/>
      </c>
      <c r="L223" s="4">
        <f t="shared" si="28"/>
        <v>2163.4573496323683</v>
      </c>
      <c r="M223" s="4">
        <f>_xlfn.LET(
_xlpm.CumulativeInterestCalculation,SUM($F$29:$F223),
_xlpm.IsPrincipalZeroCondition,ROUND($I222,2) = 0,
_xlpm.IsPrincipalRemainingBlankCondition,$I222="",
_xlpm.IsPeriodBlankCondition,ISBLANK($A223),
_xlpm.Calculation,IF(_xlpm.IsPeriodBlankCondition,"",IF(_xlpm.IsPrincipalRemainingBlankCondition,"",IF(_xlpm.IsPrincipalZeroCondition,"",_xlpm.CumulativeInterestCalculation))),
_xlpm.Calculation
)</f>
        <v>255133.2693218115</v>
      </c>
      <c r="N223" s="4">
        <f>_xlfn.LET(
_xlpm.CumulativePrincipalCalculation,SUM($G$29:$H223),
_xlpm.CumulativePrincipalCalculationIfPrincipalLessThenOrEqualToMonthlyPaymentCondition,$N222+$H223,
_xlpm.PrincipalOwedCalculation,$B$10-$F223,
_xlpm.IsPrincipalLessThenOrEqualToMonthlyPaymentCondition,$I222&lt;=$B$10,
_xlpm.IsPrincipalZeroCondition,ROUND($I222,2) = 0,
_xlpm.IsPrincipalRemainingBlankCondition,$I222="",
_xlpm.IsPeriodBlankCondition,ISBLANK($A223),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77693.181781640451</v>
      </c>
      <c r="O223" s="4">
        <f>_xlfn.LET(
_xlpm.CumulativePMICalculation,SUM($K$29:$K223),
_xlpm.IsPrincipalZeroCondition,ROUND($I222,2) = 0,
_xlpm.IsPrincipalRemainingBlankCondition,$I222="",
_xlpm.IsPeriodBlankCondition,ISBLANK($A223),
_xlpm.Calculation,IF(_xlpm.IsPeriodBlankCondition,"",IF(_xlpm.IsPrincipalRemainingBlankCondition,"",IF(_xlpm.IsPrincipalZeroCondition,"",_xlpm.CumulativePMICalculation))),
_xlpm.Calculation
)</f>
        <v>26100</v>
      </c>
      <c r="P223" s="4">
        <f t="shared" si="31"/>
        <v>358926.45110345195</v>
      </c>
      <c r="Q223" s="4">
        <f>_xlfn.LET(
_xlpm.CumulativeHousingPaymentsIncludingAdditionalCosts,SUM($L$29:$L223),
_xlpm.PrincipalOwedCalculation,$B$10-$F223,
_xlpm.IsPrincipalLessThenOrEqualToMonthlyPaymentCondition,$I222&lt;=$B$10,
_xlpm.IsPrincipalZeroCondition,ROUND($I222,2) = 0,
_xlpm.IsPrincipalRemainingBlankCondition,$I222="",
_xlpm.IsPeriodBlankCondition,ISBLANK($A223),
_xlpm.Calculation,IF(_xlpm.IsPeriodBlankCondition,"",IF(_xlpm.IsPrincipalRemainingBlankCondition,"",IF(_xlpm.IsPrincipalZeroCondition,"",_xlpm.CumulativeHousingPaymentsIncludingAdditionalCosts))),
_xlpm.Calculation
)</f>
        <v>456426.45110344992</v>
      </c>
    </row>
    <row r="224" spans="1:17" x14ac:dyDescent="0.3">
      <c r="A224">
        <v>196</v>
      </c>
      <c r="B224" s="34">
        <f t="shared" si="29"/>
        <v>49766</v>
      </c>
      <c r="C224" s="53">
        <v>0.1</v>
      </c>
      <c r="D224" s="35">
        <f>_xlfn.LET(
_xlpm.Payment,IF(OR($C224&lt;&gt;$C223,$C223=""),-PMT($C224/12,COUNT($A224:$A$628),$I223),$D223),
_xlpm.IsPrincipalRemainingZeroCondition,ROUND($I223,2)=0,
_xlpm.IsPrincipalRemainingBlankCondition,$I223="",
_xlpm.IsPeriodBlankCondition,ISBLANK($A224),
_xlpm.Calculation,IF(_xlpm.IsPeriodBlankCondition,"",IF(_xlpm.IsPrincipalRemainingBlankCondition,"",IF(_xlpm.IsPrincipalRemainingZeroCondition,"",_xlpm.Payment))),
_xlpm.Calculation
)</f>
        <v>1563.4573496323683</v>
      </c>
      <c r="E224" s="4">
        <f t="shared" si="30"/>
        <v>102306.81821835964</v>
      </c>
      <c r="F224" s="4" cm="1">
        <f t="array" ref="F224">_xlfn.LET(
_xlpm.InterestCalculation,$I223*($C224/12),
_xlpm.IsPrincipalRemainingZeroCondition,ROUND($I223,2)=0,
_xlpm.IsPrincipalRemainingBlankCondition,$I223="",
_xlpm.IsPeriodBlankCondition,ISBLANK($A224),
_xlpm.Calculation,IF(_xlpm.IsPeriodBlankCondition,"",IF(_xlpm.IsPrincipalRemainingBlankCondition,"",IF(_xlpm.IsPrincipalRemainingZeroCondition,"",_xlpm.InterestCalculation))),
_xlpm.Calculation
)</f>
        <v>852.55681848633026</v>
      </c>
      <c r="G224" s="4">
        <f t="shared" si="24"/>
        <v>710.90053114603802</v>
      </c>
      <c r="H224" s="4">
        <v>100</v>
      </c>
      <c r="I224" s="4">
        <f t="shared" si="25"/>
        <v>101495.9176872136</v>
      </c>
      <c r="J224" s="4">
        <f t="shared" si="26"/>
        <v>500</v>
      </c>
      <c r="K224" s="4" t="str">
        <f t="shared" si="27"/>
        <v/>
      </c>
      <c r="L224" s="4">
        <f t="shared" si="28"/>
        <v>2163.4573496323683</v>
      </c>
      <c r="M224" s="4">
        <f>_xlfn.LET(
_xlpm.CumulativeInterestCalculation,SUM($F$29:$F224),
_xlpm.IsPrincipalZeroCondition,ROUND($I223,2) = 0,
_xlpm.IsPrincipalRemainingBlankCondition,$I223="",
_xlpm.IsPeriodBlankCondition,ISBLANK($A224),
_xlpm.Calculation,IF(_xlpm.IsPeriodBlankCondition,"",IF(_xlpm.IsPrincipalRemainingBlankCondition,"",IF(_xlpm.IsPrincipalZeroCondition,"",_xlpm.CumulativeInterestCalculation))),
_xlpm.Calculation
)</f>
        <v>255985.82614029784</v>
      </c>
      <c r="N224" s="4">
        <f>_xlfn.LET(
_xlpm.CumulativePrincipalCalculation,SUM($G$29:$H224),
_xlpm.CumulativePrincipalCalculationIfPrincipalLessThenOrEqualToMonthlyPaymentCondition,$N223+$H224,
_xlpm.PrincipalOwedCalculation,$B$10-$F224,
_xlpm.IsPrincipalLessThenOrEqualToMonthlyPaymentCondition,$I223&lt;=$B$10,
_xlpm.IsPrincipalZeroCondition,ROUND($I223,2) = 0,
_xlpm.IsPrincipalRemainingBlankCondition,$I223="",
_xlpm.IsPeriodBlankCondition,ISBLANK($A224),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78504.082312786486</v>
      </c>
      <c r="O224" s="4">
        <f>_xlfn.LET(
_xlpm.CumulativePMICalculation,SUM($K$29:$K224),
_xlpm.IsPrincipalZeroCondition,ROUND($I223,2) = 0,
_xlpm.IsPrincipalRemainingBlankCondition,$I223="",
_xlpm.IsPeriodBlankCondition,ISBLANK($A224),
_xlpm.Calculation,IF(_xlpm.IsPeriodBlankCondition,"",IF(_xlpm.IsPrincipalRemainingBlankCondition,"",IF(_xlpm.IsPrincipalZeroCondition,"",_xlpm.CumulativePMICalculation))),
_xlpm.Calculation
)</f>
        <v>26100</v>
      </c>
      <c r="P224" s="4">
        <f t="shared" si="31"/>
        <v>360589.9084530843</v>
      </c>
      <c r="Q224" s="4">
        <f>_xlfn.LET(
_xlpm.CumulativeHousingPaymentsIncludingAdditionalCosts,SUM($L$29:$L224),
_xlpm.PrincipalOwedCalculation,$B$10-$F224,
_xlpm.IsPrincipalLessThenOrEqualToMonthlyPaymentCondition,$I223&lt;=$B$10,
_xlpm.IsPrincipalZeroCondition,ROUND($I223,2) = 0,
_xlpm.IsPrincipalRemainingBlankCondition,$I223="",
_xlpm.IsPeriodBlankCondition,ISBLANK($A224),
_xlpm.Calculation,IF(_xlpm.IsPeriodBlankCondition,"",IF(_xlpm.IsPrincipalRemainingBlankCondition,"",IF(_xlpm.IsPrincipalZeroCondition,"",_xlpm.CumulativeHousingPaymentsIncludingAdditionalCosts))),
_xlpm.Calculation
)</f>
        <v>458589.90845308226</v>
      </c>
    </row>
    <row r="225" spans="1:17" x14ac:dyDescent="0.3">
      <c r="A225">
        <v>197</v>
      </c>
      <c r="B225" s="34">
        <f t="shared" si="29"/>
        <v>49796</v>
      </c>
      <c r="C225" s="53">
        <v>0.1</v>
      </c>
      <c r="D225" s="35">
        <f>_xlfn.LET(
_xlpm.Payment,IF(OR($C225&lt;&gt;$C224,$C224=""),-PMT($C225/12,COUNT($A225:$A$628),$I224),$D224),
_xlpm.IsPrincipalRemainingZeroCondition,ROUND($I224,2)=0,
_xlpm.IsPrincipalRemainingBlankCondition,$I224="",
_xlpm.IsPeriodBlankCondition,ISBLANK($A225),
_xlpm.Calculation,IF(_xlpm.IsPeriodBlankCondition,"",IF(_xlpm.IsPrincipalRemainingBlankCondition,"",IF(_xlpm.IsPrincipalRemainingZeroCondition,"",_xlpm.Payment))),
_xlpm.Calculation
)</f>
        <v>1563.4573496323683</v>
      </c>
      <c r="E225" s="4">
        <f t="shared" si="30"/>
        <v>101495.9176872136</v>
      </c>
      <c r="F225" s="4" cm="1">
        <f t="array" ref="F225">_xlfn.LET(
_xlpm.InterestCalculation,$I224*($C225/12),
_xlpm.IsPrincipalRemainingZeroCondition,ROUND($I224,2)=0,
_xlpm.IsPrincipalRemainingBlankCondition,$I224="",
_xlpm.IsPeriodBlankCondition,ISBLANK($A225),
_xlpm.Calculation,IF(_xlpm.IsPeriodBlankCondition,"",IF(_xlpm.IsPrincipalRemainingBlankCondition,"",IF(_xlpm.IsPrincipalRemainingZeroCondition,"",_xlpm.InterestCalculation))),
_xlpm.Calculation
)</f>
        <v>845.79931406011337</v>
      </c>
      <c r="G225" s="4">
        <f t="shared" si="24"/>
        <v>717.6580355722549</v>
      </c>
      <c r="H225" s="4">
        <v>100</v>
      </c>
      <c r="I225" s="4">
        <f t="shared" si="25"/>
        <v>100678.25965164135</v>
      </c>
      <c r="J225" s="4">
        <f t="shared" si="26"/>
        <v>500</v>
      </c>
      <c r="K225" s="4" t="str">
        <f t="shared" si="27"/>
        <v/>
      </c>
      <c r="L225" s="4">
        <f t="shared" si="28"/>
        <v>2163.4573496323683</v>
      </c>
      <c r="M225" s="4">
        <f>_xlfn.LET(
_xlpm.CumulativeInterestCalculation,SUM($F$29:$F225),
_xlpm.IsPrincipalZeroCondition,ROUND($I224,2) = 0,
_xlpm.IsPrincipalRemainingBlankCondition,$I224="",
_xlpm.IsPeriodBlankCondition,ISBLANK($A225),
_xlpm.Calculation,IF(_xlpm.IsPeriodBlankCondition,"",IF(_xlpm.IsPrincipalRemainingBlankCondition,"",IF(_xlpm.IsPrincipalZeroCondition,"",_xlpm.CumulativeInterestCalculation))),
_xlpm.Calculation
)</f>
        <v>256831.62545435794</v>
      </c>
      <c r="N225" s="4">
        <f>_xlfn.LET(
_xlpm.CumulativePrincipalCalculation,SUM($G$29:$H225),
_xlpm.CumulativePrincipalCalculationIfPrincipalLessThenOrEqualToMonthlyPaymentCondition,$N224+$H225,
_xlpm.PrincipalOwedCalculation,$B$10-$F225,
_xlpm.IsPrincipalLessThenOrEqualToMonthlyPaymentCondition,$I224&lt;=$B$10,
_xlpm.IsPrincipalZeroCondition,ROUND($I224,2) = 0,
_xlpm.IsPrincipalRemainingBlankCondition,$I224="",
_xlpm.IsPeriodBlankCondition,ISBLANK($A225),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79321.74034835874</v>
      </c>
      <c r="O225" s="4">
        <f>_xlfn.LET(
_xlpm.CumulativePMICalculation,SUM($K$29:$K225),
_xlpm.IsPrincipalZeroCondition,ROUND($I224,2) = 0,
_xlpm.IsPrincipalRemainingBlankCondition,$I224="",
_xlpm.IsPeriodBlankCondition,ISBLANK($A225),
_xlpm.Calculation,IF(_xlpm.IsPeriodBlankCondition,"",IF(_xlpm.IsPrincipalRemainingBlankCondition,"",IF(_xlpm.IsPrincipalZeroCondition,"",_xlpm.CumulativePMICalculation))),
_xlpm.Calculation
)</f>
        <v>26100</v>
      </c>
      <c r="P225" s="4">
        <f t="shared" si="31"/>
        <v>362253.3658027167</v>
      </c>
      <c r="Q225" s="4">
        <f>_xlfn.LET(
_xlpm.CumulativeHousingPaymentsIncludingAdditionalCosts,SUM($L$29:$L225),
_xlpm.PrincipalOwedCalculation,$B$10-$F225,
_xlpm.IsPrincipalLessThenOrEqualToMonthlyPaymentCondition,$I224&lt;=$B$10,
_xlpm.IsPrincipalZeroCondition,ROUND($I224,2) = 0,
_xlpm.IsPrincipalRemainingBlankCondition,$I224="",
_xlpm.IsPeriodBlankCondition,ISBLANK($A225),
_xlpm.Calculation,IF(_xlpm.IsPeriodBlankCondition,"",IF(_xlpm.IsPrincipalRemainingBlankCondition,"",IF(_xlpm.IsPrincipalZeroCondition,"",_xlpm.CumulativeHousingPaymentsIncludingAdditionalCosts))),
_xlpm.Calculation
)</f>
        <v>460753.3658027146</v>
      </c>
    </row>
    <row r="226" spans="1:17" x14ac:dyDescent="0.3">
      <c r="A226">
        <v>198</v>
      </c>
      <c r="B226" s="34">
        <f t="shared" si="29"/>
        <v>49827</v>
      </c>
      <c r="C226" s="53">
        <v>0.1</v>
      </c>
      <c r="D226" s="35">
        <f>_xlfn.LET(
_xlpm.Payment,IF(OR($C226&lt;&gt;$C225,$C225=""),-PMT($C226/12,COUNT($A226:$A$628),$I225),$D225),
_xlpm.IsPrincipalRemainingZeroCondition,ROUND($I225,2)=0,
_xlpm.IsPrincipalRemainingBlankCondition,$I225="",
_xlpm.IsPeriodBlankCondition,ISBLANK($A226),
_xlpm.Calculation,IF(_xlpm.IsPeriodBlankCondition,"",IF(_xlpm.IsPrincipalRemainingBlankCondition,"",IF(_xlpm.IsPrincipalRemainingZeroCondition,"",_xlpm.Payment))),
_xlpm.Calculation
)</f>
        <v>1563.4573496323683</v>
      </c>
      <c r="E226" s="4">
        <f t="shared" si="30"/>
        <v>100678.25965164135</v>
      </c>
      <c r="F226" s="4" cm="1">
        <f t="array" ref="F226">_xlfn.LET(
_xlpm.InterestCalculation,$I225*($C226/12),
_xlpm.IsPrincipalRemainingZeroCondition,ROUND($I225,2)=0,
_xlpm.IsPrincipalRemainingBlankCondition,$I225="",
_xlpm.IsPeriodBlankCondition,ISBLANK($A226),
_xlpm.Calculation,IF(_xlpm.IsPeriodBlankCondition,"",IF(_xlpm.IsPrincipalRemainingBlankCondition,"",IF(_xlpm.IsPrincipalRemainingZeroCondition,"",_xlpm.InterestCalculation))),
_xlpm.Calculation
)</f>
        <v>838.98549709701126</v>
      </c>
      <c r="G226" s="4">
        <f t="shared" si="24"/>
        <v>724.47185253535702</v>
      </c>
      <c r="H226" s="4">
        <v>100</v>
      </c>
      <c r="I226" s="4">
        <f t="shared" si="25"/>
        <v>99853.787799105994</v>
      </c>
      <c r="J226" s="4">
        <f t="shared" si="26"/>
        <v>500</v>
      </c>
      <c r="K226" s="4" t="str">
        <f t="shared" si="27"/>
        <v/>
      </c>
      <c r="L226" s="4">
        <f t="shared" si="28"/>
        <v>2163.4573496323683</v>
      </c>
      <c r="M226" s="4">
        <f>_xlfn.LET(
_xlpm.CumulativeInterestCalculation,SUM($F$29:$F226),
_xlpm.IsPrincipalZeroCondition,ROUND($I225,2) = 0,
_xlpm.IsPrincipalRemainingBlankCondition,$I225="",
_xlpm.IsPeriodBlankCondition,ISBLANK($A226),
_xlpm.Calculation,IF(_xlpm.IsPeriodBlankCondition,"",IF(_xlpm.IsPrincipalRemainingBlankCondition,"",IF(_xlpm.IsPrincipalZeroCondition,"",_xlpm.CumulativeInterestCalculation))),
_xlpm.Calculation
)</f>
        <v>257670.61095145496</v>
      </c>
      <c r="N226" s="4">
        <f>_xlfn.LET(
_xlpm.CumulativePrincipalCalculation,SUM($G$29:$H226),
_xlpm.CumulativePrincipalCalculationIfPrincipalLessThenOrEqualToMonthlyPaymentCondition,$N225+$H226,
_xlpm.PrincipalOwedCalculation,$B$10-$F226,
_xlpm.IsPrincipalLessThenOrEqualToMonthlyPaymentCondition,$I225&lt;=$B$10,
_xlpm.IsPrincipalZeroCondition,ROUND($I225,2) = 0,
_xlpm.IsPrincipalRemainingBlankCondition,$I225="",
_xlpm.IsPeriodBlankCondition,ISBLANK($A226),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80146.212200894093</v>
      </c>
      <c r="O226" s="4">
        <f>_xlfn.LET(
_xlpm.CumulativePMICalculation,SUM($K$29:$K226),
_xlpm.IsPrincipalZeroCondition,ROUND($I225,2) = 0,
_xlpm.IsPrincipalRemainingBlankCondition,$I225="",
_xlpm.IsPeriodBlankCondition,ISBLANK($A226),
_xlpm.Calculation,IF(_xlpm.IsPeriodBlankCondition,"",IF(_xlpm.IsPrincipalRemainingBlankCondition,"",IF(_xlpm.IsPrincipalZeroCondition,"",_xlpm.CumulativePMICalculation))),
_xlpm.Calculation
)</f>
        <v>26100</v>
      </c>
      <c r="P226" s="4">
        <f t="shared" si="31"/>
        <v>363916.82315234904</v>
      </c>
      <c r="Q226" s="4">
        <f>_xlfn.LET(
_xlpm.CumulativeHousingPaymentsIncludingAdditionalCosts,SUM($L$29:$L226),
_xlpm.PrincipalOwedCalculation,$B$10-$F226,
_xlpm.IsPrincipalLessThenOrEqualToMonthlyPaymentCondition,$I225&lt;=$B$10,
_xlpm.IsPrincipalZeroCondition,ROUND($I225,2) = 0,
_xlpm.IsPrincipalRemainingBlankCondition,$I225="",
_xlpm.IsPeriodBlankCondition,ISBLANK($A226),
_xlpm.Calculation,IF(_xlpm.IsPeriodBlankCondition,"",IF(_xlpm.IsPrincipalRemainingBlankCondition,"",IF(_xlpm.IsPrincipalZeroCondition,"",_xlpm.CumulativeHousingPaymentsIncludingAdditionalCosts))),
_xlpm.Calculation
)</f>
        <v>462916.82315234694</v>
      </c>
    </row>
    <row r="227" spans="1:17" x14ac:dyDescent="0.3">
      <c r="A227">
        <v>199</v>
      </c>
      <c r="B227" s="34">
        <f t="shared" si="29"/>
        <v>49857</v>
      </c>
      <c r="C227" s="53">
        <v>0.1</v>
      </c>
      <c r="D227" s="35">
        <f>_xlfn.LET(
_xlpm.Payment,IF(OR($C227&lt;&gt;$C226,$C226=""),-PMT($C227/12,COUNT($A227:$A$628),$I226),$D226),
_xlpm.IsPrincipalRemainingZeroCondition,ROUND($I226,2)=0,
_xlpm.IsPrincipalRemainingBlankCondition,$I226="",
_xlpm.IsPeriodBlankCondition,ISBLANK($A227),
_xlpm.Calculation,IF(_xlpm.IsPeriodBlankCondition,"",IF(_xlpm.IsPrincipalRemainingBlankCondition,"",IF(_xlpm.IsPrincipalRemainingZeroCondition,"",_xlpm.Payment))),
_xlpm.Calculation
)</f>
        <v>1563.4573496323683</v>
      </c>
      <c r="E227" s="4">
        <f t="shared" si="30"/>
        <v>99853.787799105994</v>
      </c>
      <c r="F227" s="4" cm="1">
        <f t="array" ref="F227">_xlfn.LET(
_xlpm.InterestCalculation,$I226*($C227/12),
_xlpm.IsPrincipalRemainingZeroCondition,ROUND($I226,2)=0,
_xlpm.IsPrincipalRemainingBlankCondition,$I226="",
_xlpm.IsPeriodBlankCondition,ISBLANK($A227),
_xlpm.Calculation,IF(_xlpm.IsPeriodBlankCondition,"",IF(_xlpm.IsPrincipalRemainingBlankCondition,"",IF(_xlpm.IsPrincipalRemainingZeroCondition,"",_xlpm.InterestCalculation))),
_xlpm.Calculation
)</f>
        <v>832.11489832588325</v>
      </c>
      <c r="G227" s="4">
        <f t="shared" si="24"/>
        <v>731.34245130648503</v>
      </c>
      <c r="H227" s="4">
        <v>100</v>
      </c>
      <c r="I227" s="4">
        <f t="shared" si="25"/>
        <v>99022.445347799512</v>
      </c>
      <c r="J227" s="4">
        <f t="shared" si="26"/>
        <v>500</v>
      </c>
      <c r="K227" s="4" t="str">
        <f t="shared" si="27"/>
        <v/>
      </c>
      <c r="L227" s="4">
        <f t="shared" si="28"/>
        <v>2163.4573496323683</v>
      </c>
      <c r="M227" s="4">
        <f>_xlfn.LET(
_xlpm.CumulativeInterestCalculation,SUM($F$29:$F227),
_xlpm.IsPrincipalZeroCondition,ROUND($I226,2) = 0,
_xlpm.IsPrincipalRemainingBlankCondition,$I226="",
_xlpm.IsPeriodBlankCondition,ISBLANK($A227),
_xlpm.Calculation,IF(_xlpm.IsPeriodBlankCondition,"",IF(_xlpm.IsPrincipalRemainingBlankCondition,"",IF(_xlpm.IsPrincipalZeroCondition,"",_xlpm.CumulativeInterestCalculation))),
_xlpm.Calculation
)</f>
        <v>258502.72584978084</v>
      </c>
      <c r="N227" s="4">
        <f>_xlfn.LET(
_xlpm.CumulativePrincipalCalculation,SUM($G$29:$H227),
_xlpm.CumulativePrincipalCalculationIfPrincipalLessThenOrEqualToMonthlyPaymentCondition,$N226+$H227,
_xlpm.PrincipalOwedCalculation,$B$10-$F227,
_xlpm.IsPrincipalLessThenOrEqualToMonthlyPaymentCondition,$I226&lt;=$B$10,
_xlpm.IsPrincipalZeroCondition,ROUND($I226,2) = 0,
_xlpm.IsPrincipalRemainingBlankCondition,$I226="",
_xlpm.IsPeriodBlankCondition,ISBLANK($A227),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80977.554652200575</v>
      </c>
      <c r="O227" s="4">
        <f>_xlfn.LET(
_xlpm.CumulativePMICalculation,SUM($K$29:$K227),
_xlpm.IsPrincipalZeroCondition,ROUND($I226,2) = 0,
_xlpm.IsPrincipalRemainingBlankCondition,$I226="",
_xlpm.IsPeriodBlankCondition,ISBLANK($A227),
_xlpm.Calculation,IF(_xlpm.IsPeriodBlankCondition,"",IF(_xlpm.IsPrincipalRemainingBlankCondition,"",IF(_xlpm.IsPrincipalZeroCondition,"",_xlpm.CumulativePMICalculation))),
_xlpm.Calculation
)</f>
        <v>26100</v>
      </c>
      <c r="P227" s="4">
        <f t="shared" si="31"/>
        <v>365580.28050198138</v>
      </c>
      <c r="Q227" s="4">
        <f>_xlfn.LET(
_xlpm.CumulativeHousingPaymentsIncludingAdditionalCosts,SUM($L$29:$L227),
_xlpm.PrincipalOwedCalculation,$B$10-$F227,
_xlpm.IsPrincipalLessThenOrEqualToMonthlyPaymentCondition,$I226&lt;=$B$10,
_xlpm.IsPrincipalZeroCondition,ROUND($I226,2) = 0,
_xlpm.IsPrincipalRemainingBlankCondition,$I226="",
_xlpm.IsPeriodBlankCondition,ISBLANK($A227),
_xlpm.Calculation,IF(_xlpm.IsPeriodBlankCondition,"",IF(_xlpm.IsPrincipalRemainingBlankCondition,"",IF(_xlpm.IsPrincipalZeroCondition,"",_xlpm.CumulativeHousingPaymentsIncludingAdditionalCosts))),
_xlpm.Calculation
)</f>
        <v>465080.28050197929</v>
      </c>
    </row>
    <row r="228" spans="1:17" x14ac:dyDescent="0.3">
      <c r="A228">
        <v>200</v>
      </c>
      <c r="B228" s="34">
        <f t="shared" si="29"/>
        <v>49888</v>
      </c>
      <c r="C228" s="53">
        <v>0.1</v>
      </c>
      <c r="D228" s="35">
        <f>_xlfn.LET(
_xlpm.Payment,IF(OR($C228&lt;&gt;$C227,$C227=""),-PMT($C228/12,COUNT($A228:$A$628),$I227),$D227),
_xlpm.IsPrincipalRemainingZeroCondition,ROUND($I227,2)=0,
_xlpm.IsPrincipalRemainingBlankCondition,$I227="",
_xlpm.IsPeriodBlankCondition,ISBLANK($A228),
_xlpm.Calculation,IF(_xlpm.IsPeriodBlankCondition,"",IF(_xlpm.IsPrincipalRemainingBlankCondition,"",IF(_xlpm.IsPrincipalRemainingZeroCondition,"",_xlpm.Payment))),
_xlpm.Calculation
)</f>
        <v>1563.4573496323683</v>
      </c>
      <c r="E228" s="4">
        <f t="shared" si="30"/>
        <v>99022.445347799512</v>
      </c>
      <c r="F228" s="4" cm="1">
        <f t="array" ref="F228">_xlfn.LET(
_xlpm.InterestCalculation,$I227*($C228/12),
_xlpm.IsPrincipalRemainingZeroCondition,ROUND($I227,2)=0,
_xlpm.IsPrincipalRemainingBlankCondition,$I227="",
_xlpm.IsPeriodBlankCondition,ISBLANK($A228),
_xlpm.Calculation,IF(_xlpm.IsPeriodBlankCondition,"",IF(_xlpm.IsPrincipalRemainingBlankCondition,"",IF(_xlpm.IsPrincipalRemainingZeroCondition,"",_xlpm.InterestCalculation))),
_xlpm.Calculation
)</f>
        <v>825.18704456499597</v>
      </c>
      <c r="G228" s="4">
        <f t="shared" si="24"/>
        <v>738.27030506737231</v>
      </c>
      <c r="H228" s="4">
        <v>100</v>
      </c>
      <c r="I228" s="4">
        <f t="shared" si="25"/>
        <v>98184.175042732139</v>
      </c>
      <c r="J228" s="4">
        <f t="shared" si="26"/>
        <v>500</v>
      </c>
      <c r="K228" s="4" t="str">
        <f t="shared" si="27"/>
        <v/>
      </c>
      <c r="L228" s="4">
        <f t="shared" si="28"/>
        <v>2163.4573496323683</v>
      </c>
      <c r="M228" s="4">
        <f>_xlfn.LET(
_xlpm.CumulativeInterestCalculation,SUM($F$29:$F228),
_xlpm.IsPrincipalZeroCondition,ROUND($I227,2) = 0,
_xlpm.IsPrincipalRemainingBlankCondition,$I227="",
_xlpm.IsPeriodBlankCondition,ISBLANK($A228),
_xlpm.Calculation,IF(_xlpm.IsPeriodBlankCondition,"",IF(_xlpm.IsPrincipalRemainingBlankCondition,"",IF(_xlpm.IsPrincipalZeroCondition,"",_xlpm.CumulativeInterestCalculation))),
_xlpm.Calculation
)</f>
        <v>259327.91289434582</v>
      </c>
      <c r="N228" s="4">
        <f>_xlfn.LET(
_xlpm.CumulativePrincipalCalculation,SUM($G$29:$H228),
_xlpm.CumulativePrincipalCalculationIfPrincipalLessThenOrEqualToMonthlyPaymentCondition,$N227+$H228,
_xlpm.PrincipalOwedCalculation,$B$10-$F228,
_xlpm.IsPrincipalLessThenOrEqualToMonthlyPaymentCondition,$I227&lt;=$B$10,
_xlpm.IsPrincipalZeroCondition,ROUND($I227,2) = 0,
_xlpm.IsPrincipalRemainingBlankCondition,$I227="",
_xlpm.IsPeriodBlankCondition,ISBLANK($A228),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81815.824957267949</v>
      </c>
      <c r="O228" s="4">
        <f>_xlfn.LET(
_xlpm.CumulativePMICalculation,SUM($K$29:$K228),
_xlpm.IsPrincipalZeroCondition,ROUND($I227,2) = 0,
_xlpm.IsPrincipalRemainingBlankCondition,$I227="",
_xlpm.IsPeriodBlankCondition,ISBLANK($A228),
_xlpm.Calculation,IF(_xlpm.IsPeriodBlankCondition,"",IF(_xlpm.IsPrincipalRemainingBlankCondition,"",IF(_xlpm.IsPrincipalZeroCondition,"",_xlpm.CumulativePMICalculation))),
_xlpm.Calculation
)</f>
        <v>26100</v>
      </c>
      <c r="P228" s="4">
        <f t="shared" si="31"/>
        <v>367243.73785161378</v>
      </c>
      <c r="Q228" s="4">
        <f>_xlfn.LET(
_xlpm.CumulativeHousingPaymentsIncludingAdditionalCosts,SUM($L$29:$L228),
_xlpm.PrincipalOwedCalculation,$B$10-$F228,
_xlpm.IsPrincipalLessThenOrEqualToMonthlyPaymentCondition,$I227&lt;=$B$10,
_xlpm.IsPrincipalZeroCondition,ROUND($I227,2) = 0,
_xlpm.IsPrincipalRemainingBlankCondition,$I227="",
_xlpm.IsPeriodBlankCondition,ISBLANK($A228),
_xlpm.Calculation,IF(_xlpm.IsPeriodBlankCondition,"",IF(_xlpm.IsPrincipalRemainingBlankCondition,"",IF(_xlpm.IsPrincipalZeroCondition,"",_xlpm.CumulativeHousingPaymentsIncludingAdditionalCosts))),
_xlpm.Calculation
)</f>
        <v>467243.73785161163</v>
      </c>
    </row>
    <row r="229" spans="1:17" x14ac:dyDescent="0.3">
      <c r="A229">
        <v>201</v>
      </c>
      <c r="B229" s="34">
        <f t="shared" si="29"/>
        <v>49919</v>
      </c>
      <c r="C229" s="53">
        <v>0.1</v>
      </c>
      <c r="D229" s="35">
        <f>_xlfn.LET(
_xlpm.Payment,IF(OR($C229&lt;&gt;$C228,$C228=""),-PMT($C229/12,COUNT($A229:$A$628),$I228),$D228),
_xlpm.IsPrincipalRemainingZeroCondition,ROUND($I228,2)=0,
_xlpm.IsPrincipalRemainingBlankCondition,$I228="",
_xlpm.IsPeriodBlankCondition,ISBLANK($A229),
_xlpm.Calculation,IF(_xlpm.IsPeriodBlankCondition,"",IF(_xlpm.IsPrincipalRemainingBlankCondition,"",IF(_xlpm.IsPrincipalRemainingZeroCondition,"",_xlpm.Payment))),
_xlpm.Calculation
)</f>
        <v>1563.4573496323683</v>
      </c>
      <c r="E229" s="4">
        <f t="shared" si="30"/>
        <v>98184.175042732139</v>
      </c>
      <c r="F229" s="4" cm="1">
        <f t="array" ref="F229">_xlfn.LET(
_xlpm.InterestCalculation,$I228*($C229/12),
_xlpm.IsPrincipalRemainingZeroCondition,ROUND($I228,2)=0,
_xlpm.IsPrincipalRemainingBlankCondition,$I228="",
_xlpm.IsPeriodBlankCondition,ISBLANK($A229),
_xlpm.Calculation,IF(_xlpm.IsPeriodBlankCondition,"",IF(_xlpm.IsPrincipalRemainingBlankCondition,"",IF(_xlpm.IsPrincipalRemainingZeroCondition,"",_xlpm.InterestCalculation))),
_xlpm.Calculation
)</f>
        <v>818.2014586894345</v>
      </c>
      <c r="G229" s="4">
        <f t="shared" si="24"/>
        <v>745.25589094293377</v>
      </c>
      <c r="H229" s="4">
        <v>100</v>
      </c>
      <c r="I229" s="4">
        <f t="shared" si="25"/>
        <v>97338.919151789203</v>
      </c>
      <c r="J229" s="4">
        <f t="shared" si="26"/>
        <v>500</v>
      </c>
      <c r="K229" s="4" t="str">
        <f t="shared" si="27"/>
        <v/>
      </c>
      <c r="L229" s="4">
        <f t="shared" si="28"/>
        <v>2163.4573496323683</v>
      </c>
      <c r="M229" s="4">
        <f>_xlfn.LET(
_xlpm.CumulativeInterestCalculation,SUM($F$29:$F229),
_xlpm.IsPrincipalZeroCondition,ROUND($I228,2) = 0,
_xlpm.IsPrincipalRemainingBlankCondition,$I228="",
_xlpm.IsPeriodBlankCondition,ISBLANK($A229),
_xlpm.Calculation,IF(_xlpm.IsPeriodBlankCondition,"",IF(_xlpm.IsPrincipalRemainingBlankCondition,"",IF(_xlpm.IsPrincipalZeroCondition,"",_xlpm.CumulativeInterestCalculation))),
_xlpm.Calculation
)</f>
        <v>260146.11435303526</v>
      </c>
      <c r="N229" s="4">
        <f>_xlfn.LET(
_xlpm.CumulativePrincipalCalculation,SUM($G$29:$H229),
_xlpm.CumulativePrincipalCalculationIfPrincipalLessThenOrEqualToMonthlyPaymentCondition,$N228+$H229,
_xlpm.PrincipalOwedCalculation,$B$10-$F229,
_xlpm.IsPrincipalLessThenOrEqualToMonthlyPaymentCondition,$I228&lt;=$B$10,
_xlpm.IsPrincipalZeroCondition,ROUND($I228,2) = 0,
_xlpm.IsPrincipalRemainingBlankCondition,$I228="",
_xlpm.IsPeriodBlankCondition,ISBLANK($A229),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82661.080848210884</v>
      </c>
      <c r="O229" s="4">
        <f>_xlfn.LET(
_xlpm.CumulativePMICalculation,SUM($K$29:$K229),
_xlpm.IsPrincipalZeroCondition,ROUND($I228,2) = 0,
_xlpm.IsPrincipalRemainingBlankCondition,$I228="",
_xlpm.IsPeriodBlankCondition,ISBLANK($A229),
_xlpm.Calculation,IF(_xlpm.IsPeriodBlankCondition,"",IF(_xlpm.IsPrincipalRemainingBlankCondition,"",IF(_xlpm.IsPrincipalZeroCondition,"",_xlpm.CumulativePMICalculation))),
_xlpm.Calculation
)</f>
        <v>26100</v>
      </c>
      <c r="P229" s="4">
        <f t="shared" si="31"/>
        <v>368907.19520124613</v>
      </c>
      <c r="Q229" s="4">
        <f>_xlfn.LET(
_xlpm.CumulativeHousingPaymentsIncludingAdditionalCosts,SUM($L$29:$L229),
_xlpm.PrincipalOwedCalculation,$B$10-$F229,
_xlpm.IsPrincipalLessThenOrEqualToMonthlyPaymentCondition,$I228&lt;=$B$10,
_xlpm.IsPrincipalZeroCondition,ROUND($I228,2) = 0,
_xlpm.IsPrincipalRemainingBlankCondition,$I228="",
_xlpm.IsPeriodBlankCondition,ISBLANK($A229),
_xlpm.Calculation,IF(_xlpm.IsPeriodBlankCondition,"",IF(_xlpm.IsPrincipalRemainingBlankCondition,"",IF(_xlpm.IsPrincipalZeroCondition,"",_xlpm.CumulativeHousingPaymentsIncludingAdditionalCosts))),
_xlpm.Calculation
)</f>
        <v>469407.19520124397</v>
      </c>
    </row>
    <row r="230" spans="1:17" x14ac:dyDescent="0.3">
      <c r="A230">
        <v>202</v>
      </c>
      <c r="B230" s="34">
        <f t="shared" si="29"/>
        <v>49949</v>
      </c>
      <c r="C230" s="53">
        <v>0.1</v>
      </c>
      <c r="D230" s="35">
        <f>_xlfn.LET(
_xlpm.Payment,IF(OR($C230&lt;&gt;$C229,$C229=""),-PMT($C230/12,COUNT($A230:$A$628),$I229),$D229),
_xlpm.IsPrincipalRemainingZeroCondition,ROUND($I229,2)=0,
_xlpm.IsPrincipalRemainingBlankCondition,$I229="",
_xlpm.IsPeriodBlankCondition,ISBLANK($A230),
_xlpm.Calculation,IF(_xlpm.IsPeriodBlankCondition,"",IF(_xlpm.IsPrincipalRemainingBlankCondition,"",IF(_xlpm.IsPrincipalRemainingZeroCondition,"",_xlpm.Payment))),
_xlpm.Calculation
)</f>
        <v>1563.4573496323683</v>
      </c>
      <c r="E230" s="4">
        <f t="shared" si="30"/>
        <v>97338.919151789203</v>
      </c>
      <c r="F230" s="4" cm="1">
        <f t="array" ref="F230">_xlfn.LET(
_xlpm.InterestCalculation,$I229*($C230/12),
_xlpm.IsPrincipalRemainingZeroCondition,ROUND($I229,2)=0,
_xlpm.IsPrincipalRemainingBlankCondition,$I229="",
_xlpm.IsPeriodBlankCondition,ISBLANK($A230),
_xlpm.Calculation,IF(_xlpm.IsPeriodBlankCondition,"",IF(_xlpm.IsPrincipalRemainingBlankCondition,"",IF(_xlpm.IsPrincipalRemainingZeroCondition,"",_xlpm.InterestCalculation))),
_xlpm.Calculation
)</f>
        <v>811.1576595982433</v>
      </c>
      <c r="G230" s="4">
        <f t="shared" si="24"/>
        <v>752.29969003412498</v>
      </c>
      <c r="H230" s="4">
        <v>100</v>
      </c>
      <c r="I230" s="4">
        <f t="shared" si="25"/>
        <v>96486.619461755079</v>
      </c>
      <c r="J230" s="4">
        <f t="shared" si="26"/>
        <v>500</v>
      </c>
      <c r="K230" s="4" t="str">
        <f t="shared" si="27"/>
        <v/>
      </c>
      <c r="L230" s="4">
        <f t="shared" si="28"/>
        <v>2163.4573496323683</v>
      </c>
      <c r="M230" s="4">
        <f>_xlfn.LET(
_xlpm.CumulativeInterestCalculation,SUM($F$29:$F230),
_xlpm.IsPrincipalZeroCondition,ROUND($I229,2) = 0,
_xlpm.IsPrincipalRemainingBlankCondition,$I229="",
_xlpm.IsPeriodBlankCondition,ISBLANK($A230),
_xlpm.Calculation,IF(_xlpm.IsPeriodBlankCondition,"",IF(_xlpm.IsPrincipalRemainingBlankCondition,"",IF(_xlpm.IsPrincipalZeroCondition,"",_xlpm.CumulativeInterestCalculation))),
_xlpm.Calculation
)</f>
        <v>260957.2720126335</v>
      </c>
      <c r="N230" s="4">
        <f>_xlfn.LET(
_xlpm.CumulativePrincipalCalculation,SUM($G$29:$H230),
_xlpm.CumulativePrincipalCalculationIfPrincipalLessThenOrEqualToMonthlyPaymentCondition,$N229+$H230,
_xlpm.PrincipalOwedCalculation,$B$10-$F230,
_xlpm.IsPrincipalLessThenOrEqualToMonthlyPaymentCondition,$I229&lt;=$B$10,
_xlpm.IsPrincipalZeroCondition,ROUND($I229,2) = 0,
_xlpm.IsPrincipalRemainingBlankCondition,$I229="",
_xlpm.IsPeriodBlankCondition,ISBLANK($A230),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83513.380538245008</v>
      </c>
      <c r="O230" s="4">
        <f>_xlfn.LET(
_xlpm.CumulativePMICalculation,SUM($K$29:$K230),
_xlpm.IsPrincipalZeroCondition,ROUND($I229,2) = 0,
_xlpm.IsPrincipalRemainingBlankCondition,$I229="",
_xlpm.IsPeriodBlankCondition,ISBLANK($A230),
_xlpm.Calculation,IF(_xlpm.IsPeriodBlankCondition,"",IF(_xlpm.IsPrincipalRemainingBlankCondition,"",IF(_xlpm.IsPrincipalZeroCondition,"",_xlpm.CumulativePMICalculation))),
_xlpm.Calculation
)</f>
        <v>26100</v>
      </c>
      <c r="P230" s="4">
        <f t="shared" si="31"/>
        <v>370570.65255087853</v>
      </c>
      <c r="Q230" s="4">
        <f>_xlfn.LET(
_xlpm.CumulativeHousingPaymentsIncludingAdditionalCosts,SUM($L$29:$L230),
_xlpm.PrincipalOwedCalculation,$B$10-$F230,
_xlpm.IsPrincipalLessThenOrEqualToMonthlyPaymentCondition,$I229&lt;=$B$10,
_xlpm.IsPrincipalZeroCondition,ROUND($I229,2) = 0,
_xlpm.IsPrincipalRemainingBlankCondition,$I229="",
_xlpm.IsPeriodBlankCondition,ISBLANK($A230),
_xlpm.Calculation,IF(_xlpm.IsPeriodBlankCondition,"",IF(_xlpm.IsPrincipalRemainingBlankCondition,"",IF(_xlpm.IsPrincipalZeroCondition,"",_xlpm.CumulativeHousingPaymentsIncludingAdditionalCosts))),
_xlpm.Calculation
)</f>
        <v>471570.65255087632</v>
      </c>
    </row>
    <row r="231" spans="1:17" x14ac:dyDescent="0.3">
      <c r="A231">
        <v>203</v>
      </c>
      <c r="B231" s="34">
        <f t="shared" si="29"/>
        <v>49980</v>
      </c>
      <c r="C231" s="53">
        <v>0.1</v>
      </c>
      <c r="D231" s="35">
        <f>_xlfn.LET(
_xlpm.Payment,IF(OR($C231&lt;&gt;$C230,$C230=""),-PMT($C231/12,COUNT($A231:$A$628),$I230),$D230),
_xlpm.IsPrincipalRemainingZeroCondition,ROUND($I230,2)=0,
_xlpm.IsPrincipalRemainingBlankCondition,$I230="",
_xlpm.IsPeriodBlankCondition,ISBLANK($A231),
_xlpm.Calculation,IF(_xlpm.IsPeriodBlankCondition,"",IF(_xlpm.IsPrincipalRemainingBlankCondition,"",IF(_xlpm.IsPrincipalRemainingZeroCondition,"",_xlpm.Payment))),
_xlpm.Calculation
)</f>
        <v>1563.4573496323683</v>
      </c>
      <c r="E231" s="4">
        <f t="shared" si="30"/>
        <v>96486.619461755079</v>
      </c>
      <c r="F231" s="4" cm="1">
        <f t="array" ref="F231">_xlfn.LET(
_xlpm.InterestCalculation,$I230*($C231/12),
_xlpm.IsPrincipalRemainingZeroCondition,ROUND($I230,2)=0,
_xlpm.IsPrincipalRemainingBlankCondition,$I230="",
_xlpm.IsPeriodBlankCondition,ISBLANK($A231),
_xlpm.Calculation,IF(_xlpm.IsPeriodBlankCondition,"",IF(_xlpm.IsPrincipalRemainingBlankCondition,"",IF(_xlpm.IsPrincipalRemainingZeroCondition,"",_xlpm.InterestCalculation))),
_xlpm.Calculation
)</f>
        <v>804.0551621812923</v>
      </c>
      <c r="G231" s="4">
        <f t="shared" si="24"/>
        <v>759.40218745107597</v>
      </c>
      <c r="H231" s="4">
        <v>100</v>
      </c>
      <c r="I231" s="4">
        <f t="shared" si="25"/>
        <v>95627.217274303999</v>
      </c>
      <c r="J231" s="4">
        <f t="shared" si="26"/>
        <v>500</v>
      </c>
      <c r="K231" s="4" t="str">
        <f t="shared" si="27"/>
        <v/>
      </c>
      <c r="L231" s="4">
        <f t="shared" si="28"/>
        <v>2163.4573496323683</v>
      </c>
      <c r="M231" s="4">
        <f>_xlfn.LET(
_xlpm.CumulativeInterestCalculation,SUM($F$29:$F231),
_xlpm.IsPrincipalZeroCondition,ROUND($I230,2) = 0,
_xlpm.IsPrincipalRemainingBlankCondition,$I230="",
_xlpm.IsPeriodBlankCondition,ISBLANK($A231),
_xlpm.Calculation,IF(_xlpm.IsPeriodBlankCondition,"",IF(_xlpm.IsPrincipalRemainingBlankCondition,"",IF(_xlpm.IsPrincipalZeroCondition,"",_xlpm.CumulativeInterestCalculation))),
_xlpm.Calculation
)</f>
        <v>261761.3271748148</v>
      </c>
      <c r="N231" s="4">
        <f>_xlfn.LET(
_xlpm.CumulativePrincipalCalculation,SUM($G$29:$H231),
_xlpm.CumulativePrincipalCalculationIfPrincipalLessThenOrEqualToMonthlyPaymentCondition,$N230+$H231,
_xlpm.PrincipalOwedCalculation,$B$10-$F231,
_xlpm.IsPrincipalLessThenOrEqualToMonthlyPaymentCondition,$I230&lt;=$B$10,
_xlpm.IsPrincipalZeroCondition,ROUND($I230,2) = 0,
_xlpm.IsPrincipalRemainingBlankCondition,$I230="",
_xlpm.IsPeriodBlankCondition,ISBLANK($A231),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84372.782725696088</v>
      </c>
      <c r="O231" s="4">
        <f>_xlfn.LET(
_xlpm.CumulativePMICalculation,SUM($K$29:$K231),
_xlpm.IsPrincipalZeroCondition,ROUND($I230,2) = 0,
_xlpm.IsPrincipalRemainingBlankCondition,$I230="",
_xlpm.IsPeriodBlankCondition,ISBLANK($A231),
_xlpm.Calculation,IF(_xlpm.IsPeriodBlankCondition,"",IF(_xlpm.IsPrincipalRemainingBlankCondition,"",IF(_xlpm.IsPrincipalZeroCondition,"",_xlpm.CumulativePMICalculation))),
_xlpm.Calculation
)</f>
        <v>26100</v>
      </c>
      <c r="P231" s="4">
        <f t="shared" si="31"/>
        <v>372234.10990051087</v>
      </c>
      <c r="Q231" s="4">
        <f>_xlfn.LET(
_xlpm.CumulativeHousingPaymentsIncludingAdditionalCosts,SUM($L$29:$L231),
_xlpm.PrincipalOwedCalculation,$B$10-$F231,
_xlpm.IsPrincipalLessThenOrEqualToMonthlyPaymentCondition,$I230&lt;=$B$10,
_xlpm.IsPrincipalZeroCondition,ROUND($I230,2) = 0,
_xlpm.IsPrincipalRemainingBlankCondition,$I230="",
_xlpm.IsPeriodBlankCondition,ISBLANK($A231),
_xlpm.Calculation,IF(_xlpm.IsPeriodBlankCondition,"",IF(_xlpm.IsPrincipalRemainingBlankCondition,"",IF(_xlpm.IsPrincipalZeroCondition,"",_xlpm.CumulativeHousingPaymentsIncludingAdditionalCosts))),
_xlpm.Calculation
)</f>
        <v>473734.10990050866</v>
      </c>
    </row>
    <row r="232" spans="1:17" x14ac:dyDescent="0.3">
      <c r="A232">
        <v>204</v>
      </c>
      <c r="B232" s="34">
        <f t="shared" si="29"/>
        <v>50010</v>
      </c>
      <c r="C232" s="53">
        <v>0.1</v>
      </c>
      <c r="D232" s="35">
        <f>_xlfn.LET(
_xlpm.Payment,IF(OR($C232&lt;&gt;$C231,$C231=""),-PMT($C232/12,COUNT($A232:$A$628),$I231),$D231),
_xlpm.IsPrincipalRemainingZeroCondition,ROUND($I231,2)=0,
_xlpm.IsPrincipalRemainingBlankCondition,$I231="",
_xlpm.IsPeriodBlankCondition,ISBLANK($A232),
_xlpm.Calculation,IF(_xlpm.IsPeriodBlankCondition,"",IF(_xlpm.IsPrincipalRemainingBlankCondition,"",IF(_xlpm.IsPrincipalRemainingZeroCondition,"",_xlpm.Payment))),
_xlpm.Calculation
)</f>
        <v>1563.4573496323683</v>
      </c>
      <c r="E232" s="4">
        <f t="shared" si="30"/>
        <v>95627.217274303999</v>
      </c>
      <c r="F232" s="4" cm="1">
        <f t="array" ref="F232">_xlfn.LET(
_xlpm.InterestCalculation,$I231*($C232/12),
_xlpm.IsPrincipalRemainingZeroCondition,ROUND($I231,2)=0,
_xlpm.IsPrincipalRemainingBlankCondition,$I231="",
_xlpm.IsPeriodBlankCondition,ISBLANK($A232),
_xlpm.Calculation,IF(_xlpm.IsPeriodBlankCondition,"",IF(_xlpm.IsPrincipalRemainingBlankCondition,"",IF(_xlpm.IsPrincipalRemainingZeroCondition,"",_xlpm.InterestCalculation))),
_xlpm.Calculation
)</f>
        <v>796.89347728586665</v>
      </c>
      <c r="G232" s="4">
        <f t="shared" si="24"/>
        <v>766.56387234650163</v>
      </c>
      <c r="H232" s="4">
        <v>100</v>
      </c>
      <c r="I232" s="4">
        <f t="shared" si="25"/>
        <v>94760.653401957505</v>
      </c>
      <c r="J232" s="4">
        <f t="shared" si="26"/>
        <v>500</v>
      </c>
      <c r="K232" s="4" t="str">
        <f t="shared" si="27"/>
        <v/>
      </c>
      <c r="L232" s="4">
        <f t="shared" si="28"/>
        <v>2163.4573496323683</v>
      </c>
      <c r="M232" s="4">
        <f>_xlfn.LET(
_xlpm.CumulativeInterestCalculation,SUM($F$29:$F232),
_xlpm.IsPrincipalZeroCondition,ROUND($I231,2) = 0,
_xlpm.IsPrincipalRemainingBlankCondition,$I231="",
_xlpm.IsPeriodBlankCondition,ISBLANK($A232),
_xlpm.Calculation,IF(_xlpm.IsPeriodBlankCondition,"",IF(_xlpm.IsPrincipalRemainingBlankCondition,"",IF(_xlpm.IsPrincipalZeroCondition,"",_xlpm.CumulativeInterestCalculation))),
_xlpm.Calculation
)</f>
        <v>262558.22065210069</v>
      </c>
      <c r="N232" s="4">
        <f>_xlfn.LET(
_xlpm.CumulativePrincipalCalculation,SUM($G$29:$H232),
_xlpm.CumulativePrincipalCalculationIfPrincipalLessThenOrEqualToMonthlyPaymentCondition,$N231+$H232,
_xlpm.PrincipalOwedCalculation,$B$10-$F232,
_xlpm.IsPrincipalLessThenOrEqualToMonthlyPaymentCondition,$I231&lt;=$B$10,
_xlpm.IsPrincipalZeroCondition,ROUND($I231,2) = 0,
_xlpm.IsPrincipalRemainingBlankCondition,$I231="",
_xlpm.IsPeriodBlankCondition,ISBLANK($A232),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85239.346598042583</v>
      </c>
      <c r="O232" s="4">
        <f>_xlfn.LET(
_xlpm.CumulativePMICalculation,SUM($K$29:$K232),
_xlpm.IsPrincipalZeroCondition,ROUND($I231,2) = 0,
_xlpm.IsPrincipalRemainingBlankCondition,$I231="",
_xlpm.IsPeriodBlankCondition,ISBLANK($A232),
_xlpm.Calculation,IF(_xlpm.IsPeriodBlankCondition,"",IF(_xlpm.IsPrincipalRemainingBlankCondition,"",IF(_xlpm.IsPrincipalZeroCondition,"",_xlpm.CumulativePMICalculation))),
_xlpm.Calculation
)</f>
        <v>26100</v>
      </c>
      <c r="P232" s="4">
        <f t="shared" si="31"/>
        <v>373897.56725014327</v>
      </c>
      <c r="Q232" s="4">
        <f>_xlfn.LET(
_xlpm.CumulativeHousingPaymentsIncludingAdditionalCosts,SUM($L$29:$L232),
_xlpm.PrincipalOwedCalculation,$B$10-$F232,
_xlpm.IsPrincipalLessThenOrEqualToMonthlyPaymentCondition,$I231&lt;=$B$10,
_xlpm.IsPrincipalZeroCondition,ROUND($I231,2) = 0,
_xlpm.IsPrincipalRemainingBlankCondition,$I231="",
_xlpm.IsPeriodBlankCondition,ISBLANK($A232),
_xlpm.Calculation,IF(_xlpm.IsPeriodBlankCondition,"",IF(_xlpm.IsPrincipalRemainingBlankCondition,"",IF(_xlpm.IsPrincipalZeroCondition,"",_xlpm.CumulativeHousingPaymentsIncludingAdditionalCosts))),
_xlpm.Calculation
)</f>
        <v>475897.567250141</v>
      </c>
    </row>
    <row r="233" spans="1:17" x14ac:dyDescent="0.3">
      <c r="A233">
        <v>205</v>
      </c>
      <c r="B233" s="34">
        <f t="shared" si="29"/>
        <v>50041</v>
      </c>
      <c r="C233" s="53">
        <v>0.1</v>
      </c>
      <c r="D233" s="35">
        <f>_xlfn.LET(
_xlpm.Payment,IF(OR($C233&lt;&gt;$C232,$C232=""),-PMT($C233/12,COUNT($A233:$A$628),$I232),$D232),
_xlpm.IsPrincipalRemainingZeroCondition,ROUND($I232,2)=0,
_xlpm.IsPrincipalRemainingBlankCondition,$I232="",
_xlpm.IsPeriodBlankCondition,ISBLANK($A233),
_xlpm.Calculation,IF(_xlpm.IsPeriodBlankCondition,"",IF(_xlpm.IsPrincipalRemainingBlankCondition,"",IF(_xlpm.IsPrincipalRemainingZeroCondition,"",_xlpm.Payment))),
_xlpm.Calculation
)</f>
        <v>1563.4573496323683</v>
      </c>
      <c r="E233" s="4">
        <f t="shared" si="30"/>
        <v>94760.653401957505</v>
      </c>
      <c r="F233" s="4" cm="1">
        <f t="array" ref="F233">_xlfn.LET(
_xlpm.InterestCalculation,$I232*($C233/12),
_xlpm.IsPrincipalRemainingZeroCondition,ROUND($I232,2)=0,
_xlpm.IsPrincipalRemainingBlankCondition,$I232="",
_xlpm.IsPeriodBlankCondition,ISBLANK($A233),
_xlpm.Calculation,IF(_xlpm.IsPeriodBlankCondition,"",IF(_xlpm.IsPrincipalRemainingBlankCondition,"",IF(_xlpm.IsPrincipalRemainingZeroCondition,"",_xlpm.InterestCalculation))),
_xlpm.Calculation
)</f>
        <v>789.67211168297922</v>
      </c>
      <c r="G233" s="4">
        <f t="shared" si="24"/>
        <v>773.78523794938906</v>
      </c>
      <c r="H233" s="4">
        <v>100</v>
      </c>
      <c r="I233" s="4">
        <f t="shared" si="25"/>
        <v>93886.868164008119</v>
      </c>
      <c r="J233" s="4">
        <f t="shared" si="26"/>
        <v>500</v>
      </c>
      <c r="K233" s="4" t="str">
        <f t="shared" si="27"/>
        <v/>
      </c>
      <c r="L233" s="4">
        <f t="shared" si="28"/>
        <v>2163.4573496323683</v>
      </c>
      <c r="M233" s="4">
        <f>_xlfn.LET(
_xlpm.CumulativeInterestCalculation,SUM($F$29:$F233),
_xlpm.IsPrincipalZeroCondition,ROUND($I232,2) = 0,
_xlpm.IsPrincipalRemainingBlankCondition,$I232="",
_xlpm.IsPeriodBlankCondition,ISBLANK($A233),
_xlpm.Calculation,IF(_xlpm.IsPeriodBlankCondition,"",IF(_xlpm.IsPrincipalRemainingBlankCondition,"",IF(_xlpm.IsPrincipalZeroCondition,"",_xlpm.CumulativeInterestCalculation))),
_xlpm.Calculation
)</f>
        <v>263347.89276378369</v>
      </c>
      <c r="N233" s="4">
        <f>_xlfn.LET(
_xlpm.CumulativePrincipalCalculation,SUM($G$29:$H233),
_xlpm.CumulativePrincipalCalculationIfPrincipalLessThenOrEqualToMonthlyPaymentCondition,$N232+$H233,
_xlpm.PrincipalOwedCalculation,$B$10-$F233,
_xlpm.IsPrincipalLessThenOrEqualToMonthlyPaymentCondition,$I232&lt;=$B$10,
_xlpm.IsPrincipalZeroCondition,ROUND($I232,2) = 0,
_xlpm.IsPrincipalRemainingBlankCondition,$I232="",
_xlpm.IsPeriodBlankCondition,ISBLANK($A233),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86113.131835991968</v>
      </c>
      <c r="O233" s="4">
        <f>_xlfn.LET(
_xlpm.CumulativePMICalculation,SUM($K$29:$K233),
_xlpm.IsPrincipalZeroCondition,ROUND($I232,2) = 0,
_xlpm.IsPrincipalRemainingBlankCondition,$I232="",
_xlpm.IsPeriodBlankCondition,ISBLANK($A233),
_xlpm.Calculation,IF(_xlpm.IsPeriodBlankCondition,"",IF(_xlpm.IsPrincipalRemainingBlankCondition,"",IF(_xlpm.IsPrincipalZeroCondition,"",_xlpm.CumulativePMICalculation))),
_xlpm.Calculation
)</f>
        <v>26100</v>
      </c>
      <c r="P233" s="4">
        <f t="shared" si="31"/>
        <v>375561.02459977567</v>
      </c>
      <c r="Q233" s="4">
        <f>_xlfn.LET(
_xlpm.CumulativeHousingPaymentsIncludingAdditionalCosts,SUM($L$29:$L233),
_xlpm.PrincipalOwedCalculation,$B$10-$F233,
_xlpm.IsPrincipalLessThenOrEqualToMonthlyPaymentCondition,$I232&lt;=$B$10,
_xlpm.IsPrincipalZeroCondition,ROUND($I232,2) = 0,
_xlpm.IsPrincipalRemainingBlankCondition,$I232="",
_xlpm.IsPeriodBlankCondition,ISBLANK($A233),
_xlpm.Calculation,IF(_xlpm.IsPeriodBlankCondition,"",IF(_xlpm.IsPrincipalRemainingBlankCondition,"",IF(_xlpm.IsPrincipalZeroCondition,"",_xlpm.CumulativeHousingPaymentsIncludingAdditionalCosts))),
_xlpm.Calculation
)</f>
        <v>478061.02459977334</v>
      </c>
    </row>
    <row r="234" spans="1:17" x14ac:dyDescent="0.3">
      <c r="A234">
        <v>206</v>
      </c>
      <c r="B234" s="34">
        <f t="shared" si="29"/>
        <v>50072</v>
      </c>
      <c r="C234" s="53">
        <v>0.1</v>
      </c>
      <c r="D234" s="35">
        <f>_xlfn.LET(
_xlpm.Payment,IF(OR($C234&lt;&gt;$C233,$C233=""),-PMT($C234/12,COUNT($A234:$A$628),$I233),$D233),
_xlpm.IsPrincipalRemainingZeroCondition,ROUND($I233,2)=0,
_xlpm.IsPrincipalRemainingBlankCondition,$I233="",
_xlpm.IsPeriodBlankCondition,ISBLANK($A234),
_xlpm.Calculation,IF(_xlpm.IsPeriodBlankCondition,"",IF(_xlpm.IsPrincipalRemainingBlankCondition,"",IF(_xlpm.IsPrincipalRemainingZeroCondition,"",_xlpm.Payment))),
_xlpm.Calculation
)</f>
        <v>1563.4573496323683</v>
      </c>
      <c r="E234" s="4">
        <f t="shared" si="30"/>
        <v>93886.868164008119</v>
      </c>
      <c r="F234" s="4" cm="1">
        <f t="array" ref="F234">_xlfn.LET(
_xlpm.InterestCalculation,$I233*($C234/12),
_xlpm.IsPrincipalRemainingZeroCondition,ROUND($I233,2)=0,
_xlpm.IsPrincipalRemainingBlankCondition,$I233="",
_xlpm.IsPeriodBlankCondition,ISBLANK($A234),
_xlpm.Calculation,IF(_xlpm.IsPeriodBlankCondition,"",IF(_xlpm.IsPrincipalRemainingBlankCondition,"",IF(_xlpm.IsPrincipalRemainingZeroCondition,"",_xlpm.InterestCalculation))),
_xlpm.Calculation
)</f>
        <v>782.390568033401</v>
      </c>
      <c r="G234" s="4">
        <f t="shared" si="24"/>
        <v>781.06678159896728</v>
      </c>
      <c r="H234" s="4">
        <v>100</v>
      </c>
      <c r="I234" s="4">
        <f t="shared" si="25"/>
        <v>93005.801382409147</v>
      </c>
      <c r="J234" s="4">
        <f t="shared" si="26"/>
        <v>500</v>
      </c>
      <c r="K234" s="4" t="str">
        <f t="shared" si="27"/>
        <v/>
      </c>
      <c r="L234" s="4">
        <f t="shared" si="28"/>
        <v>2163.4573496323683</v>
      </c>
      <c r="M234" s="4">
        <f>_xlfn.LET(
_xlpm.CumulativeInterestCalculation,SUM($F$29:$F234),
_xlpm.IsPrincipalZeroCondition,ROUND($I233,2) = 0,
_xlpm.IsPrincipalRemainingBlankCondition,$I233="",
_xlpm.IsPeriodBlankCondition,ISBLANK($A234),
_xlpm.Calculation,IF(_xlpm.IsPeriodBlankCondition,"",IF(_xlpm.IsPrincipalRemainingBlankCondition,"",IF(_xlpm.IsPrincipalZeroCondition,"",_xlpm.CumulativeInterestCalculation))),
_xlpm.Calculation
)</f>
        <v>264130.28333181707</v>
      </c>
      <c r="N234" s="4">
        <f>_xlfn.LET(
_xlpm.CumulativePrincipalCalculation,SUM($G$29:$H234),
_xlpm.CumulativePrincipalCalculationIfPrincipalLessThenOrEqualToMonthlyPaymentCondition,$N233+$H234,
_xlpm.PrincipalOwedCalculation,$B$10-$F234,
_xlpm.IsPrincipalLessThenOrEqualToMonthlyPaymentCondition,$I233&lt;=$B$10,
_xlpm.IsPrincipalZeroCondition,ROUND($I233,2) = 0,
_xlpm.IsPrincipalRemainingBlankCondition,$I233="",
_xlpm.IsPeriodBlankCondition,ISBLANK($A234),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86994.198617590941</v>
      </c>
      <c r="O234" s="4">
        <f>_xlfn.LET(
_xlpm.CumulativePMICalculation,SUM($K$29:$K234),
_xlpm.IsPrincipalZeroCondition,ROUND($I233,2) = 0,
_xlpm.IsPrincipalRemainingBlankCondition,$I233="",
_xlpm.IsPeriodBlankCondition,ISBLANK($A234),
_xlpm.Calculation,IF(_xlpm.IsPeriodBlankCondition,"",IF(_xlpm.IsPrincipalRemainingBlankCondition,"",IF(_xlpm.IsPrincipalZeroCondition,"",_xlpm.CumulativePMICalculation))),
_xlpm.Calculation
)</f>
        <v>26100</v>
      </c>
      <c r="P234" s="4">
        <f t="shared" si="31"/>
        <v>377224.48194940801</v>
      </c>
      <c r="Q234" s="4">
        <f>_xlfn.LET(
_xlpm.CumulativeHousingPaymentsIncludingAdditionalCosts,SUM($L$29:$L234),
_xlpm.PrincipalOwedCalculation,$B$10-$F234,
_xlpm.IsPrincipalLessThenOrEqualToMonthlyPaymentCondition,$I233&lt;=$B$10,
_xlpm.IsPrincipalZeroCondition,ROUND($I233,2) = 0,
_xlpm.IsPrincipalRemainingBlankCondition,$I233="",
_xlpm.IsPeriodBlankCondition,ISBLANK($A234),
_xlpm.Calculation,IF(_xlpm.IsPeriodBlankCondition,"",IF(_xlpm.IsPrincipalRemainingBlankCondition,"",IF(_xlpm.IsPrincipalZeroCondition,"",_xlpm.CumulativeHousingPaymentsIncludingAdditionalCosts))),
_xlpm.Calculation
)</f>
        <v>480224.48194940569</v>
      </c>
    </row>
    <row r="235" spans="1:17" x14ac:dyDescent="0.3">
      <c r="A235">
        <v>207</v>
      </c>
      <c r="B235" s="34">
        <f t="shared" si="29"/>
        <v>50100</v>
      </c>
      <c r="C235" s="53">
        <v>0.1</v>
      </c>
      <c r="D235" s="35">
        <f>_xlfn.LET(
_xlpm.Payment,IF(OR($C235&lt;&gt;$C234,$C234=""),-PMT($C235/12,COUNT($A235:$A$628),$I234),$D234),
_xlpm.IsPrincipalRemainingZeroCondition,ROUND($I234,2)=0,
_xlpm.IsPrincipalRemainingBlankCondition,$I234="",
_xlpm.IsPeriodBlankCondition,ISBLANK($A235),
_xlpm.Calculation,IF(_xlpm.IsPeriodBlankCondition,"",IF(_xlpm.IsPrincipalRemainingBlankCondition,"",IF(_xlpm.IsPrincipalRemainingZeroCondition,"",_xlpm.Payment))),
_xlpm.Calculation
)</f>
        <v>1563.4573496323683</v>
      </c>
      <c r="E235" s="4">
        <f t="shared" si="30"/>
        <v>93005.801382409147</v>
      </c>
      <c r="F235" s="4" cm="1">
        <f t="array" ref="F235">_xlfn.LET(
_xlpm.InterestCalculation,$I234*($C235/12),
_xlpm.IsPrincipalRemainingZeroCondition,ROUND($I234,2)=0,
_xlpm.IsPrincipalRemainingBlankCondition,$I234="",
_xlpm.IsPeriodBlankCondition,ISBLANK($A235),
_xlpm.Calculation,IF(_xlpm.IsPeriodBlankCondition,"",IF(_xlpm.IsPrincipalRemainingBlankCondition,"",IF(_xlpm.IsPrincipalRemainingZeroCondition,"",_xlpm.InterestCalculation))),
_xlpm.Calculation
)</f>
        <v>775.0483448534095</v>
      </c>
      <c r="G235" s="4">
        <f t="shared" si="24"/>
        <v>788.40900477895877</v>
      </c>
      <c r="H235" s="4">
        <v>100</v>
      </c>
      <c r="I235" s="4">
        <f t="shared" si="25"/>
        <v>92117.392377630182</v>
      </c>
      <c r="J235" s="4">
        <f t="shared" si="26"/>
        <v>500</v>
      </c>
      <c r="K235" s="4" t="str">
        <f t="shared" si="27"/>
        <v/>
      </c>
      <c r="L235" s="4">
        <f t="shared" si="28"/>
        <v>2163.4573496323683</v>
      </c>
      <c r="M235" s="4">
        <f>_xlfn.LET(
_xlpm.CumulativeInterestCalculation,SUM($F$29:$F235),
_xlpm.IsPrincipalZeroCondition,ROUND($I234,2) = 0,
_xlpm.IsPrincipalRemainingBlankCondition,$I234="",
_xlpm.IsPeriodBlankCondition,ISBLANK($A235),
_xlpm.Calculation,IF(_xlpm.IsPeriodBlankCondition,"",IF(_xlpm.IsPrincipalRemainingBlankCondition,"",IF(_xlpm.IsPrincipalZeroCondition,"",_xlpm.CumulativeInterestCalculation))),
_xlpm.Calculation
)</f>
        <v>264905.33167667047</v>
      </c>
      <c r="N235" s="4">
        <f>_xlfn.LET(
_xlpm.CumulativePrincipalCalculation,SUM($G$29:$H235),
_xlpm.CumulativePrincipalCalculationIfPrincipalLessThenOrEqualToMonthlyPaymentCondition,$N234+$H235,
_xlpm.PrincipalOwedCalculation,$B$10-$F235,
_xlpm.IsPrincipalLessThenOrEqualToMonthlyPaymentCondition,$I234&lt;=$B$10,
_xlpm.IsPrincipalZeroCondition,ROUND($I234,2) = 0,
_xlpm.IsPrincipalRemainingBlankCondition,$I234="",
_xlpm.IsPeriodBlankCondition,ISBLANK($A235),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87882.607622369906</v>
      </c>
      <c r="O235" s="4">
        <f>_xlfn.LET(
_xlpm.CumulativePMICalculation,SUM($K$29:$K235),
_xlpm.IsPrincipalZeroCondition,ROUND($I234,2) = 0,
_xlpm.IsPrincipalRemainingBlankCondition,$I234="",
_xlpm.IsPeriodBlankCondition,ISBLANK($A235),
_xlpm.Calculation,IF(_xlpm.IsPeriodBlankCondition,"",IF(_xlpm.IsPrincipalRemainingBlankCondition,"",IF(_xlpm.IsPrincipalZeroCondition,"",_xlpm.CumulativePMICalculation))),
_xlpm.Calculation
)</f>
        <v>26100</v>
      </c>
      <c r="P235" s="4">
        <f t="shared" si="31"/>
        <v>378887.93929904036</v>
      </c>
      <c r="Q235" s="4">
        <f>_xlfn.LET(
_xlpm.CumulativeHousingPaymentsIncludingAdditionalCosts,SUM($L$29:$L235),
_xlpm.PrincipalOwedCalculation,$B$10-$F235,
_xlpm.IsPrincipalLessThenOrEqualToMonthlyPaymentCondition,$I234&lt;=$B$10,
_xlpm.IsPrincipalZeroCondition,ROUND($I234,2) = 0,
_xlpm.IsPrincipalRemainingBlankCondition,$I234="",
_xlpm.IsPeriodBlankCondition,ISBLANK($A235),
_xlpm.Calculation,IF(_xlpm.IsPeriodBlankCondition,"",IF(_xlpm.IsPrincipalRemainingBlankCondition,"",IF(_xlpm.IsPrincipalZeroCondition,"",_xlpm.CumulativeHousingPaymentsIncludingAdditionalCosts))),
_xlpm.Calculation
)</f>
        <v>482387.93929903803</v>
      </c>
    </row>
    <row r="236" spans="1:17" x14ac:dyDescent="0.3">
      <c r="A236">
        <v>208</v>
      </c>
      <c r="B236" s="34">
        <f t="shared" si="29"/>
        <v>50131</v>
      </c>
      <c r="C236" s="53">
        <v>0.1</v>
      </c>
      <c r="D236" s="35">
        <f>_xlfn.LET(
_xlpm.Payment,IF(OR($C236&lt;&gt;$C235,$C235=""),-PMT($C236/12,COUNT($A236:$A$628),$I235),$D235),
_xlpm.IsPrincipalRemainingZeroCondition,ROUND($I235,2)=0,
_xlpm.IsPrincipalRemainingBlankCondition,$I235="",
_xlpm.IsPeriodBlankCondition,ISBLANK($A236),
_xlpm.Calculation,IF(_xlpm.IsPeriodBlankCondition,"",IF(_xlpm.IsPrincipalRemainingBlankCondition,"",IF(_xlpm.IsPrincipalRemainingZeroCondition,"",_xlpm.Payment))),
_xlpm.Calculation
)</f>
        <v>1563.4573496323683</v>
      </c>
      <c r="E236" s="4">
        <f t="shared" si="30"/>
        <v>92117.392377630182</v>
      </c>
      <c r="F236" s="4" cm="1">
        <f t="array" ref="F236">_xlfn.LET(
_xlpm.InterestCalculation,$I235*($C236/12),
_xlpm.IsPrincipalRemainingZeroCondition,ROUND($I235,2)=0,
_xlpm.IsPrincipalRemainingBlankCondition,$I235="",
_xlpm.IsPeriodBlankCondition,ISBLANK($A236),
_xlpm.Calculation,IF(_xlpm.IsPeriodBlankCondition,"",IF(_xlpm.IsPrincipalRemainingBlankCondition,"",IF(_xlpm.IsPrincipalRemainingZeroCondition,"",_xlpm.InterestCalculation))),
_xlpm.Calculation
)</f>
        <v>767.64493648025154</v>
      </c>
      <c r="G236" s="4">
        <f t="shared" si="24"/>
        <v>795.81241315211673</v>
      </c>
      <c r="H236" s="4">
        <v>100</v>
      </c>
      <c r="I236" s="4">
        <f t="shared" si="25"/>
        <v>91221.579964478064</v>
      </c>
      <c r="J236" s="4">
        <f t="shared" si="26"/>
        <v>500</v>
      </c>
      <c r="K236" s="4" t="str">
        <f t="shared" si="27"/>
        <v/>
      </c>
      <c r="L236" s="4">
        <f t="shared" si="28"/>
        <v>2163.4573496323683</v>
      </c>
      <c r="M236" s="4">
        <f>_xlfn.LET(
_xlpm.CumulativeInterestCalculation,SUM($F$29:$F236),
_xlpm.IsPrincipalZeroCondition,ROUND($I235,2) = 0,
_xlpm.IsPrincipalRemainingBlankCondition,$I235="",
_xlpm.IsPeriodBlankCondition,ISBLANK($A236),
_xlpm.Calculation,IF(_xlpm.IsPeriodBlankCondition,"",IF(_xlpm.IsPrincipalRemainingBlankCondition,"",IF(_xlpm.IsPrincipalZeroCondition,"",_xlpm.CumulativeInterestCalculation))),
_xlpm.Calculation
)</f>
        <v>265672.97661315073</v>
      </c>
      <c r="N236" s="4">
        <f>_xlfn.LET(
_xlpm.CumulativePrincipalCalculation,SUM($G$29:$H236),
_xlpm.CumulativePrincipalCalculationIfPrincipalLessThenOrEqualToMonthlyPaymentCondition,$N235+$H236,
_xlpm.PrincipalOwedCalculation,$B$10-$F236,
_xlpm.IsPrincipalLessThenOrEqualToMonthlyPaymentCondition,$I235&lt;=$B$10,
_xlpm.IsPrincipalZeroCondition,ROUND($I235,2) = 0,
_xlpm.IsPrincipalRemainingBlankCondition,$I235="",
_xlpm.IsPeriodBlankCondition,ISBLANK($A236),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88778.420035522024</v>
      </c>
      <c r="O236" s="4">
        <f>_xlfn.LET(
_xlpm.CumulativePMICalculation,SUM($K$29:$K236),
_xlpm.IsPrincipalZeroCondition,ROUND($I235,2) = 0,
_xlpm.IsPrincipalRemainingBlankCondition,$I235="",
_xlpm.IsPeriodBlankCondition,ISBLANK($A236),
_xlpm.Calculation,IF(_xlpm.IsPeriodBlankCondition,"",IF(_xlpm.IsPrincipalRemainingBlankCondition,"",IF(_xlpm.IsPrincipalZeroCondition,"",_xlpm.CumulativePMICalculation))),
_xlpm.Calculation
)</f>
        <v>26100</v>
      </c>
      <c r="P236" s="4">
        <f t="shared" si="31"/>
        <v>380551.39664867276</v>
      </c>
      <c r="Q236" s="4">
        <f>_xlfn.LET(
_xlpm.CumulativeHousingPaymentsIncludingAdditionalCosts,SUM($L$29:$L236),
_xlpm.PrincipalOwedCalculation,$B$10-$F236,
_xlpm.IsPrincipalLessThenOrEqualToMonthlyPaymentCondition,$I235&lt;=$B$10,
_xlpm.IsPrincipalZeroCondition,ROUND($I235,2) = 0,
_xlpm.IsPrincipalRemainingBlankCondition,$I235="",
_xlpm.IsPeriodBlankCondition,ISBLANK($A236),
_xlpm.Calculation,IF(_xlpm.IsPeriodBlankCondition,"",IF(_xlpm.IsPrincipalRemainingBlankCondition,"",IF(_xlpm.IsPrincipalZeroCondition,"",_xlpm.CumulativeHousingPaymentsIncludingAdditionalCosts))),
_xlpm.Calculation
)</f>
        <v>484551.39664867037</v>
      </c>
    </row>
    <row r="237" spans="1:17" x14ac:dyDescent="0.3">
      <c r="A237">
        <v>209</v>
      </c>
      <c r="B237" s="34">
        <f t="shared" si="29"/>
        <v>50161</v>
      </c>
      <c r="C237" s="53">
        <v>0.1</v>
      </c>
      <c r="D237" s="35">
        <f>_xlfn.LET(
_xlpm.Payment,IF(OR($C237&lt;&gt;$C236,$C236=""),-PMT($C237/12,COUNT($A237:$A$628),$I236),$D236),
_xlpm.IsPrincipalRemainingZeroCondition,ROUND($I236,2)=0,
_xlpm.IsPrincipalRemainingBlankCondition,$I236="",
_xlpm.IsPeriodBlankCondition,ISBLANK($A237),
_xlpm.Calculation,IF(_xlpm.IsPeriodBlankCondition,"",IF(_xlpm.IsPrincipalRemainingBlankCondition,"",IF(_xlpm.IsPrincipalRemainingZeroCondition,"",_xlpm.Payment))),
_xlpm.Calculation
)</f>
        <v>1563.4573496323683</v>
      </c>
      <c r="E237" s="4">
        <f t="shared" si="30"/>
        <v>91221.579964478064</v>
      </c>
      <c r="F237" s="4" cm="1">
        <f t="array" ref="F237">_xlfn.LET(
_xlpm.InterestCalculation,$I236*($C237/12),
_xlpm.IsPrincipalRemainingZeroCondition,ROUND($I236,2)=0,
_xlpm.IsPrincipalRemainingBlankCondition,$I236="",
_xlpm.IsPeriodBlankCondition,ISBLANK($A237),
_xlpm.Calculation,IF(_xlpm.IsPeriodBlankCondition,"",IF(_xlpm.IsPrincipalRemainingBlankCondition,"",IF(_xlpm.IsPrincipalRemainingZeroCondition,"",_xlpm.InterestCalculation))),
_xlpm.Calculation
)</f>
        <v>760.17983303731717</v>
      </c>
      <c r="G237" s="4">
        <f>_xlfn.LET(
_xlpm.PrincipalOwedCalculation,$D237-$F237,
_xlpm.IsPrincipalLessThenOrEqualToMonthlyPaymentCondition,$I236&lt;=$D237,
_xlpm.IsPrincipalZeroCondition,ROUND($I236,2) = 0,
_xlpm.IsPrincipalRemainingBlankCondition,$I236="",
_xlpm.IsPeriodBlankCondition,ISBLANK($A237),
_xlpm.Calculation,IF(_xlpm.IsPeriodBlankCondition,"",IF(_xlpm.IsPrincipalRemainingBlankCondition,"",IF(_xlpm.IsPrincipalZeroCondition,"",IF(_xlpm.IsPrincipalLessThenOrEqualToMonthlyPaymentCondition,$I236,_xlpm.PrincipalOwedCalculation)))),
_xlpm.Calculation
)</f>
        <v>803.27751659505111</v>
      </c>
      <c r="H237" s="4">
        <v>100</v>
      </c>
      <c r="I237" s="4">
        <f t="shared" si="25"/>
        <v>90318.302447883019</v>
      </c>
      <c r="J237" s="4">
        <f t="shared" si="26"/>
        <v>500</v>
      </c>
      <c r="K237" s="4" t="str">
        <f t="shared" si="27"/>
        <v/>
      </c>
      <c r="L237" s="4">
        <f t="shared" si="28"/>
        <v>2163.4573496323683</v>
      </c>
      <c r="M237" s="4">
        <f>_xlfn.LET(
_xlpm.CumulativeInterestCalculation,SUM($F$29:$F237),
_xlpm.IsPrincipalZeroCondition,ROUND($I236,2) = 0,
_xlpm.IsPrincipalRemainingBlankCondition,$I236="",
_xlpm.IsPeriodBlankCondition,ISBLANK($A237),
_xlpm.Calculation,IF(_xlpm.IsPeriodBlankCondition,"",IF(_xlpm.IsPrincipalRemainingBlankCondition,"",IF(_xlpm.IsPrincipalZeroCondition,"",_xlpm.CumulativeInterestCalculation))),
_xlpm.Calculation
)</f>
        <v>266433.15644618805</v>
      </c>
      <c r="N237" s="4">
        <f>_xlfn.LET(
_xlpm.CumulativePrincipalCalculation,SUM($G$29:$H237),
_xlpm.CumulativePrincipalCalculationIfPrincipalLessThenOrEqualToMonthlyPaymentCondition,$N236+$H237,
_xlpm.PrincipalOwedCalculation,$B$10-$F237,
_xlpm.IsPrincipalLessThenOrEqualToMonthlyPaymentCondition,$I236&lt;=$B$10,
_xlpm.IsPrincipalZeroCondition,ROUND($I236,2) = 0,
_xlpm.IsPrincipalRemainingBlankCondition,$I236="",
_xlpm.IsPeriodBlankCondition,ISBLANK($A237),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89681.697552117068</v>
      </c>
      <c r="O237" s="4">
        <f>_xlfn.LET(
_xlpm.CumulativePMICalculation,SUM($K$29:$K237),
_xlpm.IsPrincipalZeroCondition,ROUND($I236,2) = 0,
_xlpm.IsPrincipalRemainingBlankCondition,$I236="",
_xlpm.IsPeriodBlankCondition,ISBLANK($A237),
_xlpm.Calculation,IF(_xlpm.IsPeriodBlankCondition,"",IF(_xlpm.IsPrincipalRemainingBlankCondition,"",IF(_xlpm.IsPrincipalZeroCondition,"",_xlpm.CumulativePMICalculation))),
_xlpm.Calculation
)</f>
        <v>26100</v>
      </c>
      <c r="P237" s="4">
        <f t="shared" si="31"/>
        <v>382214.8539983051</v>
      </c>
      <c r="Q237" s="4">
        <f>_xlfn.LET(
_xlpm.CumulativeHousingPaymentsIncludingAdditionalCosts,SUM($L$29:$L237),
_xlpm.PrincipalOwedCalculation,$B$10-$F237,
_xlpm.IsPrincipalLessThenOrEqualToMonthlyPaymentCondition,$I236&lt;=$B$10,
_xlpm.IsPrincipalZeroCondition,ROUND($I236,2) = 0,
_xlpm.IsPrincipalRemainingBlankCondition,$I236="",
_xlpm.IsPeriodBlankCondition,ISBLANK($A237),
_xlpm.Calculation,IF(_xlpm.IsPeriodBlankCondition,"",IF(_xlpm.IsPrincipalRemainingBlankCondition,"",IF(_xlpm.IsPrincipalZeroCondition,"",_xlpm.CumulativeHousingPaymentsIncludingAdditionalCosts))),
_xlpm.Calculation
)</f>
        <v>486714.85399830271</v>
      </c>
    </row>
    <row r="238" spans="1:17" x14ac:dyDescent="0.3">
      <c r="A238">
        <v>210</v>
      </c>
      <c r="B238" s="34">
        <f t="shared" si="29"/>
        <v>50192</v>
      </c>
      <c r="C238" s="53">
        <v>0.1</v>
      </c>
      <c r="D238" s="35">
        <f>_xlfn.LET(
_xlpm.Payment,IF(OR($C238&lt;&gt;$C237,$C237=""),-PMT($C238/12,COUNT($A238:$A$628),$I237),$D237),
_xlpm.IsPrincipalRemainingZeroCondition,ROUND($I237,2)=0,
_xlpm.IsPrincipalRemainingBlankCondition,$I237="",
_xlpm.IsPeriodBlankCondition,ISBLANK($A238),
_xlpm.Calculation,IF(_xlpm.IsPeriodBlankCondition,"",IF(_xlpm.IsPrincipalRemainingBlankCondition,"",IF(_xlpm.IsPrincipalRemainingZeroCondition,"",_xlpm.Payment))),
_xlpm.Calculation
)</f>
        <v>1563.4573496323683</v>
      </c>
      <c r="E238" s="4">
        <f t="shared" si="30"/>
        <v>90318.302447883019</v>
      </c>
      <c r="F238" s="4" cm="1">
        <f t="array" ref="F238">_xlfn.LET(
_xlpm.InterestCalculation,$I237*($C238/12),
_xlpm.IsPrincipalRemainingZeroCondition,ROUND($I237,2)=0,
_xlpm.IsPrincipalRemainingBlankCondition,$I237="",
_xlpm.IsPeriodBlankCondition,ISBLANK($A238),
_xlpm.Calculation,IF(_xlpm.IsPeriodBlankCondition,"",IF(_xlpm.IsPrincipalRemainingBlankCondition,"",IF(_xlpm.IsPrincipalRemainingZeroCondition,"",_xlpm.InterestCalculation))),
_xlpm.Calculation
)</f>
        <v>752.65252039902521</v>
      </c>
      <c r="G238" s="4">
        <f t="shared" ref="G238:G301" si="32">_xlfn.LET(
_xlpm.PrincipalOwedCalculation,$D238-$F238,
_xlpm.IsPrincipalLessThenOrEqualToMonthlyPaymentCondition,$I237&lt;=$D238,
_xlpm.IsPrincipalZeroCondition,ROUND($I237,2) = 0,
_xlpm.IsPrincipalRemainingBlankCondition,$I237="",
_xlpm.IsPeriodBlankCondition,ISBLANK($A238),
_xlpm.Calculation,IF(_xlpm.IsPeriodBlankCondition,"",IF(_xlpm.IsPrincipalRemainingBlankCondition,"",IF(_xlpm.IsPrincipalZeroCondition,"",IF(_xlpm.IsPrincipalLessThenOrEqualToMonthlyPaymentCondition,$I237,_xlpm.PrincipalOwedCalculation)))),
_xlpm.Calculation
)</f>
        <v>810.80482923334307</v>
      </c>
      <c r="H238" s="4">
        <v>100</v>
      </c>
      <c r="I238" s="4">
        <f t="shared" si="25"/>
        <v>89407.497618649679</v>
      </c>
      <c r="J238" s="4">
        <f t="shared" si="26"/>
        <v>500</v>
      </c>
      <c r="K238" s="4" t="str">
        <f t="shared" si="27"/>
        <v/>
      </c>
      <c r="L238" s="4">
        <f t="shared" si="28"/>
        <v>2163.4573496323683</v>
      </c>
      <c r="M238" s="4">
        <f>_xlfn.LET(
_xlpm.CumulativeInterestCalculation,SUM($F$29:$F238),
_xlpm.IsPrincipalZeroCondition,ROUND($I237,2) = 0,
_xlpm.IsPrincipalRemainingBlankCondition,$I237="",
_xlpm.IsPeriodBlankCondition,ISBLANK($A238),
_xlpm.Calculation,IF(_xlpm.IsPeriodBlankCondition,"",IF(_xlpm.IsPrincipalRemainingBlankCondition,"",IF(_xlpm.IsPrincipalZeroCondition,"",_xlpm.CumulativeInterestCalculation))),
_xlpm.Calculation
)</f>
        <v>267185.80896658706</v>
      </c>
      <c r="N238" s="4">
        <f>_xlfn.LET(
_xlpm.CumulativePrincipalCalculation,SUM($G$29:$H238),
_xlpm.CumulativePrincipalCalculationIfPrincipalLessThenOrEqualToMonthlyPaymentCondition,$N237+$H238,
_xlpm.PrincipalOwedCalculation,$B$10-$F238,
_xlpm.IsPrincipalLessThenOrEqualToMonthlyPaymentCondition,$I237&lt;=$B$10,
_xlpm.IsPrincipalZeroCondition,ROUND($I237,2) = 0,
_xlpm.IsPrincipalRemainingBlankCondition,$I237="",
_xlpm.IsPeriodBlankCondition,ISBLANK($A238),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90592.502381350409</v>
      </c>
      <c r="O238" s="4">
        <f>_xlfn.LET(
_xlpm.CumulativePMICalculation,SUM($K$29:$K238),
_xlpm.IsPrincipalZeroCondition,ROUND($I237,2) = 0,
_xlpm.IsPrincipalRemainingBlankCondition,$I237="",
_xlpm.IsPeriodBlankCondition,ISBLANK($A238),
_xlpm.Calculation,IF(_xlpm.IsPeriodBlankCondition,"",IF(_xlpm.IsPrincipalRemainingBlankCondition,"",IF(_xlpm.IsPrincipalZeroCondition,"",_xlpm.CumulativePMICalculation))),
_xlpm.Calculation
)</f>
        <v>26100</v>
      </c>
      <c r="P238" s="4">
        <f t="shared" si="31"/>
        <v>383878.31134793744</v>
      </c>
      <c r="Q238" s="4">
        <f>_xlfn.LET(
_xlpm.CumulativeHousingPaymentsIncludingAdditionalCosts,SUM($L$29:$L238),
_xlpm.PrincipalOwedCalculation,$B$10-$F238,
_xlpm.IsPrincipalLessThenOrEqualToMonthlyPaymentCondition,$I237&lt;=$B$10,
_xlpm.IsPrincipalZeroCondition,ROUND($I237,2) = 0,
_xlpm.IsPrincipalRemainingBlankCondition,$I237="",
_xlpm.IsPeriodBlankCondition,ISBLANK($A238),
_xlpm.Calculation,IF(_xlpm.IsPeriodBlankCondition,"",IF(_xlpm.IsPrincipalRemainingBlankCondition,"",IF(_xlpm.IsPrincipalZeroCondition,"",_xlpm.CumulativeHousingPaymentsIncludingAdditionalCosts))),
_xlpm.Calculation
)</f>
        <v>488878.31134793506</v>
      </c>
    </row>
    <row r="239" spans="1:17" x14ac:dyDescent="0.3">
      <c r="A239">
        <v>211</v>
      </c>
      <c r="B239" s="34">
        <f t="shared" si="29"/>
        <v>50222</v>
      </c>
      <c r="C239" s="53">
        <v>0.1</v>
      </c>
      <c r="D239" s="35">
        <f>_xlfn.LET(
_xlpm.Payment,IF(OR($C239&lt;&gt;$C238,$C238=""),-PMT($C239/12,COUNT($A239:$A$628),$I238),$D238),
_xlpm.IsPrincipalRemainingZeroCondition,ROUND($I238,2)=0,
_xlpm.IsPrincipalRemainingBlankCondition,$I238="",
_xlpm.IsPeriodBlankCondition,ISBLANK($A239),
_xlpm.Calculation,IF(_xlpm.IsPeriodBlankCondition,"",IF(_xlpm.IsPrincipalRemainingBlankCondition,"",IF(_xlpm.IsPrincipalRemainingZeroCondition,"",_xlpm.Payment))),
_xlpm.Calculation
)</f>
        <v>1563.4573496323683</v>
      </c>
      <c r="E239" s="4">
        <f t="shared" si="30"/>
        <v>89407.497618649679</v>
      </c>
      <c r="F239" s="4" cm="1">
        <f t="array" ref="F239">_xlfn.LET(
_xlpm.InterestCalculation,$I238*($C239/12),
_xlpm.IsPrincipalRemainingZeroCondition,ROUND($I238,2)=0,
_xlpm.IsPrincipalRemainingBlankCondition,$I238="",
_xlpm.IsPeriodBlankCondition,ISBLANK($A239),
_xlpm.Calculation,IF(_xlpm.IsPeriodBlankCondition,"",IF(_xlpm.IsPrincipalRemainingBlankCondition,"",IF(_xlpm.IsPrincipalRemainingZeroCondition,"",_xlpm.InterestCalculation))),
_xlpm.Calculation
)</f>
        <v>745.06248015541394</v>
      </c>
      <c r="G239" s="4">
        <f t="shared" si="32"/>
        <v>818.39486947695434</v>
      </c>
      <c r="H239" s="4">
        <v>100</v>
      </c>
      <c r="I239" s="4">
        <f t="shared" si="25"/>
        <v>88489.102749172729</v>
      </c>
      <c r="J239" s="4">
        <f t="shared" si="26"/>
        <v>500</v>
      </c>
      <c r="K239" s="4" t="str">
        <f t="shared" si="27"/>
        <v/>
      </c>
      <c r="L239" s="4">
        <f t="shared" si="28"/>
        <v>2163.4573496323683</v>
      </c>
      <c r="M239" s="4">
        <f>_xlfn.LET(
_xlpm.CumulativeInterestCalculation,SUM($F$29:$F239),
_xlpm.IsPrincipalZeroCondition,ROUND($I238,2) = 0,
_xlpm.IsPrincipalRemainingBlankCondition,$I238="",
_xlpm.IsPeriodBlankCondition,ISBLANK($A239),
_xlpm.Calculation,IF(_xlpm.IsPeriodBlankCondition,"",IF(_xlpm.IsPrincipalRemainingBlankCondition,"",IF(_xlpm.IsPrincipalZeroCondition,"",_xlpm.CumulativeInterestCalculation))),
_xlpm.Calculation
)</f>
        <v>267930.8714467425</v>
      </c>
      <c r="N239" s="4">
        <f>_xlfn.LET(
_xlpm.CumulativePrincipalCalculation,SUM($G$29:$H239),
_xlpm.CumulativePrincipalCalculationIfPrincipalLessThenOrEqualToMonthlyPaymentCondition,$N238+$H239,
_xlpm.PrincipalOwedCalculation,$B$10-$F239,
_xlpm.IsPrincipalLessThenOrEqualToMonthlyPaymentCondition,$I238&lt;=$B$10,
_xlpm.IsPrincipalZeroCondition,ROUND($I238,2) = 0,
_xlpm.IsPrincipalRemainingBlankCondition,$I238="",
_xlpm.IsPeriodBlankCondition,ISBLANK($A239),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91510.897250827358</v>
      </c>
      <c r="O239" s="4">
        <f>_xlfn.LET(
_xlpm.CumulativePMICalculation,SUM($K$29:$K239),
_xlpm.IsPrincipalZeroCondition,ROUND($I238,2) = 0,
_xlpm.IsPrincipalRemainingBlankCondition,$I238="",
_xlpm.IsPeriodBlankCondition,ISBLANK($A239),
_xlpm.Calculation,IF(_xlpm.IsPeriodBlankCondition,"",IF(_xlpm.IsPrincipalRemainingBlankCondition,"",IF(_xlpm.IsPrincipalZeroCondition,"",_xlpm.CumulativePMICalculation))),
_xlpm.Calculation
)</f>
        <v>26100</v>
      </c>
      <c r="P239" s="4">
        <f t="shared" si="31"/>
        <v>385541.76869756985</v>
      </c>
      <c r="Q239" s="4">
        <f>_xlfn.LET(
_xlpm.CumulativeHousingPaymentsIncludingAdditionalCosts,SUM($L$29:$L239),
_xlpm.PrincipalOwedCalculation,$B$10-$F239,
_xlpm.IsPrincipalLessThenOrEqualToMonthlyPaymentCondition,$I238&lt;=$B$10,
_xlpm.IsPrincipalZeroCondition,ROUND($I238,2) = 0,
_xlpm.IsPrincipalRemainingBlankCondition,$I238="",
_xlpm.IsPeriodBlankCondition,ISBLANK($A239),
_xlpm.Calculation,IF(_xlpm.IsPeriodBlankCondition,"",IF(_xlpm.IsPrincipalRemainingBlankCondition,"",IF(_xlpm.IsPrincipalZeroCondition,"",_xlpm.CumulativeHousingPaymentsIncludingAdditionalCosts))),
_xlpm.Calculation
)</f>
        <v>491041.7686975674</v>
      </c>
    </row>
    <row r="240" spans="1:17" x14ac:dyDescent="0.3">
      <c r="A240">
        <v>212</v>
      </c>
      <c r="B240" s="34">
        <f t="shared" si="29"/>
        <v>50253</v>
      </c>
      <c r="C240" s="53">
        <v>0.1</v>
      </c>
      <c r="D240" s="35">
        <f>_xlfn.LET(
_xlpm.Payment,IF(OR($C240&lt;&gt;$C239,$C239=""),-PMT($C240/12,COUNT($A240:$A$628),$I239),$D239),
_xlpm.IsPrincipalRemainingZeroCondition,ROUND($I239,2)=0,
_xlpm.IsPrincipalRemainingBlankCondition,$I239="",
_xlpm.IsPeriodBlankCondition,ISBLANK($A240),
_xlpm.Calculation,IF(_xlpm.IsPeriodBlankCondition,"",IF(_xlpm.IsPrincipalRemainingBlankCondition,"",IF(_xlpm.IsPrincipalRemainingZeroCondition,"",_xlpm.Payment))),
_xlpm.Calculation
)</f>
        <v>1563.4573496323683</v>
      </c>
      <c r="E240" s="4">
        <f t="shared" si="30"/>
        <v>88489.102749172729</v>
      </c>
      <c r="F240" s="4" cm="1">
        <f t="array" ref="F240">_xlfn.LET(
_xlpm.InterestCalculation,$I239*($C240/12),
_xlpm.IsPrincipalRemainingZeroCondition,ROUND($I239,2)=0,
_xlpm.IsPrincipalRemainingBlankCondition,$I239="",
_xlpm.IsPeriodBlankCondition,ISBLANK($A240),
_xlpm.Calculation,IF(_xlpm.IsPeriodBlankCondition,"",IF(_xlpm.IsPrincipalRemainingBlankCondition,"",IF(_xlpm.IsPrincipalRemainingZeroCondition,"",_xlpm.InterestCalculation))),
_xlpm.Calculation
)</f>
        <v>737.40918957643942</v>
      </c>
      <c r="G240" s="4">
        <f t="shared" si="32"/>
        <v>826.04816005592886</v>
      </c>
      <c r="H240" s="4">
        <v>100</v>
      </c>
      <c r="I240" s="4">
        <f t="shared" si="25"/>
        <v>87563.0545891168</v>
      </c>
      <c r="J240" s="4">
        <f t="shared" si="26"/>
        <v>500</v>
      </c>
      <c r="K240" s="4" t="str">
        <f t="shared" si="27"/>
        <v/>
      </c>
      <c r="L240" s="4">
        <f t="shared" si="28"/>
        <v>2163.4573496323683</v>
      </c>
      <c r="M240" s="4">
        <f>_xlfn.LET(
_xlpm.CumulativeInterestCalculation,SUM($F$29:$F240),
_xlpm.IsPrincipalZeroCondition,ROUND($I239,2) = 0,
_xlpm.IsPrincipalRemainingBlankCondition,$I239="",
_xlpm.IsPeriodBlankCondition,ISBLANK($A240),
_xlpm.Calculation,IF(_xlpm.IsPeriodBlankCondition,"",IF(_xlpm.IsPrincipalRemainingBlankCondition,"",IF(_xlpm.IsPrincipalZeroCondition,"",_xlpm.CumulativeInterestCalculation))),
_xlpm.Calculation
)</f>
        <v>268668.28063631896</v>
      </c>
      <c r="N240" s="4">
        <f>_xlfn.LET(
_xlpm.CumulativePrincipalCalculation,SUM($G$29:$H240),
_xlpm.CumulativePrincipalCalculationIfPrincipalLessThenOrEqualToMonthlyPaymentCondition,$N239+$H240,
_xlpm.PrincipalOwedCalculation,$B$10-$F240,
_xlpm.IsPrincipalLessThenOrEqualToMonthlyPaymentCondition,$I239&lt;=$B$10,
_xlpm.IsPrincipalZeroCondition,ROUND($I239,2) = 0,
_xlpm.IsPrincipalRemainingBlankCondition,$I239="",
_xlpm.IsPeriodBlankCondition,ISBLANK($A240),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92436.945410883287</v>
      </c>
      <c r="O240" s="4">
        <f>_xlfn.LET(
_xlpm.CumulativePMICalculation,SUM($K$29:$K240),
_xlpm.IsPrincipalZeroCondition,ROUND($I239,2) = 0,
_xlpm.IsPrincipalRemainingBlankCondition,$I239="",
_xlpm.IsPeriodBlankCondition,ISBLANK($A240),
_xlpm.Calculation,IF(_xlpm.IsPeriodBlankCondition,"",IF(_xlpm.IsPrincipalRemainingBlankCondition,"",IF(_xlpm.IsPrincipalZeroCondition,"",_xlpm.CumulativePMICalculation))),
_xlpm.Calculation
)</f>
        <v>26100</v>
      </c>
      <c r="P240" s="4">
        <f t="shared" si="31"/>
        <v>387205.22604720225</v>
      </c>
      <c r="Q240" s="4">
        <f>_xlfn.LET(
_xlpm.CumulativeHousingPaymentsIncludingAdditionalCosts,SUM($L$29:$L240),
_xlpm.PrincipalOwedCalculation,$B$10-$F240,
_xlpm.IsPrincipalLessThenOrEqualToMonthlyPaymentCondition,$I239&lt;=$B$10,
_xlpm.IsPrincipalZeroCondition,ROUND($I239,2) = 0,
_xlpm.IsPrincipalRemainingBlankCondition,$I239="",
_xlpm.IsPeriodBlankCondition,ISBLANK($A240),
_xlpm.Calculation,IF(_xlpm.IsPeriodBlankCondition,"",IF(_xlpm.IsPrincipalRemainingBlankCondition,"",IF(_xlpm.IsPrincipalZeroCondition,"",_xlpm.CumulativeHousingPaymentsIncludingAdditionalCosts))),
_xlpm.Calculation
)</f>
        <v>493205.22604719974</v>
      </c>
    </row>
    <row r="241" spans="1:17" x14ac:dyDescent="0.3">
      <c r="A241">
        <v>213</v>
      </c>
      <c r="B241" s="34">
        <f t="shared" si="29"/>
        <v>50284</v>
      </c>
      <c r="C241" s="53">
        <v>0.1</v>
      </c>
      <c r="D241" s="35">
        <f>_xlfn.LET(
_xlpm.Payment,IF(OR($C241&lt;&gt;$C240,$C240=""),-PMT($C241/12,COUNT($A241:$A$628),$I240),$D240),
_xlpm.IsPrincipalRemainingZeroCondition,ROUND($I240,2)=0,
_xlpm.IsPrincipalRemainingBlankCondition,$I240="",
_xlpm.IsPeriodBlankCondition,ISBLANK($A241),
_xlpm.Calculation,IF(_xlpm.IsPeriodBlankCondition,"",IF(_xlpm.IsPrincipalRemainingBlankCondition,"",IF(_xlpm.IsPrincipalRemainingZeroCondition,"",_xlpm.Payment))),
_xlpm.Calculation
)</f>
        <v>1563.4573496323683</v>
      </c>
      <c r="E241" s="4">
        <f t="shared" si="30"/>
        <v>87563.0545891168</v>
      </c>
      <c r="F241" s="4" cm="1">
        <f t="array" ref="F241">_xlfn.LET(
_xlpm.InterestCalculation,$I240*($C241/12),
_xlpm.IsPrincipalRemainingZeroCondition,ROUND($I240,2)=0,
_xlpm.IsPrincipalRemainingBlankCondition,$I240="",
_xlpm.IsPeriodBlankCondition,ISBLANK($A241),
_xlpm.Calculation,IF(_xlpm.IsPeriodBlankCondition,"",IF(_xlpm.IsPrincipalRemainingBlankCondition,"",IF(_xlpm.IsPrincipalRemainingZeroCondition,"",_xlpm.InterestCalculation))),
_xlpm.Calculation
)</f>
        <v>729.69212157597337</v>
      </c>
      <c r="G241" s="4">
        <f t="shared" si="32"/>
        <v>833.7652280563949</v>
      </c>
      <c r="H241" s="4">
        <v>100</v>
      </c>
      <c r="I241" s="4">
        <f t="shared" si="25"/>
        <v>86629.289361060408</v>
      </c>
      <c r="J241" s="4">
        <f t="shared" si="26"/>
        <v>500</v>
      </c>
      <c r="K241" s="4" t="str">
        <f t="shared" si="27"/>
        <v/>
      </c>
      <c r="L241" s="4">
        <f t="shared" si="28"/>
        <v>2163.4573496323683</v>
      </c>
      <c r="M241" s="4">
        <f>_xlfn.LET(
_xlpm.CumulativeInterestCalculation,SUM($F$29:$F241),
_xlpm.IsPrincipalZeroCondition,ROUND($I240,2) = 0,
_xlpm.IsPrincipalRemainingBlankCondition,$I240="",
_xlpm.IsPeriodBlankCondition,ISBLANK($A241),
_xlpm.Calculation,IF(_xlpm.IsPeriodBlankCondition,"",IF(_xlpm.IsPrincipalRemainingBlankCondition,"",IF(_xlpm.IsPrincipalZeroCondition,"",_xlpm.CumulativeInterestCalculation))),
_xlpm.Calculation
)</f>
        <v>269397.97275789495</v>
      </c>
      <c r="N241" s="4">
        <f>_xlfn.LET(
_xlpm.CumulativePrincipalCalculation,SUM($G$29:$H241),
_xlpm.CumulativePrincipalCalculationIfPrincipalLessThenOrEqualToMonthlyPaymentCondition,$N240+$H241,
_xlpm.PrincipalOwedCalculation,$B$10-$F241,
_xlpm.IsPrincipalLessThenOrEqualToMonthlyPaymentCondition,$I240&lt;=$B$10,
_xlpm.IsPrincipalZeroCondition,ROUND($I240,2) = 0,
_xlpm.IsPrincipalRemainingBlankCondition,$I240="",
_xlpm.IsPeriodBlankCondition,ISBLANK($A241),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93370.710638939679</v>
      </c>
      <c r="O241" s="4">
        <f>_xlfn.LET(
_xlpm.CumulativePMICalculation,SUM($K$29:$K241),
_xlpm.IsPrincipalZeroCondition,ROUND($I240,2) = 0,
_xlpm.IsPrincipalRemainingBlankCondition,$I240="",
_xlpm.IsPeriodBlankCondition,ISBLANK($A241),
_xlpm.Calculation,IF(_xlpm.IsPeriodBlankCondition,"",IF(_xlpm.IsPrincipalRemainingBlankCondition,"",IF(_xlpm.IsPrincipalZeroCondition,"",_xlpm.CumulativePMICalculation))),
_xlpm.Calculation
)</f>
        <v>26100</v>
      </c>
      <c r="P241" s="4">
        <f t="shared" si="31"/>
        <v>388868.68339683465</v>
      </c>
      <c r="Q241" s="4">
        <f>_xlfn.LET(
_xlpm.CumulativeHousingPaymentsIncludingAdditionalCosts,SUM($L$29:$L241),
_xlpm.PrincipalOwedCalculation,$B$10-$F241,
_xlpm.IsPrincipalLessThenOrEqualToMonthlyPaymentCondition,$I240&lt;=$B$10,
_xlpm.IsPrincipalZeroCondition,ROUND($I240,2) = 0,
_xlpm.IsPrincipalRemainingBlankCondition,$I240="",
_xlpm.IsPeriodBlankCondition,ISBLANK($A241),
_xlpm.Calculation,IF(_xlpm.IsPeriodBlankCondition,"",IF(_xlpm.IsPrincipalRemainingBlankCondition,"",IF(_xlpm.IsPrincipalZeroCondition,"",_xlpm.CumulativeHousingPaymentsIncludingAdditionalCosts))),
_xlpm.Calculation
)</f>
        <v>495368.68339683209</v>
      </c>
    </row>
    <row r="242" spans="1:17" x14ac:dyDescent="0.3">
      <c r="A242">
        <v>214</v>
      </c>
      <c r="B242" s="34">
        <f t="shared" si="29"/>
        <v>50314</v>
      </c>
      <c r="C242" s="53">
        <v>0.1</v>
      </c>
      <c r="D242" s="35">
        <f>_xlfn.LET(
_xlpm.Payment,IF(OR($C242&lt;&gt;$C241,$C241=""),-PMT($C242/12,COUNT($A242:$A$628),$I241),$D241),
_xlpm.IsPrincipalRemainingZeroCondition,ROUND($I241,2)=0,
_xlpm.IsPrincipalRemainingBlankCondition,$I241="",
_xlpm.IsPeriodBlankCondition,ISBLANK($A242),
_xlpm.Calculation,IF(_xlpm.IsPeriodBlankCondition,"",IF(_xlpm.IsPrincipalRemainingBlankCondition,"",IF(_xlpm.IsPrincipalRemainingZeroCondition,"",_xlpm.Payment))),
_xlpm.Calculation
)</f>
        <v>1563.4573496323683</v>
      </c>
      <c r="E242" s="4">
        <f t="shared" si="30"/>
        <v>86629.289361060408</v>
      </c>
      <c r="F242" s="4" cm="1">
        <f t="array" ref="F242">_xlfn.LET(
_xlpm.InterestCalculation,$I241*($C242/12),
_xlpm.IsPrincipalRemainingZeroCondition,ROUND($I241,2)=0,
_xlpm.IsPrincipalRemainingBlankCondition,$I241="",
_xlpm.IsPeriodBlankCondition,ISBLANK($A242),
_xlpm.Calculation,IF(_xlpm.IsPeriodBlankCondition,"",IF(_xlpm.IsPrincipalRemainingBlankCondition,"",IF(_xlpm.IsPrincipalRemainingZeroCondition,"",_xlpm.InterestCalculation))),
_xlpm.Calculation
)</f>
        <v>721.91074467550334</v>
      </c>
      <c r="G242" s="4">
        <f t="shared" si="32"/>
        <v>841.54660495686494</v>
      </c>
      <c r="H242" s="4">
        <v>100</v>
      </c>
      <c r="I242" s="4">
        <f t="shared" si="25"/>
        <v>85687.742756103544</v>
      </c>
      <c r="J242" s="4">
        <f t="shared" si="26"/>
        <v>500</v>
      </c>
      <c r="K242" s="4" t="str">
        <f t="shared" si="27"/>
        <v/>
      </c>
      <c r="L242" s="4">
        <f t="shared" si="28"/>
        <v>2163.4573496323683</v>
      </c>
      <c r="M242" s="4">
        <f>_xlfn.LET(
_xlpm.CumulativeInterestCalculation,SUM($F$29:$F242),
_xlpm.IsPrincipalZeroCondition,ROUND($I241,2) = 0,
_xlpm.IsPrincipalRemainingBlankCondition,$I241="",
_xlpm.IsPeriodBlankCondition,ISBLANK($A242),
_xlpm.Calculation,IF(_xlpm.IsPeriodBlankCondition,"",IF(_xlpm.IsPrincipalRemainingBlankCondition,"",IF(_xlpm.IsPrincipalZeroCondition,"",_xlpm.CumulativeInterestCalculation))),
_xlpm.Calculation
)</f>
        <v>270119.88350257045</v>
      </c>
      <c r="N242" s="4">
        <f>_xlfn.LET(
_xlpm.CumulativePrincipalCalculation,SUM($G$29:$H242),
_xlpm.CumulativePrincipalCalculationIfPrincipalLessThenOrEqualToMonthlyPaymentCondition,$N241+$H242,
_xlpm.PrincipalOwedCalculation,$B$10-$F242,
_xlpm.IsPrincipalLessThenOrEqualToMonthlyPaymentCondition,$I241&lt;=$B$10,
_xlpm.IsPrincipalZeroCondition,ROUND($I241,2) = 0,
_xlpm.IsPrincipalRemainingBlankCondition,$I241="",
_xlpm.IsPeriodBlankCondition,ISBLANK($A242),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94312.257243896544</v>
      </c>
      <c r="O242" s="4">
        <f>_xlfn.LET(
_xlpm.CumulativePMICalculation,SUM($K$29:$K242),
_xlpm.IsPrincipalZeroCondition,ROUND($I241,2) = 0,
_xlpm.IsPrincipalRemainingBlankCondition,$I241="",
_xlpm.IsPeriodBlankCondition,ISBLANK($A242),
_xlpm.Calculation,IF(_xlpm.IsPeriodBlankCondition,"",IF(_xlpm.IsPrincipalRemainingBlankCondition,"",IF(_xlpm.IsPrincipalZeroCondition,"",_xlpm.CumulativePMICalculation))),
_xlpm.Calculation
)</f>
        <v>26100</v>
      </c>
      <c r="P242" s="4">
        <f t="shared" si="31"/>
        <v>390532.14074646699</v>
      </c>
      <c r="Q242" s="4">
        <f>_xlfn.LET(
_xlpm.CumulativeHousingPaymentsIncludingAdditionalCosts,SUM($L$29:$L242),
_xlpm.PrincipalOwedCalculation,$B$10-$F242,
_xlpm.IsPrincipalLessThenOrEqualToMonthlyPaymentCondition,$I241&lt;=$B$10,
_xlpm.IsPrincipalZeroCondition,ROUND($I241,2) = 0,
_xlpm.IsPrincipalRemainingBlankCondition,$I241="",
_xlpm.IsPeriodBlankCondition,ISBLANK($A242),
_xlpm.Calculation,IF(_xlpm.IsPeriodBlankCondition,"",IF(_xlpm.IsPrincipalRemainingBlankCondition,"",IF(_xlpm.IsPrincipalZeroCondition,"",_xlpm.CumulativeHousingPaymentsIncludingAdditionalCosts))),
_xlpm.Calculation
)</f>
        <v>497532.14074646443</v>
      </c>
    </row>
    <row r="243" spans="1:17" x14ac:dyDescent="0.3">
      <c r="A243">
        <v>215</v>
      </c>
      <c r="B243" s="34">
        <f t="shared" si="29"/>
        <v>50345</v>
      </c>
      <c r="C243" s="53">
        <v>0.1</v>
      </c>
      <c r="D243" s="35">
        <f>_xlfn.LET(
_xlpm.Payment,IF(OR($C243&lt;&gt;$C242,$C242=""),-PMT($C243/12,COUNT($A243:$A$628),$I242),$D242),
_xlpm.IsPrincipalRemainingZeroCondition,ROUND($I242,2)=0,
_xlpm.IsPrincipalRemainingBlankCondition,$I242="",
_xlpm.IsPeriodBlankCondition,ISBLANK($A243),
_xlpm.Calculation,IF(_xlpm.IsPeriodBlankCondition,"",IF(_xlpm.IsPrincipalRemainingBlankCondition,"",IF(_xlpm.IsPrincipalRemainingZeroCondition,"",_xlpm.Payment))),
_xlpm.Calculation
)</f>
        <v>1563.4573496323683</v>
      </c>
      <c r="E243" s="4">
        <f t="shared" si="30"/>
        <v>85687.742756103544</v>
      </c>
      <c r="F243" s="4" cm="1">
        <f t="array" ref="F243">_xlfn.LET(
_xlpm.InterestCalculation,$I242*($C243/12),
_xlpm.IsPrincipalRemainingZeroCondition,ROUND($I242,2)=0,
_xlpm.IsPrincipalRemainingBlankCondition,$I242="",
_xlpm.IsPeriodBlankCondition,ISBLANK($A243),
_xlpm.Calculation,IF(_xlpm.IsPeriodBlankCondition,"",IF(_xlpm.IsPrincipalRemainingBlankCondition,"",IF(_xlpm.IsPrincipalRemainingZeroCondition,"",_xlpm.InterestCalculation))),
_xlpm.Calculation
)</f>
        <v>714.06452296752957</v>
      </c>
      <c r="G243" s="4">
        <f t="shared" si="32"/>
        <v>849.39282666483871</v>
      </c>
      <c r="H243" s="4">
        <v>100</v>
      </c>
      <c r="I243" s="4">
        <f t="shared" si="25"/>
        <v>84738.3499294387</v>
      </c>
      <c r="J243" s="4">
        <f t="shared" si="26"/>
        <v>500</v>
      </c>
      <c r="K243" s="4" t="str">
        <f t="shared" si="27"/>
        <v/>
      </c>
      <c r="L243" s="4">
        <f t="shared" si="28"/>
        <v>2163.4573496323683</v>
      </c>
      <c r="M243" s="4">
        <f>_xlfn.LET(
_xlpm.CumulativeInterestCalculation,SUM($F$29:$F243),
_xlpm.IsPrincipalZeroCondition,ROUND($I242,2) = 0,
_xlpm.IsPrincipalRemainingBlankCondition,$I242="",
_xlpm.IsPeriodBlankCondition,ISBLANK($A243),
_xlpm.Calculation,IF(_xlpm.IsPeriodBlankCondition,"",IF(_xlpm.IsPrincipalRemainingBlankCondition,"",IF(_xlpm.IsPrincipalZeroCondition,"",_xlpm.CumulativeInterestCalculation))),
_xlpm.Calculation
)</f>
        <v>270833.948025538</v>
      </c>
      <c r="N243" s="4">
        <f>_xlfn.LET(
_xlpm.CumulativePrincipalCalculation,SUM($G$29:$H243),
_xlpm.CumulativePrincipalCalculationIfPrincipalLessThenOrEqualToMonthlyPaymentCondition,$N242+$H243,
_xlpm.PrincipalOwedCalculation,$B$10-$F243,
_xlpm.IsPrincipalLessThenOrEqualToMonthlyPaymentCondition,$I242&lt;=$B$10,
_xlpm.IsPrincipalZeroCondition,ROUND($I242,2) = 0,
_xlpm.IsPrincipalRemainingBlankCondition,$I242="",
_xlpm.IsPeriodBlankCondition,ISBLANK($A243),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95261.650070561387</v>
      </c>
      <c r="O243" s="4">
        <f>_xlfn.LET(
_xlpm.CumulativePMICalculation,SUM($K$29:$K243),
_xlpm.IsPrincipalZeroCondition,ROUND($I242,2) = 0,
_xlpm.IsPrincipalRemainingBlankCondition,$I242="",
_xlpm.IsPeriodBlankCondition,ISBLANK($A243),
_xlpm.Calculation,IF(_xlpm.IsPeriodBlankCondition,"",IF(_xlpm.IsPrincipalRemainingBlankCondition,"",IF(_xlpm.IsPrincipalZeroCondition,"",_xlpm.CumulativePMICalculation))),
_xlpm.Calculation
)</f>
        <v>26100</v>
      </c>
      <c r="P243" s="4">
        <f t="shared" si="31"/>
        <v>392195.59809609939</v>
      </c>
      <c r="Q243" s="4">
        <f>_xlfn.LET(
_xlpm.CumulativeHousingPaymentsIncludingAdditionalCosts,SUM($L$29:$L243),
_xlpm.PrincipalOwedCalculation,$B$10-$F243,
_xlpm.IsPrincipalLessThenOrEqualToMonthlyPaymentCondition,$I242&lt;=$B$10,
_xlpm.IsPrincipalZeroCondition,ROUND($I242,2) = 0,
_xlpm.IsPrincipalRemainingBlankCondition,$I242="",
_xlpm.IsPeriodBlankCondition,ISBLANK($A243),
_xlpm.Calculation,IF(_xlpm.IsPeriodBlankCondition,"",IF(_xlpm.IsPrincipalRemainingBlankCondition,"",IF(_xlpm.IsPrincipalZeroCondition,"",_xlpm.CumulativeHousingPaymentsIncludingAdditionalCosts))),
_xlpm.Calculation
)</f>
        <v>499695.59809609677</v>
      </c>
    </row>
    <row r="244" spans="1:17" x14ac:dyDescent="0.3">
      <c r="A244">
        <v>216</v>
      </c>
      <c r="B244" s="34">
        <f t="shared" si="29"/>
        <v>50375</v>
      </c>
      <c r="C244" s="53">
        <v>0.1</v>
      </c>
      <c r="D244" s="35">
        <f>_xlfn.LET(
_xlpm.Payment,IF(OR($C244&lt;&gt;$C243,$C243=""),-PMT($C244/12,COUNT($A244:$A$628),$I243),$D243),
_xlpm.IsPrincipalRemainingZeroCondition,ROUND($I243,2)=0,
_xlpm.IsPrincipalRemainingBlankCondition,$I243="",
_xlpm.IsPeriodBlankCondition,ISBLANK($A244),
_xlpm.Calculation,IF(_xlpm.IsPeriodBlankCondition,"",IF(_xlpm.IsPrincipalRemainingBlankCondition,"",IF(_xlpm.IsPrincipalRemainingZeroCondition,"",_xlpm.Payment))),
_xlpm.Calculation
)</f>
        <v>1563.4573496323683</v>
      </c>
      <c r="E244" s="4">
        <f t="shared" si="30"/>
        <v>84738.3499294387</v>
      </c>
      <c r="F244" s="4" cm="1">
        <f t="array" ref="F244">_xlfn.LET(
_xlpm.InterestCalculation,$I243*($C244/12),
_xlpm.IsPrincipalRemainingZeroCondition,ROUND($I243,2)=0,
_xlpm.IsPrincipalRemainingBlankCondition,$I243="",
_xlpm.IsPeriodBlankCondition,ISBLANK($A244),
_xlpm.Calculation,IF(_xlpm.IsPeriodBlankCondition,"",IF(_xlpm.IsPrincipalRemainingBlankCondition,"",IF(_xlpm.IsPrincipalRemainingZeroCondition,"",_xlpm.InterestCalculation))),
_xlpm.Calculation
)</f>
        <v>706.15291607865584</v>
      </c>
      <c r="G244" s="4">
        <f t="shared" si="32"/>
        <v>857.30443355371244</v>
      </c>
      <c r="H244" s="4">
        <v>100</v>
      </c>
      <c r="I244" s="4">
        <f t="shared" si="25"/>
        <v>83781.045495884988</v>
      </c>
      <c r="J244" s="4">
        <f t="shared" si="26"/>
        <v>500</v>
      </c>
      <c r="K244" s="4" t="str">
        <f t="shared" si="27"/>
        <v/>
      </c>
      <c r="L244" s="4">
        <f t="shared" si="28"/>
        <v>2163.4573496323683</v>
      </c>
      <c r="M244" s="4">
        <f>_xlfn.LET(
_xlpm.CumulativeInterestCalculation,SUM($F$29:$F244),
_xlpm.IsPrincipalZeroCondition,ROUND($I243,2) = 0,
_xlpm.IsPrincipalRemainingBlankCondition,$I243="",
_xlpm.IsPeriodBlankCondition,ISBLANK($A244),
_xlpm.Calculation,IF(_xlpm.IsPeriodBlankCondition,"",IF(_xlpm.IsPrincipalRemainingBlankCondition,"",IF(_xlpm.IsPrincipalZeroCondition,"",_xlpm.CumulativeInterestCalculation))),
_xlpm.Calculation
)</f>
        <v>271540.10094161663</v>
      </c>
      <c r="N244" s="4">
        <f>_xlfn.LET(
_xlpm.CumulativePrincipalCalculation,SUM($G$29:$H244),
_xlpm.CumulativePrincipalCalculationIfPrincipalLessThenOrEqualToMonthlyPaymentCondition,$N243+$H244,
_xlpm.PrincipalOwedCalculation,$B$10-$F244,
_xlpm.IsPrincipalLessThenOrEqualToMonthlyPaymentCondition,$I243&lt;=$B$10,
_xlpm.IsPrincipalZeroCondition,ROUND($I243,2) = 0,
_xlpm.IsPrincipalRemainingBlankCondition,$I243="",
_xlpm.IsPeriodBlankCondition,ISBLANK($A244),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96218.9545041151</v>
      </c>
      <c r="O244" s="4">
        <f>_xlfn.LET(
_xlpm.CumulativePMICalculation,SUM($K$29:$K244),
_xlpm.IsPrincipalZeroCondition,ROUND($I243,2) = 0,
_xlpm.IsPrincipalRemainingBlankCondition,$I243="",
_xlpm.IsPeriodBlankCondition,ISBLANK($A244),
_xlpm.Calculation,IF(_xlpm.IsPeriodBlankCondition,"",IF(_xlpm.IsPrincipalRemainingBlankCondition,"",IF(_xlpm.IsPrincipalZeroCondition,"",_xlpm.CumulativePMICalculation))),
_xlpm.Calculation
)</f>
        <v>26100</v>
      </c>
      <c r="P244" s="4">
        <f t="shared" si="31"/>
        <v>393859.05544573173</v>
      </c>
      <c r="Q244" s="4">
        <f>_xlfn.LET(
_xlpm.CumulativeHousingPaymentsIncludingAdditionalCosts,SUM($L$29:$L244),
_xlpm.PrincipalOwedCalculation,$B$10-$F244,
_xlpm.IsPrincipalLessThenOrEqualToMonthlyPaymentCondition,$I243&lt;=$B$10,
_xlpm.IsPrincipalZeroCondition,ROUND($I243,2) = 0,
_xlpm.IsPrincipalRemainingBlankCondition,$I243="",
_xlpm.IsPeriodBlankCondition,ISBLANK($A244),
_xlpm.Calculation,IF(_xlpm.IsPeriodBlankCondition,"",IF(_xlpm.IsPrincipalRemainingBlankCondition,"",IF(_xlpm.IsPrincipalZeroCondition,"",_xlpm.CumulativeHousingPaymentsIncludingAdditionalCosts))),
_xlpm.Calculation
)</f>
        <v>501859.05544572911</v>
      </c>
    </row>
    <row r="245" spans="1:17" x14ac:dyDescent="0.3">
      <c r="A245">
        <v>217</v>
      </c>
      <c r="B245" s="34">
        <f t="shared" si="29"/>
        <v>50406</v>
      </c>
      <c r="C245" s="53">
        <v>0.1</v>
      </c>
      <c r="D245" s="35">
        <f>_xlfn.LET(
_xlpm.Payment,IF(OR($C245&lt;&gt;$C244,$C244=""),-PMT($C245/12,COUNT($A245:$A$628),$I244),$D244),
_xlpm.IsPrincipalRemainingZeroCondition,ROUND($I244,2)=0,
_xlpm.IsPrincipalRemainingBlankCondition,$I244="",
_xlpm.IsPeriodBlankCondition,ISBLANK($A245),
_xlpm.Calculation,IF(_xlpm.IsPeriodBlankCondition,"",IF(_xlpm.IsPrincipalRemainingBlankCondition,"",IF(_xlpm.IsPrincipalRemainingZeroCondition,"",_xlpm.Payment))),
_xlpm.Calculation
)</f>
        <v>1563.4573496323683</v>
      </c>
      <c r="E245" s="4">
        <f t="shared" si="30"/>
        <v>83781.045495884988</v>
      </c>
      <c r="F245" s="4" cm="1">
        <f t="array" ref="F245">_xlfn.LET(
_xlpm.InterestCalculation,$I244*($C245/12),
_xlpm.IsPrincipalRemainingZeroCondition,ROUND($I244,2)=0,
_xlpm.IsPrincipalRemainingBlankCondition,$I244="",
_xlpm.IsPeriodBlankCondition,ISBLANK($A245),
_xlpm.Calculation,IF(_xlpm.IsPeriodBlankCondition,"",IF(_xlpm.IsPrincipalRemainingBlankCondition,"",IF(_xlpm.IsPrincipalRemainingZeroCondition,"",_xlpm.InterestCalculation))),
_xlpm.Calculation
)</f>
        <v>698.17537913237493</v>
      </c>
      <c r="G245" s="4">
        <f t="shared" si="32"/>
        <v>865.28197049999335</v>
      </c>
      <c r="H245" s="4">
        <v>100</v>
      </c>
      <c r="I245" s="4">
        <f t="shared" si="25"/>
        <v>82815.763525384988</v>
      </c>
      <c r="J245" s="4">
        <f t="shared" si="26"/>
        <v>500</v>
      </c>
      <c r="K245" s="4" t="str">
        <f t="shared" si="27"/>
        <v/>
      </c>
      <c r="L245" s="4">
        <f t="shared" si="28"/>
        <v>2163.4573496323683</v>
      </c>
      <c r="M245" s="4">
        <f>_xlfn.LET(
_xlpm.CumulativeInterestCalculation,SUM($F$29:$F245),
_xlpm.IsPrincipalZeroCondition,ROUND($I244,2) = 0,
_xlpm.IsPrincipalRemainingBlankCondition,$I244="",
_xlpm.IsPeriodBlankCondition,ISBLANK($A245),
_xlpm.Calculation,IF(_xlpm.IsPeriodBlankCondition,"",IF(_xlpm.IsPrincipalRemainingBlankCondition,"",IF(_xlpm.IsPrincipalZeroCondition,"",_xlpm.CumulativeInterestCalculation))),
_xlpm.Calculation
)</f>
        <v>272238.27632074902</v>
      </c>
      <c r="N245" s="4">
        <f>_xlfn.LET(
_xlpm.CumulativePrincipalCalculation,SUM($G$29:$H245),
_xlpm.CumulativePrincipalCalculationIfPrincipalLessThenOrEqualToMonthlyPaymentCondition,$N244+$H245,
_xlpm.PrincipalOwedCalculation,$B$10-$F245,
_xlpm.IsPrincipalLessThenOrEqualToMonthlyPaymentCondition,$I244&lt;=$B$10,
_xlpm.IsPrincipalZeroCondition,ROUND($I244,2) = 0,
_xlpm.IsPrincipalRemainingBlankCondition,$I244="",
_xlpm.IsPeriodBlankCondition,ISBLANK($A245),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97184.2364746151</v>
      </c>
      <c r="O245" s="4">
        <f>_xlfn.LET(
_xlpm.CumulativePMICalculation,SUM($K$29:$K245),
_xlpm.IsPrincipalZeroCondition,ROUND($I244,2) = 0,
_xlpm.IsPrincipalRemainingBlankCondition,$I244="",
_xlpm.IsPeriodBlankCondition,ISBLANK($A245),
_xlpm.Calculation,IF(_xlpm.IsPeriodBlankCondition,"",IF(_xlpm.IsPrincipalRemainingBlankCondition,"",IF(_xlpm.IsPrincipalZeroCondition,"",_xlpm.CumulativePMICalculation))),
_xlpm.Calculation
)</f>
        <v>26100</v>
      </c>
      <c r="P245" s="4">
        <f t="shared" si="31"/>
        <v>395522.51279536413</v>
      </c>
      <c r="Q245" s="4">
        <f>_xlfn.LET(
_xlpm.CumulativeHousingPaymentsIncludingAdditionalCosts,SUM($L$29:$L245),
_xlpm.PrincipalOwedCalculation,$B$10-$F245,
_xlpm.IsPrincipalLessThenOrEqualToMonthlyPaymentCondition,$I244&lt;=$B$10,
_xlpm.IsPrincipalZeroCondition,ROUND($I244,2) = 0,
_xlpm.IsPrincipalRemainingBlankCondition,$I244="",
_xlpm.IsPeriodBlankCondition,ISBLANK($A245),
_xlpm.Calculation,IF(_xlpm.IsPeriodBlankCondition,"",IF(_xlpm.IsPrincipalRemainingBlankCondition,"",IF(_xlpm.IsPrincipalZeroCondition,"",_xlpm.CumulativeHousingPaymentsIncludingAdditionalCosts))),
_xlpm.Calculation
)</f>
        <v>504022.51279536146</v>
      </c>
    </row>
    <row r="246" spans="1:17" x14ac:dyDescent="0.3">
      <c r="A246">
        <v>218</v>
      </c>
      <c r="B246" s="34">
        <f t="shared" si="29"/>
        <v>50437</v>
      </c>
      <c r="C246" s="53">
        <v>0.1</v>
      </c>
      <c r="D246" s="35">
        <f>_xlfn.LET(
_xlpm.Payment,IF(OR($C246&lt;&gt;$C245,$C245=""),-PMT($C246/12,COUNT($A246:$A$628),$I245),$D245),
_xlpm.IsPrincipalRemainingZeroCondition,ROUND($I245,2)=0,
_xlpm.IsPrincipalRemainingBlankCondition,$I245="",
_xlpm.IsPeriodBlankCondition,ISBLANK($A246),
_xlpm.Calculation,IF(_xlpm.IsPeriodBlankCondition,"",IF(_xlpm.IsPrincipalRemainingBlankCondition,"",IF(_xlpm.IsPrincipalRemainingZeroCondition,"",_xlpm.Payment))),
_xlpm.Calculation
)</f>
        <v>1563.4573496323683</v>
      </c>
      <c r="E246" s="4">
        <f t="shared" si="30"/>
        <v>82815.763525384988</v>
      </c>
      <c r="F246" s="4" cm="1">
        <f t="array" ref="F246">_xlfn.LET(
_xlpm.InterestCalculation,$I245*($C246/12),
_xlpm.IsPrincipalRemainingZeroCondition,ROUND($I245,2)=0,
_xlpm.IsPrincipalRemainingBlankCondition,$I245="",
_xlpm.IsPeriodBlankCondition,ISBLANK($A246),
_xlpm.Calculation,IF(_xlpm.IsPeriodBlankCondition,"",IF(_xlpm.IsPrincipalRemainingBlankCondition,"",IF(_xlpm.IsPrincipalRemainingZeroCondition,"",_xlpm.InterestCalculation))),
_xlpm.Calculation
)</f>
        <v>690.13136271154156</v>
      </c>
      <c r="G246" s="4">
        <f t="shared" si="32"/>
        <v>873.32598692082672</v>
      </c>
      <c r="H246" s="4">
        <v>100</v>
      </c>
      <c r="I246" s="4">
        <f t="shared" si="25"/>
        <v>81842.437538464161</v>
      </c>
      <c r="J246" s="4">
        <f t="shared" si="26"/>
        <v>500</v>
      </c>
      <c r="K246" s="4" t="str">
        <f t="shared" si="27"/>
        <v/>
      </c>
      <c r="L246" s="4">
        <f t="shared" si="28"/>
        <v>2163.4573496323683</v>
      </c>
      <c r="M246" s="4">
        <f>_xlfn.LET(
_xlpm.CumulativeInterestCalculation,SUM($F$29:$F246),
_xlpm.IsPrincipalZeroCondition,ROUND($I245,2) = 0,
_xlpm.IsPrincipalRemainingBlankCondition,$I245="",
_xlpm.IsPeriodBlankCondition,ISBLANK($A246),
_xlpm.Calculation,IF(_xlpm.IsPeriodBlankCondition,"",IF(_xlpm.IsPrincipalRemainingBlankCondition,"",IF(_xlpm.IsPrincipalZeroCondition,"",_xlpm.CumulativeInterestCalculation))),
_xlpm.Calculation
)</f>
        <v>272928.40768346057</v>
      </c>
      <c r="N246" s="4">
        <f>_xlfn.LET(
_xlpm.CumulativePrincipalCalculation,SUM($G$29:$H246),
_xlpm.CumulativePrincipalCalculationIfPrincipalLessThenOrEqualToMonthlyPaymentCondition,$N245+$H246,
_xlpm.PrincipalOwedCalculation,$B$10-$F246,
_xlpm.IsPrincipalLessThenOrEqualToMonthlyPaymentCondition,$I245&lt;=$B$10,
_xlpm.IsPrincipalZeroCondition,ROUND($I245,2) = 0,
_xlpm.IsPrincipalRemainingBlankCondition,$I245="",
_xlpm.IsPeriodBlankCondition,ISBLANK($A246),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98157.562461535927</v>
      </c>
      <c r="O246" s="4">
        <f>_xlfn.LET(
_xlpm.CumulativePMICalculation,SUM($K$29:$K246),
_xlpm.IsPrincipalZeroCondition,ROUND($I245,2) = 0,
_xlpm.IsPrincipalRemainingBlankCondition,$I245="",
_xlpm.IsPeriodBlankCondition,ISBLANK($A246),
_xlpm.Calculation,IF(_xlpm.IsPeriodBlankCondition,"",IF(_xlpm.IsPrincipalRemainingBlankCondition,"",IF(_xlpm.IsPrincipalZeroCondition,"",_xlpm.CumulativePMICalculation))),
_xlpm.Calculation
)</f>
        <v>26100</v>
      </c>
      <c r="P246" s="4">
        <f t="shared" si="31"/>
        <v>397185.97014499648</v>
      </c>
      <c r="Q246" s="4">
        <f>_xlfn.LET(
_xlpm.CumulativeHousingPaymentsIncludingAdditionalCosts,SUM($L$29:$L246),
_xlpm.PrincipalOwedCalculation,$B$10-$F246,
_xlpm.IsPrincipalLessThenOrEqualToMonthlyPaymentCondition,$I245&lt;=$B$10,
_xlpm.IsPrincipalZeroCondition,ROUND($I245,2) = 0,
_xlpm.IsPrincipalRemainingBlankCondition,$I245="",
_xlpm.IsPeriodBlankCondition,ISBLANK($A246),
_xlpm.Calculation,IF(_xlpm.IsPeriodBlankCondition,"",IF(_xlpm.IsPrincipalRemainingBlankCondition,"",IF(_xlpm.IsPrincipalZeroCondition,"",_xlpm.CumulativeHousingPaymentsIncludingAdditionalCosts))),
_xlpm.Calculation
)</f>
        <v>506185.9701449938</v>
      </c>
    </row>
    <row r="247" spans="1:17" x14ac:dyDescent="0.3">
      <c r="A247">
        <v>219</v>
      </c>
      <c r="B247" s="34">
        <f t="shared" si="29"/>
        <v>50465</v>
      </c>
      <c r="C247" s="53">
        <v>0.1</v>
      </c>
      <c r="D247" s="35">
        <f>_xlfn.LET(
_xlpm.Payment,IF(OR($C247&lt;&gt;$C246,$C246=""),-PMT($C247/12,COUNT($A247:$A$628),$I246),$D246),
_xlpm.IsPrincipalRemainingZeroCondition,ROUND($I246,2)=0,
_xlpm.IsPrincipalRemainingBlankCondition,$I246="",
_xlpm.IsPeriodBlankCondition,ISBLANK($A247),
_xlpm.Calculation,IF(_xlpm.IsPeriodBlankCondition,"",IF(_xlpm.IsPrincipalRemainingBlankCondition,"",IF(_xlpm.IsPrincipalRemainingZeroCondition,"",_xlpm.Payment))),
_xlpm.Calculation
)</f>
        <v>1563.4573496323683</v>
      </c>
      <c r="E247" s="4">
        <f t="shared" si="30"/>
        <v>81842.437538464161</v>
      </c>
      <c r="F247" s="4" cm="1">
        <f t="array" ref="F247">_xlfn.LET(
_xlpm.InterestCalculation,$I246*($C247/12),
_xlpm.IsPrincipalRemainingZeroCondition,ROUND($I246,2)=0,
_xlpm.IsPrincipalRemainingBlankCondition,$I246="",
_xlpm.IsPeriodBlankCondition,ISBLANK($A247),
_xlpm.Calculation,IF(_xlpm.IsPeriodBlankCondition,"",IF(_xlpm.IsPrincipalRemainingBlankCondition,"",IF(_xlpm.IsPrincipalRemainingZeroCondition,"",_xlpm.InterestCalculation))),
_xlpm.Calculation
)</f>
        <v>682.02031282053463</v>
      </c>
      <c r="G247" s="4">
        <f t="shared" si="32"/>
        <v>881.43703681183365</v>
      </c>
      <c r="H247" s="4">
        <v>100</v>
      </c>
      <c r="I247" s="4">
        <f t="shared" si="25"/>
        <v>80861.000501652321</v>
      </c>
      <c r="J247" s="4">
        <f t="shared" si="26"/>
        <v>500</v>
      </c>
      <c r="K247" s="4" t="str">
        <f t="shared" si="27"/>
        <v/>
      </c>
      <c r="L247" s="4">
        <f t="shared" si="28"/>
        <v>2163.4573496323683</v>
      </c>
      <c r="M247" s="4">
        <f>_xlfn.LET(
_xlpm.CumulativeInterestCalculation,SUM($F$29:$F247),
_xlpm.IsPrincipalZeroCondition,ROUND($I246,2) = 0,
_xlpm.IsPrincipalRemainingBlankCondition,$I246="",
_xlpm.IsPeriodBlankCondition,ISBLANK($A247),
_xlpm.Calculation,IF(_xlpm.IsPeriodBlankCondition,"",IF(_xlpm.IsPrincipalRemainingBlankCondition,"",IF(_xlpm.IsPrincipalZeroCondition,"",_xlpm.CumulativeInterestCalculation))),
_xlpm.Calculation
)</f>
        <v>273610.42799628113</v>
      </c>
      <c r="N247" s="4">
        <f>_xlfn.LET(
_xlpm.CumulativePrincipalCalculation,SUM($G$29:$H247),
_xlpm.CumulativePrincipalCalculationIfPrincipalLessThenOrEqualToMonthlyPaymentCondition,$N246+$H247,
_xlpm.PrincipalOwedCalculation,$B$10-$F247,
_xlpm.IsPrincipalLessThenOrEqualToMonthlyPaymentCondition,$I246&lt;=$B$10,
_xlpm.IsPrincipalZeroCondition,ROUND($I246,2) = 0,
_xlpm.IsPrincipalRemainingBlankCondition,$I246="",
_xlpm.IsPeriodBlankCondition,ISBLANK($A247),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99138.999498347766</v>
      </c>
      <c r="O247" s="4">
        <f>_xlfn.LET(
_xlpm.CumulativePMICalculation,SUM($K$29:$K247),
_xlpm.IsPrincipalZeroCondition,ROUND($I246,2) = 0,
_xlpm.IsPrincipalRemainingBlankCondition,$I246="",
_xlpm.IsPeriodBlankCondition,ISBLANK($A247),
_xlpm.Calculation,IF(_xlpm.IsPeriodBlankCondition,"",IF(_xlpm.IsPrincipalRemainingBlankCondition,"",IF(_xlpm.IsPrincipalZeroCondition,"",_xlpm.CumulativePMICalculation))),
_xlpm.Calculation
)</f>
        <v>26100</v>
      </c>
      <c r="P247" s="4">
        <f t="shared" si="31"/>
        <v>398849.42749462888</v>
      </c>
      <c r="Q247" s="4">
        <f>_xlfn.LET(
_xlpm.CumulativeHousingPaymentsIncludingAdditionalCosts,SUM($L$29:$L247),
_xlpm.PrincipalOwedCalculation,$B$10-$F247,
_xlpm.IsPrincipalLessThenOrEqualToMonthlyPaymentCondition,$I246&lt;=$B$10,
_xlpm.IsPrincipalZeroCondition,ROUND($I246,2) = 0,
_xlpm.IsPrincipalRemainingBlankCondition,$I246="",
_xlpm.IsPeriodBlankCondition,ISBLANK($A247),
_xlpm.Calculation,IF(_xlpm.IsPeriodBlankCondition,"",IF(_xlpm.IsPrincipalRemainingBlankCondition,"",IF(_xlpm.IsPrincipalZeroCondition,"",_xlpm.CumulativeHousingPaymentsIncludingAdditionalCosts))),
_xlpm.Calculation
)</f>
        <v>508349.42749462614</v>
      </c>
    </row>
    <row r="248" spans="1:17" x14ac:dyDescent="0.3">
      <c r="A248">
        <v>220</v>
      </c>
      <c r="B248" s="34">
        <f t="shared" si="29"/>
        <v>50496</v>
      </c>
      <c r="C248" s="53">
        <v>0.1</v>
      </c>
      <c r="D248" s="35">
        <f>_xlfn.LET(
_xlpm.Payment,IF(OR($C248&lt;&gt;$C247,$C247=""),-PMT($C248/12,COUNT($A248:$A$628),$I247),$D247),
_xlpm.IsPrincipalRemainingZeroCondition,ROUND($I247,2)=0,
_xlpm.IsPrincipalRemainingBlankCondition,$I247="",
_xlpm.IsPeriodBlankCondition,ISBLANK($A248),
_xlpm.Calculation,IF(_xlpm.IsPeriodBlankCondition,"",IF(_xlpm.IsPrincipalRemainingBlankCondition,"",IF(_xlpm.IsPrincipalRemainingZeroCondition,"",_xlpm.Payment))),
_xlpm.Calculation
)</f>
        <v>1563.4573496323683</v>
      </c>
      <c r="E248" s="4">
        <f t="shared" si="30"/>
        <v>80861.000501652321</v>
      </c>
      <c r="F248" s="4" cm="1">
        <f t="array" ref="F248">_xlfn.LET(
_xlpm.InterestCalculation,$I247*($C248/12),
_xlpm.IsPrincipalRemainingZeroCondition,ROUND($I247,2)=0,
_xlpm.IsPrincipalRemainingBlankCondition,$I247="",
_xlpm.IsPeriodBlankCondition,ISBLANK($A248),
_xlpm.Calculation,IF(_xlpm.IsPeriodBlankCondition,"",IF(_xlpm.IsPrincipalRemainingBlankCondition,"",IF(_xlpm.IsPrincipalRemainingZeroCondition,"",_xlpm.InterestCalculation))),
_xlpm.Calculation
)</f>
        <v>673.84167084710271</v>
      </c>
      <c r="G248" s="4">
        <f t="shared" si="32"/>
        <v>889.61567878526557</v>
      </c>
      <c r="H248" s="4">
        <v>100</v>
      </c>
      <c r="I248" s="4">
        <f t="shared" si="25"/>
        <v>79871.384822867054</v>
      </c>
      <c r="J248" s="4">
        <f t="shared" si="26"/>
        <v>500</v>
      </c>
      <c r="K248" s="4" t="str">
        <f t="shared" si="27"/>
        <v/>
      </c>
      <c r="L248" s="4">
        <f t="shared" si="28"/>
        <v>2163.4573496323683</v>
      </c>
      <c r="M248" s="4">
        <f>_xlfn.LET(
_xlpm.CumulativeInterestCalculation,SUM($F$29:$F248),
_xlpm.IsPrincipalZeroCondition,ROUND($I247,2) = 0,
_xlpm.IsPrincipalRemainingBlankCondition,$I247="",
_xlpm.IsPeriodBlankCondition,ISBLANK($A248),
_xlpm.Calculation,IF(_xlpm.IsPeriodBlankCondition,"",IF(_xlpm.IsPrincipalRemainingBlankCondition,"",IF(_xlpm.IsPrincipalZeroCondition,"",_xlpm.CumulativeInterestCalculation))),
_xlpm.Calculation
)</f>
        <v>274284.26966712822</v>
      </c>
      <c r="N248" s="4">
        <f>_xlfn.LET(
_xlpm.CumulativePrincipalCalculation,SUM($G$29:$H248),
_xlpm.CumulativePrincipalCalculationIfPrincipalLessThenOrEqualToMonthlyPaymentCondition,$N247+$H248,
_xlpm.PrincipalOwedCalculation,$B$10-$F248,
_xlpm.IsPrincipalLessThenOrEqualToMonthlyPaymentCondition,$I247&lt;=$B$10,
_xlpm.IsPrincipalZeroCondition,ROUND($I247,2) = 0,
_xlpm.IsPrincipalRemainingBlankCondition,$I247="",
_xlpm.IsPeriodBlankCondition,ISBLANK($A248),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100128.61517713303</v>
      </c>
      <c r="O248" s="4">
        <f>_xlfn.LET(
_xlpm.CumulativePMICalculation,SUM($K$29:$K248),
_xlpm.IsPrincipalZeroCondition,ROUND($I247,2) = 0,
_xlpm.IsPrincipalRemainingBlankCondition,$I247="",
_xlpm.IsPeriodBlankCondition,ISBLANK($A248),
_xlpm.Calculation,IF(_xlpm.IsPeriodBlankCondition,"",IF(_xlpm.IsPrincipalRemainingBlankCondition,"",IF(_xlpm.IsPrincipalZeroCondition,"",_xlpm.CumulativePMICalculation))),
_xlpm.Calculation
)</f>
        <v>26100</v>
      </c>
      <c r="P248" s="4">
        <f t="shared" si="31"/>
        <v>400512.88484426122</v>
      </c>
      <c r="Q248" s="4">
        <f>_xlfn.LET(
_xlpm.CumulativeHousingPaymentsIncludingAdditionalCosts,SUM($L$29:$L248),
_xlpm.PrincipalOwedCalculation,$B$10-$F248,
_xlpm.IsPrincipalLessThenOrEqualToMonthlyPaymentCondition,$I247&lt;=$B$10,
_xlpm.IsPrincipalZeroCondition,ROUND($I247,2) = 0,
_xlpm.IsPrincipalRemainingBlankCondition,$I247="",
_xlpm.IsPeriodBlankCondition,ISBLANK($A248),
_xlpm.Calculation,IF(_xlpm.IsPeriodBlankCondition,"",IF(_xlpm.IsPrincipalRemainingBlankCondition,"",IF(_xlpm.IsPrincipalZeroCondition,"",_xlpm.CumulativeHousingPaymentsIncludingAdditionalCosts))),
_xlpm.Calculation
)</f>
        <v>510512.88484425849</v>
      </c>
    </row>
    <row r="249" spans="1:17" x14ac:dyDescent="0.3">
      <c r="A249">
        <v>221</v>
      </c>
      <c r="B249" s="34">
        <f t="shared" si="29"/>
        <v>50526</v>
      </c>
      <c r="C249" s="53">
        <v>0.1</v>
      </c>
      <c r="D249" s="35">
        <f>_xlfn.LET(
_xlpm.Payment,IF(OR($C249&lt;&gt;$C248,$C248=""),-PMT($C249/12,COUNT($A249:$A$628),$I248),$D248),
_xlpm.IsPrincipalRemainingZeroCondition,ROUND($I248,2)=0,
_xlpm.IsPrincipalRemainingBlankCondition,$I248="",
_xlpm.IsPeriodBlankCondition,ISBLANK($A249),
_xlpm.Calculation,IF(_xlpm.IsPeriodBlankCondition,"",IF(_xlpm.IsPrincipalRemainingBlankCondition,"",IF(_xlpm.IsPrincipalRemainingZeroCondition,"",_xlpm.Payment))),
_xlpm.Calculation
)</f>
        <v>1563.4573496323683</v>
      </c>
      <c r="E249" s="4">
        <f t="shared" si="30"/>
        <v>79871.384822867054</v>
      </c>
      <c r="F249" s="4" cm="1">
        <f t="array" ref="F249">_xlfn.LET(
_xlpm.InterestCalculation,$I248*($C249/12),
_xlpm.IsPrincipalRemainingZeroCondition,ROUND($I248,2)=0,
_xlpm.IsPrincipalRemainingBlankCondition,$I248="",
_xlpm.IsPeriodBlankCondition,ISBLANK($A249),
_xlpm.Calculation,IF(_xlpm.IsPeriodBlankCondition,"",IF(_xlpm.IsPrincipalRemainingBlankCondition,"",IF(_xlpm.IsPrincipalRemainingZeroCondition,"",_xlpm.InterestCalculation))),
_xlpm.Calculation
)</f>
        <v>665.59487352389215</v>
      </c>
      <c r="G249" s="4">
        <f t="shared" si="32"/>
        <v>897.86247610847613</v>
      </c>
      <c r="H249" s="4">
        <v>100</v>
      </c>
      <c r="I249" s="4">
        <f t="shared" si="25"/>
        <v>78873.522346758575</v>
      </c>
      <c r="J249" s="4">
        <f t="shared" si="26"/>
        <v>500</v>
      </c>
      <c r="K249" s="4" t="str">
        <f t="shared" si="27"/>
        <v/>
      </c>
      <c r="L249" s="4">
        <f t="shared" si="28"/>
        <v>2163.4573496323683</v>
      </c>
      <c r="M249" s="4">
        <f>_xlfn.LET(
_xlpm.CumulativeInterestCalculation,SUM($F$29:$F249),
_xlpm.IsPrincipalZeroCondition,ROUND($I248,2) = 0,
_xlpm.IsPrincipalRemainingBlankCondition,$I248="",
_xlpm.IsPeriodBlankCondition,ISBLANK($A249),
_xlpm.Calculation,IF(_xlpm.IsPeriodBlankCondition,"",IF(_xlpm.IsPrincipalRemainingBlankCondition,"",IF(_xlpm.IsPrincipalZeroCondition,"",_xlpm.CumulativeInterestCalculation))),
_xlpm.Calculation
)</f>
        <v>274949.86454065208</v>
      </c>
      <c r="N249" s="4">
        <f>_xlfn.LET(
_xlpm.CumulativePrincipalCalculation,SUM($G$29:$H249),
_xlpm.CumulativePrincipalCalculationIfPrincipalLessThenOrEqualToMonthlyPaymentCondition,$N248+$H249,
_xlpm.PrincipalOwedCalculation,$B$10-$F249,
_xlpm.IsPrincipalLessThenOrEqualToMonthlyPaymentCondition,$I248&lt;=$B$10,
_xlpm.IsPrincipalZeroCondition,ROUND($I248,2) = 0,
_xlpm.IsPrincipalRemainingBlankCondition,$I248="",
_xlpm.IsPeriodBlankCondition,ISBLANK($A249),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101126.47765324151</v>
      </c>
      <c r="O249" s="4">
        <f>_xlfn.LET(
_xlpm.CumulativePMICalculation,SUM($K$29:$K249),
_xlpm.IsPrincipalZeroCondition,ROUND($I248,2) = 0,
_xlpm.IsPrincipalRemainingBlankCondition,$I248="",
_xlpm.IsPeriodBlankCondition,ISBLANK($A249),
_xlpm.Calculation,IF(_xlpm.IsPeriodBlankCondition,"",IF(_xlpm.IsPrincipalRemainingBlankCondition,"",IF(_xlpm.IsPrincipalZeroCondition,"",_xlpm.CumulativePMICalculation))),
_xlpm.Calculation
)</f>
        <v>26100</v>
      </c>
      <c r="P249" s="4">
        <f t="shared" si="31"/>
        <v>402176.34219389362</v>
      </c>
      <c r="Q249" s="4">
        <f>_xlfn.LET(
_xlpm.CumulativeHousingPaymentsIncludingAdditionalCosts,SUM($L$29:$L249),
_xlpm.PrincipalOwedCalculation,$B$10-$F249,
_xlpm.IsPrincipalLessThenOrEqualToMonthlyPaymentCondition,$I248&lt;=$B$10,
_xlpm.IsPrincipalZeroCondition,ROUND($I248,2) = 0,
_xlpm.IsPrincipalRemainingBlankCondition,$I248="",
_xlpm.IsPeriodBlankCondition,ISBLANK($A249),
_xlpm.Calculation,IF(_xlpm.IsPeriodBlankCondition,"",IF(_xlpm.IsPrincipalRemainingBlankCondition,"",IF(_xlpm.IsPrincipalZeroCondition,"",_xlpm.CumulativeHousingPaymentsIncludingAdditionalCosts))),
_xlpm.Calculation
)</f>
        <v>512676.34219389083</v>
      </c>
    </row>
    <row r="250" spans="1:17" x14ac:dyDescent="0.3">
      <c r="A250">
        <v>222</v>
      </c>
      <c r="B250" s="34">
        <f t="shared" si="29"/>
        <v>50557</v>
      </c>
      <c r="C250" s="53">
        <v>0.1</v>
      </c>
      <c r="D250" s="35">
        <f>_xlfn.LET(
_xlpm.Payment,IF(OR($C250&lt;&gt;$C249,$C249=""),-PMT($C250/12,COUNT($A250:$A$628),$I249),$D249),
_xlpm.IsPrincipalRemainingZeroCondition,ROUND($I249,2)=0,
_xlpm.IsPrincipalRemainingBlankCondition,$I249="",
_xlpm.IsPeriodBlankCondition,ISBLANK($A250),
_xlpm.Calculation,IF(_xlpm.IsPeriodBlankCondition,"",IF(_xlpm.IsPrincipalRemainingBlankCondition,"",IF(_xlpm.IsPrincipalRemainingZeroCondition,"",_xlpm.Payment))),
_xlpm.Calculation
)</f>
        <v>1563.4573496323683</v>
      </c>
      <c r="E250" s="4">
        <f t="shared" si="30"/>
        <v>78873.522346758575</v>
      </c>
      <c r="F250" s="4" cm="1">
        <f t="array" ref="F250">_xlfn.LET(
_xlpm.InterestCalculation,$I249*($C250/12),
_xlpm.IsPrincipalRemainingZeroCondition,ROUND($I249,2)=0,
_xlpm.IsPrincipalRemainingBlankCondition,$I249="",
_xlpm.IsPeriodBlankCondition,ISBLANK($A250),
_xlpm.Calculation,IF(_xlpm.IsPeriodBlankCondition,"",IF(_xlpm.IsPrincipalRemainingBlankCondition,"",IF(_xlpm.IsPrincipalRemainingZeroCondition,"",_xlpm.InterestCalculation))),
_xlpm.Calculation
)</f>
        <v>657.27935288965477</v>
      </c>
      <c r="G250" s="4">
        <f t="shared" si="32"/>
        <v>906.1779967427135</v>
      </c>
      <c r="H250" s="4">
        <v>100</v>
      </c>
      <c r="I250" s="4">
        <f t="shared" si="25"/>
        <v>77867.344350015861</v>
      </c>
      <c r="J250" s="4">
        <f t="shared" si="26"/>
        <v>500</v>
      </c>
      <c r="K250" s="4" t="str">
        <f t="shared" si="27"/>
        <v/>
      </c>
      <c r="L250" s="4">
        <f t="shared" si="28"/>
        <v>2163.4573496323683</v>
      </c>
      <c r="M250" s="4">
        <f>_xlfn.LET(
_xlpm.CumulativeInterestCalculation,SUM($F$29:$F250),
_xlpm.IsPrincipalZeroCondition,ROUND($I249,2) = 0,
_xlpm.IsPrincipalRemainingBlankCondition,$I249="",
_xlpm.IsPeriodBlankCondition,ISBLANK($A250),
_xlpm.Calculation,IF(_xlpm.IsPeriodBlankCondition,"",IF(_xlpm.IsPrincipalRemainingBlankCondition,"",IF(_xlpm.IsPrincipalZeroCondition,"",_xlpm.CumulativeInterestCalculation))),
_xlpm.Calculation
)</f>
        <v>275607.14389354171</v>
      </c>
      <c r="N250" s="4">
        <f>_xlfn.LET(
_xlpm.CumulativePrincipalCalculation,SUM($G$29:$H250),
_xlpm.CumulativePrincipalCalculationIfPrincipalLessThenOrEqualToMonthlyPaymentCondition,$N249+$H250,
_xlpm.PrincipalOwedCalculation,$B$10-$F250,
_xlpm.IsPrincipalLessThenOrEqualToMonthlyPaymentCondition,$I249&lt;=$B$10,
_xlpm.IsPrincipalZeroCondition,ROUND($I249,2) = 0,
_xlpm.IsPrincipalRemainingBlankCondition,$I249="",
_xlpm.IsPeriodBlankCondition,ISBLANK($A250),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102132.65564998423</v>
      </c>
      <c r="O250" s="4">
        <f>_xlfn.LET(
_xlpm.CumulativePMICalculation,SUM($K$29:$K250),
_xlpm.IsPrincipalZeroCondition,ROUND($I249,2) = 0,
_xlpm.IsPrincipalRemainingBlankCondition,$I249="",
_xlpm.IsPeriodBlankCondition,ISBLANK($A250),
_xlpm.Calculation,IF(_xlpm.IsPeriodBlankCondition,"",IF(_xlpm.IsPrincipalRemainingBlankCondition,"",IF(_xlpm.IsPrincipalZeroCondition,"",_xlpm.CumulativePMICalculation))),
_xlpm.Calculation
)</f>
        <v>26100</v>
      </c>
      <c r="P250" s="4">
        <f t="shared" si="31"/>
        <v>403839.79954352591</v>
      </c>
      <c r="Q250" s="4">
        <f>_xlfn.LET(
_xlpm.CumulativeHousingPaymentsIncludingAdditionalCosts,SUM($L$29:$L250),
_xlpm.PrincipalOwedCalculation,$B$10-$F250,
_xlpm.IsPrincipalLessThenOrEqualToMonthlyPaymentCondition,$I249&lt;=$B$10,
_xlpm.IsPrincipalZeroCondition,ROUND($I249,2) = 0,
_xlpm.IsPrincipalRemainingBlankCondition,$I249="",
_xlpm.IsPeriodBlankCondition,ISBLANK($A250),
_xlpm.Calculation,IF(_xlpm.IsPeriodBlankCondition,"",IF(_xlpm.IsPrincipalRemainingBlankCondition,"",IF(_xlpm.IsPrincipalZeroCondition,"",_xlpm.CumulativeHousingPaymentsIncludingAdditionalCosts))),
_xlpm.Calculation
)</f>
        <v>514839.79954352317</v>
      </c>
    </row>
    <row r="251" spans="1:17" x14ac:dyDescent="0.3">
      <c r="A251">
        <v>223</v>
      </c>
      <c r="B251" s="34">
        <f t="shared" si="29"/>
        <v>50587</v>
      </c>
      <c r="C251" s="53">
        <v>0.1</v>
      </c>
      <c r="D251" s="35">
        <f>_xlfn.LET(
_xlpm.Payment,IF(OR($C251&lt;&gt;$C250,$C250=""),-PMT($C251/12,COUNT($A251:$A$628),$I250),$D250),
_xlpm.IsPrincipalRemainingZeroCondition,ROUND($I250,2)=0,
_xlpm.IsPrincipalRemainingBlankCondition,$I250="",
_xlpm.IsPeriodBlankCondition,ISBLANK($A251),
_xlpm.Calculation,IF(_xlpm.IsPeriodBlankCondition,"",IF(_xlpm.IsPrincipalRemainingBlankCondition,"",IF(_xlpm.IsPrincipalRemainingZeroCondition,"",_xlpm.Payment))),
_xlpm.Calculation
)</f>
        <v>1563.4573496323683</v>
      </c>
      <c r="E251" s="4">
        <f t="shared" si="30"/>
        <v>77867.344350015861</v>
      </c>
      <c r="F251" s="4" cm="1">
        <f t="array" ref="F251">_xlfn.LET(
_xlpm.InterestCalculation,$I250*($C251/12),
_xlpm.IsPrincipalRemainingZeroCondition,ROUND($I250,2)=0,
_xlpm.IsPrincipalRemainingBlankCondition,$I250="",
_xlpm.IsPeriodBlankCondition,ISBLANK($A251),
_xlpm.Calculation,IF(_xlpm.IsPeriodBlankCondition,"",IF(_xlpm.IsPrincipalRemainingBlankCondition,"",IF(_xlpm.IsPrincipalRemainingZeroCondition,"",_xlpm.InterestCalculation))),
_xlpm.Calculation
)</f>
        <v>648.89453625013221</v>
      </c>
      <c r="G251" s="4">
        <f t="shared" si="32"/>
        <v>914.56281338223607</v>
      </c>
      <c r="H251" s="4">
        <v>100</v>
      </c>
      <c r="I251" s="4">
        <f t="shared" si="25"/>
        <v>76852.781536633629</v>
      </c>
      <c r="J251" s="4">
        <f t="shared" si="26"/>
        <v>500</v>
      </c>
      <c r="K251" s="4" t="str">
        <f t="shared" si="27"/>
        <v/>
      </c>
      <c r="L251" s="4">
        <f t="shared" si="28"/>
        <v>2163.4573496323683</v>
      </c>
      <c r="M251" s="4">
        <f>_xlfn.LET(
_xlpm.CumulativeInterestCalculation,SUM($F$29:$F251),
_xlpm.IsPrincipalZeroCondition,ROUND($I250,2) = 0,
_xlpm.IsPrincipalRemainingBlankCondition,$I250="",
_xlpm.IsPeriodBlankCondition,ISBLANK($A251),
_xlpm.Calculation,IF(_xlpm.IsPeriodBlankCondition,"",IF(_xlpm.IsPrincipalRemainingBlankCondition,"",IF(_xlpm.IsPrincipalZeroCondition,"",_xlpm.CumulativeInterestCalculation))),
_xlpm.Calculation
)</f>
        <v>276256.03842979186</v>
      </c>
      <c r="N251" s="4">
        <f>_xlfn.LET(
_xlpm.CumulativePrincipalCalculation,SUM($G$29:$H251),
_xlpm.CumulativePrincipalCalculationIfPrincipalLessThenOrEqualToMonthlyPaymentCondition,$N250+$H251,
_xlpm.PrincipalOwedCalculation,$B$10-$F251,
_xlpm.IsPrincipalLessThenOrEqualToMonthlyPaymentCondition,$I250&lt;=$B$10,
_xlpm.IsPrincipalZeroCondition,ROUND($I250,2) = 0,
_xlpm.IsPrincipalRemainingBlankCondition,$I250="",
_xlpm.IsPeriodBlankCondition,ISBLANK($A251),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103147.21846336646</v>
      </c>
      <c r="O251" s="4">
        <f>_xlfn.LET(
_xlpm.CumulativePMICalculation,SUM($K$29:$K251),
_xlpm.IsPrincipalZeroCondition,ROUND($I250,2) = 0,
_xlpm.IsPrincipalRemainingBlankCondition,$I250="",
_xlpm.IsPeriodBlankCondition,ISBLANK($A251),
_xlpm.Calculation,IF(_xlpm.IsPeriodBlankCondition,"",IF(_xlpm.IsPrincipalRemainingBlankCondition,"",IF(_xlpm.IsPrincipalZeroCondition,"",_xlpm.CumulativePMICalculation))),
_xlpm.Calculation
)</f>
        <v>26100</v>
      </c>
      <c r="P251" s="4">
        <f t="shared" si="31"/>
        <v>405503.25689315831</v>
      </c>
      <c r="Q251" s="4">
        <f>_xlfn.LET(
_xlpm.CumulativeHousingPaymentsIncludingAdditionalCosts,SUM($L$29:$L251),
_xlpm.PrincipalOwedCalculation,$B$10-$F251,
_xlpm.IsPrincipalLessThenOrEqualToMonthlyPaymentCondition,$I250&lt;=$B$10,
_xlpm.IsPrincipalZeroCondition,ROUND($I250,2) = 0,
_xlpm.IsPrincipalRemainingBlankCondition,$I250="",
_xlpm.IsPeriodBlankCondition,ISBLANK($A251),
_xlpm.Calculation,IF(_xlpm.IsPeriodBlankCondition,"",IF(_xlpm.IsPrincipalRemainingBlankCondition,"",IF(_xlpm.IsPrincipalZeroCondition,"",_xlpm.CumulativeHousingPaymentsIncludingAdditionalCosts))),
_xlpm.Calculation
)</f>
        <v>517003.25689315551</v>
      </c>
    </row>
    <row r="252" spans="1:17" x14ac:dyDescent="0.3">
      <c r="A252">
        <v>224</v>
      </c>
      <c r="B252" s="34">
        <f t="shared" si="29"/>
        <v>50618</v>
      </c>
      <c r="C252" s="53">
        <v>0.1</v>
      </c>
      <c r="D252" s="35">
        <f>_xlfn.LET(
_xlpm.Payment,IF(OR($C252&lt;&gt;$C251,$C251=""),-PMT($C252/12,COUNT($A252:$A$628),$I251),$D251),
_xlpm.IsPrincipalRemainingZeroCondition,ROUND($I251,2)=0,
_xlpm.IsPrincipalRemainingBlankCondition,$I251="",
_xlpm.IsPeriodBlankCondition,ISBLANK($A252),
_xlpm.Calculation,IF(_xlpm.IsPeriodBlankCondition,"",IF(_xlpm.IsPrincipalRemainingBlankCondition,"",IF(_xlpm.IsPrincipalRemainingZeroCondition,"",_xlpm.Payment))),
_xlpm.Calculation
)</f>
        <v>1563.4573496323683</v>
      </c>
      <c r="E252" s="4">
        <f t="shared" si="30"/>
        <v>76852.781536633629</v>
      </c>
      <c r="F252" s="4" cm="1">
        <f t="array" ref="F252">_xlfn.LET(
_xlpm.InterestCalculation,$I251*($C252/12),
_xlpm.IsPrincipalRemainingZeroCondition,ROUND($I251,2)=0,
_xlpm.IsPrincipalRemainingBlankCondition,$I251="",
_xlpm.IsPeriodBlankCondition,ISBLANK($A252),
_xlpm.Calculation,IF(_xlpm.IsPeriodBlankCondition,"",IF(_xlpm.IsPrincipalRemainingBlankCondition,"",IF(_xlpm.IsPrincipalRemainingZeroCondition,"",_xlpm.InterestCalculation))),
_xlpm.Calculation
)</f>
        <v>640.43984613861358</v>
      </c>
      <c r="G252" s="4">
        <f t="shared" si="32"/>
        <v>923.0175034937547</v>
      </c>
      <c r="H252" s="4">
        <v>100</v>
      </c>
      <c r="I252" s="4">
        <f t="shared" si="25"/>
        <v>75829.764033139872</v>
      </c>
      <c r="J252" s="4">
        <f t="shared" si="26"/>
        <v>500</v>
      </c>
      <c r="K252" s="4" t="str">
        <f t="shared" si="27"/>
        <v/>
      </c>
      <c r="L252" s="4">
        <f t="shared" si="28"/>
        <v>2163.4573496323683</v>
      </c>
      <c r="M252" s="4">
        <f>_xlfn.LET(
_xlpm.CumulativeInterestCalculation,SUM($F$29:$F252),
_xlpm.IsPrincipalZeroCondition,ROUND($I251,2) = 0,
_xlpm.IsPrincipalRemainingBlankCondition,$I251="",
_xlpm.IsPeriodBlankCondition,ISBLANK($A252),
_xlpm.Calculation,IF(_xlpm.IsPeriodBlankCondition,"",IF(_xlpm.IsPrincipalRemainingBlankCondition,"",IF(_xlpm.IsPrincipalZeroCondition,"",_xlpm.CumulativeInterestCalculation))),
_xlpm.Calculation
)</f>
        <v>276896.47827593045</v>
      </c>
      <c r="N252" s="4">
        <f>_xlfn.LET(
_xlpm.CumulativePrincipalCalculation,SUM($G$29:$H252),
_xlpm.CumulativePrincipalCalculationIfPrincipalLessThenOrEqualToMonthlyPaymentCondition,$N251+$H252,
_xlpm.PrincipalOwedCalculation,$B$10-$F252,
_xlpm.IsPrincipalLessThenOrEqualToMonthlyPaymentCondition,$I251&lt;=$B$10,
_xlpm.IsPrincipalZeroCondition,ROUND($I251,2) = 0,
_xlpm.IsPrincipalRemainingBlankCondition,$I251="",
_xlpm.IsPeriodBlankCondition,ISBLANK($A252),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104170.23596686021</v>
      </c>
      <c r="O252" s="4">
        <f>_xlfn.LET(
_xlpm.CumulativePMICalculation,SUM($K$29:$K252),
_xlpm.IsPrincipalZeroCondition,ROUND($I251,2) = 0,
_xlpm.IsPrincipalRemainingBlankCondition,$I251="",
_xlpm.IsPeriodBlankCondition,ISBLANK($A252),
_xlpm.Calculation,IF(_xlpm.IsPeriodBlankCondition,"",IF(_xlpm.IsPrincipalRemainingBlankCondition,"",IF(_xlpm.IsPrincipalZeroCondition,"",_xlpm.CumulativePMICalculation))),
_xlpm.Calculation
)</f>
        <v>26100</v>
      </c>
      <c r="P252" s="4">
        <f t="shared" si="31"/>
        <v>407166.71424279065</v>
      </c>
      <c r="Q252" s="4">
        <f>_xlfn.LET(
_xlpm.CumulativeHousingPaymentsIncludingAdditionalCosts,SUM($L$29:$L252),
_xlpm.PrincipalOwedCalculation,$B$10-$F252,
_xlpm.IsPrincipalLessThenOrEqualToMonthlyPaymentCondition,$I251&lt;=$B$10,
_xlpm.IsPrincipalZeroCondition,ROUND($I251,2) = 0,
_xlpm.IsPrincipalRemainingBlankCondition,$I251="",
_xlpm.IsPeriodBlankCondition,ISBLANK($A252),
_xlpm.Calculation,IF(_xlpm.IsPeriodBlankCondition,"",IF(_xlpm.IsPrincipalRemainingBlankCondition,"",IF(_xlpm.IsPrincipalZeroCondition,"",_xlpm.CumulativeHousingPaymentsIncludingAdditionalCosts))),
_xlpm.Calculation
)</f>
        <v>519166.71424278786</v>
      </c>
    </row>
    <row r="253" spans="1:17" x14ac:dyDescent="0.3">
      <c r="A253">
        <v>225</v>
      </c>
      <c r="B253" s="34">
        <f t="shared" si="29"/>
        <v>50649</v>
      </c>
      <c r="C253" s="53">
        <v>0.1</v>
      </c>
      <c r="D253" s="35">
        <f>_xlfn.LET(
_xlpm.Payment,IF(OR($C253&lt;&gt;$C252,$C252=""),-PMT($C253/12,COUNT($A253:$A$628),$I252),$D252),
_xlpm.IsPrincipalRemainingZeroCondition,ROUND($I252,2)=0,
_xlpm.IsPrincipalRemainingBlankCondition,$I252="",
_xlpm.IsPeriodBlankCondition,ISBLANK($A253),
_xlpm.Calculation,IF(_xlpm.IsPeriodBlankCondition,"",IF(_xlpm.IsPrincipalRemainingBlankCondition,"",IF(_xlpm.IsPrincipalRemainingZeroCondition,"",_xlpm.Payment))),
_xlpm.Calculation
)</f>
        <v>1563.4573496323683</v>
      </c>
      <c r="E253" s="4">
        <f t="shared" si="30"/>
        <v>75829.764033139872</v>
      </c>
      <c r="F253" s="4" cm="1">
        <f t="array" ref="F253">_xlfn.LET(
_xlpm.InterestCalculation,$I252*($C253/12),
_xlpm.IsPrincipalRemainingZeroCondition,ROUND($I252,2)=0,
_xlpm.IsPrincipalRemainingBlankCondition,$I252="",
_xlpm.IsPeriodBlankCondition,ISBLANK($A253),
_xlpm.Calculation,IF(_xlpm.IsPeriodBlankCondition,"",IF(_xlpm.IsPrincipalRemainingBlankCondition,"",IF(_xlpm.IsPrincipalRemainingZeroCondition,"",_xlpm.InterestCalculation))),
_xlpm.Calculation
)</f>
        <v>631.9147002761656</v>
      </c>
      <c r="G253" s="4">
        <f t="shared" si="32"/>
        <v>931.54264935620267</v>
      </c>
      <c r="H253" s="4">
        <v>100</v>
      </c>
      <c r="I253" s="4">
        <f t="shared" si="25"/>
        <v>74798.221383783675</v>
      </c>
      <c r="J253" s="4">
        <f t="shared" si="26"/>
        <v>500</v>
      </c>
      <c r="K253" s="4" t="str">
        <f t="shared" si="27"/>
        <v/>
      </c>
      <c r="L253" s="4">
        <f t="shared" si="28"/>
        <v>2163.4573496323683</v>
      </c>
      <c r="M253" s="4">
        <f>_xlfn.LET(
_xlpm.CumulativeInterestCalculation,SUM($F$29:$F253),
_xlpm.IsPrincipalZeroCondition,ROUND($I252,2) = 0,
_xlpm.IsPrincipalRemainingBlankCondition,$I252="",
_xlpm.IsPeriodBlankCondition,ISBLANK($A253),
_xlpm.Calculation,IF(_xlpm.IsPeriodBlankCondition,"",IF(_xlpm.IsPrincipalRemainingBlankCondition,"",IF(_xlpm.IsPrincipalZeroCondition,"",_xlpm.CumulativeInterestCalculation))),
_xlpm.Calculation
)</f>
        <v>277528.39297620661</v>
      </c>
      <c r="N253" s="4">
        <f>_xlfn.LET(
_xlpm.CumulativePrincipalCalculation,SUM($G$29:$H253),
_xlpm.CumulativePrincipalCalculationIfPrincipalLessThenOrEqualToMonthlyPaymentCondition,$N252+$H253,
_xlpm.PrincipalOwedCalculation,$B$10-$F253,
_xlpm.IsPrincipalLessThenOrEqualToMonthlyPaymentCondition,$I252&lt;=$B$10,
_xlpm.IsPrincipalZeroCondition,ROUND($I252,2) = 0,
_xlpm.IsPrincipalRemainingBlankCondition,$I252="",
_xlpm.IsPeriodBlankCondition,ISBLANK($A253),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105201.77861621641</v>
      </c>
      <c r="O253" s="4">
        <f>_xlfn.LET(
_xlpm.CumulativePMICalculation,SUM($K$29:$K253),
_xlpm.IsPrincipalZeroCondition,ROUND($I252,2) = 0,
_xlpm.IsPrincipalRemainingBlankCondition,$I252="",
_xlpm.IsPeriodBlankCondition,ISBLANK($A253),
_xlpm.Calculation,IF(_xlpm.IsPeriodBlankCondition,"",IF(_xlpm.IsPrincipalRemainingBlankCondition,"",IF(_xlpm.IsPrincipalZeroCondition,"",_xlpm.CumulativePMICalculation))),
_xlpm.Calculation
)</f>
        <v>26100</v>
      </c>
      <c r="P253" s="4">
        <f t="shared" si="31"/>
        <v>408830.17159242299</v>
      </c>
      <c r="Q253" s="4">
        <f>_xlfn.LET(
_xlpm.CumulativeHousingPaymentsIncludingAdditionalCosts,SUM($L$29:$L253),
_xlpm.PrincipalOwedCalculation,$B$10-$F253,
_xlpm.IsPrincipalLessThenOrEqualToMonthlyPaymentCondition,$I252&lt;=$B$10,
_xlpm.IsPrincipalZeroCondition,ROUND($I252,2) = 0,
_xlpm.IsPrincipalRemainingBlankCondition,$I252="",
_xlpm.IsPeriodBlankCondition,ISBLANK($A253),
_xlpm.Calculation,IF(_xlpm.IsPeriodBlankCondition,"",IF(_xlpm.IsPrincipalRemainingBlankCondition,"",IF(_xlpm.IsPrincipalZeroCondition,"",_xlpm.CumulativeHousingPaymentsIncludingAdditionalCosts))),
_xlpm.Calculation
)</f>
        <v>521330.1715924202</v>
      </c>
    </row>
    <row r="254" spans="1:17" x14ac:dyDescent="0.3">
      <c r="A254">
        <v>226</v>
      </c>
      <c r="B254" s="34">
        <f t="shared" si="29"/>
        <v>50679</v>
      </c>
      <c r="C254" s="53">
        <v>0.1</v>
      </c>
      <c r="D254" s="35">
        <f>_xlfn.LET(
_xlpm.Payment,IF(OR($C254&lt;&gt;$C253,$C253=""),-PMT($C254/12,COUNT($A254:$A$628),$I253),$D253),
_xlpm.IsPrincipalRemainingZeroCondition,ROUND($I253,2)=0,
_xlpm.IsPrincipalRemainingBlankCondition,$I253="",
_xlpm.IsPeriodBlankCondition,ISBLANK($A254),
_xlpm.Calculation,IF(_xlpm.IsPeriodBlankCondition,"",IF(_xlpm.IsPrincipalRemainingBlankCondition,"",IF(_xlpm.IsPrincipalRemainingZeroCondition,"",_xlpm.Payment))),
_xlpm.Calculation
)</f>
        <v>1563.4573496323683</v>
      </c>
      <c r="E254" s="4">
        <f t="shared" si="30"/>
        <v>74798.221383783675</v>
      </c>
      <c r="F254" s="4" cm="1">
        <f t="array" ref="F254">_xlfn.LET(
_xlpm.InterestCalculation,$I253*($C254/12),
_xlpm.IsPrincipalRemainingZeroCondition,ROUND($I253,2)=0,
_xlpm.IsPrincipalRemainingBlankCondition,$I253="",
_xlpm.IsPeriodBlankCondition,ISBLANK($A254),
_xlpm.Calculation,IF(_xlpm.IsPeriodBlankCondition,"",IF(_xlpm.IsPrincipalRemainingBlankCondition,"",IF(_xlpm.IsPrincipalRemainingZeroCondition,"",_xlpm.InterestCalculation))),
_xlpm.Calculation
)</f>
        <v>623.31851153153059</v>
      </c>
      <c r="G254" s="4">
        <f t="shared" si="32"/>
        <v>940.13883810083769</v>
      </c>
      <c r="H254" s="4">
        <v>100</v>
      </c>
      <c r="I254" s="4">
        <f t="shared" si="25"/>
        <v>73758.082545682832</v>
      </c>
      <c r="J254" s="4">
        <f t="shared" si="26"/>
        <v>500</v>
      </c>
      <c r="K254" s="4" t="str">
        <f t="shared" si="27"/>
        <v/>
      </c>
      <c r="L254" s="4">
        <f t="shared" si="28"/>
        <v>2163.4573496323683</v>
      </c>
      <c r="M254" s="4">
        <f>_xlfn.LET(
_xlpm.CumulativeInterestCalculation,SUM($F$29:$F254),
_xlpm.IsPrincipalZeroCondition,ROUND($I253,2) = 0,
_xlpm.IsPrincipalRemainingBlankCondition,$I253="",
_xlpm.IsPeriodBlankCondition,ISBLANK($A254),
_xlpm.Calculation,IF(_xlpm.IsPeriodBlankCondition,"",IF(_xlpm.IsPrincipalRemainingBlankCondition,"",IF(_xlpm.IsPrincipalZeroCondition,"",_xlpm.CumulativeInterestCalculation))),
_xlpm.Calculation
)</f>
        <v>278151.71148773812</v>
      </c>
      <c r="N254" s="4">
        <f>_xlfn.LET(
_xlpm.CumulativePrincipalCalculation,SUM($G$29:$H254),
_xlpm.CumulativePrincipalCalculationIfPrincipalLessThenOrEqualToMonthlyPaymentCondition,$N253+$H254,
_xlpm.PrincipalOwedCalculation,$B$10-$F254,
_xlpm.IsPrincipalLessThenOrEqualToMonthlyPaymentCondition,$I253&lt;=$B$10,
_xlpm.IsPrincipalZeroCondition,ROUND($I253,2) = 0,
_xlpm.IsPrincipalRemainingBlankCondition,$I253="",
_xlpm.IsPeriodBlankCondition,ISBLANK($A254),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106241.91745431726</v>
      </c>
      <c r="O254" s="4">
        <f>_xlfn.LET(
_xlpm.CumulativePMICalculation,SUM($K$29:$K254),
_xlpm.IsPrincipalZeroCondition,ROUND($I253,2) = 0,
_xlpm.IsPrincipalRemainingBlankCondition,$I253="",
_xlpm.IsPeriodBlankCondition,ISBLANK($A254),
_xlpm.Calculation,IF(_xlpm.IsPeriodBlankCondition,"",IF(_xlpm.IsPrincipalRemainingBlankCondition,"",IF(_xlpm.IsPrincipalZeroCondition,"",_xlpm.CumulativePMICalculation))),
_xlpm.Calculation
)</f>
        <v>26100</v>
      </c>
      <c r="P254" s="4">
        <f t="shared" si="31"/>
        <v>410493.62894205539</v>
      </c>
      <c r="Q254" s="4">
        <f>_xlfn.LET(
_xlpm.CumulativeHousingPaymentsIncludingAdditionalCosts,SUM($L$29:$L254),
_xlpm.PrincipalOwedCalculation,$B$10-$F254,
_xlpm.IsPrincipalLessThenOrEqualToMonthlyPaymentCondition,$I253&lt;=$B$10,
_xlpm.IsPrincipalZeroCondition,ROUND($I253,2) = 0,
_xlpm.IsPrincipalRemainingBlankCondition,$I253="",
_xlpm.IsPeriodBlankCondition,ISBLANK($A254),
_xlpm.Calculation,IF(_xlpm.IsPeriodBlankCondition,"",IF(_xlpm.IsPrincipalRemainingBlankCondition,"",IF(_xlpm.IsPrincipalZeroCondition,"",_xlpm.CumulativeHousingPaymentsIncludingAdditionalCosts))),
_xlpm.Calculation
)</f>
        <v>523493.62894205254</v>
      </c>
    </row>
    <row r="255" spans="1:17" x14ac:dyDescent="0.3">
      <c r="A255">
        <v>227</v>
      </c>
      <c r="B255" s="34">
        <f t="shared" si="29"/>
        <v>50710</v>
      </c>
      <c r="C255" s="53">
        <v>0.1</v>
      </c>
      <c r="D255" s="35">
        <f>_xlfn.LET(
_xlpm.Payment,IF(OR($C255&lt;&gt;$C254,$C254=""),-PMT($C255/12,COUNT($A255:$A$628),$I254),$D254),
_xlpm.IsPrincipalRemainingZeroCondition,ROUND($I254,2)=0,
_xlpm.IsPrincipalRemainingBlankCondition,$I254="",
_xlpm.IsPeriodBlankCondition,ISBLANK($A255),
_xlpm.Calculation,IF(_xlpm.IsPeriodBlankCondition,"",IF(_xlpm.IsPrincipalRemainingBlankCondition,"",IF(_xlpm.IsPrincipalRemainingZeroCondition,"",_xlpm.Payment))),
_xlpm.Calculation
)</f>
        <v>1563.4573496323683</v>
      </c>
      <c r="E255" s="4">
        <f t="shared" si="30"/>
        <v>73758.082545682832</v>
      </c>
      <c r="F255" s="4" cm="1">
        <f t="array" ref="F255">_xlfn.LET(
_xlpm.InterestCalculation,$I254*($C255/12),
_xlpm.IsPrincipalRemainingZeroCondition,ROUND($I254,2)=0,
_xlpm.IsPrincipalRemainingBlankCondition,$I254="",
_xlpm.IsPeriodBlankCondition,ISBLANK($A255),
_xlpm.Calculation,IF(_xlpm.IsPeriodBlankCondition,"",IF(_xlpm.IsPrincipalRemainingBlankCondition,"",IF(_xlpm.IsPrincipalRemainingZeroCondition,"",_xlpm.InterestCalculation))),
_xlpm.Calculation
)</f>
        <v>614.65068788069027</v>
      </c>
      <c r="G255" s="4">
        <f t="shared" si="32"/>
        <v>948.80666175167801</v>
      </c>
      <c r="H255" s="4">
        <v>100</v>
      </c>
      <c r="I255" s="4">
        <f t="shared" si="25"/>
        <v>72709.275883931157</v>
      </c>
      <c r="J255" s="4">
        <f t="shared" si="26"/>
        <v>500</v>
      </c>
      <c r="K255" s="4" t="str">
        <f t="shared" si="27"/>
        <v/>
      </c>
      <c r="L255" s="4">
        <f t="shared" si="28"/>
        <v>2163.4573496323683</v>
      </c>
      <c r="M255" s="4">
        <f>_xlfn.LET(
_xlpm.CumulativeInterestCalculation,SUM($F$29:$F255),
_xlpm.IsPrincipalZeroCondition,ROUND($I254,2) = 0,
_xlpm.IsPrincipalRemainingBlankCondition,$I254="",
_xlpm.IsPeriodBlankCondition,ISBLANK($A255),
_xlpm.Calculation,IF(_xlpm.IsPeriodBlankCondition,"",IF(_xlpm.IsPrincipalRemainingBlankCondition,"",IF(_xlpm.IsPrincipalZeroCondition,"",_xlpm.CumulativeInterestCalculation))),
_xlpm.Calculation
)</f>
        <v>278766.36217561882</v>
      </c>
      <c r="N255" s="4">
        <f>_xlfn.LET(
_xlpm.CumulativePrincipalCalculation,SUM($G$29:$H255),
_xlpm.CumulativePrincipalCalculationIfPrincipalLessThenOrEqualToMonthlyPaymentCondition,$N254+$H255,
_xlpm.PrincipalOwedCalculation,$B$10-$F255,
_xlpm.IsPrincipalLessThenOrEqualToMonthlyPaymentCondition,$I254&lt;=$B$10,
_xlpm.IsPrincipalZeroCondition,ROUND($I254,2) = 0,
_xlpm.IsPrincipalRemainingBlankCondition,$I254="",
_xlpm.IsPeriodBlankCondition,ISBLANK($A255),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107290.72411606893</v>
      </c>
      <c r="O255" s="4">
        <f>_xlfn.LET(
_xlpm.CumulativePMICalculation,SUM($K$29:$K255),
_xlpm.IsPrincipalZeroCondition,ROUND($I254,2) = 0,
_xlpm.IsPrincipalRemainingBlankCondition,$I254="",
_xlpm.IsPeriodBlankCondition,ISBLANK($A255),
_xlpm.Calculation,IF(_xlpm.IsPeriodBlankCondition,"",IF(_xlpm.IsPrincipalRemainingBlankCondition,"",IF(_xlpm.IsPrincipalZeroCondition,"",_xlpm.CumulativePMICalculation))),
_xlpm.Calculation
)</f>
        <v>26100</v>
      </c>
      <c r="P255" s="4">
        <f t="shared" si="31"/>
        <v>412157.08629168774</v>
      </c>
      <c r="Q255" s="4">
        <f>_xlfn.LET(
_xlpm.CumulativeHousingPaymentsIncludingAdditionalCosts,SUM($L$29:$L255),
_xlpm.PrincipalOwedCalculation,$B$10-$F255,
_xlpm.IsPrincipalLessThenOrEqualToMonthlyPaymentCondition,$I254&lt;=$B$10,
_xlpm.IsPrincipalZeroCondition,ROUND($I254,2) = 0,
_xlpm.IsPrincipalRemainingBlankCondition,$I254="",
_xlpm.IsPeriodBlankCondition,ISBLANK($A255),
_xlpm.Calculation,IF(_xlpm.IsPeriodBlankCondition,"",IF(_xlpm.IsPrincipalRemainingBlankCondition,"",IF(_xlpm.IsPrincipalZeroCondition,"",_xlpm.CumulativeHousingPaymentsIncludingAdditionalCosts))),
_xlpm.Calculation
)</f>
        <v>525657.08629168489</v>
      </c>
    </row>
    <row r="256" spans="1:17" x14ac:dyDescent="0.3">
      <c r="A256">
        <v>228</v>
      </c>
      <c r="B256" s="34">
        <f t="shared" si="29"/>
        <v>50740</v>
      </c>
      <c r="C256" s="53">
        <v>0.1</v>
      </c>
      <c r="D256" s="35">
        <f>_xlfn.LET(
_xlpm.Payment,IF(OR($C256&lt;&gt;$C255,$C255=""),-PMT($C256/12,COUNT($A256:$A$628),$I255),$D255),
_xlpm.IsPrincipalRemainingZeroCondition,ROUND($I255,2)=0,
_xlpm.IsPrincipalRemainingBlankCondition,$I255="",
_xlpm.IsPeriodBlankCondition,ISBLANK($A256),
_xlpm.Calculation,IF(_xlpm.IsPeriodBlankCondition,"",IF(_xlpm.IsPrincipalRemainingBlankCondition,"",IF(_xlpm.IsPrincipalRemainingZeroCondition,"",_xlpm.Payment))),
_xlpm.Calculation
)</f>
        <v>1563.4573496323683</v>
      </c>
      <c r="E256" s="4">
        <f t="shared" si="30"/>
        <v>72709.275883931157</v>
      </c>
      <c r="F256" s="4" cm="1">
        <f t="array" ref="F256">_xlfn.LET(
_xlpm.InterestCalculation,$I255*($C256/12),
_xlpm.IsPrincipalRemainingZeroCondition,ROUND($I255,2)=0,
_xlpm.IsPrincipalRemainingBlankCondition,$I255="",
_xlpm.IsPeriodBlankCondition,ISBLANK($A256),
_xlpm.Calculation,IF(_xlpm.IsPeriodBlankCondition,"",IF(_xlpm.IsPrincipalRemainingBlankCondition,"",IF(_xlpm.IsPrincipalRemainingZeroCondition,"",_xlpm.InterestCalculation))),
_xlpm.Calculation
)</f>
        <v>605.91063236609295</v>
      </c>
      <c r="G256" s="4">
        <f t="shared" si="32"/>
        <v>957.54671726627532</v>
      </c>
      <c r="H256" s="4">
        <v>100</v>
      </c>
      <c r="I256" s="4">
        <f t="shared" si="25"/>
        <v>71651.729166664882</v>
      </c>
      <c r="J256" s="4">
        <f t="shared" si="26"/>
        <v>500</v>
      </c>
      <c r="K256" s="4" t="str">
        <f t="shared" si="27"/>
        <v/>
      </c>
      <c r="L256" s="4">
        <f t="shared" si="28"/>
        <v>2163.4573496323683</v>
      </c>
      <c r="M256" s="4">
        <f>_xlfn.LET(
_xlpm.CumulativeInterestCalculation,SUM($F$29:$F256),
_xlpm.IsPrincipalZeroCondition,ROUND($I255,2) = 0,
_xlpm.IsPrincipalRemainingBlankCondition,$I255="",
_xlpm.IsPeriodBlankCondition,ISBLANK($A256),
_xlpm.Calculation,IF(_xlpm.IsPeriodBlankCondition,"",IF(_xlpm.IsPrincipalRemainingBlankCondition,"",IF(_xlpm.IsPrincipalZeroCondition,"",_xlpm.CumulativeInterestCalculation))),
_xlpm.Calculation
)</f>
        <v>279372.2728079849</v>
      </c>
      <c r="N256" s="4">
        <f>_xlfn.LET(
_xlpm.CumulativePrincipalCalculation,SUM($G$29:$H256),
_xlpm.CumulativePrincipalCalculationIfPrincipalLessThenOrEqualToMonthlyPaymentCondition,$N255+$H256,
_xlpm.PrincipalOwedCalculation,$B$10-$F256,
_xlpm.IsPrincipalLessThenOrEqualToMonthlyPaymentCondition,$I255&lt;=$B$10,
_xlpm.IsPrincipalZeroCondition,ROUND($I255,2) = 0,
_xlpm.IsPrincipalRemainingBlankCondition,$I255="",
_xlpm.IsPeriodBlankCondition,ISBLANK($A256),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108348.27083333521</v>
      </c>
      <c r="O256" s="4">
        <f>_xlfn.LET(
_xlpm.CumulativePMICalculation,SUM($K$29:$K256),
_xlpm.IsPrincipalZeroCondition,ROUND($I255,2) = 0,
_xlpm.IsPrincipalRemainingBlankCondition,$I255="",
_xlpm.IsPeriodBlankCondition,ISBLANK($A256),
_xlpm.Calculation,IF(_xlpm.IsPeriodBlankCondition,"",IF(_xlpm.IsPrincipalRemainingBlankCondition,"",IF(_xlpm.IsPrincipalZeroCondition,"",_xlpm.CumulativePMICalculation))),
_xlpm.Calculation
)</f>
        <v>26100</v>
      </c>
      <c r="P256" s="4">
        <f t="shared" si="31"/>
        <v>413820.54364132008</v>
      </c>
      <c r="Q256" s="4">
        <f>_xlfn.LET(
_xlpm.CumulativeHousingPaymentsIncludingAdditionalCosts,SUM($L$29:$L256),
_xlpm.PrincipalOwedCalculation,$B$10-$F256,
_xlpm.IsPrincipalLessThenOrEqualToMonthlyPaymentCondition,$I255&lt;=$B$10,
_xlpm.IsPrincipalZeroCondition,ROUND($I255,2) = 0,
_xlpm.IsPrincipalRemainingBlankCondition,$I255="",
_xlpm.IsPeriodBlankCondition,ISBLANK($A256),
_xlpm.Calculation,IF(_xlpm.IsPeriodBlankCondition,"",IF(_xlpm.IsPrincipalRemainingBlankCondition,"",IF(_xlpm.IsPrincipalZeroCondition,"",_xlpm.CumulativeHousingPaymentsIncludingAdditionalCosts))),
_xlpm.Calculation
)</f>
        <v>527820.54364131729</v>
      </c>
    </row>
    <row r="257" spans="1:17" x14ac:dyDescent="0.3">
      <c r="A257">
        <v>229</v>
      </c>
      <c r="B257" s="34">
        <f t="shared" si="29"/>
        <v>50771</v>
      </c>
      <c r="C257" s="53">
        <v>0.1</v>
      </c>
      <c r="D257" s="35">
        <f>_xlfn.LET(
_xlpm.Payment,IF(OR($C257&lt;&gt;$C256,$C256=""),-PMT($C257/12,COUNT($A257:$A$628),$I256),$D256),
_xlpm.IsPrincipalRemainingZeroCondition,ROUND($I256,2)=0,
_xlpm.IsPrincipalRemainingBlankCondition,$I256="",
_xlpm.IsPeriodBlankCondition,ISBLANK($A257),
_xlpm.Calculation,IF(_xlpm.IsPeriodBlankCondition,"",IF(_xlpm.IsPrincipalRemainingBlankCondition,"",IF(_xlpm.IsPrincipalRemainingZeroCondition,"",_xlpm.Payment))),
_xlpm.Calculation
)</f>
        <v>1563.4573496323683</v>
      </c>
      <c r="E257" s="4">
        <f t="shared" si="30"/>
        <v>71651.729166664882</v>
      </c>
      <c r="F257" s="4" cm="1">
        <f t="array" ref="F257">_xlfn.LET(
_xlpm.InterestCalculation,$I256*($C257/12),
_xlpm.IsPrincipalRemainingZeroCondition,ROUND($I256,2)=0,
_xlpm.IsPrincipalRemainingBlankCondition,$I256="",
_xlpm.IsPeriodBlankCondition,ISBLANK($A257),
_xlpm.Calculation,IF(_xlpm.IsPeriodBlankCondition,"",IF(_xlpm.IsPrincipalRemainingBlankCondition,"",IF(_xlpm.IsPrincipalRemainingZeroCondition,"",_xlpm.InterestCalculation))),
_xlpm.Calculation
)</f>
        <v>597.09774305554072</v>
      </c>
      <c r="G257" s="4">
        <f t="shared" si="32"/>
        <v>966.35960657682756</v>
      </c>
      <c r="H257" s="4">
        <v>100</v>
      </c>
      <c r="I257" s="4">
        <f t="shared" si="25"/>
        <v>70585.36956008806</v>
      </c>
      <c r="J257" s="4">
        <f t="shared" si="26"/>
        <v>500</v>
      </c>
      <c r="K257" s="4" t="str">
        <f t="shared" si="27"/>
        <v/>
      </c>
      <c r="L257" s="4">
        <f t="shared" si="28"/>
        <v>2163.4573496323683</v>
      </c>
      <c r="M257" s="4">
        <f>_xlfn.LET(
_xlpm.CumulativeInterestCalculation,SUM($F$29:$F257),
_xlpm.IsPrincipalZeroCondition,ROUND($I256,2) = 0,
_xlpm.IsPrincipalRemainingBlankCondition,$I256="",
_xlpm.IsPeriodBlankCondition,ISBLANK($A257),
_xlpm.Calculation,IF(_xlpm.IsPeriodBlankCondition,"",IF(_xlpm.IsPrincipalRemainingBlankCondition,"",IF(_xlpm.IsPrincipalZeroCondition,"",_xlpm.CumulativeInterestCalculation))),
_xlpm.Calculation
)</f>
        <v>279969.37055104045</v>
      </c>
      <c r="N257" s="4">
        <f>_xlfn.LET(
_xlpm.CumulativePrincipalCalculation,SUM($G$29:$H257),
_xlpm.CumulativePrincipalCalculationIfPrincipalLessThenOrEqualToMonthlyPaymentCondition,$N256+$H257,
_xlpm.PrincipalOwedCalculation,$B$10-$F257,
_xlpm.IsPrincipalLessThenOrEqualToMonthlyPaymentCondition,$I256&lt;=$B$10,
_xlpm.IsPrincipalZeroCondition,ROUND($I256,2) = 0,
_xlpm.IsPrincipalRemainingBlankCondition,$I256="",
_xlpm.IsPeriodBlankCondition,ISBLANK($A257),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109414.63043991203</v>
      </c>
      <c r="O257" s="4">
        <f>_xlfn.LET(
_xlpm.CumulativePMICalculation,SUM($K$29:$K257),
_xlpm.IsPrincipalZeroCondition,ROUND($I256,2) = 0,
_xlpm.IsPrincipalRemainingBlankCondition,$I256="",
_xlpm.IsPeriodBlankCondition,ISBLANK($A257),
_xlpm.Calculation,IF(_xlpm.IsPeriodBlankCondition,"",IF(_xlpm.IsPrincipalRemainingBlankCondition,"",IF(_xlpm.IsPrincipalZeroCondition,"",_xlpm.CumulativePMICalculation))),
_xlpm.Calculation
)</f>
        <v>26100</v>
      </c>
      <c r="P257" s="4">
        <f t="shared" si="31"/>
        <v>415484.00099095248</v>
      </c>
      <c r="Q257" s="4">
        <f>_xlfn.LET(
_xlpm.CumulativeHousingPaymentsIncludingAdditionalCosts,SUM($L$29:$L257),
_xlpm.PrincipalOwedCalculation,$B$10-$F257,
_xlpm.IsPrincipalLessThenOrEqualToMonthlyPaymentCondition,$I256&lt;=$B$10,
_xlpm.IsPrincipalZeroCondition,ROUND($I256,2) = 0,
_xlpm.IsPrincipalRemainingBlankCondition,$I256="",
_xlpm.IsPeriodBlankCondition,ISBLANK($A257),
_xlpm.Calculation,IF(_xlpm.IsPeriodBlankCondition,"",IF(_xlpm.IsPrincipalRemainingBlankCondition,"",IF(_xlpm.IsPrincipalZeroCondition,"",_xlpm.CumulativeHousingPaymentsIncludingAdditionalCosts))),
_xlpm.Calculation
)</f>
        <v>529984.00099094969</v>
      </c>
    </row>
    <row r="258" spans="1:17" x14ac:dyDescent="0.3">
      <c r="A258">
        <v>230</v>
      </c>
      <c r="B258" s="34">
        <f t="shared" si="29"/>
        <v>50802</v>
      </c>
      <c r="C258" s="53">
        <v>0.1</v>
      </c>
      <c r="D258" s="35">
        <f>_xlfn.LET(
_xlpm.Payment,IF(OR($C258&lt;&gt;$C257,$C257=""),-PMT($C258/12,COUNT($A258:$A$628),$I257),$D257),
_xlpm.IsPrincipalRemainingZeroCondition,ROUND($I257,2)=0,
_xlpm.IsPrincipalRemainingBlankCondition,$I257="",
_xlpm.IsPeriodBlankCondition,ISBLANK($A258),
_xlpm.Calculation,IF(_xlpm.IsPeriodBlankCondition,"",IF(_xlpm.IsPrincipalRemainingBlankCondition,"",IF(_xlpm.IsPrincipalRemainingZeroCondition,"",_xlpm.Payment))),
_xlpm.Calculation
)</f>
        <v>1563.4573496323683</v>
      </c>
      <c r="E258" s="4">
        <f t="shared" si="30"/>
        <v>70585.36956008806</v>
      </c>
      <c r="F258" s="4" cm="1">
        <f t="array" ref="F258">_xlfn.LET(
_xlpm.InterestCalculation,$I257*($C258/12),
_xlpm.IsPrincipalRemainingZeroCondition,ROUND($I257,2)=0,
_xlpm.IsPrincipalRemainingBlankCondition,$I257="",
_xlpm.IsPeriodBlankCondition,ISBLANK($A258),
_xlpm.Calculation,IF(_xlpm.IsPeriodBlankCondition,"",IF(_xlpm.IsPrincipalRemainingBlankCondition,"",IF(_xlpm.IsPrincipalRemainingZeroCondition,"",_xlpm.InterestCalculation))),
_xlpm.Calculation
)</f>
        <v>588.21141300073384</v>
      </c>
      <c r="G258" s="4">
        <f t="shared" si="32"/>
        <v>975.24593663163444</v>
      </c>
      <c r="H258" s="4">
        <v>100</v>
      </c>
      <c r="I258" s="4">
        <f t="shared" si="25"/>
        <v>69510.123623456428</v>
      </c>
      <c r="J258" s="4">
        <f t="shared" si="26"/>
        <v>500</v>
      </c>
      <c r="K258" s="4" t="str">
        <f t="shared" si="27"/>
        <v/>
      </c>
      <c r="L258" s="4">
        <f t="shared" si="28"/>
        <v>2163.4573496323683</v>
      </c>
      <c r="M258" s="4">
        <f>_xlfn.LET(
_xlpm.CumulativeInterestCalculation,SUM($F$29:$F258),
_xlpm.IsPrincipalZeroCondition,ROUND($I257,2) = 0,
_xlpm.IsPrincipalRemainingBlankCondition,$I257="",
_xlpm.IsPeriodBlankCondition,ISBLANK($A258),
_xlpm.Calculation,IF(_xlpm.IsPeriodBlankCondition,"",IF(_xlpm.IsPrincipalRemainingBlankCondition,"",IF(_xlpm.IsPrincipalZeroCondition,"",_xlpm.CumulativeInterestCalculation))),
_xlpm.Calculation
)</f>
        <v>280557.58196404116</v>
      </c>
      <c r="N258" s="4">
        <f>_xlfn.LET(
_xlpm.CumulativePrincipalCalculation,SUM($G$29:$H258),
_xlpm.CumulativePrincipalCalculationIfPrincipalLessThenOrEqualToMonthlyPaymentCondition,$N257+$H258,
_xlpm.PrincipalOwedCalculation,$B$10-$F258,
_xlpm.IsPrincipalLessThenOrEqualToMonthlyPaymentCondition,$I257&lt;=$B$10,
_xlpm.IsPrincipalZeroCondition,ROUND($I257,2) = 0,
_xlpm.IsPrincipalRemainingBlankCondition,$I257="",
_xlpm.IsPeriodBlankCondition,ISBLANK($A258),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110489.87637654366</v>
      </c>
      <c r="O258" s="4">
        <f>_xlfn.LET(
_xlpm.CumulativePMICalculation,SUM($K$29:$K258),
_xlpm.IsPrincipalZeroCondition,ROUND($I257,2) = 0,
_xlpm.IsPrincipalRemainingBlankCondition,$I257="",
_xlpm.IsPeriodBlankCondition,ISBLANK($A258),
_xlpm.Calculation,IF(_xlpm.IsPeriodBlankCondition,"",IF(_xlpm.IsPrincipalRemainingBlankCondition,"",IF(_xlpm.IsPrincipalZeroCondition,"",_xlpm.CumulativePMICalculation))),
_xlpm.Calculation
)</f>
        <v>26100</v>
      </c>
      <c r="P258" s="4">
        <f t="shared" si="31"/>
        <v>417147.45834058482</v>
      </c>
      <c r="Q258" s="4">
        <f>_xlfn.LET(
_xlpm.CumulativeHousingPaymentsIncludingAdditionalCosts,SUM($L$29:$L258),
_xlpm.PrincipalOwedCalculation,$B$10-$F258,
_xlpm.IsPrincipalLessThenOrEqualToMonthlyPaymentCondition,$I257&lt;=$B$10,
_xlpm.IsPrincipalZeroCondition,ROUND($I257,2) = 0,
_xlpm.IsPrincipalRemainingBlankCondition,$I257="",
_xlpm.IsPeriodBlankCondition,ISBLANK($A258),
_xlpm.Calculation,IF(_xlpm.IsPeriodBlankCondition,"",IF(_xlpm.IsPrincipalRemainingBlankCondition,"",IF(_xlpm.IsPrincipalZeroCondition,"",_xlpm.CumulativeHousingPaymentsIncludingAdditionalCosts))),
_xlpm.Calculation
)</f>
        <v>532147.45834058209</v>
      </c>
    </row>
    <row r="259" spans="1:17" x14ac:dyDescent="0.3">
      <c r="A259">
        <v>231</v>
      </c>
      <c r="B259" s="34">
        <f t="shared" si="29"/>
        <v>50830</v>
      </c>
      <c r="C259" s="53">
        <v>0.1</v>
      </c>
      <c r="D259" s="35">
        <f>_xlfn.LET(
_xlpm.Payment,IF(OR($C259&lt;&gt;$C258,$C258=""),-PMT($C259/12,COUNT($A259:$A$628),$I258),$D258),
_xlpm.IsPrincipalRemainingZeroCondition,ROUND($I258,2)=0,
_xlpm.IsPrincipalRemainingBlankCondition,$I258="",
_xlpm.IsPeriodBlankCondition,ISBLANK($A259),
_xlpm.Calculation,IF(_xlpm.IsPeriodBlankCondition,"",IF(_xlpm.IsPrincipalRemainingBlankCondition,"",IF(_xlpm.IsPrincipalRemainingZeroCondition,"",_xlpm.Payment))),
_xlpm.Calculation
)</f>
        <v>1563.4573496323683</v>
      </c>
      <c r="E259" s="4">
        <f t="shared" si="30"/>
        <v>69510.123623456428</v>
      </c>
      <c r="F259" s="4" cm="1">
        <f t="array" ref="F259">_xlfn.LET(
_xlpm.InterestCalculation,$I258*($C259/12),
_xlpm.IsPrincipalRemainingZeroCondition,ROUND($I258,2)=0,
_xlpm.IsPrincipalRemainingBlankCondition,$I258="",
_xlpm.IsPeriodBlankCondition,ISBLANK($A259),
_xlpm.Calculation,IF(_xlpm.IsPeriodBlankCondition,"",IF(_xlpm.IsPrincipalRemainingBlankCondition,"",IF(_xlpm.IsPrincipalRemainingZeroCondition,"",_xlpm.InterestCalculation))),
_xlpm.Calculation
)</f>
        <v>579.25103019547021</v>
      </c>
      <c r="G259" s="4">
        <f t="shared" si="32"/>
        <v>984.20631943689807</v>
      </c>
      <c r="H259" s="4">
        <v>100</v>
      </c>
      <c r="I259" s="4">
        <f t="shared" si="25"/>
        <v>68425.917304019531</v>
      </c>
      <c r="J259" s="4">
        <f t="shared" si="26"/>
        <v>500</v>
      </c>
      <c r="K259" s="4" t="str">
        <f t="shared" si="27"/>
        <v/>
      </c>
      <c r="L259" s="4">
        <f t="shared" si="28"/>
        <v>2163.4573496323683</v>
      </c>
      <c r="M259" s="4">
        <f>_xlfn.LET(
_xlpm.CumulativeInterestCalculation,SUM($F$29:$F259),
_xlpm.IsPrincipalZeroCondition,ROUND($I258,2) = 0,
_xlpm.IsPrincipalRemainingBlankCondition,$I258="",
_xlpm.IsPeriodBlankCondition,ISBLANK($A259),
_xlpm.Calculation,IF(_xlpm.IsPeriodBlankCondition,"",IF(_xlpm.IsPrincipalRemainingBlankCondition,"",IF(_xlpm.IsPrincipalZeroCondition,"",_xlpm.CumulativeInterestCalculation))),
_xlpm.Calculation
)</f>
        <v>281136.83299423661</v>
      </c>
      <c r="N259" s="4">
        <f>_xlfn.LET(
_xlpm.CumulativePrincipalCalculation,SUM($G$29:$H259),
_xlpm.CumulativePrincipalCalculationIfPrincipalLessThenOrEqualToMonthlyPaymentCondition,$N258+$H259,
_xlpm.PrincipalOwedCalculation,$B$10-$F259,
_xlpm.IsPrincipalLessThenOrEqualToMonthlyPaymentCondition,$I258&lt;=$B$10,
_xlpm.IsPrincipalZeroCondition,ROUND($I258,2) = 0,
_xlpm.IsPrincipalRemainingBlankCondition,$I258="",
_xlpm.IsPeriodBlankCondition,ISBLANK($A259),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111574.08269598056</v>
      </c>
      <c r="O259" s="4">
        <f>_xlfn.LET(
_xlpm.CumulativePMICalculation,SUM($K$29:$K259),
_xlpm.IsPrincipalZeroCondition,ROUND($I258,2) = 0,
_xlpm.IsPrincipalRemainingBlankCondition,$I258="",
_xlpm.IsPeriodBlankCondition,ISBLANK($A259),
_xlpm.Calculation,IF(_xlpm.IsPeriodBlankCondition,"",IF(_xlpm.IsPrincipalRemainingBlankCondition,"",IF(_xlpm.IsPrincipalZeroCondition,"",_xlpm.CumulativePMICalculation))),
_xlpm.Calculation
)</f>
        <v>26100</v>
      </c>
      <c r="P259" s="4">
        <f t="shared" si="31"/>
        <v>418810.91569021717</v>
      </c>
      <c r="Q259" s="4">
        <f>_xlfn.LET(
_xlpm.CumulativeHousingPaymentsIncludingAdditionalCosts,SUM($L$29:$L259),
_xlpm.PrincipalOwedCalculation,$B$10-$F259,
_xlpm.IsPrincipalLessThenOrEqualToMonthlyPaymentCondition,$I258&lt;=$B$10,
_xlpm.IsPrincipalZeroCondition,ROUND($I258,2) = 0,
_xlpm.IsPrincipalRemainingBlankCondition,$I258="",
_xlpm.IsPeriodBlankCondition,ISBLANK($A259),
_xlpm.Calculation,IF(_xlpm.IsPeriodBlankCondition,"",IF(_xlpm.IsPrincipalRemainingBlankCondition,"",IF(_xlpm.IsPrincipalZeroCondition,"",_xlpm.CumulativeHousingPaymentsIncludingAdditionalCosts))),
_xlpm.Calculation
)</f>
        <v>534310.91569021449</v>
      </c>
    </row>
    <row r="260" spans="1:17" x14ac:dyDescent="0.3">
      <c r="A260">
        <v>232</v>
      </c>
      <c r="B260" s="34">
        <f t="shared" si="29"/>
        <v>50861</v>
      </c>
      <c r="C260" s="53">
        <v>0.1</v>
      </c>
      <c r="D260" s="35">
        <f>_xlfn.LET(
_xlpm.Payment,IF(OR($C260&lt;&gt;$C259,$C259=""),-PMT($C260/12,COUNT($A260:$A$628),$I259),$D259),
_xlpm.IsPrincipalRemainingZeroCondition,ROUND($I259,2)=0,
_xlpm.IsPrincipalRemainingBlankCondition,$I259="",
_xlpm.IsPeriodBlankCondition,ISBLANK($A260),
_xlpm.Calculation,IF(_xlpm.IsPeriodBlankCondition,"",IF(_xlpm.IsPrincipalRemainingBlankCondition,"",IF(_xlpm.IsPrincipalRemainingZeroCondition,"",_xlpm.Payment))),
_xlpm.Calculation
)</f>
        <v>1563.4573496323683</v>
      </c>
      <c r="E260" s="4">
        <f t="shared" si="30"/>
        <v>68425.917304019531</v>
      </c>
      <c r="F260" s="4" cm="1">
        <f t="array" ref="F260">_xlfn.LET(
_xlpm.InterestCalculation,$I259*($C260/12),
_xlpm.IsPrincipalRemainingZeroCondition,ROUND($I259,2)=0,
_xlpm.IsPrincipalRemainingBlankCondition,$I259="",
_xlpm.IsPeriodBlankCondition,ISBLANK($A260),
_xlpm.Calculation,IF(_xlpm.IsPeriodBlankCondition,"",IF(_xlpm.IsPrincipalRemainingBlankCondition,"",IF(_xlpm.IsPrincipalRemainingZeroCondition,"",_xlpm.InterestCalculation))),
_xlpm.Calculation
)</f>
        <v>570.21597753349613</v>
      </c>
      <c r="G260" s="4">
        <f t="shared" si="32"/>
        <v>993.24137209887215</v>
      </c>
      <c r="H260" s="4">
        <v>100</v>
      </c>
      <c r="I260" s="4">
        <f t="shared" si="25"/>
        <v>67332.675931920661</v>
      </c>
      <c r="J260" s="4">
        <f t="shared" si="26"/>
        <v>500</v>
      </c>
      <c r="K260" s="4" t="str">
        <f t="shared" si="27"/>
        <v/>
      </c>
      <c r="L260" s="4">
        <f t="shared" si="28"/>
        <v>2163.4573496323683</v>
      </c>
      <c r="M260" s="4">
        <f>_xlfn.LET(
_xlpm.CumulativeInterestCalculation,SUM($F$29:$F260),
_xlpm.IsPrincipalZeroCondition,ROUND($I259,2) = 0,
_xlpm.IsPrincipalRemainingBlankCondition,$I259="",
_xlpm.IsPeriodBlankCondition,ISBLANK($A260),
_xlpm.Calculation,IF(_xlpm.IsPeriodBlankCondition,"",IF(_xlpm.IsPrincipalRemainingBlankCondition,"",IF(_xlpm.IsPrincipalZeroCondition,"",_xlpm.CumulativeInterestCalculation))),
_xlpm.Calculation
)</f>
        <v>281707.0489717701</v>
      </c>
      <c r="N260" s="4">
        <f>_xlfn.LET(
_xlpm.CumulativePrincipalCalculation,SUM($G$29:$H260),
_xlpm.CumulativePrincipalCalculationIfPrincipalLessThenOrEqualToMonthlyPaymentCondition,$N259+$H260,
_xlpm.PrincipalOwedCalculation,$B$10-$F260,
_xlpm.IsPrincipalLessThenOrEqualToMonthlyPaymentCondition,$I259&lt;=$B$10,
_xlpm.IsPrincipalZeroCondition,ROUND($I259,2) = 0,
_xlpm.IsPrincipalRemainingBlankCondition,$I259="",
_xlpm.IsPeriodBlankCondition,ISBLANK($A260),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112667.32406807943</v>
      </c>
      <c r="O260" s="4">
        <f>_xlfn.LET(
_xlpm.CumulativePMICalculation,SUM($K$29:$K260),
_xlpm.IsPrincipalZeroCondition,ROUND($I259,2) = 0,
_xlpm.IsPrincipalRemainingBlankCondition,$I259="",
_xlpm.IsPeriodBlankCondition,ISBLANK($A260),
_xlpm.Calculation,IF(_xlpm.IsPeriodBlankCondition,"",IF(_xlpm.IsPrincipalRemainingBlankCondition,"",IF(_xlpm.IsPrincipalZeroCondition,"",_xlpm.CumulativePMICalculation))),
_xlpm.Calculation
)</f>
        <v>26100</v>
      </c>
      <c r="P260" s="4">
        <f t="shared" si="31"/>
        <v>420474.37303984951</v>
      </c>
      <c r="Q260" s="4">
        <f>_xlfn.LET(
_xlpm.CumulativeHousingPaymentsIncludingAdditionalCosts,SUM($L$29:$L260),
_xlpm.PrincipalOwedCalculation,$B$10-$F260,
_xlpm.IsPrincipalLessThenOrEqualToMonthlyPaymentCondition,$I259&lt;=$B$10,
_xlpm.IsPrincipalZeroCondition,ROUND($I259,2) = 0,
_xlpm.IsPrincipalRemainingBlankCondition,$I259="",
_xlpm.IsPeriodBlankCondition,ISBLANK($A260),
_xlpm.Calculation,IF(_xlpm.IsPeriodBlankCondition,"",IF(_xlpm.IsPrincipalRemainingBlankCondition,"",IF(_xlpm.IsPrincipalZeroCondition,"",_xlpm.CumulativeHousingPaymentsIncludingAdditionalCosts))),
_xlpm.Calculation
)</f>
        <v>536474.37303984689</v>
      </c>
    </row>
    <row r="261" spans="1:17" x14ac:dyDescent="0.3">
      <c r="A261">
        <v>233</v>
      </c>
      <c r="B261" s="34">
        <f t="shared" si="29"/>
        <v>50891</v>
      </c>
      <c r="C261" s="53">
        <v>0.1</v>
      </c>
      <c r="D261" s="35">
        <f>_xlfn.LET(
_xlpm.Payment,IF(OR($C261&lt;&gt;$C260,$C260=""),-PMT($C261/12,COUNT($A261:$A$628),$I260),$D260),
_xlpm.IsPrincipalRemainingZeroCondition,ROUND($I260,2)=0,
_xlpm.IsPrincipalRemainingBlankCondition,$I260="",
_xlpm.IsPeriodBlankCondition,ISBLANK($A261),
_xlpm.Calculation,IF(_xlpm.IsPeriodBlankCondition,"",IF(_xlpm.IsPrincipalRemainingBlankCondition,"",IF(_xlpm.IsPrincipalRemainingZeroCondition,"",_xlpm.Payment))),
_xlpm.Calculation
)</f>
        <v>1563.4573496323683</v>
      </c>
      <c r="E261" s="4">
        <f t="shared" si="30"/>
        <v>67332.675931920661</v>
      </c>
      <c r="F261" s="4" cm="1">
        <f t="array" ref="F261">_xlfn.LET(
_xlpm.InterestCalculation,$I260*($C261/12),
_xlpm.IsPrincipalRemainingZeroCondition,ROUND($I260,2)=0,
_xlpm.IsPrincipalRemainingBlankCondition,$I260="",
_xlpm.IsPeriodBlankCondition,ISBLANK($A261),
_xlpm.Calculation,IF(_xlpm.IsPeriodBlankCondition,"",IF(_xlpm.IsPrincipalRemainingBlankCondition,"",IF(_xlpm.IsPrincipalRemainingZeroCondition,"",_xlpm.InterestCalculation))),
_xlpm.Calculation
)</f>
        <v>561.10563276600556</v>
      </c>
      <c r="G261" s="4">
        <f t="shared" si="32"/>
        <v>1002.3517168663627</v>
      </c>
      <c r="H261" s="4">
        <v>100</v>
      </c>
      <c r="I261" s="4">
        <f t="shared" si="25"/>
        <v>66230.324215054294</v>
      </c>
      <c r="J261" s="4">
        <f t="shared" si="26"/>
        <v>500</v>
      </c>
      <c r="K261" s="4" t="str">
        <f t="shared" si="27"/>
        <v/>
      </c>
      <c r="L261" s="4">
        <f t="shared" si="28"/>
        <v>2163.4573496323683</v>
      </c>
      <c r="M261" s="4">
        <f>_xlfn.LET(
_xlpm.CumulativeInterestCalculation,SUM($F$29:$F261),
_xlpm.IsPrincipalZeroCondition,ROUND($I260,2) = 0,
_xlpm.IsPrincipalRemainingBlankCondition,$I260="",
_xlpm.IsPeriodBlankCondition,ISBLANK($A261),
_xlpm.Calculation,IF(_xlpm.IsPeriodBlankCondition,"",IF(_xlpm.IsPrincipalRemainingBlankCondition,"",IF(_xlpm.IsPrincipalZeroCondition,"",_xlpm.CumulativeInterestCalculation))),
_xlpm.Calculation
)</f>
        <v>282268.15460453613</v>
      </c>
      <c r="N261" s="4">
        <f>_xlfn.LET(
_xlpm.CumulativePrincipalCalculation,SUM($G$29:$H261),
_xlpm.CumulativePrincipalCalculationIfPrincipalLessThenOrEqualToMonthlyPaymentCondition,$N260+$H261,
_xlpm.PrincipalOwedCalculation,$B$10-$F261,
_xlpm.IsPrincipalLessThenOrEqualToMonthlyPaymentCondition,$I260&lt;=$B$10,
_xlpm.IsPrincipalZeroCondition,ROUND($I260,2) = 0,
_xlpm.IsPrincipalRemainingBlankCondition,$I260="",
_xlpm.IsPeriodBlankCondition,ISBLANK($A261),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113769.67578494579</v>
      </c>
      <c r="O261" s="4">
        <f>_xlfn.LET(
_xlpm.CumulativePMICalculation,SUM($K$29:$K261),
_xlpm.IsPrincipalZeroCondition,ROUND($I260,2) = 0,
_xlpm.IsPrincipalRemainingBlankCondition,$I260="",
_xlpm.IsPeriodBlankCondition,ISBLANK($A261),
_xlpm.Calculation,IF(_xlpm.IsPeriodBlankCondition,"",IF(_xlpm.IsPrincipalRemainingBlankCondition,"",IF(_xlpm.IsPrincipalZeroCondition,"",_xlpm.CumulativePMICalculation))),
_xlpm.Calculation
)</f>
        <v>26100</v>
      </c>
      <c r="P261" s="4">
        <f t="shared" si="31"/>
        <v>422137.83038948191</v>
      </c>
      <c r="Q261" s="4">
        <f>_xlfn.LET(
_xlpm.CumulativeHousingPaymentsIncludingAdditionalCosts,SUM($L$29:$L261),
_xlpm.PrincipalOwedCalculation,$B$10-$F261,
_xlpm.IsPrincipalLessThenOrEqualToMonthlyPaymentCondition,$I260&lt;=$B$10,
_xlpm.IsPrincipalZeroCondition,ROUND($I260,2) = 0,
_xlpm.IsPrincipalRemainingBlankCondition,$I260="",
_xlpm.IsPeriodBlankCondition,ISBLANK($A261),
_xlpm.Calculation,IF(_xlpm.IsPeriodBlankCondition,"",IF(_xlpm.IsPrincipalRemainingBlankCondition,"",IF(_xlpm.IsPrincipalZeroCondition,"",_xlpm.CumulativeHousingPaymentsIncludingAdditionalCosts))),
_xlpm.Calculation
)</f>
        <v>538637.83038947929</v>
      </c>
    </row>
    <row r="262" spans="1:17" x14ac:dyDescent="0.3">
      <c r="A262">
        <v>234</v>
      </c>
      <c r="B262" s="34">
        <f t="shared" si="29"/>
        <v>50922</v>
      </c>
      <c r="C262" s="53">
        <v>0.1</v>
      </c>
      <c r="D262" s="35">
        <f>_xlfn.LET(
_xlpm.Payment,IF(OR($C262&lt;&gt;$C261,$C261=""),-PMT($C262/12,COUNT($A262:$A$628),$I261),$D261),
_xlpm.IsPrincipalRemainingZeroCondition,ROUND($I261,2)=0,
_xlpm.IsPrincipalRemainingBlankCondition,$I261="",
_xlpm.IsPeriodBlankCondition,ISBLANK($A262),
_xlpm.Calculation,IF(_xlpm.IsPeriodBlankCondition,"",IF(_xlpm.IsPrincipalRemainingBlankCondition,"",IF(_xlpm.IsPrincipalRemainingZeroCondition,"",_xlpm.Payment))),
_xlpm.Calculation
)</f>
        <v>1563.4573496323683</v>
      </c>
      <c r="E262" s="4">
        <f t="shared" si="30"/>
        <v>66230.324215054294</v>
      </c>
      <c r="F262" s="4" cm="1">
        <f t="array" ref="F262">_xlfn.LET(
_xlpm.InterestCalculation,$I261*($C262/12),
_xlpm.IsPrincipalRemainingZeroCondition,ROUND($I261,2)=0,
_xlpm.IsPrincipalRemainingBlankCondition,$I261="",
_xlpm.IsPeriodBlankCondition,ISBLANK($A262),
_xlpm.Calculation,IF(_xlpm.IsPeriodBlankCondition,"",IF(_xlpm.IsPrincipalRemainingBlankCondition,"",IF(_xlpm.IsPrincipalRemainingZeroCondition,"",_xlpm.InterestCalculation))),
_xlpm.Calculation
)</f>
        <v>551.91936845878581</v>
      </c>
      <c r="G262" s="4">
        <f t="shared" si="32"/>
        <v>1011.5379811735825</v>
      </c>
      <c r="H262" s="4">
        <v>100</v>
      </c>
      <c r="I262" s="4">
        <f t="shared" si="25"/>
        <v>65118.78623388071</v>
      </c>
      <c r="J262" s="4">
        <f t="shared" si="26"/>
        <v>500</v>
      </c>
      <c r="K262" s="4" t="str">
        <f t="shared" si="27"/>
        <v/>
      </c>
      <c r="L262" s="4">
        <f t="shared" si="28"/>
        <v>2163.4573496323683</v>
      </c>
      <c r="M262" s="4">
        <f>_xlfn.LET(
_xlpm.CumulativeInterestCalculation,SUM($F$29:$F262),
_xlpm.IsPrincipalZeroCondition,ROUND($I261,2) = 0,
_xlpm.IsPrincipalRemainingBlankCondition,$I261="",
_xlpm.IsPeriodBlankCondition,ISBLANK($A262),
_xlpm.Calculation,IF(_xlpm.IsPeriodBlankCondition,"",IF(_xlpm.IsPrincipalRemainingBlankCondition,"",IF(_xlpm.IsPrincipalZeroCondition,"",_xlpm.CumulativeInterestCalculation))),
_xlpm.Calculation
)</f>
        <v>282820.07397299493</v>
      </c>
      <c r="N262" s="4">
        <f>_xlfn.LET(
_xlpm.CumulativePrincipalCalculation,SUM($G$29:$H262),
_xlpm.CumulativePrincipalCalculationIfPrincipalLessThenOrEqualToMonthlyPaymentCondition,$N261+$H262,
_xlpm.PrincipalOwedCalculation,$B$10-$F262,
_xlpm.IsPrincipalLessThenOrEqualToMonthlyPaymentCondition,$I261&lt;=$B$10,
_xlpm.IsPrincipalZeroCondition,ROUND($I261,2) = 0,
_xlpm.IsPrincipalRemainingBlankCondition,$I261="",
_xlpm.IsPeriodBlankCondition,ISBLANK($A262),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114881.21376611937</v>
      </c>
      <c r="O262" s="4">
        <f>_xlfn.LET(
_xlpm.CumulativePMICalculation,SUM($K$29:$K262),
_xlpm.IsPrincipalZeroCondition,ROUND($I261,2) = 0,
_xlpm.IsPrincipalRemainingBlankCondition,$I261="",
_xlpm.IsPeriodBlankCondition,ISBLANK($A262),
_xlpm.Calculation,IF(_xlpm.IsPeriodBlankCondition,"",IF(_xlpm.IsPrincipalRemainingBlankCondition,"",IF(_xlpm.IsPrincipalZeroCondition,"",_xlpm.CumulativePMICalculation))),
_xlpm.Calculation
)</f>
        <v>26100</v>
      </c>
      <c r="P262" s="4">
        <f t="shared" si="31"/>
        <v>423801.28773911431</v>
      </c>
      <c r="Q262" s="4">
        <f>_xlfn.LET(
_xlpm.CumulativeHousingPaymentsIncludingAdditionalCosts,SUM($L$29:$L262),
_xlpm.PrincipalOwedCalculation,$B$10-$F262,
_xlpm.IsPrincipalLessThenOrEqualToMonthlyPaymentCondition,$I261&lt;=$B$10,
_xlpm.IsPrincipalZeroCondition,ROUND($I261,2) = 0,
_xlpm.IsPrincipalRemainingBlankCondition,$I261="",
_xlpm.IsPeriodBlankCondition,ISBLANK($A262),
_xlpm.Calculation,IF(_xlpm.IsPeriodBlankCondition,"",IF(_xlpm.IsPrincipalRemainingBlankCondition,"",IF(_xlpm.IsPrincipalZeroCondition,"",_xlpm.CumulativeHousingPaymentsIncludingAdditionalCosts))),
_xlpm.Calculation
)</f>
        <v>540801.28773911169</v>
      </c>
    </row>
    <row r="263" spans="1:17" x14ac:dyDescent="0.3">
      <c r="A263">
        <v>235</v>
      </c>
      <c r="B263" s="34">
        <f t="shared" si="29"/>
        <v>50952</v>
      </c>
      <c r="C263" s="53">
        <v>0.1</v>
      </c>
      <c r="D263" s="35">
        <f>_xlfn.LET(
_xlpm.Payment,IF(OR($C263&lt;&gt;$C262,$C262=""),-PMT($C263/12,COUNT($A263:$A$628),$I262),$D262),
_xlpm.IsPrincipalRemainingZeroCondition,ROUND($I262,2)=0,
_xlpm.IsPrincipalRemainingBlankCondition,$I262="",
_xlpm.IsPeriodBlankCondition,ISBLANK($A263),
_xlpm.Calculation,IF(_xlpm.IsPeriodBlankCondition,"",IF(_xlpm.IsPrincipalRemainingBlankCondition,"",IF(_xlpm.IsPrincipalRemainingZeroCondition,"",_xlpm.Payment))),
_xlpm.Calculation
)</f>
        <v>1563.4573496323683</v>
      </c>
      <c r="E263" s="4">
        <f t="shared" si="30"/>
        <v>65118.78623388071</v>
      </c>
      <c r="F263" s="4" cm="1">
        <f t="array" ref="F263">_xlfn.LET(
_xlpm.InterestCalculation,$I262*($C263/12),
_xlpm.IsPrincipalRemainingZeroCondition,ROUND($I262,2)=0,
_xlpm.IsPrincipalRemainingBlankCondition,$I262="",
_xlpm.IsPeriodBlankCondition,ISBLANK($A263),
_xlpm.Calculation,IF(_xlpm.IsPeriodBlankCondition,"",IF(_xlpm.IsPrincipalRemainingBlankCondition,"",IF(_xlpm.IsPrincipalRemainingZeroCondition,"",_xlpm.InterestCalculation))),
_xlpm.Calculation
)</f>
        <v>542.65655194900592</v>
      </c>
      <c r="G263" s="4">
        <f t="shared" si="32"/>
        <v>1020.8007976833624</v>
      </c>
      <c r="H263" s="4">
        <v>100</v>
      </c>
      <c r="I263" s="4">
        <f t="shared" si="25"/>
        <v>63997.985436197348</v>
      </c>
      <c r="J263" s="4">
        <f t="shared" si="26"/>
        <v>500</v>
      </c>
      <c r="K263" s="4" t="str">
        <f t="shared" si="27"/>
        <v/>
      </c>
      <c r="L263" s="4">
        <f t="shared" si="28"/>
        <v>2163.4573496323683</v>
      </c>
      <c r="M263" s="4">
        <f>_xlfn.LET(
_xlpm.CumulativeInterestCalculation,SUM($F$29:$F263),
_xlpm.IsPrincipalZeroCondition,ROUND($I262,2) = 0,
_xlpm.IsPrincipalRemainingBlankCondition,$I262="",
_xlpm.IsPeriodBlankCondition,ISBLANK($A263),
_xlpm.Calculation,IF(_xlpm.IsPeriodBlankCondition,"",IF(_xlpm.IsPrincipalRemainingBlankCondition,"",IF(_xlpm.IsPrincipalZeroCondition,"",_xlpm.CumulativeInterestCalculation))),
_xlpm.Calculation
)</f>
        <v>283362.73052494391</v>
      </c>
      <c r="N263" s="4">
        <f>_xlfn.LET(
_xlpm.CumulativePrincipalCalculation,SUM($G$29:$H263),
_xlpm.CumulativePrincipalCalculationIfPrincipalLessThenOrEqualToMonthlyPaymentCondition,$N262+$H263,
_xlpm.PrincipalOwedCalculation,$B$10-$F263,
_xlpm.IsPrincipalLessThenOrEqualToMonthlyPaymentCondition,$I262&lt;=$B$10,
_xlpm.IsPrincipalZeroCondition,ROUND($I262,2) = 0,
_xlpm.IsPrincipalRemainingBlankCondition,$I262="",
_xlpm.IsPeriodBlankCondition,ISBLANK($A263),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116002.01456380273</v>
      </c>
      <c r="O263" s="4">
        <f>_xlfn.LET(
_xlpm.CumulativePMICalculation,SUM($K$29:$K263),
_xlpm.IsPrincipalZeroCondition,ROUND($I262,2) = 0,
_xlpm.IsPrincipalRemainingBlankCondition,$I262="",
_xlpm.IsPeriodBlankCondition,ISBLANK($A263),
_xlpm.Calculation,IF(_xlpm.IsPeriodBlankCondition,"",IF(_xlpm.IsPrincipalRemainingBlankCondition,"",IF(_xlpm.IsPrincipalZeroCondition,"",_xlpm.CumulativePMICalculation))),
_xlpm.Calculation
)</f>
        <v>26100</v>
      </c>
      <c r="P263" s="4">
        <f t="shared" si="31"/>
        <v>425464.74508874665</v>
      </c>
      <c r="Q263" s="4">
        <f>_xlfn.LET(
_xlpm.CumulativeHousingPaymentsIncludingAdditionalCosts,SUM($L$29:$L263),
_xlpm.PrincipalOwedCalculation,$B$10-$F263,
_xlpm.IsPrincipalLessThenOrEqualToMonthlyPaymentCondition,$I262&lt;=$B$10,
_xlpm.IsPrincipalZeroCondition,ROUND($I262,2) = 0,
_xlpm.IsPrincipalRemainingBlankCondition,$I262="",
_xlpm.IsPeriodBlankCondition,ISBLANK($A263),
_xlpm.Calculation,IF(_xlpm.IsPeriodBlankCondition,"",IF(_xlpm.IsPrincipalRemainingBlankCondition,"",IF(_xlpm.IsPrincipalZeroCondition,"",_xlpm.CumulativeHousingPaymentsIncludingAdditionalCosts))),
_xlpm.Calculation
)</f>
        <v>542964.74508874409</v>
      </c>
    </row>
    <row r="264" spans="1:17" x14ac:dyDescent="0.3">
      <c r="A264">
        <v>236</v>
      </c>
      <c r="B264" s="34">
        <f t="shared" si="29"/>
        <v>50983</v>
      </c>
      <c r="C264" s="53">
        <v>0.1</v>
      </c>
      <c r="D264" s="35">
        <f>_xlfn.LET(
_xlpm.Payment,IF(OR($C264&lt;&gt;$C263,$C263=""),-PMT($C264/12,COUNT($A264:$A$628),$I263),$D263),
_xlpm.IsPrincipalRemainingZeroCondition,ROUND($I263,2)=0,
_xlpm.IsPrincipalRemainingBlankCondition,$I263="",
_xlpm.IsPeriodBlankCondition,ISBLANK($A264),
_xlpm.Calculation,IF(_xlpm.IsPeriodBlankCondition,"",IF(_xlpm.IsPrincipalRemainingBlankCondition,"",IF(_xlpm.IsPrincipalRemainingZeroCondition,"",_xlpm.Payment))),
_xlpm.Calculation
)</f>
        <v>1563.4573496323683</v>
      </c>
      <c r="E264" s="4">
        <f t="shared" si="30"/>
        <v>63997.985436197348</v>
      </c>
      <c r="F264" s="4" cm="1">
        <f t="array" ref="F264">_xlfn.LET(
_xlpm.InterestCalculation,$I263*($C264/12),
_xlpm.IsPrincipalRemainingZeroCondition,ROUND($I263,2)=0,
_xlpm.IsPrincipalRemainingBlankCondition,$I263="",
_xlpm.IsPeriodBlankCondition,ISBLANK($A264),
_xlpm.Calculation,IF(_xlpm.IsPeriodBlankCondition,"",IF(_xlpm.IsPrincipalRemainingBlankCondition,"",IF(_xlpm.IsPrincipalRemainingZeroCondition,"",_xlpm.InterestCalculation))),
_xlpm.Calculation
)</f>
        <v>533.31654530164451</v>
      </c>
      <c r="G264" s="4">
        <f t="shared" si="32"/>
        <v>1030.1408043307238</v>
      </c>
      <c r="H264" s="4">
        <v>100</v>
      </c>
      <c r="I264" s="4">
        <f t="shared" si="25"/>
        <v>62867.844631866625</v>
      </c>
      <c r="J264" s="4">
        <f t="shared" si="26"/>
        <v>500</v>
      </c>
      <c r="K264" s="4" t="str">
        <f t="shared" si="27"/>
        <v/>
      </c>
      <c r="L264" s="4">
        <f t="shared" si="28"/>
        <v>2163.4573496323683</v>
      </c>
      <c r="M264" s="4">
        <f>_xlfn.LET(
_xlpm.CumulativeInterestCalculation,SUM($F$29:$F264),
_xlpm.IsPrincipalZeroCondition,ROUND($I263,2) = 0,
_xlpm.IsPrincipalRemainingBlankCondition,$I263="",
_xlpm.IsPeriodBlankCondition,ISBLANK($A264),
_xlpm.Calculation,IF(_xlpm.IsPeriodBlankCondition,"",IF(_xlpm.IsPrincipalRemainingBlankCondition,"",IF(_xlpm.IsPrincipalZeroCondition,"",_xlpm.CumulativeInterestCalculation))),
_xlpm.Calculation
)</f>
        <v>283896.04707024555</v>
      </c>
      <c r="N264" s="4">
        <f>_xlfn.LET(
_xlpm.CumulativePrincipalCalculation,SUM($G$29:$H264),
_xlpm.CumulativePrincipalCalculationIfPrincipalLessThenOrEqualToMonthlyPaymentCondition,$N263+$H264,
_xlpm.PrincipalOwedCalculation,$B$10-$F264,
_xlpm.IsPrincipalLessThenOrEqualToMonthlyPaymentCondition,$I263&lt;=$B$10,
_xlpm.IsPrincipalZeroCondition,ROUND($I263,2) = 0,
_xlpm.IsPrincipalRemainingBlankCondition,$I263="",
_xlpm.IsPeriodBlankCondition,ISBLANK($A264),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117132.15536813345</v>
      </c>
      <c r="O264" s="4">
        <f>_xlfn.LET(
_xlpm.CumulativePMICalculation,SUM($K$29:$K264),
_xlpm.IsPrincipalZeroCondition,ROUND($I263,2) = 0,
_xlpm.IsPrincipalRemainingBlankCondition,$I263="",
_xlpm.IsPeriodBlankCondition,ISBLANK($A264),
_xlpm.Calculation,IF(_xlpm.IsPeriodBlankCondition,"",IF(_xlpm.IsPrincipalRemainingBlankCondition,"",IF(_xlpm.IsPrincipalZeroCondition,"",_xlpm.CumulativePMICalculation))),
_xlpm.Calculation
)</f>
        <v>26100</v>
      </c>
      <c r="P264" s="4">
        <f t="shared" si="31"/>
        <v>427128.202438379</v>
      </c>
      <c r="Q264" s="4">
        <f>_xlfn.LET(
_xlpm.CumulativeHousingPaymentsIncludingAdditionalCosts,SUM($L$29:$L264),
_xlpm.PrincipalOwedCalculation,$B$10-$F264,
_xlpm.IsPrincipalLessThenOrEqualToMonthlyPaymentCondition,$I263&lt;=$B$10,
_xlpm.IsPrincipalZeroCondition,ROUND($I263,2) = 0,
_xlpm.IsPrincipalRemainingBlankCondition,$I263="",
_xlpm.IsPeriodBlankCondition,ISBLANK($A264),
_xlpm.Calculation,IF(_xlpm.IsPeriodBlankCondition,"",IF(_xlpm.IsPrincipalRemainingBlankCondition,"",IF(_xlpm.IsPrincipalZeroCondition,"",_xlpm.CumulativeHousingPaymentsIncludingAdditionalCosts))),
_xlpm.Calculation
)</f>
        <v>545128.20243837649</v>
      </c>
    </row>
    <row r="265" spans="1:17" x14ac:dyDescent="0.3">
      <c r="A265">
        <v>237</v>
      </c>
      <c r="B265" s="34">
        <f t="shared" si="29"/>
        <v>51014</v>
      </c>
      <c r="C265" s="53">
        <v>0.1</v>
      </c>
      <c r="D265" s="35">
        <f>_xlfn.LET(
_xlpm.Payment,IF(OR($C265&lt;&gt;$C264,$C264=""),-PMT($C265/12,COUNT($A265:$A$628),$I264),$D264),
_xlpm.IsPrincipalRemainingZeroCondition,ROUND($I264,2)=0,
_xlpm.IsPrincipalRemainingBlankCondition,$I264="",
_xlpm.IsPeriodBlankCondition,ISBLANK($A265),
_xlpm.Calculation,IF(_xlpm.IsPeriodBlankCondition,"",IF(_xlpm.IsPrincipalRemainingBlankCondition,"",IF(_xlpm.IsPrincipalRemainingZeroCondition,"",_xlpm.Payment))),
_xlpm.Calculation
)</f>
        <v>1563.4573496323683</v>
      </c>
      <c r="E265" s="4">
        <f t="shared" si="30"/>
        <v>62867.844631866625</v>
      </c>
      <c r="F265" s="4" cm="1">
        <f t="array" ref="F265">_xlfn.LET(
_xlpm.InterestCalculation,$I264*($C265/12),
_xlpm.IsPrincipalRemainingZeroCondition,ROUND($I264,2)=0,
_xlpm.IsPrincipalRemainingBlankCondition,$I264="",
_xlpm.IsPeriodBlankCondition,ISBLANK($A265),
_xlpm.Calculation,IF(_xlpm.IsPeriodBlankCondition,"",IF(_xlpm.IsPrincipalRemainingBlankCondition,"",IF(_xlpm.IsPrincipalRemainingZeroCondition,"",_xlpm.InterestCalculation))),
_xlpm.Calculation
)</f>
        <v>523.89870526555524</v>
      </c>
      <c r="G265" s="4">
        <f t="shared" si="32"/>
        <v>1039.558644366813</v>
      </c>
      <c r="H265" s="4">
        <v>100</v>
      </c>
      <c r="I265" s="4">
        <f t="shared" si="25"/>
        <v>61728.28598749981</v>
      </c>
      <c r="J265" s="4">
        <f t="shared" si="26"/>
        <v>500</v>
      </c>
      <c r="K265" s="4" t="str">
        <f t="shared" si="27"/>
        <v/>
      </c>
      <c r="L265" s="4">
        <f t="shared" si="28"/>
        <v>2163.4573496323683</v>
      </c>
      <c r="M265" s="4">
        <f>_xlfn.LET(
_xlpm.CumulativeInterestCalculation,SUM($F$29:$F265),
_xlpm.IsPrincipalZeroCondition,ROUND($I264,2) = 0,
_xlpm.IsPrincipalRemainingBlankCondition,$I264="",
_xlpm.IsPeriodBlankCondition,ISBLANK($A265),
_xlpm.Calculation,IF(_xlpm.IsPeriodBlankCondition,"",IF(_xlpm.IsPrincipalRemainingBlankCondition,"",IF(_xlpm.IsPrincipalZeroCondition,"",_xlpm.CumulativeInterestCalculation))),
_xlpm.Calculation
)</f>
        <v>284419.94577551109</v>
      </c>
      <c r="N265" s="4">
        <f>_xlfn.LET(
_xlpm.CumulativePrincipalCalculation,SUM($G$29:$H265),
_xlpm.CumulativePrincipalCalculationIfPrincipalLessThenOrEqualToMonthlyPaymentCondition,$N264+$H265,
_xlpm.PrincipalOwedCalculation,$B$10-$F265,
_xlpm.IsPrincipalLessThenOrEqualToMonthlyPaymentCondition,$I264&lt;=$B$10,
_xlpm.IsPrincipalZeroCondition,ROUND($I264,2) = 0,
_xlpm.IsPrincipalRemainingBlankCondition,$I264="",
_xlpm.IsPeriodBlankCondition,ISBLANK($A265),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118271.71401250026</v>
      </c>
      <c r="O265" s="4">
        <f>_xlfn.LET(
_xlpm.CumulativePMICalculation,SUM($K$29:$K265),
_xlpm.IsPrincipalZeroCondition,ROUND($I264,2) = 0,
_xlpm.IsPrincipalRemainingBlankCondition,$I264="",
_xlpm.IsPeriodBlankCondition,ISBLANK($A265),
_xlpm.Calculation,IF(_xlpm.IsPeriodBlankCondition,"",IF(_xlpm.IsPrincipalRemainingBlankCondition,"",IF(_xlpm.IsPrincipalZeroCondition,"",_xlpm.CumulativePMICalculation))),
_xlpm.Calculation
)</f>
        <v>26100</v>
      </c>
      <c r="P265" s="4">
        <f t="shared" si="31"/>
        <v>428791.65978801134</v>
      </c>
      <c r="Q265" s="4">
        <f>_xlfn.LET(
_xlpm.CumulativeHousingPaymentsIncludingAdditionalCosts,SUM($L$29:$L265),
_xlpm.PrincipalOwedCalculation,$B$10-$F265,
_xlpm.IsPrincipalLessThenOrEqualToMonthlyPaymentCondition,$I264&lt;=$B$10,
_xlpm.IsPrincipalZeroCondition,ROUND($I264,2) = 0,
_xlpm.IsPrincipalRemainingBlankCondition,$I264="",
_xlpm.IsPeriodBlankCondition,ISBLANK($A265),
_xlpm.Calculation,IF(_xlpm.IsPeriodBlankCondition,"",IF(_xlpm.IsPrincipalRemainingBlankCondition,"",IF(_xlpm.IsPrincipalZeroCondition,"",_xlpm.CumulativeHousingPaymentsIncludingAdditionalCosts))),
_xlpm.Calculation
)</f>
        <v>547291.6597880089</v>
      </c>
    </row>
    <row r="266" spans="1:17" x14ac:dyDescent="0.3">
      <c r="A266">
        <v>238</v>
      </c>
      <c r="B266" s="34">
        <f t="shared" si="29"/>
        <v>51044</v>
      </c>
      <c r="C266" s="53">
        <v>0.1</v>
      </c>
      <c r="D266" s="35">
        <f>_xlfn.LET(
_xlpm.Payment,IF(OR($C266&lt;&gt;$C265,$C265=""),-PMT($C266/12,COUNT($A266:$A$628),$I265),$D265),
_xlpm.IsPrincipalRemainingZeroCondition,ROUND($I265,2)=0,
_xlpm.IsPrincipalRemainingBlankCondition,$I265="",
_xlpm.IsPeriodBlankCondition,ISBLANK($A266),
_xlpm.Calculation,IF(_xlpm.IsPeriodBlankCondition,"",IF(_xlpm.IsPrincipalRemainingBlankCondition,"",IF(_xlpm.IsPrincipalRemainingZeroCondition,"",_xlpm.Payment))),
_xlpm.Calculation
)</f>
        <v>1563.4573496323683</v>
      </c>
      <c r="E266" s="4">
        <f t="shared" si="30"/>
        <v>61728.28598749981</v>
      </c>
      <c r="F266" s="4" cm="1">
        <f t="array" ref="F266">_xlfn.LET(
_xlpm.InterestCalculation,$I265*($C266/12),
_xlpm.IsPrincipalRemainingZeroCondition,ROUND($I265,2)=0,
_xlpm.IsPrincipalRemainingBlankCondition,$I265="",
_xlpm.IsPeriodBlankCondition,ISBLANK($A266),
_xlpm.Calculation,IF(_xlpm.IsPeriodBlankCondition,"",IF(_xlpm.IsPrincipalRemainingBlankCondition,"",IF(_xlpm.IsPrincipalRemainingZeroCondition,"",_xlpm.InterestCalculation))),
_xlpm.Calculation
)</f>
        <v>514.40238322916503</v>
      </c>
      <c r="G266" s="4">
        <f t="shared" si="32"/>
        <v>1049.0549664032033</v>
      </c>
      <c r="H266" s="4">
        <v>100</v>
      </c>
      <c r="I266" s="4">
        <f t="shared" si="25"/>
        <v>60579.23102109661</v>
      </c>
      <c r="J266" s="4">
        <f t="shared" si="26"/>
        <v>500</v>
      </c>
      <c r="K266" s="4" t="str">
        <f t="shared" si="27"/>
        <v/>
      </c>
      <c r="L266" s="4">
        <f t="shared" si="28"/>
        <v>2163.4573496323683</v>
      </c>
      <c r="M266" s="4">
        <f>_xlfn.LET(
_xlpm.CumulativeInterestCalculation,SUM($F$29:$F266),
_xlpm.IsPrincipalZeroCondition,ROUND($I265,2) = 0,
_xlpm.IsPrincipalRemainingBlankCondition,$I265="",
_xlpm.IsPeriodBlankCondition,ISBLANK($A266),
_xlpm.Calculation,IF(_xlpm.IsPeriodBlankCondition,"",IF(_xlpm.IsPrincipalRemainingBlankCondition,"",IF(_xlpm.IsPrincipalZeroCondition,"",_xlpm.CumulativeInterestCalculation))),
_xlpm.Calculation
)</f>
        <v>284934.34815874026</v>
      </c>
      <c r="N266" s="4">
        <f>_xlfn.LET(
_xlpm.CumulativePrincipalCalculation,SUM($G$29:$H266),
_xlpm.CumulativePrincipalCalculationIfPrincipalLessThenOrEqualToMonthlyPaymentCondition,$N265+$H266,
_xlpm.PrincipalOwedCalculation,$B$10-$F266,
_xlpm.IsPrincipalLessThenOrEqualToMonthlyPaymentCondition,$I265&lt;=$B$10,
_xlpm.IsPrincipalZeroCondition,ROUND($I265,2) = 0,
_xlpm.IsPrincipalRemainingBlankCondition,$I265="",
_xlpm.IsPeriodBlankCondition,ISBLANK($A266),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119420.76897890346</v>
      </c>
      <c r="O266" s="4">
        <f>_xlfn.LET(
_xlpm.CumulativePMICalculation,SUM($K$29:$K266),
_xlpm.IsPrincipalZeroCondition,ROUND($I265,2) = 0,
_xlpm.IsPrincipalRemainingBlankCondition,$I265="",
_xlpm.IsPeriodBlankCondition,ISBLANK($A266),
_xlpm.Calculation,IF(_xlpm.IsPeriodBlankCondition,"",IF(_xlpm.IsPrincipalRemainingBlankCondition,"",IF(_xlpm.IsPrincipalZeroCondition,"",_xlpm.CumulativePMICalculation))),
_xlpm.Calculation
)</f>
        <v>26100</v>
      </c>
      <c r="P266" s="4">
        <f t="shared" si="31"/>
        <v>430455.11713764374</v>
      </c>
      <c r="Q266" s="4">
        <f>_xlfn.LET(
_xlpm.CumulativeHousingPaymentsIncludingAdditionalCosts,SUM($L$29:$L266),
_xlpm.PrincipalOwedCalculation,$B$10-$F266,
_xlpm.IsPrincipalLessThenOrEqualToMonthlyPaymentCondition,$I265&lt;=$B$10,
_xlpm.IsPrincipalZeroCondition,ROUND($I265,2) = 0,
_xlpm.IsPrincipalRemainingBlankCondition,$I265="",
_xlpm.IsPeriodBlankCondition,ISBLANK($A266),
_xlpm.Calculation,IF(_xlpm.IsPeriodBlankCondition,"",IF(_xlpm.IsPrincipalRemainingBlankCondition,"",IF(_xlpm.IsPrincipalZeroCondition,"",_xlpm.CumulativeHousingPaymentsIncludingAdditionalCosts))),
_xlpm.Calculation
)</f>
        <v>549455.1171376413</v>
      </c>
    </row>
    <row r="267" spans="1:17" x14ac:dyDescent="0.3">
      <c r="A267">
        <v>239</v>
      </c>
      <c r="B267" s="34">
        <f t="shared" si="29"/>
        <v>51075</v>
      </c>
      <c r="C267" s="53">
        <v>0.1</v>
      </c>
      <c r="D267" s="35">
        <f>_xlfn.LET(
_xlpm.Payment,IF(OR($C267&lt;&gt;$C266,$C266=""),-PMT($C267/12,COUNT($A267:$A$628),$I266),$D266),
_xlpm.IsPrincipalRemainingZeroCondition,ROUND($I266,2)=0,
_xlpm.IsPrincipalRemainingBlankCondition,$I266="",
_xlpm.IsPeriodBlankCondition,ISBLANK($A267),
_xlpm.Calculation,IF(_xlpm.IsPeriodBlankCondition,"",IF(_xlpm.IsPrincipalRemainingBlankCondition,"",IF(_xlpm.IsPrincipalRemainingZeroCondition,"",_xlpm.Payment))),
_xlpm.Calculation
)</f>
        <v>1563.4573496323683</v>
      </c>
      <c r="E267" s="4">
        <f t="shared" si="30"/>
        <v>60579.23102109661</v>
      </c>
      <c r="F267" s="4" cm="1">
        <f t="array" ref="F267">_xlfn.LET(
_xlpm.InterestCalculation,$I266*($C267/12),
_xlpm.IsPrincipalRemainingZeroCondition,ROUND($I266,2)=0,
_xlpm.IsPrincipalRemainingBlankCondition,$I266="",
_xlpm.IsPeriodBlankCondition,ISBLANK($A267),
_xlpm.Calculation,IF(_xlpm.IsPeriodBlankCondition,"",IF(_xlpm.IsPrincipalRemainingBlankCondition,"",IF(_xlpm.IsPrincipalRemainingZeroCondition,"",_xlpm.InterestCalculation))),
_xlpm.Calculation
)</f>
        <v>504.82692517580506</v>
      </c>
      <c r="G267" s="4">
        <f t="shared" si="32"/>
        <v>1058.6304244565631</v>
      </c>
      <c r="H267" s="4">
        <v>100</v>
      </c>
      <c r="I267" s="4">
        <f t="shared" si="25"/>
        <v>59420.600596640048</v>
      </c>
      <c r="J267" s="4">
        <f t="shared" si="26"/>
        <v>500</v>
      </c>
      <c r="K267" s="4" t="str">
        <f t="shared" si="27"/>
        <v/>
      </c>
      <c r="L267" s="4">
        <f t="shared" si="28"/>
        <v>2163.4573496323683</v>
      </c>
      <c r="M267" s="4">
        <f>_xlfn.LET(
_xlpm.CumulativeInterestCalculation,SUM($F$29:$F267),
_xlpm.IsPrincipalZeroCondition,ROUND($I266,2) = 0,
_xlpm.IsPrincipalRemainingBlankCondition,$I266="",
_xlpm.IsPeriodBlankCondition,ISBLANK($A267),
_xlpm.Calculation,IF(_xlpm.IsPeriodBlankCondition,"",IF(_xlpm.IsPrincipalRemainingBlankCondition,"",IF(_xlpm.IsPrincipalZeroCondition,"",_xlpm.CumulativeInterestCalculation))),
_xlpm.Calculation
)</f>
        <v>285439.17508391605</v>
      </c>
      <c r="N267" s="4">
        <f>_xlfn.LET(
_xlpm.CumulativePrincipalCalculation,SUM($G$29:$H267),
_xlpm.CumulativePrincipalCalculationIfPrincipalLessThenOrEqualToMonthlyPaymentCondition,$N266+$H267,
_xlpm.PrincipalOwedCalculation,$B$10-$F267,
_xlpm.IsPrincipalLessThenOrEqualToMonthlyPaymentCondition,$I266&lt;=$B$10,
_xlpm.IsPrincipalZeroCondition,ROUND($I266,2) = 0,
_xlpm.IsPrincipalRemainingBlankCondition,$I266="",
_xlpm.IsPeriodBlankCondition,ISBLANK($A267),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120579.39940336003</v>
      </c>
      <c r="O267" s="4">
        <f>_xlfn.LET(
_xlpm.CumulativePMICalculation,SUM($K$29:$K267),
_xlpm.IsPrincipalZeroCondition,ROUND($I266,2) = 0,
_xlpm.IsPrincipalRemainingBlankCondition,$I266="",
_xlpm.IsPeriodBlankCondition,ISBLANK($A267),
_xlpm.Calculation,IF(_xlpm.IsPeriodBlankCondition,"",IF(_xlpm.IsPrincipalRemainingBlankCondition,"",IF(_xlpm.IsPrincipalZeroCondition,"",_xlpm.CumulativePMICalculation))),
_xlpm.Calculation
)</f>
        <v>26100</v>
      </c>
      <c r="P267" s="4">
        <f t="shared" si="31"/>
        <v>432118.57448727608</v>
      </c>
      <c r="Q267" s="4">
        <f>_xlfn.LET(
_xlpm.CumulativeHousingPaymentsIncludingAdditionalCosts,SUM($L$29:$L267),
_xlpm.PrincipalOwedCalculation,$B$10-$F267,
_xlpm.IsPrincipalLessThenOrEqualToMonthlyPaymentCondition,$I266&lt;=$B$10,
_xlpm.IsPrincipalZeroCondition,ROUND($I266,2) = 0,
_xlpm.IsPrincipalRemainingBlankCondition,$I266="",
_xlpm.IsPeriodBlankCondition,ISBLANK($A267),
_xlpm.Calculation,IF(_xlpm.IsPeriodBlankCondition,"",IF(_xlpm.IsPrincipalRemainingBlankCondition,"",IF(_xlpm.IsPrincipalZeroCondition,"",_xlpm.CumulativeHousingPaymentsIncludingAdditionalCosts))),
_xlpm.Calculation
)</f>
        <v>551618.5744872737</v>
      </c>
    </row>
    <row r="268" spans="1:17" x14ac:dyDescent="0.3">
      <c r="A268">
        <v>240</v>
      </c>
      <c r="B268" s="34">
        <f t="shared" si="29"/>
        <v>51105</v>
      </c>
      <c r="C268" s="53">
        <v>0.1</v>
      </c>
      <c r="D268" s="35">
        <f>_xlfn.LET(
_xlpm.Payment,IF(OR($C268&lt;&gt;$C267,$C267=""),-PMT($C268/12,COUNT($A268:$A$628),$I267),$D267),
_xlpm.IsPrincipalRemainingZeroCondition,ROUND($I267,2)=0,
_xlpm.IsPrincipalRemainingBlankCondition,$I267="",
_xlpm.IsPeriodBlankCondition,ISBLANK($A268),
_xlpm.Calculation,IF(_xlpm.IsPeriodBlankCondition,"",IF(_xlpm.IsPrincipalRemainingBlankCondition,"",IF(_xlpm.IsPrincipalRemainingZeroCondition,"",_xlpm.Payment))),
_xlpm.Calculation
)</f>
        <v>1563.4573496323683</v>
      </c>
      <c r="E268" s="4">
        <f t="shared" si="30"/>
        <v>59420.600596640048</v>
      </c>
      <c r="F268" s="4" cm="1">
        <f t="array" ref="F268">_xlfn.LET(
_xlpm.InterestCalculation,$I267*($C268/12),
_xlpm.IsPrincipalRemainingZeroCondition,ROUND($I267,2)=0,
_xlpm.IsPrincipalRemainingBlankCondition,$I267="",
_xlpm.IsPeriodBlankCondition,ISBLANK($A268),
_xlpm.Calculation,IF(_xlpm.IsPeriodBlankCondition,"",IF(_xlpm.IsPrincipalRemainingBlankCondition,"",IF(_xlpm.IsPrincipalRemainingZeroCondition,"",_xlpm.InterestCalculation))),
_xlpm.Calculation
)</f>
        <v>495.17167163866708</v>
      </c>
      <c r="G268" s="4">
        <f t="shared" si="32"/>
        <v>1068.2856779937013</v>
      </c>
      <c r="H268" s="4">
        <v>100</v>
      </c>
      <c r="I268" s="4">
        <f t="shared" si="25"/>
        <v>58252.314918646349</v>
      </c>
      <c r="J268" s="4">
        <f t="shared" si="26"/>
        <v>500</v>
      </c>
      <c r="K268" s="4" t="str">
        <f t="shared" si="27"/>
        <v/>
      </c>
      <c r="L268" s="4">
        <f t="shared" si="28"/>
        <v>2163.4573496323683</v>
      </c>
      <c r="M268" s="4">
        <f>_xlfn.LET(
_xlpm.CumulativeInterestCalculation,SUM($F$29:$F268),
_xlpm.IsPrincipalZeroCondition,ROUND($I267,2) = 0,
_xlpm.IsPrincipalRemainingBlankCondition,$I267="",
_xlpm.IsPeriodBlankCondition,ISBLANK($A268),
_xlpm.Calculation,IF(_xlpm.IsPeriodBlankCondition,"",IF(_xlpm.IsPrincipalRemainingBlankCondition,"",IF(_xlpm.IsPrincipalZeroCondition,"",_xlpm.CumulativeInterestCalculation))),
_xlpm.Calculation
)</f>
        <v>285934.34675555472</v>
      </c>
      <c r="N268" s="4">
        <f>_xlfn.LET(
_xlpm.CumulativePrincipalCalculation,SUM($G$29:$H268),
_xlpm.CumulativePrincipalCalculationIfPrincipalLessThenOrEqualToMonthlyPaymentCondition,$N267+$H268,
_xlpm.PrincipalOwedCalculation,$B$10-$F268,
_xlpm.IsPrincipalLessThenOrEqualToMonthlyPaymentCondition,$I267&lt;=$B$10,
_xlpm.IsPrincipalZeroCondition,ROUND($I267,2) = 0,
_xlpm.IsPrincipalRemainingBlankCondition,$I267="",
_xlpm.IsPeriodBlankCondition,ISBLANK($A268),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121747.68508135373</v>
      </c>
      <c r="O268" s="4">
        <f>_xlfn.LET(
_xlpm.CumulativePMICalculation,SUM($K$29:$K268),
_xlpm.IsPrincipalZeroCondition,ROUND($I267,2) = 0,
_xlpm.IsPrincipalRemainingBlankCondition,$I267="",
_xlpm.IsPeriodBlankCondition,ISBLANK($A268),
_xlpm.Calculation,IF(_xlpm.IsPeriodBlankCondition,"",IF(_xlpm.IsPrincipalRemainingBlankCondition,"",IF(_xlpm.IsPrincipalZeroCondition,"",_xlpm.CumulativePMICalculation))),
_xlpm.Calculation
)</f>
        <v>26100</v>
      </c>
      <c r="P268" s="4">
        <f t="shared" si="31"/>
        <v>433782.03183690843</v>
      </c>
      <c r="Q268" s="4">
        <f>_xlfn.LET(
_xlpm.CumulativeHousingPaymentsIncludingAdditionalCosts,SUM($L$29:$L268),
_xlpm.PrincipalOwedCalculation,$B$10-$F268,
_xlpm.IsPrincipalLessThenOrEqualToMonthlyPaymentCondition,$I267&lt;=$B$10,
_xlpm.IsPrincipalZeroCondition,ROUND($I267,2) = 0,
_xlpm.IsPrincipalRemainingBlankCondition,$I267="",
_xlpm.IsPeriodBlankCondition,ISBLANK($A268),
_xlpm.Calculation,IF(_xlpm.IsPeriodBlankCondition,"",IF(_xlpm.IsPrincipalRemainingBlankCondition,"",IF(_xlpm.IsPrincipalZeroCondition,"",_xlpm.CumulativeHousingPaymentsIncludingAdditionalCosts))),
_xlpm.Calculation
)</f>
        <v>553782.0318369061</v>
      </c>
    </row>
    <row r="269" spans="1:17" x14ac:dyDescent="0.3">
      <c r="A269">
        <v>241</v>
      </c>
      <c r="B269" s="34">
        <f t="shared" si="29"/>
        <v>51136</v>
      </c>
      <c r="C269" s="53">
        <v>0.1</v>
      </c>
      <c r="D269" s="35">
        <f>_xlfn.LET(
_xlpm.Payment,IF(OR($C269&lt;&gt;$C268,$C268=""),-PMT($C269/12,COUNT($A269:$A$628),$I268),$D268),
_xlpm.IsPrincipalRemainingZeroCondition,ROUND($I268,2)=0,
_xlpm.IsPrincipalRemainingBlankCondition,$I268="",
_xlpm.IsPeriodBlankCondition,ISBLANK($A269),
_xlpm.Calculation,IF(_xlpm.IsPeriodBlankCondition,"",IF(_xlpm.IsPrincipalRemainingBlankCondition,"",IF(_xlpm.IsPrincipalRemainingZeroCondition,"",_xlpm.Payment))),
_xlpm.Calculation
)</f>
        <v>1563.4573496323683</v>
      </c>
      <c r="E269" s="4">
        <f t="shared" si="30"/>
        <v>58252.314918646349</v>
      </c>
      <c r="F269" s="4" cm="1">
        <f t="array" ref="F269">_xlfn.LET(
_xlpm.InterestCalculation,$I268*($C269/12),
_xlpm.IsPrincipalRemainingZeroCondition,ROUND($I268,2)=0,
_xlpm.IsPrincipalRemainingBlankCondition,$I268="",
_xlpm.IsPeriodBlankCondition,ISBLANK($A269),
_xlpm.Calculation,IF(_xlpm.IsPeriodBlankCondition,"",IF(_xlpm.IsPrincipalRemainingBlankCondition,"",IF(_xlpm.IsPrincipalRemainingZeroCondition,"",_xlpm.InterestCalculation))),
_xlpm.Calculation
)</f>
        <v>485.43595765538623</v>
      </c>
      <c r="G269" s="4">
        <f t="shared" si="32"/>
        <v>1078.0213919769822</v>
      </c>
      <c r="H269" s="4">
        <v>100</v>
      </c>
      <c r="I269" s="4">
        <f t="shared" si="25"/>
        <v>57074.293526669368</v>
      </c>
      <c r="J269" s="4">
        <f t="shared" si="26"/>
        <v>500</v>
      </c>
      <c r="K269" s="4" t="str">
        <f t="shared" si="27"/>
        <v/>
      </c>
      <c r="L269" s="4">
        <f t="shared" si="28"/>
        <v>2163.4573496323683</v>
      </c>
      <c r="M269" s="4">
        <f>_xlfn.LET(
_xlpm.CumulativeInterestCalculation,SUM($F$29:$F269),
_xlpm.IsPrincipalZeroCondition,ROUND($I268,2) = 0,
_xlpm.IsPrincipalRemainingBlankCondition,$I268="",
_xlpm.IsPeriodBlankCondition,ISBLANK($A269),
_xlpm.Calculation,IF(_xlpm.IsPeriodBlankCondition,"",IF(_xlpm.IsPrincipalRemainingBlankCondition,"",IF(_xlpm.IsPrincipalZeroCondition,"",_xlpm.CumulativeInterestCalculation))),
_xlpm.Calculation
)</f>
        <v>286419.78271321009</v>
      </c>
      <c r="N269" s="4">
        <f>_xlfn.LET(
_xlpm.CumulativePrincipalCalculation,SUM($G$29:$H269),
_xlpm.CumulativePrincipalCalculationIfPrincipalLessThenOrEqualToMonthlyPaymentCondition,$N268+$H269,
_xlpm.PrincipalOwedCalculation,$B$10-$F269,
_xlpm.IsPrincipalLessThenOrEqualToMonthlyPaymentCondition,$I268&lt;=$B$10,
_xlpm.IsPrincipalZeroCondition,ROUND($I268,2) = 0,
_xlpm.IsPrincipalRemainingBlankCondition,$I268="",
_xlpm.IsPeriodBlankCondition,ISBLANK($A269),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122925.70647333072</v>
      </c>
      <c r="O269" s="4">
        <f>_xlfn.LET(
_xlpm.CumulativePMICalculation,SUM($K$29:$K269),
_xlpm.IsPrincipalZeroCondition,ROUND($I268,2) = 0,
_xlpm.IsPrincipalRemainingBlankCondition,$I268="",
_xlpm.IsPeriodBlankCondition,ISBLANK($A269),
_xlpm.Calculation,IF(_xlpm.IsPeriodBlankCondition,"",IF(_xlpm.IsPrincipalRemainingBlankCondition,"",IF(_xlpm.IsPrincipalZeroCondition,"",_xlpm.CumulativePMICalculation))),
_xlpm.Calculation
)</f>
        <v>26100</v>
      </c>
      <c r="P269" s="4">
        <f t="shared" si="31"/>
        <v>435445.48918654083</v>
      </c>
      <c r="Q269" s="4">
        <f>_xlfn.LET(
_xlpm.CumulativeHousingPaymentsIncludingAdditionalCosts,SUM($L$29:$L269),
_xlpm.PrincipalOwedCalculation,$B$10-$F269,
_xlpm.IsPrincipalLessThenOrEqualToMonthlyPaymentCondition,$I268&lt;=$B$10,
_xlpm.IsPrincipalZeroCondition,ROUND($I268,2) = 0,
_xlpm.IsPrincipalRemainingBlankCondition,$I268="",
_xlpm.IsPeriodBlankCondition,ISBLANK($A269),
_xlpm.Calculation,IF(_xlpm.IsPeriodBlankCondition,"",IF(_xlpm.IsPrincipalRemainingBlankCondition,"",IF(_xlpm.IsPrincipalZeroCondition,"",_xlpm.CumulativeHousingPaymentsIncludingAdditionalCosts))),
_xlpm.Calculation
)</f>
        <v>555945.4891865385</v>
      </c>
    </row>
    <row r="270" spans="1:17" x14ac:dyDescent="0.3">
      <c r="A270">
        <v>242</v>
      </c>
      <c r="B270" s="34">
        <f t="shared" si="29"/>
        <v>51167</v>
      </c>
      <c r="C270" s="53">
        <v>0.1</v>
      </c>
      <c r="D270" s="35">
        <f>_xlfn.LET(
_xlpm.Payment,IF(OR($C270&lt;&gt;$C269,$C269=""),-PMT($C270/12,COUNT($A270:$A$628),$I269),$D269),
_xlpm.IsPrincipalRemainingZeroCondition,ROUND($I269,2)=0,
_xlpm.IsPrincipalRemainingBlankCondition,$I269="",
_xlpm.IsPeriodBlankCondition,ISBLANK($A270),
_xlpm.Calculation,IF(_xlpm.IsPeriodBlankCondition,"",IF(_xlpm.IsPrincipalRemainingBlankCondition,"",IF(_xlpm.IsPrincipalRemainingZeroCondition,"",_xlpm.Payment))),
_xlpm.Calculation
)</f>
        <v>1563.4573496323683</v>
      </c>
      <c r="E270" s="4">
        <f t="shared" si="30"/>
        <v>57074.293526669368</v>
      </c>
      <c r="F270" s="4" cm="1">
        <f t="array" ref="F270">_xlfn.LET(
_xlpm.InterestCalculation,$I269*($C270/12),
_xlpm.IsPrincipalRemainingZeroCondition,ROUND($I269,2)=0,
_xlpm.IsPrincipalRemainingBlankCondition,$I269="",
_xlpm.IsPeriodBlankCondition,ISBLANK($A270),
_xlpm.Calculation,IF(_xlpm.IsPeriodBlankCondition,"",IF(_xlpm.IsPrincipalRemainingBlankCondition,"",IF(_xlpm.IsPrincipalRemainingZeroCondition,"",_xlpm.InterestCalculation))),
_xlpm.Calculation
)</f>
        <v>475.61911272224472</v>
      </c>
      <c r="G270" s="4">
        <f t="shared" si="32"/>
        <v>1087.8382369101237</v>
      </c>
      <c r="H270" s="4">
        <v>100</v>
      </c>
      <c r="I270" s="4">
        <f t="shared" si="25"/>
        <v>55886.455289759244</v>
      </c>
      <c r="J270" s="4">
        <f t="shared" si="26"/>
        <v>500</v>
      </c>
      <c r="K270" s="4" t="str">
        <f t="shared" si="27"/>
        <v/>
      </c>
      <c r="L270" s="4">
        <f t="shared" si="28"/>
        <v>2163.4573496323683</v>
      </c>
      <c r="M270" s="4">
        <f>_xlfn.LET(
_xlpm.CumulativeInterestCalculation,SUM($F$29:$F270),
_xlpm.IsPrincipalZeroCondition,ROUND($I269,2) = 0,
_xlpm.IsPrincipalRemainingBlankCondition,$I269="",
_xlpm.IsPeriodBlankCondition,ISBLANK($A270),
_xlpm.Calculation,IF(_xlpm.IsPeriodBlankCondition,"",IF(_xlpm.IsPrincipalRemainingBlankCondition,"",IF(_xlpm.IsPrincipalZeroCondition,"",_xlpm.CumulativeInterestCalculation))),
_xlpm.Calculation
)</f>
        <v>286895.40182593232</v>
      </c>
      <c r="N270" s="4">
        <f>_xlfn.LET(
_xlpm.CumulativePrincipalCalculation,SUM($G$29:$H270),
_xlpm.CumulativePrincipalCalculationIfPrincipalLessThenOrEqualToMonthlyPaymentCondition,$N269+$H270,
_xlpm.PrincipalOwedCalculation,$B$10-$F270,
_xlpm.IsPrincipalLessThenOrEqualToMonthlyPaymentCondition,$I269&lt;=$B$10,
_xlpm.IsPrincipalZeroCondition,ROUND($I269,2) = 0,
_xlpm.IsPrincipalRemainingBlankCondition,$I269="",
_xlpm.IsPeriodBlankCondition,ISBLANK($A270),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124113.54471024085</v>
      </c>
      <c r="O270" s="4">
        <f>_xlfn.LET(
_xlpm.CumulativePMICalculation,SUM($K$29:$K270),
_xlpm.IsPrincipalZeroCondition,ROUND($I269,2) = 0,
_xlpm.IsPrincipalRemainingBlankCondition,$I269="",
_xlpm.IsPeriodBlankCondition,ISBLANK($A270),
_xlpm.Calculation,IF(_xlpm.IsPeriodBlankCondition,"",IF(_xlpm.IsPrincipalRemainingBlankCondition,"",IF(_xlpm.IsPrincipalZeroCondition,"",_xlpm.CumulativePMICalculation))),
_xlpm.Calculation
)</f>
        <v>26100</v>
      </c>
      <c r="P270" s="4">
        <f t="shared" si="31"/>
        <v>437108.94653617317</v>
      </c>
      <c r="Q270" s="4">
        <f>_xlfn.LET(
_xlpm.CumulativeHousingPaymentsIncludingAdditionalCosts,SUM($L$29:$L270),
_xlpm.PrincipalOwedCalculation,$B$10-$F270,
_xlpm.IsPrincipalLessThenOrEqualToMonthlyPaymentCondition,$I269&lt;=$B$10,
_xlpm.IsPrincipalZeroCondition,ROUND($I269,2) = 0,
_xlpm.IsPrincipalRemainingBlankCondition,$I269="",
_xlpm.IsPeriodBlankCondition,ISBLANK($A270),
_xlpm.Calculation,IF(_xlpm.IsPeriodBlankCondition,"",IF(_xlpm.IsPrincipalRemainingBlankCondition,"",IF(_xlpm.IsPrincipalZeroCondition,"",_xlpm.CumulativeHousingPaymentsIncludingAdditionalCosts))),
_xlpm.Calculation
)</f>
        <v>558108.9465361709</v>
      </c>
    </row>
    <row r="271" spans="1:17" x14ac:dyDescent="0.3">
      <c r="A271">
        <v>243</v>
      </c>
      <c r="B271" s="34">
        <f t="shared" si="29"/>
        <v>51196</v>
      </c>
      <c r="C271" s="53">
        <v>0.1</v>
      </c>
      <c r="D271" s="35">
        <f>_xlfn.LET(
_xlpm.Payment,IF(OR($C271&lt;&gt;$C270,$C270=""),-PMT($C271/12,COUNT($A271:$A$628),$I270),$D270),
_xlpm.IsPrincipalRemainingZeroCondition,ROUND($I270,2)=0,
_xlpm.IsPrincipalRemainingBlankCondition,$I270="",
_xlpm.IsPeriodBlankCondition,ISBLANK($A271),
_xlpm.Calculation,IF(_xlpm.IsPeriodBlankCondition,"",IF(_xlpm.IsPrincipalRemainingBlankCondition,"",IF(_xlpm.IsPrincipalRemainingZeroCondition,"",_xlpm.Payment))),
_xlpm.Calculation
)</f>
        <v>1563.4573496323683</v>
      </c>
      <c r="E271" s="4">
        <f t="shared" si="30"/>
        <v>55886.455289759244</v>
      </c>
      <c r="F271" s="4" cm="1">
        <f t="array" ref="F271">_xlfn.LET(
_xlpm.InterestCalculation,$I270*($C271/12),
_xlpm.IsPrincipalRemainingZeroCondition,ROUND($I270,2)=0,
_xlpm.IsPrincipalRemainingBlankCondition,$I270="",
_xlpm.IsPeriodBlankCondition,ISBLANK($A271),
_xlpm.Calculation,IF(_xlpm.IsPeriodBlankCondition,"",IF(_xlpm.IsPrincipalRemainingBlankCondition,"",IF(_xlpm.IsPrincipalRemainingZeroCondition,"",_xlpm.InterestCalculation))),
_xlpm.Calculation
)</f>
        <v>465.72046074799368</v>
      </c>
      <c r="G271" s="4">
        <f t="shared" si="32"/>
        <v>1097.7368888843746</v>
      </c>
      <c r="H271" s="4">
        <v>100</v>
      </c>
      <c r="I271" s="4">
        <f t="shared" si="25"/>
        <v>54688.718400874866</v>
      </c>
      <c r="J271" s="4">
        <f t="shared" si="26"/>
        <v>500</v>
      </c>
      <c r="K271" s="4" t="str">
        <f t="shared" si="27"/>
        <v/>
      </c>
      <c r="L271" s="4">
        <f t="shared" si="28"/>
        <v>2163.4573496323683</v>
      </c>
      <c r="M271" s="4">
        <f>_xlfn.LET(
_xlpm.CumulativeInterestCalculation,SUM($F$29:$F271),
_xlpm.IsPrincipalZeroCondition,ROUND($I270,2) = 0,
_xlpm.IsPrincipalRemainingBlankCondition,$I270="",
_xlpm.IsPeriodBlankCondition,ISBLANK($A271),
_xlpm.Calculation,IF(_xlpm.IsPeriodBlankCondition,"",IF(_xlpm.IsPrincipalRemainingBlankCondition,"",IF(_xlpm.IsPrincipalZeroCondition,"",_xlpm.CumulativeInterestCalculation))),
_xlpm.Calculation
)</f>
        <v>287361.12228668033</v>
      </c>
      <c r="N271" s="4">
        <f>_xlfn.LET(
_xlpm.CumulativePrincipalCalculation,SUM($G$29:$H271),
_xlpm.CumulativePrincipalCalculationIfPrincipalLessThenOrEqualToMonthlyPaymentCondition,$N270+$H271,
_xlpm.PrincipalOwedCalculation,$B$10-$F271,
_xlpm.IsPrincipalLessThenOrEqualToMonthlyPaymentCondition,$I270&lt;=$B$10,
_xlpm.IsPrincipalZeroCondition,ROUND($I270,2) = 0,
_xlpm.IsPrincipalRemainingBlankCondition,$I270="",
_xlpm.IsPeriodBlankCondition,ISBLANK($A271),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125311.28159912523</v>
      </c>
      <c r="O271" s="4">
        <f>_xlfn.LET(
_xlpm.CumulativePMICalculation,SUM($K$29:$K271),
_xlpm.IsPrincipalZeroCondition,ROUND($I270,2) = 0,
_xlpm.IsPrincipalRemainingBlankCondition,$I270="",
_xlpm.IsPeriodBlankCondition,ISBLANK($A271),
_xlpm.Calculation,IF(_xlpm.IsPeriodBlankCondition,"",IF(_xlpm.IsPrincipalRemainingBlankCondition,"",IF(_xlpm.IsPrincipalZeroCondition,"",_xlpm.CumulativePMICalculation))),
_xlpm.Calculation
)</f>
        <v>26100</v>
      </c>
      <c r="P271" s="4">
        <f t="shared" si="31"/>
        <v>438772.40388580557</v>
      </c>
      <c r="Q271" s="4">
        <f>_xlfn.LET(
_xlpm.CumulativeHousingPaymentsIncludingAdditionalCosts,SUM($L$29:$L271),
_xlpm.PrincipalOwedCalculation,$B$10-$F271,
_xlpm.IsPrincipalLessThenOrEqualToMonthlyPaymentCondition,$I270&lt;=$B$10,
_xlpm.IsPrincipalZeroCondition,ROUND($I270,2) = 0,
_xlpm.IsPrincipalRemainingBlankCondition,$I270="",
_xlpm.IsPeriodBlankCondition,ISBLANK($A271),
_xlpm.Calculation,IF(_xlpm.IsPeriodBlankCondition,"",IF(_xlpm.IsPrincipalRemainingBlankCondition,"",IF(_xlpm.IsPrincipalZeroCondition,"",_xlpm.CumulativeHousingPaymentsIncludingAdditionalCosts))),
_xlpm.Calculation
)</f>
        <v>560272.4038858033</v>
      </c>
    </row>
    <row r="272" spans="1:17" x14ac:dyDescent="0.3">
      <c r="A272">
        <v>244</v>
      </c>
      <c r="B272" s="34">
        <f t="shared" si="29"/>
        <v>51227</v>
      </c>
      <c r="C272" s="53">
        <v>0.1</v>
      </c>
      <c r="D272" s="35">
        <f>_xlfn.LET(
_xlpm.Payment,IF(OR($C272&lt;&gt;$C271,$C271=""),-PMT($C272/12,COUNT($A272:$A$628),$I271),$D271),
_xlpm.IsPrincipalRemainingZeroCondition,ROUND($I271,2)=0,
_xlpm.IsPrincipalRemainingBlankCondition,$I271="",
_xlpm.IsPeriodBlankCondition,ISBLANK($A272),
_xlpm.Calculation,IF(_xlpm.IsPeriodBlankCondition,"",IF(_xlpm.IsPrincipalRemainingBlankCondition,"",IF(_xlpm.IsPrincipalRemainingZeroCondition,"",_xlpm.Payment))),
_xlpm.Calculation
)</f>
        <v>1563.4573496323683</v>
      </c>
      <c r="E272" s="4">
        <f t="shared" si="30"/>
        <v>54688.718400874866</v>
      </c>
      <c r="F272" s="4" cm="1">
        <f t="array" ref="F272">_xlfn.LET(
_xlpm.InterestCalculation,$I271*($C272/12),
_xlpm.IsPrincipalRemainingZeroCondition,ROUND($I271,2)=0,
_xlpm.IsPrincipalRemainingBlankCondition,$I271="",
_xlpm.IsPeriodBlankCondition,ISBLANK($A272),
_xlpm.Calculation,IF(_xlpm.IsPeriodBlankCondition,"",IF(_xlpm.IsPrincipalRemainingBlankCondition,"",IF(_xlpm.IsPrincipalRemainingZeroCondition,"",_xlpm.InterestCalculation))),
_xlpm.Calculation
)</f>
        <v>455.73932000729053</v>
      </c>
      <c r="G272" s="4">
        <f t="shared" si="32"/>
        <v>1107.7180296250776</v>
      </c>
      <c r="H272" s="4">
        <v>100</v>
      </c>
      <c r="I272" s="4">
        <f t="shared" si="25"/>
        <v>53481.000371249786</v>
      </c>
      <c r="J272" s="4">
        <f t="shared" si="26"/>
        <v>500</v>
      </c>
      <c r="K272" s="4" t="str">
        <f t="shared" si="27"/>
        <v/>
      </c>
      <c r="L272" s="4">
        <f t="shared" si="28"/>
        <v>2163.4573496323683</v>
      </c>
      <c r="M272" s="4">
        <f>_xlfn.LET(
_xlpm.CumulativeInterestCalculation,SUM($F$29:$F272),
_xlpm.IsPrincipalZeroCondition,ROUND($I271,2) = 0,
_xlpm.IsPrincipalRemainingBlankCondition,$I271="",
_xlpm.IsPeriodBlankCondition,ISBLANK($A272),
_xlpm.Calculation,IF(_xlpm.IsPeriodBlankCondition,"",IF(_xlpm.IsPrincipalRemainingBlankCondition,"",IF(_xlpm.IsPrincipalZeroCondition,"",_xlpm.CumulativeInterestCalculation))),
_xlpm.Calculation
)</f>
        <v>287816.8616066876</v>
      </c>
      <c r="N272" s="4">
        <f>_xlfn.LET(
_xlpm.CumulativePrincipalCalculation,SUM($G$29:$H272),
_xlpm.CumulativePrincipalCalculationIfPrincipalLessThenOrEqualToMonthlyPaymentCondition,$N271+$H272,
_xlpm.PrincipalOwedCalculation,$B$10-$F272,
_xlpm.IsPrincipalLessThenOrEqualToMonthlyPaymentCondition,$I271&lt;=$B$10,
_xlpm.IsPrincipalZeroCondition,ROUND($I271,2) = 0,
_xlpm.IsPrincipalRemainingBlankCondition,$I271="",
_xlpm.IsPeriodBlankCondition,ISBLANK($A272),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126518.9996287503</v>
      </c>
      <c r="O272" s="4">
        <f>_xlfn.LET(
_xlpm.CumulativePMICalculation,SUM($K$29:$K272),
_xlpm.IsPrincipalZeroCondition,ROUND($I271,2) = 0,
_xlpm.IsPrincipalRemainingBlankCondition,$I271="",
_xlpm.IsPeriodBlankCondition,ISBLANK($A272),
_xlpm.Calculation,IF(_xlpm.IsPeriodBlankCondition,"",IF(_xlpm.IsPrincipalRemainingBlankCondition,"",IF(_xlpm.IsPrincipalZeroCondition,"",_xlpm.CumulativePMICalculation))),
_xlpm.Calculation
)</f>
        <v>26100</v>
      </c>
      <c r="P272" s="4">
        <f t="shared" si="31"/>
        <v>440435.86123543791</v>
      </c>
      <c r="Q272" s="4">
        <f>_xlfn.LET(
_xlpm.CumulativeHousingPaymentsIncludingAdditionalCosts,SUM($L$29:$L272),
_xlpm.PrincipalOwedCalculation,$B$10-$F272,
_xlpm.IsPrincipalLessThenOrEqualToMonthlyPaymentCondition,$I271&lt;=$B$10,
_xlpm.IsPrincipalZeroCondition,ROUND($I271,2) = 0,
_xlpm.IsPrincipalRemainingBlankCondition,$I271="",
_xlpm.IsPeriodBlankCondition,ISBLANK($A272),
_xlpm.Calculation,IF(_xlpm.IsPeriodBlankCondition,"",IF(_xlpm.IsPrincipalRemainingBlankCondition,"",IF(_xlpm.IsPrincipalZeroCondition,"",_xlpm.CumulativeHousingPaymentsIncludingAdditionalCosts))),
_xlpm.Calculation
)</f>
        <v>562435.8612354357</v>
      </c>
    </row>
    <row r="273" spans="1:17" x14ac:dyDescent="0.3">
      <c r="A273">
        <v>245</v>
      </c>
      <c r="B273" s="34">
        <f t="shared" si="29"/>
        <v>51257</v>
      </c>
      <c r="C273" s="53">
        <v>0.1</v>
      </c>
      <c r="D273" s="35">
        <f>_xlfn.LET(
_xlpm.Payment,IF(OR($C273&lt;&gt;$C272,$C272=""),-PMT($C273/12,COUNT($A273:$A$628),$I272),$D272),
_xlpm.IsPrincipalRemainingZeroCondition,ROUND($I272,2)=0,
_xlpm.IsPrincipalRemainingBlankCondition,$I272="",
_xlpm.IsPeriodBlankCondition,ISBLANK($A273),
_xlpm.Calculation,IF(_xlpm.IsPeriodBlankCondition,"",IF(_xlpm.IsPrincipalRemainingBlankCondition,"",IF(_xlpm.IsPrincipalRemainingZeroCondition,"",_xlpm.Payment))),
_xlpm.Calculation
)</f>
        <v>1563.4573496323683</v>
      </c>
      <c r="E273" s="4">
        <f t="shared" si="30"/>
        <v>53481.000371249786</v>
      </c>
      <c r="F273" s="4" cm="1">
        <f t="array" ref="F273">_xlfn.LET(
_xlpm.InterestCalculation,$I272*($C273/12),
_xlpm.IsPrincipalRemainingZeroCondition,ROUND($I272,2)=0,
_xlpm.IsPrincipalRemainingBlankCondition,$I272="",
_xlpm.IsPeriodBlankCondition,ISBLANK($A273),
_xlpm.Calculation,IF(_xlpm.IsPeriodBlankCondition,"",IF(_xlpm.IsPrincipalRemainingBlankCondition,"",IF(_xlpm.IsPrincipalRemainingZeroCondition,"",_xlpm.InterestCalculation))),
_xlpm.Calculation
)</f>
        <v>445.67500309374822</v>
      </c>
      <c r="G273" s="4">
        <f t="shared" si="32"/>
        <v>1117.78234653862</v>
      </c>
      <c r="H273" s="4">
        <v>100</v>
      </c>
      <c r="I273" s="4">
        <f t="shared" si="25"/>
        <v>52263.218024711168</v>
      </c>
      <c r="J273" s="4">
        <f t="shared" si="26"/>
        <v>500</v>
      </c>
      <c r="K273" s="4" t="str">
        <f t="shared" si="27"/>
        <v/>
      </c>
      <c r="L273" s="4">
        <f t="shared" si="28"/>
        <v>2163.4573496323683</v>
      </c>
      <c r="M273" s="4">
        <f>_xlfn.LET(
_xlpm.CumulativeInterestCalculation,SUM($F$29:$F273),
_xlpm.IsPrincipalZeroCondition,ROUND($I272,2) = 0,
_xlpm.IsPrincipalRemainingBlankCondition,$I272="",
_xlpm.IsPeriodBlankCondition,ISBLANK($A273),
_xlpm.Calculation,IF(_xlpm.IsPeriodBlankCondition,"",IF(_xlpm.IsPrincipalRemainingBlankCondition,"",IF(_xlpm.IsPrincipalZeroCondition,"",_xlpm.CumulativeInterestCalculation))),
_xlpm.Calculation
)</f>
        <v>288262.53660978132</v>
      </c>
      <c r="N273" s="4">
        <f>_xlfn.LET(
_xlpm.CumulativePrincipalCalculation,SUM($G$29:$H273),
_xlpm.CumulativePrincipalCalculationIfPrincipalLessThenOrEqualToMonthlyPaymentCondition,$N272+$H273,
_xlpm.PrincipalOwedCalculation,$B$10-$F273,
_xlpm.IsPrincipalLessThenOrEqualToMonthlyPaymentCondition,$I272&lt;=$B$10,
_xlpm.IsPrincipalZeroCondition,ROUND($I272,2) = 0,
_xlpm.IsPrincipalRemainingBlankCondition,$I272="",
_xlpm.IsPeriodBlankCondition,ISBLANK($A273),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127736.78197528892</v>
      </c>
      <c r="O273" s="4">
        <f>_xlfn.LET(
_xlpm.CumulativePMICalculation,SUM($K$29:$K273),
_xlpm.IsPrincipalZeroCondition,ROUND($I272,2) = 0,
_xlpm.IsPrincipalRemainingBlankCondition,$I272="",
_xlpm.IsPeriodBlankCondition,ISBLANK($A273),
_xlpm.Calculation,IF(_xlpm.IsPeriodBlankCondition,"",IF(_xlpm.IsPrincipalRemainingBlankCondition,"",IF(_xlpm.IsPrincipalZeroCondition,"",_xlpm.CumulativePMICalculation))),
_xlpm.Calculation
)</f>
        <v>26100</v>
      </c>
      <c r="P273" s="4">
        <f t="shared" si="31"/>
        <v>442099.31858507026</v>
      </c>
      <c r="Q273" s="4">
        <f>_xlfn.LET(
_xlpm.CumulativeHousingPaymentsIncludingAdditionalCosts,SUM($L$29:$L273),
_xlpm.PrincipalOwedCalculation,$B$10-$F273,
_xlpm.IsPrincipalLessThenOrEqualToMonthlyPaymentCondition,$I272&lt;=$B$10,
_xlpm.IsPrincipalZeroCondition,ROUND($I272,2) = 0,
_xlpm.IsPrincipalRemainingBlankCondition,$I272="",
_xlpm.IsPeriodBlankCondition,ISBLANK($A273),
_xlpm.Calculation,IF(_xlpm.IsPeriodBlankCondition,"",IF(_xlpm.IsPrincipalRemainingBlankCondition,"",IF(_xlpm.IsPrincipalZeroCondition,"",_xlpm.CumulativeHousingPaymentsIncludingAdditionalCosts))),
_xlpm.Calculation
)</f>
        <v>564599.3185850681</v>
      </c>
    </row>
    <row r="274" spans="1:17" x14ac:dyDescent="0.3">
      <c r="A274">
        <v>246</v>
      </c>
      <c r="B274" s="34">
        <f t="shared" si="29"/>
        <v>51288</v>
      </c>
      <c r="C274" s="53">
        <v>0.1</v>
      </c>
      <c r="D274" s="35">
        <f>_xlfn.LET(
_xlpm.Payment,IF(OR($C274&lt;&gt;$C273,$C273=""),-PMT($C274/12,COUNT($A274:$A$628),$I273),$D273),
_xlpm.IsPrincipalRemainingZeroCondition,ROUND($I273,2)=0,
_xlpm.IsPrincipalRemainingBlankCondition,$I273="",
_xlpm.IsPeriodBlankCondition,ISBLANK($A274),
_xlpm.Calculation,IF(_xlpm.IsPeriodBlankCondition,"",IF(_xlpm.IsPrincipalRemainingBlankCondition,"",IF(_xlpm.IsPrincipalRemainingZeroCondition,"",_xlpm.Payment))),
_xlpm.Calculation
)</f>
        <v>1563.4573496323683</v>
      </c>
      <c r="E274" s="4">
        <f t="shared" si="30"/>
        <v>52263.218024711168</v>
      </c>
      <c r="F274" s="4" cm="1">
        <f t="array" ref="F274">_xlfn.LET(
_xlpm.InterestCalculation,$I273*($C274/12),
_xlpm.IsPrincipalRemainingZeroCondition,ROUND($I273,2)=0,
_xlpm.IsPrincipalRemainingBlankCondition,$I273="",
_xlpm.IsPeriodBlankCondition,ISBLANK($A274),
_xlpm.Calculation,IF(_xlpm.IsPeriodBlankCondition,"",IF(_xlpm.IsPrincipalRemainingBlankCondition,"",IF(_xlpm.IsPrincipalRemainingZeroCondition,"",_xlpm.InterestCalculation))),
_xlpm.Calculation
)</f>
        <v>435.52681687259309</v>
      </c>
      <c r="G274" s="4">
        <f t="shared" si="32"/>
        <v>1127.9305327597751</v>
      </c>
      <c r="H274" s="4">
        <v>100</v>
      </c>
      <c r="I274" s="4">
        <f t="shared" si="25"/>
        <v>51035.287491951392</v>
      </c>
      <c r="J274" s="4">
        <f t="shared" si="26"/>
        <v>500</v>
      </c>
      <c r="K274" s="4" t="str">
        <f t="shared" si="27"/>
        <v/>
      </c>
      <c r="L274" s="4">
        <f t="shared" si="28"/>
        <v>2163.4573496323683</v>
      </c>
      <c r="M274" s="4">
        <f>_xlfn.LET(
_xlpm.CumulativeInterestCalculation,SUM($F$29:$F274),
_xlpm.IsPrincipalZeroCondition,ROUND($I273,2) = 0,
_xlpm.IsPrincipalRemainingBlankCondition,$I273="",
_xlpm.IsPeriodBlankCondition,ISBLANK($A274),
_xlpm.Calculation,IF(_xlpm.IsPeriodBlankCondition,"",IF(_xlpm.IsPrincipalRemainingBlankCondition,"",IF(_xlpm.IsPrincipalZeroCondition,"",_xlpm.CumulativeInterestCalculation))),
_xlpm.Calculation
)</f>
        <v>288698.06342665391</v>
      </c>
      <c r="N274" s="4">
        <f>_xlfn.LET(
_xlpm.CumulativePrincipalCalculation,SUM($G$29:$H274),
_xlpm.CumulativePrincipalCalculationIfPrincipalLessThenOrEqualToMonthlyPaymentCondition,$N273+$H274,
_xlpm.PrincipalOwedCalculation,$B$10-$F274,
_xlpm.IsPrincipalLessThenOrEqualToMonthlyPaymentCondition,$I273&lt;=$B$10,
_xlpm.IsPrincipalZeroCondition,ROUND($I273,2) = 0,
_xlpm.IsPrincipalRemainingBlankCondition,$I273="",
_xlpm.IsPeriodBlankCondition,ISBLANK($A274),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128964.71250804869</v>
      </c>
      <c r="O274" s="4">
        <f>_xlfn.LET(
_xlpm.CumulativePMICalculation,SUM($K$29:$K274),
_xlpm.IsPrincipalZeroCondition,ROUND($I273,2) = 0,
_xlpm.IsPrincipalRemainingBlankCondition,$I273="",
_xlpm.IsPeriodBlankCondition,ISBLANK($A274),
_xlpm.Calculation,IF(_xlpm.IsPeriodBlankCondition,"",IF(_xlpm.IsPrincipalRemainingBlankCondition,"",IF(_xlpm.IsPrincipalZeroCondition,"",_xlpm.CumulativePMICalculation))),
_xlpm.Calculation
)</f>
        <v>26100</v>
      </c>
      <c r="P274" s="4">
        <f t="shared" si="31"/>
        <v>443762.7759347026</v>
      </c>
      <c r="Q274" s="4">
        <f>_xlfn.LET(
_xlpm.CumulativeHousingPaymentsIncludingAdditionalCosts,SUM($L$29:$L274),
_xlpm.PrincipalOwedCalculation,$B$10-$F274,
_xlpm.IsPrincipalLessThenOrEqualToMonthlyPaymentCondition,$I273&lt;=$B$10,
_xlpm.IsPrincipalZeroCondition,ROUND($I273,2) = 0,
_xlpm.IsPrincipalRemainingBlankCondition,$I273="",
_xlpm.IsPeriodBlankCondition,ISBLANK($A274),
_xlpm.Calculation,IF(_xlpm.IsPeriodBlankCondition,"",IF(_xlpm.IsPrincipalRemainingBlankCondition,"",IF(_xlpm.IsPrincipalZeroCondition,"",_xlpm.CumulativeHousingPaymentsIncludingAdditionalCosts))),
_xlpm.Calculation
)</f>
        <v>566762.7759347005</v>
      </c>
    </row>
    <row r="275" spans="1:17" x14ac:dyDescent="0.3">
      <c r="A275">
        <v>247</v>
      </c>
      <c r="B275" s="34">
        <f t="shared" si="29"/>
        <v>51318</v>
      </c>
      <c r="C275" s="53">
        <v>0.1</v>
      </c>
      <c r="D275" s="35">
        <f>_xlfn.LET(
_xlpm.Payment,IF(OR($C275&lt;&gt;$C274,$C274=""),-PMT($C275/12,COUNT($A275:$A$628),$I274),$D274),
_xlpm.IsPrincipalRemainingZeroCondition,ROUND($I274,2)=0,
_xlpm.IsPrincipalRemainingBlankCondition,$I274="",
_xlpm.IsPeriodBlankCondition,ISBLANK($A275),
_xlpm.Calculation,IF(_xlpm.IsPeriodBlankCondition,"",IF(_xlpm.IsPrincipalRemainingBlankCondition,"",IF(_xlpm.IsPrincipalRemainingZeroCondition,"",_xlpm.Payment))),
_xlpm.Calculation
)</f>
        <v>1563.4573496323683</v>
      </c>
      <c r="E275" s="4">
        <f t="shared" si="30"/>
        <v>51035.287491951392</v>
      </c>
      <c r="F275" s="4" cm="1">
        <f t="array" ref="F275">_xlfn.LET(
_xlpm.InterestCalculation,$I274*($C275/12),
_xlpm.IsPrincipalRemainingZeroCondition,ROUND($I274,2)=0,
_xlpm.IsPrincipalRemainingBlankCondition,$I274="",
_xlpm.IsPeriodBlankCondition,ISBLANK($A275),
_xlpm.Calculation,IF(_xlpm.IsPeriodBlankCondition,"",IF(_xlpm.IsPrincipalRemainingBlankCondition,"",IF(_xlpm.IsPrincipalRemainingZeroCondition,"",_xlpm.InterestCalculation))),
_xlpm.Calculation
)</f>
        <v>425.29406243292829</v>
      </c>
      <c r="G275" s="4">
        <f t="shared" si="32"/>
        <v>1138.16328719944</v>
      </c>
      <c r="H275" s="4">
        <v>100</v>
      </c>
      <c r="I275" s="4">
        <f t="shared" si="25"/>
        <v>49797.124204751955</v>
      </c>
      <c r="J275" s="4">
        <f t="shared" si="26"/>
        <v>500</v>
      </c>
      <c r="K275" s="4" t="str">
        <f t="shared" si="27"/>
        <v/>
      </c>
      <c r="L275" s="4">
        <f t="shared" si="28"/>
        <v>2163.4573496323683</v>
      </c>
      <c r="M275" s="4">
        <f>_xlfn.LET(
_xlpm.CumulativeInterestCalculation,SUM($F$29:$F275),
_xlpm.IsPrincipalZeroCondition,ROUND($I274,2) = 0,
_xlpm.IsPrincipalRemainingBlankCondition,$I274="",
_xlpm.IsPeriodBlankCondition,ISBLANK($A275),
_xlpm.Calculation,IF(_xlpm.IsPeriodBlankCondition,"",IF(_xlpm.IsPrincipalRemainingBlankCondition,"",IF(_xlpm.IsPrincipalZeroCondition,"",_xlpm.CumulativeInterestCalculation))),
_xlpm.Calculation
)</f>
        <v>289123.35748908686</v>
      </c>
      <c r="N275" s="4">
        <f>_xlfn.LET(
_xlpm.CumulativePrincipalCalculation,SUM($G$29:$H275),
_xlpm.CumulativePrincipalCalculationIfPrincipalLessThenOrEqualToMonthlyPaymentCondition,$N274+$H275,
_xlpm.PrincipalOwedCalculation,$B$10-$F275,
_xlpm.IsPrincipalLessThenOrEqualToMonthlyPaymentCondition,$I274&lt;=$B$10,
_xlpm.IsPrincipalZeroCondition,ROUND($I274,2) = 0,
_xlpm.IsPrincipalRemainingBlankCondition,$I274="",
_xlpm.IsPeriodBlankCondition,ISBLANK($A275),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130202.87579524812</v>
      </c>
      <c r="O275" s="4">
        <f>_xlfn.LET(
_xlpm.CumulativePMICalculation,SUM($K$29:$K275),
_xlpm.IsPrincipalZeroCondition,ROUND($I274,2) = 0,
_xlpm.IsPrincipalRemainingBlankCondition,$I274="",
_xlpm.IsPeriodBlankCondition,ISBLANK($A275),
_xlpm.Calculation,IF(_xlpm.IsPeriodBlankCondition,"",IF(_xlpm.IsPrincipalRemainingBlankCondition,"",IF(_xlpm.IsPrincipalZeroCondition,"",_xlpm.CumulativePMICalculation))),
_xlpm.Calculation
)</f>
        <v>26100</v>
      </c>
      <c r="P275" s="4">
        <f t="shared" si="31"/>
        <v>445426.233284335</v>
      </c>
      <c r="Q275" s="4">
        <f>_xlfn.LET(
_xlpm.CumulativeHousingPaymentsIncludingAdditionalCosts,SUM($L$29:$L275),
_xlpm.PrincipalOwedCalculation,$B$10-$F275,
_xlpm.IsPrincipalLessThenOrEqualToMonthlyPaymentCondition,$I274&lt;=$B$10,
_xlpm.IsPrincipalZeroCondition,ROUND($I274,2) = 0,
_xlpm.IsPrincipalRemainingBlankCondition,$I274="",
_xlpm.IsPeriodBlankCondition,ISBLANK($A275),
_xlpm.Calculation,IF(_xlpm.IsPeriodBlankCondition,"",IF(_xlpm.IsPrincipalRemainingBlankCondition,"",IF(_xlpm.IsPrincipalZeroCondition,"",_xlpm.CumulativeHousingPaymentsIncludingAdditionalCosts))),
_xlpm.Calculation
)</f>
        <v>568926.23328433291</v>
      </c>
    </row>
    <row r="276" spans="1:17" x14ac:dyDescent="0.3">
      <c r="A276">
        <v>248</v>
      </c>
      <c r="B276" s="34">
        <f t="shared" si="29"/>
        <v>51349</v>
      </c>
      <c r="C276" s="53">
        <v>0.1</v>
      </c>
      <c r="D276" s="35">
        <f>_xlfn.LET(
_xlpm.Payment,IF(OR($C276&lt;&gt;$C275,$C275=""),-PMT($C276/12,COUNT($A276:$A$628),$I275),$D275),
_xlpm.IsPrincipalRemainingZeroCondition,ROUND($I275,2)=0,
_xlpm.IsPrincipalRemainingBlankCondition,$I275="",
_xlpm.IsPeriodBlankCondition,ISBLANK($A276),
_xlpm.Calculation,IF(_xlpm.IsPeriodBlankCondition,"",IF(_xlpm.IsPrincipalRemainingBlankCondition,"",IF(_xlpm.IsPrincipalRemainingZeroCondition,"",_xlpm.Payment))),
_xlpm.Calculation
)</f>
        <v>1563.4573496323683</v>
      </c>
      <c r="E276" s="4">
        <f t="shared" si="30"/>
        <v>49797.124204751955</v>
      </c>
      <c r="F276" s="4" cm="1">
        <f t="array" ref="F276">_xlfn.LET(
_xlpm.InterestCalculation,$I275*($C276/12),
_xlpm.IsPrincipalRemainingZeroCondition,ROUND($I275,2)=0,
_xlpm.IsPrincipalRemainingBlankCondition,$I275="",
_xlpm.IsPeriodBlankCondition,ISBLANK($A276),
_xlpm.Calculation,IF(_xlpm.IsPeriodBlankCondition,"",IF(_xlpm.IsPrincipalRemainingBlankCondition,"",IF(_xlpm.IsPrincipalRemainingZeroCondition,"",_xlpm.InterestCalculation))),
_xlpm.Calculation
)</f>
        <v>414.97603503959959</v>
      </c>
      <c r="G276" s="4">
        <f t="shared" si="32"/>
        <v>1148.4813145927687</v>
      </c>
      <c r="H276" s="4">
        <v>100</v>
      </c>
      <c r="I276" s="4">
        <f t="shared" si="25"/>
        <v>48548.642890159186</v>
      </c>
      <c r="J276" s="4">
        <f t="shared" si="26"/>
        <v>500</v>
      </c>
      <c r="K276" s="4" t="str">
        <f t="shared" si="27"/>
        <v/>
      </c>
      <c r="L276" s="4">
        <f t="shared" si="28"/>
        <v>2163.4573496323683</v>
      </c>
      <c r="M276" s="4">
        <f>_xlfn.LET(
_xlpm.CumulativeInterestCalculation,SUM($F$29:$F276),
_xlpm.IsPrincipalZeroCondition,ROUND($I275,2) = 0,
_xlpm.IsPrincipalRemainingBlankCondition,$I275="",
_xlpm.IsPeriodBlankCondition,ISBLANK($A276),
_xlpm.Calculation,IF(_xlpm.IsPeriodBlankCondition,"",IF(_xlpm.IsPrincipalRemainingBlankCondition,"",IF(_xlpm.IsPrincipalZeroCondition,"",_xlpm.CumulativeInterestCalculation))),
_xlpm.Calculation
)</f>
        <v>289538.33352412644</v>
      </c>
      <c r="N276" s="4">
        <f>_xlfn.LET(
_xlpm.CumulativePrincipalCalculation,SUM($G$29:$H276),
_xlpm.CumulativePrincipalCalculationIfPrincipalLessThenOrEqualToMonthlyPaymentCondition,$N275+$H276,
_xlpm.PrincipalOwedCalculation,$B$10-$F276,
_xlpm.IsPrincipalLessThenOrEqualToMonthlyPaymentCondition,$I275&lt;=$B$10,
_xlpm.IsPrincipalZeroCondition,ROUND($I275,2) = 0,
_xlpm.IsPrincipalRemainingBlankCondition,$I275="",
_xlpm.IsPeriodBlankCondition,ISBLANK($A276),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131451.3571098409</v>
      </c>
      <c r="O276" s="4">
        <f>_xlfn.LET(
_xlpm.CumulativePMICalculation,SUM($K$29:$K276),
_xlpm.IsPrincipalZeroCondition,ROUND($I275,2) = 0,
_xlpm.IsPrincipalRemainingBlankCondition,$I275="",
_xlpm.IsPeriodBlankCondition,ISBLANK($A276),
_xlpm.Calculation,IF(_xlpm.IsPeriodBlankCondition,"",IF(_xlpm.IsPrincipalRemainingBlankCondition,"",IF(_xlpm.IsPrincipalZeroCondition,"",_xlpm.CumulativePMICalculation))),
_xlpm.Calculation
)</f>
        <v>26100</v>
      </c>
      <c r="P276" s="4">
        <f t="shared" si="31"/>
        <v>447089.69063396734</v>
      </c>
      <c r="Q276" s="4">
        <f>_xlfn.LET(
_xlpm.CumulativeHousingPaymentsIncludingAdditionalCosts,SUM($L$29:$L276),
_xlpm.PrincipalOwedCalculation,$B$10-$F276,
_xlpm.IsPrincipalLessThenOrEqualToMonthlyPaymentCondition,$I275&lt;=$B$10,
_xlpm.IsPrincipalZeroCondition,ROUND($I275,2) = 0,
_xlpm.IsPrincipalRemainingBlankCondition,$I275="",
_xlpm.IsPeriodBlankCondition,ISBLANK($A276),
_xlpm.Calculation,IF(_xlpm.IsPeriodBlankCondition,"",IF(_xlpm.IsPrincipalRemainingBlankCondition,"",IF(_xlpm.IsPrincipalZeroCondition,"",_xlpm.CumulativeHousingPaymentsIncludingAdditionalCosts))),
_xlpm.Calculation
)</f>
        <v>571089.69063396531</v>
      </c>
    </row>
    <row r="277" spans="1:17" x14ac:dyDescent="0.3">
      <c r="A277">
        <v>249</v>
      </c>
      <c r="B277" s="34">
        <f t="shared" si="29"/>
        <v>51380</v>
      </c>
      <c r="C277" s="53">
        <v>0.1</v>
      </c>
      <c r="D277" s="35">
        <f>_xlfn.LET(
_xlpm.Payment,IF(OR($C277&lt;&gt;$C276,$C276=""),-PMT($C277/12,COUNT($A277:$A$628),$I276),$D276),
_xlpm.IsPrincipalRemainingZeroCondition,ROUND($I276,2)=0,
_xlpm.IsPrincipalRemainingBlankCondition,$I276="",
_xlpm.IsPeriodBlankCondition,ISBLANK($A277),
_xlpm.Calculation,IF(_xlpm.IsPeriodBlankCondition,"",IF(_xlpm.IsPrincipalRemainingBlankCondition,"",IF(_xlpm.IsPrincipalRemainingZeroCondition,"",_xlpm.Payment))),
_xlpm.Calculation
)</f>
        <v>1563.4573496323683</v>
      </c>
      <c r="E277" s="4">
        <f t="shared" si="30"/>
        <v>48548.642890159186</v>
      </c>
      <c r="F277" s="4" cm="1">
        <f t="array" ref="F277">_xlfn.LET(
_xlpm.InterestCalculation,$I276*($C277/12),
_xlpm.IsPrincipalRemainingZeroCondition,ROUND($I276,2)=0,
_xlpm.IsPrincipalRemainingBlankCondition,$I276="",
_xlpm.IsPeriodBlankCondition,ISBLANK($A277),
_xlpm.Calculation,IF(_xlpm.IsPeriodBlankCondition,"",IF(_xlpm.IsPrincipalRemainingBlankCondition,"",IF(_xlpm.IsPrincipalRemainingZeroCondition,"",_xlpm.InterestCalculation))),
_xlpm.Calculation
)</f>
        <v>404.57202408465986</v>
      </c>
      <c r="G277" s="4">
        <f t="shared" si="32"/>
        <v>1158.8853255477084</v>
      </c>
      <c r="H277" s="4">
        <v>100</v>
      </c>
      <c r="I277" s="4">
        <f t="shared" si="25"/>
        <v>47289.757564611478</v>
      </c>
      <c r="J277" s="4">
        <f t="shared" si="26"/>
        <v>500</v>
      </c>
      <c r="K277" s="4" t="str">
        <f t="shared" si="27"/>
        <v/>
      </c>
      <c r="L277" s="4">
        <f t="shared" si="28"/>
        <v>2163.4573496323683</v>
      </c>
      <c r="M277" s="4">
        <f>_xlfn.LET(
_xlpm.CumulativeInterestCalculation,SUM($F$29:$F277),
_xlpm.IsPrincipalZeroCondition,ROUND($I276,2) = 0,
_xlpm.IsPrincipalRemainingBlankCondition,$I276="",
_xlpm.IsPeriodBlankCondition,ISBLANK($A277),
_xlpm.Calculation,IF(_xlpm.IsPeriodBlankCondition,"",IF(_xlpm.IsPrincipalRemainingBlankCondition,"",IF(_xlpm.IsPrincipalZeroCondition,"",_xlpm.CumulativeInterestCalculation))),
_xlpm.Calculation
)</f>
        <v>289942.90554821113</v>
      </c>
      <c r="N277" s="4">
        <f>_xlfn.LET(
_xlpm.CumulativePrincipalCalculation,SUM($G$29:$H277),
_xlpm.CumulativePrincipalCalculationIfPrincipalLessThenOrEqualToMonthlyPaymentCondition,$N276+$H277,
_xlpm.PrincipalOwedCalculation,$B$10-$F277,
_xlpm.IsPrincipalLessThenOrEqualToMonthlyPaymentCondition,$I276&lt;=$B$10,
_xlpm.IsPrincipalZeroCondition,ROUND($I276,2) = 0,
_xlpm.IsPrincipalRemainingBlankCondition,$I276="",
_xlpm.IsPeriodBlankCondition,ISBLANK($A277),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132710.24243538862</v>
      </c>
      <c r="O277" s="4">
        <f>_xlfn.LET(
_xlpm.CumulativePMICalculation,SUM($K$29:$K277),
_xlpm.IsPrincipalZeroCondition,ROUND($I276,2) = 0,
_xlpm.IsPrincipalRemainingBlankCondition,$I276="",
_xlpm.IsPeriodBlankCondition,ISBLANK($A277),
_xlpm.Calculation,IF(_xlpm.IsPeriodBlankCondition,"",IF(_xlpm.IsPrincipalRemainingBlankCondition,"",IF(_xlpm.IsPrincipalZeroCondition,"",_xlpm.CumulativePMICalculation))),
_xlpm.Calculation
)</f>
        <v>26100</v>
      </c>
      <c r="P277" s="4">
        <f t="shared" si="31"/>
        <v>448753.14798359975</v>
      </c>
      <c r="Q277" s="4">
        <f>_xlfn.LET(
_xlpm.CumulativeHousingPaymentsIncludingAdditionalCosts,SUM($L$29:$L277),
_xlpm.PrincipalOwedCalculation,$B$10-$F277,
_xlpm.IsPrincipalLessThenOrEqualToMonthlyPaymentCondition,$I276&lt;=$B$10,
_xlpm.IsPrincipalZeroCondition,ROUND($I276,2) = 0,
_xlpm.IsPrincipalRemainingBlankCondition,$I276="",
_xlpm.IsPeriodBlankCondition,ISBLANK($A277),
_xlpm.Calculation,IF(_xlpm.IsPeriodBlankCondition,"",IF(_xlpm.IsPrincipalRemainingBlankCondition,"",IF(_xlpm.IsPrincipalZeroCondition,"",_xlpm.CumulativeHousingPaymentsIncludingAdditionalCosts))),
_xlpm.Calculation
)</f>
        <v>573253.14798359771</v>
      </c>
    </row>
    <row r="278" spans="1:17" x14ac:dyDescent="0.3">
      <c r="A278">
        <v>250</v>
      </c>
      <c r="B278" s="34">
        <f t="shared" si="29"/>
        <v>51410</v>
      </c>
      <c r="C278" s="53">
        <v>0.1</v>
      </c>
      <c r="D278" s="35">
        <f>_xlfn.LET(
_xlpm.Payment,IF(OR($C278&lt;&gt;$C277,$C277=""),-PMT($C278/12,COUNT($A278:$A$628),$I277),$D277),
_xlpm.IsPrincipalRemainingZeroCondition,ROUND($I277,2)=0,
_xlpm.IsPrincipalRemainingBlankCondition,$I277="",
_xlpm.IsPeriodBlankCondition,ISBLANK($A278),
_xlpm.Calculation,IF(_xlpm.IsPeriodBlankCondition,"",IF(_xlpm.IsPrincipalRemainingBlankCondition,"",IF(_xlpm.IsPrincipalRemainingZeroCondition,"",_xlpm.Payment))),
_xlpm.Calculation
)</f>
        <v>1563.4573496323683</v>
      </c>
      <c r="E278" s="4">
        <f t="shared" si="30"/>
        <v>47289.757564611478</v>
      </c>
      <c r="F278" s="4" cm="1">
        <f t="array" ref="F278">_xlfn.LET(
_xlpm.InterestCalculation,$I277*($C278/12),
_xlpm.IsPrincipalRemainingZeroCondition,ROUND($I277,2)=0,
_xlpm.IsPrincipalRemainingBlankCondition,$I277="",
_xlpm.IsPeriodBlankCondition,ISBLANK($A278),
_xlpm.Calculation,IF(_xlpm.IsPeriodBlankCondition,"",IF(_xlpm.IsPrincipalRemainingBlankCondition,"",IF(_xlpm.IsPrincipalRemainingZeroCondition,"",_xlpm.InterestCalculation))),
_xlpm.Calculation
)</f>
        <v>394.08131303842896</v>
      </c>
      <c r="G278" s="4">
        <f t="shared" si="32"/>
        <v>1169.3760365939393</v>
      </c>
      <c r="H278" s="4">
        <v>100</v>
      </c>
      <c r="I278" s="4">
        <f t="shared" si="25"/>
        <v>46020.38152801754</v>
      </c>
      <c r="J278" s="4">
        <f t="shared" si="26"/>
        <v>500</v>
      </c>
      <c r="K278" s="4" t="str">
        <f t="shared" si="27"/>
        <v/>
      </c>
      <c r="L278" s="4">
        <f t="shared" si="28"/>
        <v>2163.4573496323683</v>
      </c>
      <c r="M278" s="4">
        <f>_xlfn.LET(
_xlpm.CumulativeInterestCalculation,SUM($F$29:$F278),
_xlpm.IsPrincipalZeroCondition,ROUND($I277,2) = 0,
_xlpm.IsPrincipalRemainingBlankCondition,$I277="",
_xlpm.IsPeriodBlankCondition,ISBLANK($A278),
_xlpm.Calculation,IF(_xlpm.IsPeriodBlankCondition,"",IF(_xlpm.IsPrincipalRemainingBlankCondition,"",IF(_xlpm.IsPrincipalZeroCondition,"",_xlpm.CumulativeInterestCalculation))),
_xlpm.Calculation
)</f>
        <v>290336.98686124955</v>
      </c>
      <c r="N278" s="4">
        <f>_xlfn.LET(
_xlpm.CumulativePrincipalCalculation,SUM($G$29:$H278),
_xlpm.CumulativePrincipalCalculationIfPrincipalLessThenOrEqualToMonthlyPaymentCondition,$N277+$H278,
_xlpm.PrincipalOwedCalculation,$B$10-$F278,
_xlpm.IsPrincipalLessThenOrEqualToMonthlyPaymentCondition,$I277&lt;=$B$10,
_xlpm.IsPrincipalZeroCondition,ROUND($I277,2) = 0,
_xlpm.IsPrincipalRemainingBlankCondition,$I277="",
_xlpm.IsPeriodBlankCondition,ISBLANK($A278),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133979.61847198257</v>
      </c>
      <c r="O278" s="4">
        <f>_xlfn.LET(
_xlpm.CumulativePMICalculation,SUM($K$29:$K278),
_xlpm.IsPrincipalZeroCondition,ROUND($I277,2) = 0,
_xlpm.IsPrincipalRemainingBlankCondition,$I277="",
_xlpm.IsPeriodBlankCondition,ISBLANK($A278),
_xlpm.Calculation,IF(_xlpm.IsPeriodBlankCondition,"",IF(_xlpm.IsPrincipalRemainingBlankCondition,"",IF(_xlpm.IsPrincipalZeroCondition,"",_xlpm.CumulativePMICalculation))),
_xlpm.Calculation
)</f>
        <v>26100</v>
      </c>
      <c r="P278" s="4">
        <f t="shared" si="31"/>
        <v>450416.60533323209</v>
      </c>
      <c r="Q278" s="4">
        <f>_xlfn.LET(
_xlpm.CumulativeHousingPaymentsIncludingAdditionalCosts,SUM($L$29:$L278),
_xlpm.PrincipalOwedCalculation,$B$10-$F278,
_xlpm.IsPrincipalLessThenOrEqualToMonthlyPaymentCondition,$I277&lt;=$B$10,
_xlpm.IsPrincipalZeroCondition,ROUND($I277,2) = 0,
_xlpm.IsPrincipalRemainingBlankCondition,$I277="",
_xlpm.IsPeriodBlankCondition,ISBLANK($A278),
_xlpm.Calculation,IF(_xlpm.IsPeriodBlankCondition,"",IF(_xlpm.IsPrincipalRemainingBlankCondition,"",IF(_xlpm.IsPrincipalZeroCondition,"",_xlpm.CumulativeHousingPaymentsIncludingAdditionalCosts))),
_xlpm.Calculation
)</f>
        <v>575416.60533323011</v>
      </c>
    </row>
    <row r="279" spans="1:17" x14ac:dyDescent="0.3">
      <c r="A279">
        <v>251</v>
      </c>
      <c r="B279" s="34">
        <f t="shared" si="29"/>
        <v>51441</v>
      </c>
      <c r="C279" s="53">
        <v>0.1</v>
      </c>
      <c r="D279" s="35">
        <f>_xlfn.LET(
_xlpm.Payment,IF(OR($C279&lt;&gt;$C278,$C278=""),-PMT($C279/12,COUNT($A279:$A$628),$I278),$D278),
_xlpm.IsPrincipalRemainingZeroCondition,ROUND($I278,2)=0,
_xlpm.IsPrincipalRemainingBlankCondition,$I278="",
_xlpm.IsPeriodBlankCondition,ISBLANK($A279),
_xlpm.Calculation,IF(_xlpm.IsPeriodBlankCondition,"",IF(_xlpm.IsPrincipalRemainingBlankCondition,"",IF(_xlpm.IsPrincipalRemainingZeroCondition,"",_xlpm.Payment))),
_xlpm.Calculation
)</f>
        <v>1563.4573496323683</v>
      </c>
      <c r="E279" s="4">
        <f t="shared" si="30"/>
        <v>46020.38152801754</v>
      </c>
      <c r="F279" s="4" cm="1">
        <f t="array" ref="F279">_xlfn.LET(
_xlpm.InterestCalculation,$I278*($C279/12),
_xlpm.IsPrincipalRemainingZeroCondition,ROUND($I278,2)=0,
_xlpm.IsPrincipalRemainingBlankCondition,$I278="",
_xlpm.IsPeriodBlankCondition,ISBLANK($A279),
_xlpm.Calculation,IF(_xlpm.IsPeriodBlankCondition,"",IF(_xlpm.IsPrincipalRemainingBlankCondition,"",IF(_xlpm.IsPrincipalRemainingZeroCondition,"",_xlpm.InterestCalculation))),
_xlpm.Calculation
)</f>
        <v>383.50317940014617</v>
      </c>
      <c r="G279" s="4">
        <f t="shared" si="32"/>
        <v>1179.9541702322222</v>
      </c>
      <c r="H279" s="4">
        <v>100</v>
      </c>
      <c r="I279" s="4">
        <f t="shared" si="25"/>
        <v>44740.427357785316</v>
      </c>
      <c r="J279" s="4">
        <f t="shared" si="26"/>
        <v>500</v>
      </c>
      <c r="K279" s="4" t="str">
        <f t="shared" si="27"/>
        <v/>
      </c>
      <c r="L279" s="4">
        <f t="shared" si="28"/>
        <v>2163.4573496323683</v>
      </c>
      <c r="M279" s="4">
        <f>_xlfn.LET(
_xlpm.CumulativeInterestCalculation,SUM($F$29:$F279),
_xlpm.IsPrincipalZeroCondition,ROUND($I278,2) = 0,
_xlpm.IsPrincipalRemainingBlankCondition,$I278="",
_xlpm.IsPeriodBlankCondition,ISBLANK($A279),
_xlpm.Calculation,IF(_xlpm.IsPeriodBlankCondition,"",IF(_xlpm.IsPrincipalRemainingBlankCondition,"",IF(_xlpm.IsPrincipalZeroCondition,"",_xlpm.CumulativeInterestCalculation))),
_xlpm.Calculation
)</f>
        <v>290720.49004064972</v>
      </c>
      <c r="N279" s="4">
        <f>_xlfn.LET(
_xlpm.CumulativePrincipalCalculation,SUM($G$29:$H279),
_xlpm.CumulativePrincipalCalculationIfPrincipalLessThenOrEqualToMonthlyPaymentCondition,$N278+$H279,
_xlpm.PrincipalOwedCalculation,$B$10-$F279,
_xlpm.IsPrincipalLessThenOrEqualToMonthlyPaymentCondition,$I278&lt;=$B$10,
_xlpm.IsPrincipalZeroCondition,ROUND($I278,2) = 0,
_xlpm.IsPrincipalRemainingBlankCondition,$I278="",
_xlpm.IsPeriodBlankCondition,ISBLANK($A279),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135259.5726422148</v>
      </c>
      <c r="O279" s="4">
        <f>_xlfn.LET(
_xlpm.CumulativePMICalculation,SUM($K$29:$K279),
_xlpm.IsPrincipalZeroCondition,ROUND($I278,2) = 0,
_xlpm.IsPrincipalRemainingBlankCondition,$I278="",
_xlpm.IsPeriodBlankCondition,ISBLANK($A279),
_xlpm.Calculation,IF(_xlpm.IsPeriodBlankCondition,"",IF(_xlpm.IsPrincipalRemainingBlankCondition,"",IF(_xlpm.IsPrincipalZeroCondition,"",_xlpm.CumulativePMICalculation))),
_xlpm.Calculation
)</f>
        <v>26100</v>
      </c>
      <c r="P279" s="4">
        <f t="shared" si="31"/>
        <v>452080.06268286449</v>
      </c>
      <c r="Q279" s="4">
        <f>_xlfn.LET(
_xlpm.CumulativeHousingPaymentsIncludingAdditionalCosts,SUM($L$29:$L279),
_xlpm.PrincipalOwedCalculation,$B$10-$F279,
_xlpm.IsPrincipalLessThenOrEqualToMonthlyPaymentCondition,$I278&lt;=$B$10,
_xlpm.IsPrincipalZeroCondition,ROUND($I278,2) = 0,
_xlpm.IsPrincipalRemainingBlankCondition,$I278="",
_xlpm.IsPeriodBlankCondition,ISBLANK($A279),
_xlpm.Calculation,IF(_xlpm.IsPeriodBlankCondition,"",IF(_xlpm.IsPrincipalRemainingBlankCondition,"",IF(_xlpm.IsPrincipalZeroCondition,"",_xlpm.CumulativeHousingPaymentsIncludingAdditionalCosts))),
_xlpm.Calculation
)</f>
        <v>577580.06268286251</v>
      </c>
    </row>
    <row r="280" spans="1:17" x14ac:dyDescent="0.3">
      <c r="A280">
        <v>252</v>
      </c>
      <c r="B280" s="34">
        <f t="shared" si="29"/>
        <v>51471</v>
      </c>
      <c r="C280" s="53">
        <v>0.1</v>
      </c>
      <c r="D280" s="35">
        <f>_xlfn.LET(
_xlpm.Payment,IF(OR($C280&lt;&gt;$C279,$C279=""),-PMT($C280/12,COUNT($A280:$A$628),$I279),$D279),
_xlpm.IsPrincipalRemainingZeroCondition,ROUND($I279,2)=0,
_xlpm.IsPrincipalRemainingBlankCondition,$I279="",
_xlpm.IsPeriodBlankCondition,ISBLANK($A280),
_xlpm.Calculation,IF(_xlpm.IsPeriodBlankCondition,"",IF(_xlpm.IsPrincipalRemainingBlankCondition,"",IF(_xlpm.IsPrincipalRemainingZeroCondition,"",_xlpm.Payment))),
_xlpm.Calculation
)</f>
        <v>1563.4573496323683</v>
      </c>
      <c r="E280" s="4">
        <f t="shared" si="30"/>
        <v>44740.427357785316</v>
      </c>
      <c r="F280" s="4" cm="1">
        <f t="array" ref="F280">_xlfn.LET(
_xlpm.InterestCalculation,$I279*($C280/12),
_xlpm.IsPrincipalRemainingZeroCondition,ROUND($I279,2)=0,
_xlpm.IsPrincipalRemainingBlankCondition,$I279="",
_xlpm.IsPeriodBlankCondition,ISBLANK($A280),
_xlpm.Calculation,IF(_xlpm.IsPeriodBlankCondition,"",IF(_xlpm.IsPrincipalRemainingBlankCondition,"",IF(_xlpm.IsPrincipalRemainingZeroCondition,"",_xlpm.InterestCalculation))),
_xlpm.Calculation
)</f>
        <v>372.83689464821094</v>
      </c>
      <c r="G280" s="4">
        <f t="shared" si="32"/>
        <v>1190.6204549841573</v>
      </c>
      <c r="H280" s="4">
        <v>100</v>
      </c>
      <c r="I280" s="4">
        <f t="shared" si="25"/>
        <v>43449.80690280116</v>
      </c>
      <c r="J280" s="4">
        <f t="shared" si="26"/>
        <v>500</v>
      </c>
      <c r="K280" s="4" t="str">
        <f t="shared" si="27"/>
        <v/>
      </c>
      <c r="L280" s="4">
        <f t="shared" si="28"/>
        <v>2163.4573496323683</v>
      </c>
      <c r="M280" s="4">
        <f>_xlfn.LET(
_xlpm.CumulativeInterestCalculation,SUM($F$29:$F280),
_xlpm.IsPrincipalZeroCondition,ROUND($I279,2) = 0,
_xlpm.IsPrincipalRemainingBlankCondition,$I279="",
_xlpm.IsPeriodBlankCondition,ISBLANK($A280),
_xlpm.Calculation,IF(_xlpm.IsPeriodBlankCondition,"",IF(_xlpm.IsPrincipalRemainingBlankCondition,"",IF(_xlpm.IsPrincipalZeroCondition,"",_xlpm.CumulativeInterestCalculation))),
_xlpm.Calculation
)</f>
        <v>291093.32693529793</v>
      </c>
      <c r="N280" s="4">
        <f>_xlfn.LET(
_xlpm.CumulativePrincipalCalculation,SUM($G$29:$H280),
_xlpm.CumulativePrincipalCalculationIfPrincipalLessThenOrEqualToMonthlyPaymentCondition,$N279+$H280,
_xlpm.PrincipalOwedCalculation,$B$10-$F280,
_xlpm.IsPrincipalLessThenOrEqualToMonthlyPaymentCondition,$I279&lt;=$B$10,
_xlpm.IsPrincipalZeroCondition,ROUND($I279,2) = 0,
_xlpm.IsPrincipalRemainingBlankCondition,$I279="",
_xlpm.IsPeriodBlankCondition,ISBLANK($A280),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136550.19309719896</v>
      </c>
      <c r="O280" s="4">
        <f>_xlfn.LET(
_xlpm.CumulativePMICalculation,SUM($K$29:$K280),
_xlpm.IsPrincipalZeroCondition,ROUND($I279,2) = 0,
_xlpm.IsPrincipalRemainingBlankCondition,$I279="",
_xlpm.IsPeriodBlankCondition,ISBLANK($A280),
_xlpm.Calculation,IF(_xlpm.IsPeriodBlankCondition,"",IF(_xlpm.IsPrincipalRemainingBlankCondition,"",IF(_xlpm.IsPrincipalZeroCondition,"",_xlpm.CumulativePMICalculation))),
_xlpm.Calculation
)</f>
        <v>26100</v>
      </c>
      <c r="P280" s="4">
        <f t="shared" si="31"/>
        <v>453743.52003249689</v>
      </c>
      <c r="Q280" s="4">
        <f>_xlfn.LET(
_xlpm.CumulativeHousingPaymentsIncludingAdditionalCosts,SUM($L$29:$L280),
_xlpm.PrincipalOwedCalculation,$B$10-$F280,
_xlpm.IsPrincipalLessThenOrEqualToMonthlyPaymentCondition,$I279&lt;=$B$10,
_xlpm.IsPrincipalZeroCondition,ROUND($I279,2) = 0,
_xlpm.IsPrincipalRemainingBlankCondition,$I279="",
_xlpm.IsPeriodBlankCondition,ISBLANK($A280),
_xlpm.Calculation,IF(_xlpm.IsPeriodBlankCondition,"",IF(_xlpm.IsPrincipalRemainingBlankCondition,"",IF(_xlpm.IsPrincipalZeroCondition,"",_xlpm.CumulativeHousingPaymentsIncludingAdditionalCosts))),
_xlpm.Calculation
)</f>
        <v>579743.52003249491</v>
      </c>
    </row>
    <row r="281" spans="1:17" x14ac:dyDescent="0.3">
      <c r="A281">
        <v>253</v>
      </c>
      <c r="B281" s="34">
        <f t="shared" si="29"/>
        <v>51502</v>
      </c>
      <c r="C281" s="53">
        <v>0.1</v>
      </c>
      <c r="D281" s="35">
        <f>_xlfn.LET(
_xlpm.Payment,IF(OR($C281&lt;&gt;$C280,$C280=""),-PMT($C281/12,COUNT($A281:$A$628),$I280),$D280),
_xlpm.IsPrincipalRemainingZeroCondition,ROUND($I280,2)=0,
_xlpm.IsPrincipalRemainingBlankCondition,$I280="",
_xlpm.IsPeriodBlankCondition,ISBLANK($A281),
_xlpm.Calculation,IF(_xlpm.IsPeriodBlankCondition,"",IF(_xlpm.IsPrincipalRemainingBlankCondition,"",IF(_xlpm.IsPrincipalRemainingZeroCondition,"",_xlpm.Payment))),
_xlpm.Calculation
)</f>
        <v>1563.4573496323683</v>
      </c>
      <c r="E281" s="4">
        <f t="shared" si="30"/>
        <v>43449.80690280116</v>
      </c>
      <c r="F281" s="4" cm="1">
        <f t="array" ref="F281">_xlfn.LET(
_xlpm.InterestCalculation,$I280*($C281/12),
_xlpm.IsPrincipalRemainingZeroCondition,ROUND($I280,2)=0,
_xlpm.IsPrincipalRemainingBlankCondition,$I280="",
_xlpm.IsPeriodBlankCondition,ISBLANK($A281),
_xlpm.Calculation,IF(_xlpm.IsPeriodBlankCondition,"",IF(_xlpm.IsPrincipalRemainingBlankCondition,"",IF(_xlpm.IsPrincipalRemainingZeroCondition,"",_xlpm.InterestCalculation))),
_xlpm.Calculation
)</f>
        <v>362.08172419000965</v>
      </c>
      <c r="G281" s="4">
        <f t="shared" si="32"/>
        <v>1201.3756254423586</v>
      </c>
      <c r="H281" s="4">
        <v>100</v>
      </c>
      <c r="I281" s="4">
        <f t="shared" si="25"/>
        <v>42148.431277358803</v>
      </c>
      <c r="J281" s="4">
        <f t="shared" si="26"/>
        <v>500</v>
      </c>
      <c r="K281" s="4" t="str">
        <f t="shared" si="27"/>
        <v/>
      </c>
      <c r="L281" s="4">
        <f t="shared" si="28"/>
        <v>2163.4573496323683</v>
      </c>
      <c r="M281" s="4">
        <f>_xlfn.LET(
_xlpm.CumulativeInterestCalculation,SUM($F$29:$F281),
_xlpm.IsPrincipalZeroCondition,ROUND($I280,2) = 0,
_xlpm.IsPrincipalRemainingBlankCondition,$I280="",
_xlpm.IsPeriodBlankCondition,ISBLANK($A281),
_xlpm.Calculation,IF(_xlpm.IsPeriodBlankCondition,"",IF(_xlpm.IsPrincipalRemainingBlankCondition,"",IF(_xlpm.IsPrincipalZeroCondition,"",_xlpm.CumulativeInterestCalculation))),
_xlpm.Calculation
)</f>
        <v>291455.40865948796</v>
      </c>
      <c r="N281" s="4">
        <f>_xlfn.LET(
_xlpm.CumulativePrincipalCalculation,SUM($G$29:$H281),
_xlpm.CumulativePrincipalCalculationIfPrincipalLessThenOrEqualToMonthlyPaymentCondition,$N280+$H281,
_xlpm.PrincipalOwedCalculation,$B$10-$F281,
_xlpm.IsPrincipalLessThenOrEqualToMonthlyPaymentCondition,$I280&lt;=$B$10,
_xlpm.IsPrincipalZeroCondition,ROUND($I280,2) = 0,
_xlpm.IsPrincipalRemainingBlankCondition,$I280="",
_xlpm.IsPeriodBlankCondition,ISBLANK($A281),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137851.56872264133</v>
      </c>
      <c r="O281" s="4">
        <f>_xlfn.LET(
_xlpm.CumulativePMICalculation,SUM($K$29:$K281),
_xlpm.IsPrincipalZeroCondition,ROUND($I280,2) = 0,
_xlpm.IsPrincipalRemainingBlankCondition,$I280="",
_xlpm.IsPeriodBlankCondition,ISBLANK($A281),
_xlpm.Calculation,IF(_xlpm.IsPeriodBlankCondition,"",IF(_xlpm.IsPrincipalRemainingBlankCondition,"",IF(_xlpm.IsPrincipalZeroCondition,"",_xlpm.CumulativePMICalculation))),
_xlpm.Calculation
)</f>
        <v>26100</v>
      </c>
      <c r="P281" s="4">
        <f t="shared" si="31"/>
        <v>455406.97738212929</v>
      </c>
      <c r="Q281" s="4">
        <f>_xlfn.LET(
_xlpm.CumulativeHousingPaymentsIncludingAdditionalCosts,SUM($L$29:$L281),
_xlpm.PrincipalOwedCalculation,$B$10-$F281,
_xlpm.IsPrincipalLessThenOrEqualToMonthlyPaymentCondition,$I280&lt;=$B$10,
_xlpm.IsPrincipalZeroCondition,ROUND($I280,2) = 0,
_xlpm.IsPrincipalRemainingBlankCondition,$I280="",
_xlpm.IsPeriodBlankCondition,ISBLANK($A281),
_xlpm.Calculation,IF(_xlpm.IsPeriodBlankCondition,"",IF(_xlpm.IsPrincipalRemainingBlankCondition,"",IF(_xlpm.IsPrincipalZeroCondition,"",_xlpm.CumulativeHousingPaymentsIncludingAdditionalCosts))),
_xlpm.Calculation
)</f>
        <v>581906.97738212731</v>
      </c>
    </row>
    <row r="282" spans="1:17" x14ac:dyDescent="0.3">
      <c r="A282">
        <v>254</v>
      </c>
      <c r="B282" s="34">
        <f t="shared" si="29"/>
        <v>51533</v>
      </c>
      <c r="C282" s="53">
        <v>0.1</v>
      </c>
      <c r="D282" s="35">
        <f>_xlfn.LET(
_xlpm.Payment,IF(OR($C282&lt;&gt;$C281,$C281=""),-PMT($C282/12,COUNT($A282:$A$628),$I281),$D281),
_xlpm.IsPrincipalRemainingZeroCondition,ROUND($I281,2)=0,
_xlpm.IsPrincipalRemainingBlankCondition,$I281="",
_xlpm.IsPeriodBlankCondition,ISBLANK($A282),
_xlpm.Calculation,IF(_xlpm.IsPeriodBlankCondition,"",IF(_xlpm.IsPrincipalRemainingBlankCondition,"",IF(_xlpm.IsPrincipalRemainingZeroCondition,"",_xlpm.Payment))),
_xlpm.Calculation
)</f>
        <v>1563.4573496323683</v>
      </c>
      <c r="E282" s="4">
        <f t="shared" si="30"/>
        <v>42148.431277358803</v>
      </c>
      <c r="F282" s="4" cm="1">
        <f t="array" ref="F282">_xlfn.LET(
_xlpm.InterestCalculation,$I281*($C282/12),
_xlpm.IsPrincipalRemainingZeroCondition,ROUND($I281,2)=0,
_xlpm.IsPrincipalRemainingBlankCondition,$I281="",
_xlpm.IsPeriodBlankCondition,ISBLANK($A282),
_xlpm.Calculation,IF(_xlpm.IsPeriodBlankCondition,"",IF(_xlpm.IsPrincipalRemainingBlankCondition,"",IF(_xlpm.IsPrincipalRemainingZeroCondition,"",_xlpm.InterestCalculation))),
_xlpm.Calculation
)</f>
        <v>351.23692731132337</v>
      </c>
      <c r="G282" s="4">
        <f t="shared" si="32"/>
        <v>1212.2204223210449</v>
      </c>
      <c r="H282" s="4">
        <v>100</v>
      </c>
      <c r="I282" s="4">
        <f t="shared" si="25"/>
        <v>40836.21085503776</v>
      </c>
      <c r="J282" s="4">
        <f t="shared" si="26"/>
        <v>500</v>
      </c>
      <c r="K282" s="4" t="str">
        <f t="shared" si="27"/>
        <v/>
      </c>
      <c r="L282" s="4">
        <f t="shared" si="28"/>
        <v>2163.4573496323683</v>
      </c>
      <c r="M282" s="4">
        <f>_xlfn.LET(
_xlpm.CumulativeInterestCalculation,SUM($F$29:$F282),
_xlpm.IsPrincipalZeroCondition,ROUND($I281,2) = 0,
_xlpm.IsPrincipalRemainingBlankCondition,$I281="",
_xlpm.IsPeriodBlankCondition,ISBLANK($A282),
_xlpm.Calculation,IF(_xlpm.IsPeriodBlankCondition,"",IF(_xlpm.IsPrincipalRemainingBlankCondition,"",IF(_xlpm.IsPrincipalZeroCondition,"",_xlpm.CumulativeInterestCalculation))),
_xlpm.Calculation
)</f>
        <v>291806.64558679931</v>
      </c>
      <c r="N282" s="4">
        <f>_xlfn.LET(
_xlpm.CumulativePrincipalCalculation,SUM($G$29:$H282),
_xlpm.CumulativePrincipalCalculationIfPrincipalLessThenOrEqualToMonthlyPaymentCondition,$N281+$H282,
_xlpm.PrincipalOwedCalculation,$B$10-$F282,
_xlpm.IsPrincipalLessThenOrEqualToMonthlyPaymentCondition,$I281&lt;=$B$10,
_xlpm.IsPrincipalZeroCondition,ROUND($I281,2) = 0,
_xlpm.IsPrincipalRemainingBlankCondition,$I281="",
_xlpm.IsPeriodBlankCondition,ISBLANK($A282),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139163.78914496239</v>
      </c>
      <c r="O282" s="4">
        <f>_xlfn.LET(
_xlpm.CumulativePMICalculation,SUM($K$29:$K282),
_xlpm.IsPrincipalZeroCondition,ROUND($I281,2) = 0,
_xlpm.IsPrincipalRemainingBlankCondition,$I281="",
_xlpm.IsPeriodBlankCondition,ISBLANK($A282),
_xlpm.Calculation,IF(_xlpm.IsPeriodBlankCondition,"",IF(_xlpm.IsPrincipalRemainingBlankCondition,"",IF(_xlpm.IsPrincipalZeroCondition,"",_xlpm.CumulativePMICalculation))),
_xlpm.Calculation
)</f>
        <v>26100</v>
      </c>
      <c r="P282" s="4">
        <f t="shared" si="31"/>
        <v>457070.43473176169</v>
      </c>
      <c r="Q282" s="4">
        <f>_xlfn.LET(
_xlpm.CumulativeHousingPaymentsIncludingAdditionalCosts,SUM($L$29:$L282),
_xlpm.PrincipalOwedCalculation,$B$10-$F282,
_xlpm.IsPrincipalLessThenOrEqualToMonthlyPaymentCondition,$I281&lt;=$B$10,
_xlpm.IsPrincipalZeroCondition,ROUND($I281,2) = 0,
_xlpm.IsPrincipalRemainingBlankCondition,$I281="",
_xlpm.IsPeriodBlankCondition,ISBLANK($A282),
_xlpm.Calculation,IF(_xlpm.IsPeriodBlankCondition,"",IF(_xlpm.IsPrincipalRemainingBlankCondition,"",IF(_xlpm.IsPrincipalZeroCondition,"",_xlpm.CumulativeHousingPaymentsIncludingAdditionalCosts))),
_xlpm.Calculation
)</f>
        <v>584070.43473175971</v>
      </c>
    </row>
    <row r="283" spans="1:17" x14ac:dyDescent="0.3">
      <c r="A283">
        <v>255</v>
      </c>
      <c r="B283" s="34">
        <f t="shared" si="29"/>
        <v>51561</v>
      </c>
      <c r="C283" s="53">
        <v>0.1</v>
      </c>
      <c r="D283" s="35">
        <f>_xlfn.LET(
_xlpm.Payment,IF(OR($C283&lt;&gt;$C282,$C282=""),-PMT($C283/12,COUNT($A283:$A$628),$I282),$D282),
_xlpm.IsPrincipalRemainingZeroCondition,ROUND($I282,2)=0,
_xlpm.IsPrincipalRemainingBlankCondition,$I282="",
_xlpm.IsPeriodBlankCondition,ISBLANK($A283),
_xlpm.Calculation,IF(_xlpm.IsPeriodBlankCondition,"",IF(_xlpm.IsPrincipalRemainingBlankCondition,"",IF(_xlpm.IsPrincipalRemainingZeroCondition,"",_xlpm.Payment))),
_xlpm.Calculation
)</f>
        <v>1563.4573496323683</v>
      </c>
      <c r="E283" s="4">
        <f t="shared" si="30"/>
        <v>40836.21085503776</v>
      </c>
      <c r="F283" s="4" cm="1">
        <f t="array" ref="F283">_xlfn.LET(
_xlpm.InterestCalculation,$I282*($C283/12),
_xlpm.IsPrincipalRemainingZeroCondition,ROUND($I282,2)=0,
_xlpm.IsPrincipalRemainingBlankCondition,$I282="",
_xlpm.IsPeriodBlankCondition,ISBLANK($A283),
_xlpm.Calculation,IF(_xlpm.IsPeriodBlankCondition,"",IF(_xlpm.IsPrincipalRemainingBlankCondition,"",IF(_xlpm.IsPrincipalRemainingZeroCondition,"",_xlpm.InterestCalculation))),
_xlpm.Calculation
)</f>
        <v>340.30175712531468</v>
      </c>
      <c r="G283" s="4">
        <f t="shared" si="32"/>
        <v>1223.1555925070536</v>
      </c>
      <c r="H283" s="4">
        <v>100</v>
      </c>
      <c r="I283" s="4">
        <f t="shared" si="25"/>
        <v>39513.055262530703</v>
      </c>
      <c r="J283" s="4">
        <f t="shared" si="26"/>
        <v>500</v>
      </c>
      <c r="K283" s="4" t="str">
        <f t="shared" si="27"/>
        <v/>
      </c>
      <c r="L283" s="4">
        <f t="shared" si="28"/>
        <v>2163.4573496323683</v>
      </c>
      <c r="M283" s="4">
        <f>_xlfn.LET(
_xlpm.CumulativeInterestCalculation,SUM($F$29:$F283),
_xlpm.IsPrincipalZeroCondition,ROUND($I282,2) = 0,
_xlpm.IsPrincipalRemainingBlankCondition,$I282="",
_xlpm.IsPeriodBlankCondition,ISBLANK($A283),
_xlpm.Calculation,IF(_xlpm.IsPeriodBlankCondition,"",IF(_xlpm.IsPrincipalRemainingBlankCondition,"",IF(_xlpm.IsPrincipalZeroCondition,"",_xlpm.CumulativeInterestCalculation))),
_xlpm.Calculation
)</f>
        <v>292146.94734392461</v>
      </c>
      <c r="N283" s="4">
        <f>_xlfn.LET(
_xlpm.CumulativePrincipalCalculation,SUM($G$29:$H283),
_xlpm.CumulativePrincipalCalculationIfPrincipalLessThenOrEqualToMonthlyPaymentCondition,$N282+$H283,
_xlpm.PrincipalOwedCalculation,$B$10-$F283,
_xlpm.IsPrincipalLessThenOrEqualToMonthlyPaymentCondition,$I282&lt;=$B$10,
_xlpm.IsPrincipalZeroCondition,ROUND($I282,2) = 0,
_xlpm.IsPrincipalRemainingBlankCondition,$I282="",
_xlpm.IsPeriodBlankCondition,ISBLANK($A283),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140486.94473746943</v>
      </c>
      <c r="O283" s="4">
        <f>_xlfn.LET(
_xlpm.CumulativePMICalculation,SUM($K$29:$K283),
_xlpm.IsPrincipalZeroCondition,ROUND($I282,2) = 0,
_xlpm.IsPrincipalRemainingBlankCondition,$I282="",
_xlpm.IsPeriodBlankCondition,ISBLANK($A283),
_xlpm.Calculation,IF(_xlpm.IsPeriodBlankCondition,"",IF(_xlpm.IsPrincipalRemainingBlankCondition,"",IF(_xlpm.IsPrincipalZeroCondition,"",_xlpm.CumulativePMICalculation))),
_xlpm.Calculation
)</f>
        <v>26100</v>
      </c>
      <c r="P283" s="4">
        <f t="shared" si="31"/>
        <v>458733.89208139403</v>
      </c>
      <c r="Q283" s="4">
        <f>_xlfn.LET(
_xlpm.CumulativeHousingPaymentsIncludingAdditionalCosts,SUM($L$29:$L283),
_xlpm.PrincipalOwedCalculation,$B$10-$F283,
_xlpm.IsPrincipalLessThenOrEqualToMonthlyPaymentCondition,$I282&lt;=$B$10,
_xlpm.IsPrincipalZeroCondition,ROUND($I282,2) = 0,
_xlpm.IsPrincipalRemainingBlankCondition,$I282="",
_xlpm.IsPeriodBlankCondition,ISBLANK($A283),
_xlpm.Calculation,IF(_xlpm.IsPeriodBlankCondition,"",IF(_xlpm.IsPrincipalRemainingBlankCondition,"",IF(_xlpm.IsPrincipalZeroCondition,"",_xlpm.CumulativeHousingPaymentsIncludingAdditionalCosts))),
_xlpm.Calculation
)</f>
        <v>586233.89208139211</v>
      </c>
    </row>
    <row r="284" spans="1:17" x14ac:dyDescent="0.3">
      <c r="A284">
        <v>256</v>
      </c>
      <c r="B284" s="34">
        <f t="shared" si="29"/>
        <v>51592</v>
      </c>
      <c r="C284" s="53">
        <v>0.1</v>
      </c>
      <c r="D284" s="35">
        <f>_xlfn.LET(
_xlpm.Payment,IF(OR($C284&lt;&gt;$C283,$C283=""),-PMT($C284/12,COUNT($A284:$A$628),$I283),$D283),
_xlpm.IsPrincipalRemainingZeroCondition,ROUND($I283,2)=0,
_xlpm.IsPrincipalRemainingBlankCondition,$I283="",
_xlpm.IsPeriodBlankCondition,ISBLANK($A284),
_xlpm.Calculation,IF(_xlpm.IsPeriodBlankCondition,"",IF(_xlpm.IsPrincipalRemainingBlankCondition,"",IF(_xlpm.IsPrincipalRemainingZeroCondition,"",_xlpm.Payment))),
_xlpm.Calculation
)</f>
        <v>1563.4573496323683</v>
      </c>
      <c r="E284" s="4">
        <f t="shared" si="30"/>
        <v>39513.055262530703</v>
      </c>
      <c r="F284" s="4" cm="1">
        <f t="array" ref="F284">_xlfn.LET(
_xlpm.InterestCalculation,$I283*($C284/12),
_xlpm.IsPrincipalRemainingZeroCondition,ROUND($I283,2)=0,
_xlpm.IsPrincipalRemainingBlankCondition,$I283="",
_xlpm.IsPeriodBlankCondition,ISBLANK($A284),
_xlpm.Calculation,IF(_xlpm.IsPeriodBlankCondition,"",IF(_xlpm.IsPrincipalRemainingBlankCondition,"",IF(_xlpm.IsPrincipalRemainingZeroCondition,"",_xlpm.InterestCalculation))),
_xlpm.Calculation
)</f>
        <v>329.2754605210892</v>
      </c>
      <c r="G284" s="4">
        <f t="shared" si="32"/>
        <v>1234.1818891112791</v>
      </c>
      <c r="H284" s="4">
        <v>100</v>
      </c>
      <c r="I284" s="4">
        <f t="shared" si="25"/>
        <v>38178.873373419425</v>
      </c>
      <c r="J284" s="4">
        <f t="shared" si="26"/>
        <v>500</v>
      </c>
      <c r="K284" s="4" t="str">
        <f t="shared" si="27"/>
        <v/>
      </c>
      <c r="L284" s="4">
        <f t="shared" si="28"/>
        <v>2163.4573496323683</v>
      </c>
      <c r="M284" s="4">
        <f>_xlfn.LET(
_xlpm.CumulativeInterestCalculation,SUM($F$29:$F284),
_xlpm.IsPrincipalZeroCondition,ROUND($I283,2) = 0,
_xlpm.IsPrincipalRemainingBlankCondition,$I283="",
_xlpm.IsPeriodBlankCondition,ISBLANK($A284),
_xlpm.Calculation,IF(_xlpm.IsPeriodBlankCondition,"",IF(_xlpm.IsPrincipalRemainingBlankCondition,"",IF(_xlpm.IsPrincipalZeroCondition,"",_xlpm.CumulativeInterestCalculation))),
_xlpm.Calculation
)</f>
        <v>292476.22280444572</v>
      </c>
      <c r="N284" s="4">
        <f>_xlfn.LET(
_xlpm.CumulativePrincipalCalculation,SUM($G$29:$H284),
_xlpm.CumulativePrincipalCalculationIfPrincipalLessThenOrEqualToMonthlyPaymentCondition,$N283+$H284,
_xlpm.PrincipalOwedCalculation,$B$10-$F284,
_xlpm.IsPrincipalLessThenOrEqualToMonthlyPaymentCondition,$I283&lt;=$B$10,
_xlpm.IsPrincipalZeroCondition,ROUND($I283,2) = 0,
_xlpm.IsPrincipalRemainingBlankCondition,$I283="",
_xlpm.IsPeriodBlankCondition,ISBLANK($A284),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141821.12662658072</v>
      </c>
      <c r="O284" s="4">
        <f>_xlfn.LET(
_xlpm.CumulativePMICalculation,SUM($K$29:$K284),
_xlpm.IsPrincipalZeroCondition,ROUND($I283,2) = 0,
_xlpm.IsPrincipalRemainingBlankCondition,$I283="",
_xlpm.IsPeriodBlankCondition,ISBLANK($A284),
_xlpm.Calculation,IF(_xlpm.IsPeriodBlankCondition,"",IF(_xlpm.IsPrincipalRemainingBlankCondition,"",IF(_xlpm.IsPrincipalZeroCondition,"",_xlpm.CumulativePMICalculation))),
_xlpm.Calculation
)</f>
        <v>26100</v>
      </c>
      <c r="P284" s="4">
        <f t="shared" si="31"/>
        <v>460397.34943102644</v>
      </c>
      <c r="Q284" s="4">
        <f>_xlfn.LET(
_xlpm.CumulativeHousingPaymentsIncludingAdditionalCosts,SUM($L$29:$L284),
_xlpm.PrincipalOwedCalculation,$B$10-$F284,
_xlpm.IsPrincipalLessThenOrEqualToMonthlyPaymentCondition,$I283&lt;=$B$10,
_xlpm.IsPrincipalZeroCondition,ROUND($I283,2) = 0,
_xlpm.IsPrincipalRemainingBlankCondition,$I283="",
_xlpm.IsPeriodBlankCondition,ISBLANK($A284),
_xlpm.Calculation,IF(_xlpm.IsPeriodBlankCondition,"",IF(_xlpm.IsPrincipalRemainingBlankCondition,"",IF(_xlpm.IsPrincipalZeroCondition,"",_xlpm.CumulativeHousingPaymentsIncludingAdditionalCosts))),
_xlpm.Calculation
)</f>
        <v>588397.34943102452</v>
      </c>
    </row>
    <row r="285" spans="1:17" x14ac:dyDescent="0.3">
      <c r="A285">
        <v>257</v>
      </c>
      <c r="B285" s="34">
        <f t="shared" si="29"/>
        <v>51622</v>
      </c>
      <c r="C285" s="53">
        <v>0.1</v>
      </c>
      <c r="D285" s="35">
        <f>_xlfn.LET(
_xlpm.Payment,IF(OR($C285&lt;&gt;$C284,$C284=""),-PMT($C285/12,COUNT($A285:$A$628),$I284),$D284),
_xlpm.IsPrincipalRemainingZeroCondition,ROUND($I284,2)=0,
_xlpm.IsPrincipalRemainingBlankCondition,$I284="",
_xlpm.IsPeriodBlankCondition,ISBLANK($A285),
_xlpm.Calculation,IF(_xlpm.IsPeriodBlankCondition,"",IF(_xlpm.IsPrincipalRemainingBlankCondition,"",IF(_xlpm.IsPrincipalRemainingZeroCondition,"",_xlpm.Payment))),
_xlpm.Calculation
)</f>
        <v>1563.4573496323683</v>
      </c>
      <c r="E285" s="4">
        <f t="shared" si="30"/>
        <v>38178.873373419425</v>
      </c>
      <c r="F285" s="4" cm="1">
        <f t="array" ref="F285">_xlfn.LET(
_xlpm.InterestCalculation,$I284*($C285/12),
_xlpm.IsPrincipalRemainingZeroCondition,ROUND($I284,2)=0,
_xlpm.IsPrincipalRemainingBlankCondition,$I284="",
_xlpm.IsPeriodBlankCondition,ISBLANK($A285),
_xlpm.Calculation,IF(_xlpm.IsPeriodBlankCondition,"",IF(_xlpm.IsPrincipalRemainingBlankCondition,"",IF(_xlpm.IsPrincipalRemainingZeroCondition,"",_xlpm.InterestCalculation))),
_xlpm.Calculation
)</f>
        <v>318.15727811182853</v>
      </c>
      <c r="G285" s="4">
        <f t="shared" si="32"/>
        <v>1245.3000715205399</v>
      </c>
      <c r="H285" s="4">
        <v>100</v>
      </c>
      <c r="I285" s="4">
        <f t="shared" ref="I285:I348" si="33">_xlfn.LET(
_xlpm.StartingBalanceGreaterThanPrincipalOwedPlusPrepaymentCondition,$E285&gt;=$G285+$H285,
_xlpm.IsPrincpalOwedPlusPrepaymentLessThanOrEqualToPrincipalRemainingCondition,ROUND($G285+$H285,2)&lt;=ROUND($I284,2),
_xlpm.IsCurrentPrincapalOwedAmtGreaterThanPrevPrincipalOwedCondition,$G284&gt;$I284,
_xlpm.IsPrincipalZeroCondition,ROUND($I284,2) = 0,
_xlpm.IsPrincipalRemainingBlankCondition,$I284="",
_xlpm.IsPeriodBlankCondition,ISBLANK($A285),
_xlpm.Calculation,IF(_xlpm.IsPeriodBlankCondition,"",IF(_xlpm.IsPrincipalRemainingBlankCondition,"",IF(_xlpm.IsPrincipalZeroCondition,"",IF(_xlpm.StartingBalanceGreaterThanPrincipalOwedPlusPrepaymentCondition,$E285-$G285-$H285,0)))),
_xlpm.Calculation
)</f>
        <v>36833.573301898883</v>
      </c>
      <c r="J285" s="4">
        <f t="shared" ref="J285:J348" si="34">_xlfn.LET(
_xlpm.PrincpalRemainingCalculation,$B$11,
_xlpm.IsPrincipalZeroCondition,ROUND($I284,2) = 0,
_xlpm.IsPrincipalRemainingBlankCondition,$I284="",
_xlpm.IsPeriodBlankCondition,ISBLANK($A285),
_xlpm.Calculation,IF(_xlpm.IsPeriodBlankCondition,"",IF(_xlpm.IsPrincipalRemainingBlankCondition,"",IF(_xlpm.IsPrincipalZeroCondition,"",_xlpm.PrincpalRemainingCalculation))),
_xlpm.Calculation
)</f>
        <v>500</v>
      </c>
      <c r="K285" s="4" t="str">
        <f t="shared" ref="K285:K348" si="35">_xlfn.LET(
_xlpm.IsPrincipalRemainingLessThanOrEqualToPMICutoffAmtCondition,$I284&lt;=$B$2*(1-$B$13),
_xlpm.PMIMonthlyPayment,$B$17,
_xlpm.IsPrincipalZeroCondition,ROUND($I284,2) = 0,
_xlpm.IsPrincipalRemainingBlankCondition,$I284="",
_xlpm.IsPeriodBlankCondition,ISBLANK($A285),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285" s="4">
        <f t="shared" ref="L285:L348" si="36">_xlfn.LET(
_xlpm.PrePaymentActuallyPaid,IF($E285&gt;=$G285+$H285,$H285,$E285-$G285),
_xlpm.IfPMIOwedIsBlank,IF($K285 = "",0,$K285),
_xlpm.TotalMonthlyPaymentCalculation,$F285+$G285+$J285+_xlpm.IfPMIOwedIsBlank+_xlpm.PrePaymentActuallyPaid,
_xlpm.IsPrincipalZeroCondition,ROUND($I284,2) = 0,
_xlpm.IsPrincipalRemainingBlankCondition,$I284="",
_xlpm.IsPeriodBlankCondition,ISBLANK($A285),
_xlpm.Calculation,IF(_xlpm.IsPeriodBlankCondition,"",IF(_xlpm.IsPrincipalRemainingBlankCondition,"",IF(_xlpm.IsPrincipalZeroCondition,"",_xlpm.TotalMonthlyPaymentCalculation))),
_xlpm.Calculation
)</f>
        <v>2163.4573496323683</v>
      </c>
      <c r="M285" s="4">
        <f>_xlfn.LET(
_xlpm.CumulativeInterestCalculation,SUM($F$29:$F285),
_xlpm.IsPrincipalZeroCondition,ROUND($I284,2) = 0,
_xlpm.IsPrincipalRemainingBlankCondition,$I284="",
_xlpm.IsPeriodBlankCondition,ISBLANK($A285),
_xlpm.Calculation,IF(_xlpm.IsPeriodBlankCondition,"",IF(_xlpm.IsPrincipalRemainingBlankCondition,"",IF(_xlpm.IsPrincipalZeroCondition,"",_xlpm.CumulativeInterestCalculation))),
_xlpm.Calculation
)</f>
        <v>292794.38008255756</v>
      </c>
      <c r="N285" s="4">
        <f>_xlfn.LET(
_xlpm.CumulativePrincipalCalculation,SUM($G$29:$H285),
_xlpm.CumulativePrincipalCalculationIfPrincipalLessThenOrEqualToMonthlyPaymentCondition,$N284+$H285,
_xlpm.PrincipalOwedCalculation,$B$10-$F285,
_xlpm.IsPrincipalLessThenOrEqualToMonthlyPaymentCondition,$I284&lt;=$B$10,
_xlpm.IsPrincipalZeroCondition,ROUND($I284,2) = 0,
_xlpm.IsPrincipalRemainingBlankCondition,$I284="",
_xlpm.IsPeriodBlankCondition,ISBLANK($A285),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143166.42669810125</v>
      </c>
      <c r="O285" s="4">
        <f>_xlfn.LET(
_xlpm.CumulativePMICalculation,SUM($K$29:$K285),
_xlpm.IsPrincipalZeroCondition,ROUND($I284,2) = 0,
_xlpm.IsPrincipalRemainingBlankCondition,$I284="",
_xlpm.IsPeriodBlankCondition,ISBLANK($A285),
_xlpm.Calculation,IF(_xlpm.IsPeriodBlankCondition,"",IF(_xlpm.IsPrincipalRemainingBlankCondition,"",IF(_xlpm.IsPrincipalZeroCondition,"",_xlpm.CumulativePMICalculation))),
_xlpm.Calculation
)</f>
        <v>26100</v>
      </c>
      <c r="P285" s="4">
        <f t="shared" si="31"/>
        <v>462060.80678065878</v>
      </c>
      <c r="Q285" s="4">
        <f>_xlfn.LET(
_xlpm.CumulativeHousingPaymentsIncludingAdditionalCosts,SUM($L$29:$L285),
_xlpm.PrincipalOwedCalculation,$B$10-$F285,
_xlpm.IsPrincipalLessThenOrEqualToMonthlyPaymentCondition,$I284&lt;=$B$10,
_xlpm.IsPrincipalZeroCondition,ROUND($I284,2) = 0,
_xlpm.IsPrincipalRemainingBlankCondition,$I284="",
_xlpm.IsPeriodBlankCondition,ISBLANK($A285),
_xlpm.Calculation,IF(_xlpm.IsPeriodBlankCondition,"",IF(_xlpm.IsPrincipalRemainingBlankCondition,"",IF(_xlpm.IsPrincipalZeroCondition,"",_xlpm.CumulativeHousingPaymentsIncludingAdditionalCosts))),
_xlpm.Calculation
)</f>
        <v>590560.80678065692</v>
      </c>
    </row>
    <row r="286" spans="1:17" x14ac:dyDescent="0.3">
      <c r="A286">
        <v>258</v>
      </c>
      <c r="B286" s="34">
        <f t="shared" ref="B286:B349" si="37">IF(ISBLANK($A286),"",EDATE($B285,1))</f>
        <v>51653</v>
      </c>
      <c r="C286" s="53">
        <v>0.1</v>
      </c>
      <c r="D286" s="35">
        <f>_xlfn.LET(
_xlpm.Payment,IF(OR($C286&lt;&gt;$C285,$C285=""),-PMT($C286/12,COUNT($A286:$A$628),$I285),$D285),
_xlpm.IsPrincipalRemainingZeroCondition,ROUND($I285,2)=0,
_xlpm.IsPrincipalRemainingBlankCondition,$I285="",
_xlpm.IsPeriodBlankCondition,ISBLANK($A286),
_xlpm.Calculation,IF(_xlpm.IsPeriodBlankCondition,"",IF(_xlpm.IsPrincipalRemainingBlankCondition,"",IF(_xlpm.IsPrincipalRemainingZeroCondition,"",_xlpm.Payment))),
_xlpm.Calculation
)</f>
        <v>1563.4573496323683</v>
      </c>
      <c r="E286" s="4">
        <f t="shared" ref="E286:E349" si="38">_xlfn.LET(
_xlpm.StartingPrincipalBalance,$I285,
_xlpm.IsPrincipalRemainingZeroCondition,ROUND($I285,2)=0,
_xlpm.IsPrincipalRemainingBlankCondition,$I285="",
_xlpm.IsPeriodBlankCondition,ISBLANK($A286),
_xlpm.Calculation,IF(_xlpm.IsPeriodBlankCondition,"",IF(_xlpm.IsPrincipalRemainingBlankCondition,"",IF(_xlpm.IsPrincipalRemainingZeroCondition,"",_xlpm.StartingPrincipalBalance))),
_xlpm.Calculation
)</f>
        <v>36833.573301898883</v>
      </c>
      <c r="F286" s="4" cm="1">
        <f t="array" ref="F286">_xlfn.LET(
_xlpm.InterestCalculation,$I285*($C286/12),
_xlpm.IsPrincipalRemainingZeroCondition,ROUND($I285,2)=0,
_xlpm.IsPrincipalRemainingBlankCondition,$I285="",
_xlpm.IsPeriodBlankCondition,ISBLANK($A286),
_xlpm.Calculation,IF(_xlpm.IsPeriodBlankCondition,"",IF(_xlpm.IsPrincipalRemainingBlankCondition,"",IF(_xlpm.IsPrincipalRemainingZeroCondition,"",_xlpm.InterestCalculation))),
_xlpm.Calculation
)</f>
        <v>306.94644418249067</v>
      </c>
      <c r="G286" s="4">
        <f t="shared" si="32"/>
        <v>1256.5109054498776</v>
      </c>
      <c r="H286" s="4">
        <v>100</v>
      </c>
      <c r="I286" s="4">
        <f t="shared" si="33"/>
        <v>35477.062396449008</v>
      </c>
      <c r="J286" s="4">
        <f t="shared" si="34"/>
        <v>500</v>
      </c>
      <c r="K286" s="4" t="str">
        <f t="shared" si="35"/>
        <v/>
      </c>
      <c r="L286" s="4">
        <f t="shared" si="36"/>
        <v>2163.4573496323683</v>
      </c>
      <c r="M286" s="4">
        <f>_xlfn.LET(
_xlpm.CumulativeInterestCalculation,SUM($F$29:$F286),
_xlpm.IsPrincipalZeroCondition,ROUND($I285,2) = 0,
_xlpm.IsPrincipalRemainingBlankCondition,$I285="",
_xlpm.IsPeriodBlankCondition,ISBLANK($A286),
_xlpm.Calculation,IF(_xlpm.IsPeriodBlankCondition,"",IF(_xlpm.IsPrincipalRemainingBlankCondition,"",IF(_xlpm.IsPrincipalZeroCondition,"",_xlpm.CumulativeInterestCalculation))),
_xlpm.Calculation
)</f>
        <v>293101.32652674004</v>
      </c>
      <c r="N286" s="4">
        <f>_xlfn.LET(
_xlpm.CumulativePrincipalCalculation,SUM($G$29:$H286),
_xlpm.CumulativePrincipalCalculationIfPrincipalLessThenOrEqualToMonthlyPaymentCondition,$N285+$H286,
_xlpm.PrincipalOwedCalculation,$B$10-$F286,
_xlpm.IsPrincipalLessThenOrEqualToMonthlyPaymentCondition,$I285&lt;=$B$10,
_xlpm.IsPrincipalZeroCondition,ROUND($I285,2) = 0,
_xlpm.IsPrincipalRemainingBlankCondition,$I285="",
_xlpm.IsPeriodBlankCondition,ISBLANK($A286),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144522.93760355114</v>
      </c>
      <c r="O286" s="4">
        <f>_xlfn.LET(
_xlpm.CumulativePMICalculation,SUM($K$29:$K286),
_xlpm.IsPrincipalZeroCondition,ROUND($I285,2) = 0,
_xlpm.IsPrincipalRemainingBlankCondition,$I285="",
_xlpm.IsPeriodBlankCondition,ISBLANK($A286),
_xlpm.Calculation,IF(_xlpm.IsPeriodBlankCondition,"",IF(_xlpm.IsPrincipalRemainingBlankCondition,"",IF(_xlpm.IsPrincipalZeroCondition,"",_xlpm.CumulativePMICalculation))),
_xlpm.Calculation
)</f>
        <v>26100</v>
      </c>
      <c r="P286" s="4">
        <f t="shared" ref="P286:P349" si="39">_xlfn.LET(
_xlpm.CumulativeHousingPayments,$M286+$N286+$O286,
_xlpm.PrincipalOwedCalculation,$B$10-$F286,
_xlpm.IsPrincipalLessThenOrEqualToMonthlyPaymentCondition,$I285&lt;=$B$10,
_xlpm.IsPrincipalZeroCondition,ROUND($I285,2) = 0,
_xlpm.IsPrincipalRemainingBlankCondition,$I285="",
_xlpm.IsPeriodBlankCondition,ISBLANK($A286),
_xlpm.Calculation,IF(_xlpm.IsPeriodBlankCondition,"",IF(_xlpm.IsPrincipalRemainingBlankCondition,"",IF(_xlpm.IsPrincipalZeroCondition,"",_xlpm.CumulativeHousingPayments))),
_xlpm.Calculation
)</f>
        <v>463724.26413029118</v>
      </c>
      <c r="Q286" s="4">
        <f>_xlfn.LET(
_xlpm.CumulativeHousingPaymentsIncludingAdditionalCosts,SUM($L$29:$L286),
_xlpm.PrincipalOwedCalculation,$B$10-$F286,
_xlpm.IsPrincipalLessThenOrEqualToMonthlyPaymentCondition,$I285&lt;=$B$10,
_xlpm.IsPrincipalZeroCondition,ROUND($I285,2) = 0,
_xlpm.IsPrincipalRemainingBlankCondition,$I285="",
_xlpm.IsPeriodBlankCondition,ISBLANK($A286),
_xlpm.Calculation,IF(_xlpm.IsPeriodBlankCondition,"",IF(_xlpm.IsPrincipalRemainingBlankCondition,"",IF(_xlpm.IsPrincipalZeroCondition,"",_xlpm.CumulativeHousingPaymentsIncludingAdditionalCosts))),
_xlpm.Calculation
)</f>
        <v>592724.26413028932</v>
      </c>
    </row>
    <row r="287" spans="1:17" x14ac:dyDescent="0.3">
      <c r="A287">
        <v>259</v>
      </c>
      <c r="B287" s="34">
        <f t="shared" si="37"/>
        <v>51683</v>
      </c>
      <c r="C287" s="53">
        <v>0.1</v>
      </c>
      <c r="D287" s="35">
        <f>_xlfn.LET(
_xlpm.Payment,IF(OR($C287&lt;&gt;$C286,$C286=""),-PMT($C287/12,COUNT($A287:$A$628),$I286),$D286),
_xlpm.IsPrincipalRemainingZeroCondition,ROUND($I286,2)=0,
_xlpm.IsPrincipalRemainingBlankCondition,$I286="",
_xlpm.IsPeriodBlankCondition,ISBLANK($A287),
_xlpm.Calculation,IF(_xlpm.IsPeriodBlankCondition,"",IF(_xlpm.IsPrincipalRemainingBlankCondition,"",IF(_xlpm.IsPrincipalRemainingZeroCondition,"",_xlpm.Payment))),
_xlpm.Calculation
)</f>
        <v>1563.4573496323683</v>
      </c>
      <c r="E287" s="4">
        <f t="shared" si="38"/>
        <v>35477.062396449008</v>
      </c>
      <c r="F287" s="4" cm="1">
        <f t="array" ref="F287">_xlfn.LET(
_xlpm.InterestCalculation,$I286*($C287/12),
_xlpm.IsPrincipalRemainingZeroCondition,ROUND($I286,2)=0,
_xlpm.IsPrincipalRemainingBlankCondition,$I286="",
_xlpm.IsPeriodBlankCondition,ISBLANK($A287),
_xlpm.Calculation,IF(_xlpm.IsPeriodBlankCondition,"",IF(_xlpm.IsPrincipalRemainingBlankCondition,"",IF(_xlpm.IsPrincipalRemainingZeroCondition,"",_xlpm.InterestCalculation))),
_xlpm.Calculation
)</f>
        <v>295.64218663707504</v>
      </c>
      <c r="G287" s="4">
        <f t="shared" si="32"/>
        <v>1267.8151629952931</v>
      </c>
      <c r="H287" s="4">
        <v>100</v>
      </c>
      <c r="I287" s="4">
        <f t="shared" si="33"/>
        <v>34109.247233453716</v>
      </c>
      <c r="J287" s="4">
        <f t="shared" si="34"/>
        <v>500</v>
      </c>
      <c r="K287" s="4" t="str">
        <f t="shared" si="35"/>
        <v/>
      </c>
      <c r="L287" s="4">
        <f t="shared" si="36"/>
        <v>2163.4573496323683</v>
      </c>
      <c r="M287" s="4">
        <f>_xlfn.LET(
_xlpm.CumulativeInterestCalculation,SUM($F$29:$F287),
_xlpm.IsPrincipalZeroCondition,ROUND($I286,2) = 0,
_xlpm.IsPrincipalRemainingBlankCondition,$I286="",
_xlpm.IsPeriodBlankCondition,ISBLANK($A287),
_xlpm.Calculation,IF(_xlpm.IsPeriodBlankCondition,"",IF(_xlpm.IsPrincipalRemainingBlankCondition,"",IF(_xlpm.IsPrincipalZeroCondition,"",_xlpm.CumulativeInterestCalculation))),
_xlpm.Calculation
)</f>
        <v>293396.96871337714</v>
      </c>
      <c r="N287" s="4">
        <f>_xlfn.LET(
_xlpm.CumulativePrincipalCalculation,SUM($G$29:$H287),
_xlpm.CumulativePrincipalCalculationIfPrincipalLessThenOrEqualToMonthlyPaymentCondition,$N286+$H287,
_xlpm.PrincipalOwedCalculation,$B$10-$F287,
_xlpm.IsPrincipalLessThenOrEqualToMonthlyPaymentCondition,$I286&lt;=$B$10,
_xlpm.IsPrincipalZeroCondition,ROUND($I286,2) = 0,
_xlpm.IsPrincipalRemainingBlankCondition,$I286="",
_xlpm.IsPeriodBlankCondition,ISBLANK($A287),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145890.75276654644</v>
      </c>
      <c r="O287" s="4">
        <f>_xlfn.LET(
_xlpm.CumulativePMICalculation,SUM($K$29:$K287),
_xlpm.IsPrincipalZeroCondition,ROUND($I286,2) = 0,
_xlpm.IsPrincipalRemainingBlankCondition,$I286="",
_xlpm.IsPeriodBlankCondition,ISBLANK($A287),
_xlpm.Calculation,IF(_xlpm.IsPeriodBlankCondition,"",IF(_xlpm.IsPrincipalRemainingBlankCondition,"",IF(_xlpm.IsPrincipalZeroCondition,"",_xlpm.CumulativePMICalculation))),
_xlpm.Calculation
)</f>
        <v>26100</v>
      </c>
      <c r="P287" s="4">
        <f t="shared" si="39"/>
        <v>465387.72147992358</v>
      </c>
      <c r="Q287" s="4">
        <f>_xlfn.LET(
_xlpm.CumulativeHousingPaymentsIncludingAdditionalCosts,SUM($L$29:$L287),
_xlpm.PrincipalOwedCalculation,$B$10-$F287,
_xlpm.IsPrincipalLessThenOrEqualToMonthlyPaymentCondition,$I286&lt;=$B$10,
_xlpm.IsPrincipalZeroCondition,ROUND($I286,2) = 0,
_xlpm.IsPrincipalRemainingBlankCondition,$I286="",
_xlpm.IsPeriodBlankCondition,ISBLANK($A287),
_xlpm.Calculation,IF(_xlpm.IsPeriodBlankCondition,"",IF(_xlpm.IsPrincipalRemainingBlankCondition,"",IF(_xlpm.IsPrincipalZeroCondition,"",_xlpm.CumulativeHousingPaymentsIncludingAdditionalCosts))),
_xlpm.Calculation
)</f>
        <v>594887.72147992172</v>
      </c>
    </row>
    <row r="288" spans="1:17" x14ac:dyDescent="0.3">
      <c r="A288">
        <v>260</v>
      </c>
      <c r="B288" s="34">
        <f t="shared" si="37"/>
        <v>51714</v>
      </c>
      <c r="C288" s="53">
        <v>0.1</v>
      </c>
      <c r="D288" s="35">
        <f>_xlfn.LET(
_xlpm.Payment,IF(OR($C288&lt;&gt;$C287,$C287=""),-PMT($C288/12,COUNT($A288:$A$628),$I287),$D287),
_xlpm.IsPrincipalRemainingZeroCondition,ROUND($I287,2)=0,
_xlpm.IsPrincipalRemainingBlankCondition,$I287="",
_xlpm.IsPeriodBlankCondition,ISBLANK($A288),
_xlpm.Calculation,IF(_xlpm.IsPeriodBlankCondition,"",IF(_xlpm.IsPrincipalRemainingBlankCondition,"",IF(_xlpm.IsPrincipalRemainingZeroCondition,"",_xlpm.Payment))),
_xlpm.Calculation
)</f>
        <v>1563.4573496323683</v>
      </c>
      <c r="E288" s="4">
        <f t="shared" si="38"/>
        <v>34109.247233453716</v>
      </c>
      <c r="F288" s="4" cm="1">
        <f t="array" ref="F288">_xlfn.LET(
_xlpm.InterestCalculation,$I287*($C288/12),
_xlpm.IsPrincipalRemainingZeroCondition,ROUND($I287,2)=0,
_xlpm.IsPrincipalRemainingBlankCondition,$I287="",
_xlpm.IsPeriodBlankCondition,ISBLANK($A288),
_xlpm.Calculation,IF(_xlpm.IsPeriodBlankCondition,"",IF(_xlpm.IsPrincipalRemainingBlankCondition,"",IF(_xlpm.IsPrincipalRemainingZeroCondition,"",_xlpm.InterestCalculation))),
_xlpm.Calculation
)</f>
        <v>284.24372694544763</v>
      </c>
      <c r="G288" s="4">
        <f t="shared" si="32"/>
        <v>1279.2136226869206</v>
      </c>
      <c r="H288" s="4">
        <v>100</v>
      </c>
      <c r="I288" s="4">
        <f t="shared" si="33"/>
        <v>32730.033610766797</v>
      </c>
      <c r="J288" s="4">
        <f t="shared" si="34"/>
        <v>500</v>
      </c>
      <c r="K288" s="4" t="str">
        <f t="shared" si="35"/>
        <v/>
      </c>
      <c r="L288" s="4">
        <f t="shared" si="36"/>
        <v>2163.4573496323683</v>
      </c>
      <c r="M288" s="4">
        <f>_xlfn.LET(
_xlpm.CumulativeInterestCalculation,SUM($F$29:$F288),
_xlpm.IsPrincipalZeroCondition,ROUND($I287,2) = 0,
_xlpm.IsPrincipalRemainingBlankCondition,$I287="",
_xlpm.IsPeriodBlankCondition,ISBLANK($A288),
_xlpm.Calculation,IF(_xlpm.IsPeriodBlankCondition,"",IF(_xlpm.IsPrincipalRemainingBlankCondition,"",IF(_xlpm.IsPrincipalZeroCondition,"",_xlpm.CumulativeInterestCalculation))),
_xlpm.Calculation
)</f>
        <v>293681.21244032256</v>
      </c>
      <c r="N288" s="4">
        <f>_xlfn.LET(
_xlpm.CumulativePrincipalCalculation,SUM($G$29:$H288),
_xlpm.CumulativePrincipalCalculationIfPrincipalLessThenOrEqualToMonthlyPaymentCondition,$N287+$H288,
_xlpm.PrincipalOwedCalculation,$B$10-$F288,
_xlpm.IsPrincipalLessThenOrEqualToMonthlyPaymentCondition,$I287&lt;=$B$10,
_xlpm.IsPrincipalZeroCondition,ROUND($I287,2) = 0,
_xlpm.IsPrincipalRemainingBlankCondition,$I287="",
_xlpm.IsPeriodBlankCondition,ISBLANK($A288),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147269.96638923336</v>
      </c>
      <c r="O288" s="4">
        <f>_xlfn.LET(
_xlpm.CumulativePMICalculation,SUM($K$29:$K288),
_xlpm.IsPrincipalZeroCondition,ROUND($I287,2) = 0,
_xlpm.IsPrincipalRemainingBlankCondition,$I287="",
_xlpm.IsPeriodBlankCondition,ISBLANK($A288),
_xlpm.Calculation,IF(_xlpm.IsPeriodBlankCondition,"",IF(_xlpm.IsPrincipalRemainingBlankCondition,"",IF(_xlpm.IsPrincipalZeroCondition,"",_xlpm.CumulativePMICalculation))),
_xlpm.Calculation
)</f>
        <v>26100</v>
      </c>
      <c r="P288" s="4">
        <f t="shared" si="39"/>
        <v>467051.17882955592</v>
      </c>
      <c r="Q288" s="4">
        <f>_xlfn.LET(
_xlpm.CumulativeHousingPaymentsIncludingAdditionalCosts,SUM($L$29:$L288),
_xlpm.PrincipalOwedCalculation,$B$10-$F288,
_xlpm.IsPrincipalLessThenOrEqualToMonthlyPaymentCondition,$I287&lt;=$B$10,
_xlpm.IsPrincipalZeroCondition,ROUND($I287,2) = 0,
_xlpm.IsPrincipalRemainingBlankCondition,$I287="",
_xlpm.IsPeriodBlankCondition,ISBLANK($A288),
_xlpm.Calculation,IF(_xlpm.IsPeriodBlankCondition,"",IF(_xlpm.IsPrincipalRemainingBlankCondition,"",IF(_xlpm.IsPrincipalZeroCondition,"",_xlpm.CumulativeHousingPaymentsIncludingAdditionalCosts))),
_xlpm.Calculation
)</f>
        <v>597051.17882955412</v>
      </c>
    </row>
    <row r="289" spans="1:17" x14ac:dyDescent="0.3">
      <c r="A289">
        <v>261</v>
      </c>
      <c r="B289" s="34">
        <f t="shared" si="37"/>
        <v>51745</v>
      </c>
      <c r="C289" s="53">
        <v>0.1</v>
      </c>
      <c r="D289" s="35">
        <f>_xlfn.LET(
_xlpm.Payment,IF(OR($C289&lt;&gt;$C288,$C288=""),-PMT($C289/12,COUNT($A289:$A$628),$I288),$D288),
_xlpm.IsPrincipalRemainingZeroCondition,ROUND($I288,2)=0,
_xlpm.IsPrincipalRemainingBlankCondition,$I288="",
_xlpm.IsPeriodBlankCondition,ISBLANK($A289),
_xlpm.Calculation,IF(_xlpm.IsPeriodBlankCondition,"",IF(_xlpm.IsPrincipalRemainingBlankCondition,"",IF(_xlpm.IsPrincipalRemainingZeroCondition,"",_xlpm.Payment))),
_xlpm.Calculation
)</f>
        <v>1563.4573496323683</v>
      </c>
      <c r="E289" s="4">
        <f t="shared" si="38"/>
        <v>32730.033610766797</v>
      </c>
      <c r="F289" s="4" cm="1">
        <f t="array" ref="F289">_xlfn.LET(
_xlpm.InterestCalculation,$I288*($C289/12),
_xlpm.IsPrincipalRemainingZeroCondition,ROUND($I288,2)=0,
_xlpm.IsPrincipalRemainingBlankCondition,$I288="",
_xlpm.IsPeriodBlankCondition,ISBLANK($A289),
_xlpm.Calculation,IF(_xlpm.IsPeriodBlankCondition,"",IF(_xlpm.IsPrincipalRemainingBlankCondition,"",IF(_xlpm.IsPrincipalRemainingZeroCondition,"",_xlpm.InterestCalculation))),
_xlpm.Calculation
)</f>
        <v>272.75028008972333</v>
      </c>
      <c r="G289" s="4">
        <f t="shared" si="32"/>
        <v>1290.7070695426451</v>
      </c>
      <c r="H289" s="4">
        <v>100</v>
      </c>
      <c r="I289" s="4">
        <f t="shared" si="33"/>
        <v>31339.326541224153</v>
      </c>
      <c r="J289" s="4">
        <f t="shared" si="34"/>
        <v>500</v>
      </c>
      <c r="K289" s="4" t="str">
        <f t="shared" si="35"/>
        <v/>
      </c>
      <c r="L289" s="4">
        <f t="shared" si="36"/>
        <v>2163.4573496323683</v>
      </c>
      <c r="M289" s="4">
        <f>_xlfn.LET(
_xlpm.CumulativeInterestCalculation,SUM($F$29:$F289),
_xlpm.IsPrincipalZeroCondition,ROUND($I288,2) = 0,
_xlpm.IsPrincipalRemainingBlankCondition,$I288="",
_xlpm.IsPeriodBlankCondition,ISBLANK($A289),
_xlpm.Calculation,IF(_xlpm.IsPeriodBlankCondition,"",IF(_xlpm.IsPrincipalRemainingBlankCondition,"",IF(_xlpm.IsPrincipalZeroCondition,"",_xlpm.CumulativeInterestCalculation))),
_xlpm.Calculation
)</f>
        <v>293953.9627204123</v>
      </c>
      <c r="N289" s="4">
        <f>_xlfn.LET(
_xlpm.CumulativePrincipalCalculation,SUM($G$29:$H289),
_xlpm.CumulativePrincipalCalculationIfPrincipalLessThenOrEqualToMonthlyPaymentCondition,$N288+$H289,
_xlpm.PrincipalOwedCalculation,$B$10-$F289,
_xlpm.IsPrincipalLessThenOrEqualToMonthlyPaymentCondition,$I288&lt;=$B$10,
_xlpm.IsPrincipalZeroCondition,ROUND($I288,2) = 0,
_xlpm.IsPrincipalRemainingBlankCondition,$I288="",
_xlpm.IsPeriodBlankCondition,ISBLANK($A289),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148660.673458776</v>
      </c>
      <c r="O289" s="4">
        <f>_xlfn.LET(
_xlpm.CumulativePMICalculation,SUM($K$29:$K289),
_xlpm.IsPrincipalZeroCondition,ROUND($I288,2) = 0,
_xlpm.IsPrincipalRemainingBlankCondition,$I288="",
_xlpm.IsPeriodBlankCondition,ISBLANK($A289),
_xlpm.Calculation,IF(_xlpm.IsPeriodBlankCondition,"",IF(_xlpm.IsPrincipalRemainingBlankCondition,"",IF(_xlpm.IsPrincipalZeroCondition,"",_xlpm.CumulativePMICalculation))),
_xlpm.Calculation
)</f>
        <v>26100</v>
      </c>
      <c r="P289" s="4">
        <f t="shared" si="39"/>
        <v>468714.63617918827</v>
      </c>
      <c r="Q289" s="4">
        <f>_xlfn.LET(
_xlpm.CumulativeHousingPaymentsIncludingAdditionalCosts,SUM($L$29:$L289),
_xlpm.PrincipalOwedCalculation,$B$10-$F289,
_xlpm.IsPrincipalLessThenOrEqualToMonthlyPaymentCondition,$I288&lt;=$B$10,
_xlpm.IsPrincipalZeroCondition,ROUND($I288,2) = 0,
_xlpm.IsPrincipalRemainingBlankCondition,$I288="",
_xlpm.IsPeriodBlankCondition,ISBLANK($A289),
_xlpm.Calculation,IF(_xlpm.IsPeriodBlankCondition,"",IF(_xlpm.IsPrincipalRemainingBlankCondition,"",IF(_xlpm.IsPrincipalZeroCondition,"",_xlpm.CumulativeHousingPaymentsIncludingAdditionalCosts))),
_xlpm.Calculation
)</f>
        <v>599214.63617918652</v>
      </c>
    </row>
    <row r="290" spans="1:17" x14ac:dyDescent="0.3">
      <c r="A290">
        <v>262</v>
      </c>
      <c r="B290" s="34">
        <f t="shared" si="37"/>
        <v>51775</v>
      </c>
      <c r="C290" s="53">
        <v>0.1</v>
      </c>
      <c r="D290" s="35">
        <f>_xlfn.LET(
_xlpm.Payment,IF(OR($C290&lt;&gt;$C289,$C289=""),-PMT($C290/12,COUNT($A290:$A$628),$I289),$D289),
_xlpm.IsPrincipalRemainingZeroCondition,ROUND($I289,2)=0,
_xlpm.IsPrincipalRemainingBlankCondition,$I289="",
_xlpm.IsPeriodBlankCondition,ISBLANK($A290),
_xlpm.Calculation,IF(_xlpm.IsPeriodBlankCondition,"",IF(_xlpm.IsPrincipalRemainingBlankCondition,"",IF(_xlpm.IsPrincipalRemainingZeroCondition,"",_xlpm.Payment))),
_xlpm.Calculation
)</f>
        <v>1563.4573496323683</v>
      </c>
      <c r="E290" s="4">
        <f t="shared" si="38"/>
        <v>31339.326541224153</v>
      </c>
      <c r="F290" s="4" cm="1">
        <f t="array" ref="F290">_xlfn.LET(
_xlpm.InterestCalculation,$I289*($C290/12),
_xlpm.IsPrincipalRemainingZeroCondition,ROUND($I289,2)=0,
_xlpm.IsPrincipalRemainingBlankCondition,$I289="",
_xlpm.IsPeriodBlankCondition,ISBLANK($A290),
_xlpm.Calculation,IF(_xlpm.IsPeriodBlankCondition,"",IF(_xlpm.IsPrincipalRemainingBlankCondition,"",IF(_xlpm.IsPrincipalRemainingZeroCondition,"",_xlpm.InterestCalculation))),
_xlpm.Calculation
)</f>
        <v>261.16105451020127</v>
      </c>
      <c r="G290" s="4">
        <f t="shared" si="32"/>
        <v>1302.2962951221671</v>
      </c>
      <c r="H290" s="4">
        <v>100</v>
      </c>
      <c r="I290" s="4">
        <f t="shared" si="33"/>
        <v>29937.030246101986</v>
      </c>
      <c r="J290" s="4">
        <f t="shared" si="34"/>
        <v>500</v>
      </c>
      <c r="K290" s="4" t="str">
        <f t="shared" si="35"/>
        <v/>
      </c>
      <c r="L290" s="4">
        <f t="shared" si="36"/>
        <v>2163.4573496323683</v>
      </c>
      <c r="M290" s="4">
        <f>_xlfn.LET(
_xlpm.CumulativeInterestCalculation,SUM($F$29:$F290),
_xlpm.IsPrincipalZeroCondition,ROUND($I289,2) = 0,
_xlpm.IsPrincipalRemainingBlankCondition,$I289="",
_xlpm.IsPeriodBlankCondition,ISBLANK($A290),
_xlpm.Calculation,IF(_xlpm.IsPeriodBlankCondition,"",IF(_xlpm.IsPrincipalRemainingBlankCondition,"",IF(_xlpm.IsPrincipalZeroCondition,"",_xlpm.CumulativeInterestCalculation))),
_xlpm.Calculation
)</f>
        <v>294215.12377492251</v>
      </c>
      <c r="N290" s="4">
        <f>_xlfn.LET(
_xlpm.CumulativePrincipalCalculation,SUM($G$29:$H290),
_xlpm.CumulativePrincipalCalculationIfPrincipalLessThenOrEqualToMonthlyPaymentCondition,$N289+$H290,
_xlpm.PrincipalOwedCalculation,$B$10-$F290,
_xlpm.IsPrincipalLessThenOrEqualToMonthlyPaymentCondition,$I289&lt;=$B$10,
_xlpm.IsPrincipalZeroCondition,ROUND($I289,2) = 0,
_xlpm.IsPrincipalRemainingBlankCondition,$I289="",
_xlpm.IsPeriodBlankCondition,ISBLANK($A290),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150062.96975389816</v>
      </c>
      <c r="O290" s="4">
        <f>_xlfn.LET(
_xlpm.CumulativePMICalculation,SUM($K$29:$K290),
_xlpm.IsPrincipalZeroCondition,ROUND($I289,2) = 0,
_xlpm.IsPrincipalRemainingBlankCondition,$I289="",
_xlpm.IsPeriodBlankCondition,ISBLANK($A290),
_xlpm.Calculation,IF(_xlpm.IsPeriodBlankCondition,"",IF(_xlpm.IsPrincipalRemainingBlankCondition,"",IF(_xlpm.IsPrincipalZeroCondition,"",_xlpm.CumulativePMICalculation))),
_xlpm.Calculation
)</f>
        <v>26100</v>
      </c>
      <c r="P290" s="4">
        <f t="shared" si="39"/>
        <v>470378.09352882067</v>
      </c>
      <c r="Q290" s="4">
        <f>_xlfn.LET(
_xlpm.CumulativeHousingPaymentsIncludingAdditionalCosts,SUM($L$29:$L290),
_xlpm.PrincipalOwedCalculation,$B$10-$F290,
_xlpm.IsPrincipalLessThenOrEqualToMonthlyPaymentCondition,$I289&lt;=$B$10,
_xlpm.IsPrincipalZeroCondition,ROUND($I289,2) = 0,
_xlpm.IsPrincipalRemainingBlankCondition,$I289="",
_xlpm.IsPeriodBlankCondition,ISBLANK($A290),
_xlpm.Calculation,IF(_xlpm.IsPeriodBlankCondition,"",IF(_xlpm.IsPrincipalRemainingBlankCondition,"",IF(_xlpm.IsPrincipalZeroCondition,"",_xlpm.CumulativeHousingPaymentsIncludingAdditionalCosts))),
_xlpm.Calculation
)</f>
        <v>601378.09352881892</v>
      </c>
    </row>
    <row r="291" spans="1:17" x14ac:dyDescent="0.3">
      <c r="A291">
        <v>263</v>
      </c>
      <c r="B291" s="34">
        <f t="shared" si="37"/>
        <v>51806</v>
      </c>
      <c r="C291" s="53">
        <v>0.1</v>
      </c>
      <c r="D291" s="35">
        <f>_xlfn.LET(
_xlpm.Payment,IF(OR($C291&lt;&gt;$C290,$C290=""),-PMT($C291/12,COUNT($A291:$A$628),$I290),$D290),
_xlpm.IsPrincipalRemainingZeroCondition,ROUND($I290,2)=0,
_xlpm.IsPrincipalRemainingBlankCondition,$I290="",
_xlpm.IsPeriodBlankCondition,ISBLANK($A291),
_xlpm.Calculation,IF(_xlpm.IsPeriodBlankCondition,"",IF(_xlpm.IsPrincipalRemainingBlankCondition,"",IF(_xlpm.IsPrincipalRemainingZeroCondition,"",_xlpm.Payment))),
_xlpm.Calculation
)</f>
        <v>1563.4573496323683</v>
      </c>
      <c r="E291" s="4">
        <f t="shared" si="38"/>
        <v>29937.030246101986</v>
      </c>
      <c r="F291" s="4" cm="1">
        <f t="array" ref="F291">_xlfn.LET(
_xlpm.InterestCalculation,$I290*($C291/12),
_xlpm.IsPrincipalRemainingZeroCondition,ROUND($I290,2)=0,
_xlpm.IsPrincipalRemainingBlankCondition,$I290="",
_xlpm.IsPeriodBlankCondition,ISBLANK($A291),
_xlpm.Calculation,IF(_xlpm.IsPeriodBlankCondition,"",IF(_xlpm.IsPrincipalRemainingBlankCondition,"",IF(_xlpm.IsPrincipalRemainingZeroCondition,"",_xlpm.InterestCalculation))),
_xlpm.Calculation
)</f>
        <v>249.47525205084989</v>
      </c>
      <c r="G291" s="4">
        <f t="shared" si="32"/>
        <v>1313.9820975815185</v>
      </c>
      <c r="H291" s="4">
        <v>100</v>
      </c>
      <c r="I291" s="4">
        <f t="shared" si="33"/>
        <v>28523.048148520465</v>
      </c>
      <c r="J291" s="4">
        <f t="shared" si="34"/>
        <v>500</v>
      </c>
      <c r="K291" s="4" t="str">
        <f t="shared" si="35"/>
        <v/>
      </c>
      <c r="L291" s="4">
        <f t="shared" si="36"/>
        <v>2163.4573496323683</v>
      </c>
      <c r="M291" s="4">
        <f>_xlfn.LET(
_xlpm.CumulativeInterestCalculation,SUM($F$29:$F291),
_xlpm.IsPrincipalZeroCondition,ROUND($I290,2) = 0,
_xlpm.IsPrincipalRemainingBlankCondition,$I290="",
_xlpm.IsPeriodBlankCondition,ISBLANK($A291),
_xlpm.Calculation,IF(_xlpm.IsPeriodBlankCondition,"",IF(_xlpm.IsPrincipalRemainingBlankCondition,"",IF(_xlpm.IsPrincipalZeroCondition,"",_xlpm.CumulativeInterestCalculation))),
_xlpm.Calculation
)</f>
        <v>294464.59902697336</v>
      </c>
      <c r="N291" s="4">
        <f>_xlfn.LET(
_xlpm.CumulativePrincipalCalculation,SUM($G$29:$H291),
_xlpm.CumulativePrincipalCalculationIfPrincipalLessThenOrEqualToMonthlyPaymentCondition,$N290+$H291,
_xlpm.PrincipalOwedCalculation,$B$10-$F291,
_xlpm.IsPrincipalLessThenOrEqualToMonthlyPaymentCondition,$I290&lt;=$B$10,
_xlpm.IsPrincipalZeroCondition,ROUND($I290,2) = 0,
_xlpm.IsPrincipalRemainingBlankCondition,$I290="",
_xlpm.IsPeriodBlankCondition,ISBLANK($A291),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151476.95185147968</v>
      </c>
      <c r="O291" s="4">
        <f>_xlfn.LET(
_xlpm.CumulativePMICalculation,SUM($K$29:$K291),
_xlpm.IsPrincipalZeroCondition,ROUND($I290,2) = 0,
_xlpm.IsPrincipalRemainingBlankCondition,$I290="",
_xlpm.IsPeriodBlankCondition,ISBLANK($A291),
_xlpm.Calculation,IF(_xlpm.IsPeriodBlankCondition,"",IF(_xlpm.IsPrincipalRemainingBlankCondition,"",IF(_xlpm.IsPrincipalZeroCondition,"",_xlpm.CumulativePMICalculation))),
_xlpm.Calculation
)</f>
        <v>26100</v>
      </c>
      <c r="P291" s="4">
        <f t="shared" si="39"/>
        <v>472041.55087845307</v>
      </c>
      <c r="Q291" s="4">
        <f>_xlfn.LET(
_xlpm.CumulativeHousingPaymentsIncludingAdditionalCosts,SUM($L$29:$L291),
_xlpm.PrincipalOwedCalculation,$B$10-$F291,
_xlpm.IsPrincipalLessThenOrEqualToMonthlyPaymentCondition,$I290&lt;=$B$10,
_xlpm.IsPrincipalZeroCondition,ROUND($I290,2) = 0,
_xlpm.IsPrincipalRemainingBlankCondition,$I290="",
_xlpm.IsPeriodBlankCondition,ISBLANK($A291),
_xlpm.Calculation,IF(_xlpm.IsPeriodBlankCondition,"",IF(_xlpm.IsPrincipalRemainingBlankCondition,"",IF(_xlpm.IsPrincipalZeroCondition,"",_xlpm.CumulativeHousingPaymentsIncludingAdditionalCosts))),
_xlpm.Calculation
)</f>
        <v>603541.55087845132</v>
      </c>
    </row>
    <row r="292" spans="1:17" x14ac:dyDescent="0.3">
      <c r="A292">
        <v>264</v>
      </c>
      <c r="B292" s="34">
        <f t="shared" si="37"/>
        <v>51836</v>
      </c>
      <c r="C292" s="53">
        <v>0.1</v>
      </c>
      <c r="D292" s="35">
        <f>_xlfn.LET(
_xlpm.Payment,IF(OR($C292&lt;&gt;$C291,$C291=""),-PMT($C292/12,COUNT($A292:$A$628),$I291),$D291),
_xlpm.IsPrincipalRemainingZeroCondition,ROUND($I291,2)=0,
_xlpm.IsPrincipalRemainingBlankCondition,$I291="",
_xlpm.IsPeriodBlankCondition,ISBLANK($A292),
_xlpm.Calculation,IF(_xlpm.IsPeriodBlankCondition,"",IF(_xlpm.IsPrincipalRemainingBlankCondition,"",IF(_xlpm.IsPrincipalRemainingZeroCondition,"",_xlpm.Payment))),
_xlpm.Calculation
)</f>
        <v>1563.4573496323683</v>
      </c>
      <c r="E292" s="4">
        <f t="shared" si="38"/>
        <v>28523.048148520465</v>
      </c>
      <c r="F292" s="4" cm="1">
        <f t="array" ref="F292">_xlfn.LET(
_xlpm.InterestCalculation,$I291*($C292/12),
_xlpm.IsPrincipalRemainingZeroCondition,ROUND($I291,2)=0,
_xlpm.IsPrincipalRemainingBlankCondition,$I291="",
_xlpm.IsPeriodBlankCondition,ISBLANK($A292),
_xlpm.Calculation,IF(_xlpm.IsPeriodBlankCondition,"",IF(_xlpm.IsPrincipalRemainingBlankCondition,"",IF(_xlpm.IsPrincipalRemainingZeroCondition,"",_xlpm.InterestCalculation))),
_xlpm.Calculation
)</f>
        <v>237.69206790433722</v>
      </c>
      <c r="G292" s="4">
        <f t="shared" si="32"/>
        <v>1325.7652817280311</v>
      </c>
      <c r="H292" s="4">
        <v>100</v>
      </c>
      <c r="I292" s="4">
        <f t="shared" si="33"/>
        <v>27097.282866792433</v>
      </c>
      <c r="J292" s="4">
        <f t="shared" si="34"/>
        <v>500</v>
      </c>
      <c r="K292" s="4" t="str">
        <f t="shared" si="35"/>
        <v/>
      </c>
      <c r="L292" s="4">
        <f t="shared" si="36"/>
        <v>2163.4573496323683</v>
      </c>
      <c r="M292" s="4">
        <f>_xlfn.LET(
_xlpm.CumulativeInterestCalculation,SUM($F$29:$F292),
_xlpm.IsPrincipalZeroCondition,ROUND($I291,2) = 0,
_xlpm.IsPrincipalRemainingBlankCondition,$I291="",
_xlpm.IsPeriodBlankCondition,ISBLANK($A292),
_xlpm.Calculation,IF(_xlpm.IsPeriodBlankCondition,"",IF(_xlpm.IsPrincipalRemainingBlankCondition,"",IF(_xlpm.IsPrincipalZeroCondition,"",_xlpm.CumulativeInterestCalculation))),
_xlpm.Calculation
)</f>
        <v>294702.2910948777</v>
      </c>
      <c r="N292" s="4">
        <f>_xlfn.LET(
_xlpm.CumulativePrincipalCalculation,SUM($G$29:$H292),
_xlpm.CumulativePrincipalCalculationIfPrincipalLessThenOrEqualToMonthlyPaymentCondition,$N291+$H292,
_xlpm.PrincipalOwedCalculation,$B$10-$F292,
_xlpm.IsPrincipalLessThenOrEqualToMonthlyPaymentCondition,$I291&lt;=$B$10,
_xlpm.IsPrincipalZeroCondition,ROUND($I291,2) = 0,
_xlpm.IsPrincipalRemainingBlankCondition,$I291="",
_xlpm.IsPeriodBlankCondition,ISBLANK($A292),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152902.71713320771</v>
      </c>
      <c r="O292" s="4">
        <f>_xlfn.LET(
_xlpm.CumulativePMICalculation,SUM($K$29:$K292),
_xlpm.IsPrincipalZeroCondition,ROUND($I291,2) = 0,
_xlpm.IsPrincipalRemainingBlankCondition,$I291="",
_xlpm.IsPeriodBlankCondition,ISBLANK($A292),
_xlpm.Calculation,IF(_xlpm.IsPeriodBlankCondition,"",IF(_xlpm.IsPrincipalRemainingBlankCondition,"",IF(_xlpm.IsPrincipalZeroCondition,"",_xlpm.CumulativePMICalculation))),
_xlpm.Calculation
)</f>
        <v>26100</v>
      </c>
      <c r="P292" s="4">
        <f t="shared" si="39"/>
        <v>473705.00822808541</v>
      </c>
      <c r="Q292" s="4">
        <f>_xlfn.LET(
_xlpm.CumulativeHousingPaymentsIncludingAdditionalCosts,SUM($L$29:$L292),
_xlpm.PrincipalOwedCalculation,$B$10-$F292,
_xlpm.IsPrincipalLessThenOrEqualToMonthlyPaymentCondition,$I291&lt;=$B$10,
_xlpm.IsPrincipalZeroCondition,ROUND($I291,2) = 0,
_xlpm.IsPrincipalRemainingBlankCondition,$I291="",
_xlpm.IsPeriodBlankCondition,ISBLANK($A292),
_xlpm.Calculation,IF(_xlpm.IsPeriodBlankCondition,"",IF(_xlpm.IsPrincipalRemainingBlankCondition,"",IF(_xlpm.IsPrincipalZeroCondition,"",_xlpm.CumulativeHousingPaymentsIncludingAdditionalCosts))),
_xlpm.Calculation
)</f>
        <v>605705.00822808372</v>
      </c>
    </row>
    <row r="293" spans="1:17" x14ac:dyDescent="0.3">
      <c r="A293">
        <v>265</v>
      </c>
      <c r="B293" s="34">
        <f t="shared" si="37"/>
        <v>51867</v>
      </c>
      <c r="C293" s="53">
        <v>0.1</v>
      </c>
      <c r="D293" s="35">
        <f>_xlfn.LET(
_xlpm.Payment,IF(OR($C293&lt;&gt;$C292,$C292=""),-PMT($C293/12,COUNT($A293:$A$628),$I292),$D292),
_xlpm.IsPrincipalRemainingZeroCondition,ROUND($I292,2)=0,
_xlpm.IsPrincipalRemainingBlankCondition,$I292="",
_xlpm.IsPeriodBlankCondition,ISBLANK($A293),
_xlpm.Calculation,IF(_xlpm.IsPeriodBlankCondition,"",IF(_xlpm.IsPrincipalRemainingBlankCondition,"",IF(_xlpm.IsPrincipalRemainingZeroCondition,"",_xlpm.Payment))),
_xlpm.Calculation
)</f>
        <v>1563.4573496323683</v>
      </c>
      <c r="E293" s="4">
        <f t="shared" si="38"/>
        <v>27097.282866792433</v>
      </c>
      <c r="F293" s="4" cm="1">
        <f t="array" ref="F293">_xlfn.LET(
_xlpm.InterestCalculation,$I292*($C293/12),
_xlpm.IsPrincipalRemainingZeroCondition,ROUND($I292,2)=0,
_xlpm.IsPrincipalRemainingBlankCondition,$I292="",
_xlpm.IsPeriodBlankCondition,ISBLANK($A293),
_xlpm.Calculation,IF(_xlpm.IsPeriodBlankCondition,"",IF(_xlpm.IsPrincipalRemainingBlankCondition,"",IF(_xlpm.IsPrincipalRemainingZeroCondition,"",_xlpm.InterestCalculation))),
_xlpm.Calculation
)</f>
        <v>225.81069055660362</v>
      </c>
      <c r="G293" s="4">
        <f t="shared" si="32"/>
        <v>1337.6466590757645</v>
      </c>
      <c r="H293" s="4">
        <v>100</v>
      </c>
      <c r="I293" s="4">
        <f t="shared" si="33"/>
        <v>25659.63620771667</v>
      </c>
      <c r="J293" s="4">
        <f t="shared" si="34"/>
        <v>500</v>
      </c>
      <c r="K293" s="4" t="str">
        <f t="shared" si="35"/>
        <v/>
      </c>
      <c r="L293" s="4">
        <f t="shared" si="36"/>
        <v>2163.4573496323683</v>
      </c>
      <c r="M293" s="4">
        <f>_xlfn.LET(
_xlpm.CumulativeInterestCalculation,SUM($F$29:$F293),
_xlpm.IsPrincipalZeroCondition,ROUND($I292,2) = 0,
_xlpm.IsPrincipalRemainingBlankCondition,$I292="",
_xlpm.IsPeriodBlankCondition,ISBLANK($A293),
_xlpm.Calculation,IF(_xlpm.IsPeriodBlankCondition,"",IF(_xlpm.IsPrincipalRemainingBlankCondition,"",IF(_xlpm.IsPrincipalZeroCondition,"",_xlpm.CumulativeInterestCalculation))),
_xlpm.Calculation
)</f>
        <v>294928.10178543429</v>
      </c>
      <c r="N293" s="4">
        <f>_xlfn.LET(
_xlpm.CumulativePrincipalCalculation,SUM($G$29:$H293),
_xlpm.CumulativePrincipalCalculationIfPrincipalLessThenOrEqualToMonthlyPaymentCondition,$N292+$H293,
_xlpm.PrincipalOwedCalculation,$B$10-$F293,
_xlpm.IsPrincipalLessThenOrEqualToMonthlyPaymentCondition,$I292&lt;=$B$10,
_xlpm.IsPrincipalZeroCondition,ROUND($I292,2) = 0,
_xlpm.IsPrincipalRemainingBlankCondition,$I292="",
_xlpm.IsPeriodBlankCondition,ISBLANK($A293),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154340.36379228349</v>
      </c>
      <c r="O293" s="4">
        <f>_xlfn.LET(
_xlpm.CumulativePMICalculation,SUM($K$29:$K293),
_xlpm.IsPrincipalZeroCondition,ROUND($I292,2) = 0,
_xlpm.IsPrincipalRemainingBlankCondition,$I292="",
_xlpm.IsPeriodBlankCondition,ISBLANK($A293),
_xlpm.Calculation,IF(_xlpm.IsPeriodBlankCondition,"",IF(_xlpm.IsPrincipalRemainingBlankCondition,"",IF(_xlpm.IsPrincipalZeroCondition,"",_xlpm.CumulativePMICalculation))),
_xlpm.Calculation
)</f>
        <v>26100</v>
      </c>
      <c r="P293" s="4">
        <f t="shared" si="39"/>
        <v>475368.46557771775</v>
      </c>
      <c r="Q293" s="4">
        <f>_xlfn.LET(
_xlpm.CumulativeHousingPaymentsIncludingAdditionalCosts,SUM($L$29:$L293),
_xlpm.PrincipalOwedCalculation,$B$10-$F293,
_xlpm.IsPrincipalLessThenOrEqualToMonthlyPaymentCondition,$I292&lt;=$B$10,
_xlpm.IsPrincipalZeroCondition,ROUND($I292,2) = 0,
_xlpm.IsPrincipalRemainingBlankCondition,$I292="",
_xlpm.IsPeriodBlankCondition,ISBLANK($A293),
_xlpm.Calculation,IF(_xlpm.IsPeriodBlankCondition,"",IF(_xlpm.IsPrincipalRemainingBlankCondition,"",IF(_xlpm.IsPrincipalZeroCondition,"",_xlpm.CumulativeHousingPaymentsIncludingAdditionalCosts))),
_xlpm.Calculation
)</f>
        <v>607868.46557771612</v>
      </c>
    </row>
    <row r="294" spans="1:17" x14ac:dyDescent="0.3">
      <c r="A294">
        <v>266</v>
      </c>
      <c r="B294" s="34">
        <f t="shared" si="37"/>
        <v>51898</v>
      </c>
      <c r="C294" s="53">
        <v>0.1</v>
      </c>
      <c r="D294" s="35">
        <f>_xlfn.LET(
_xlpm.Payment,IF(OR($C294&lt;&gt;$C293,$C293=""),-PMT($C294/12,COUNT($A294:$A$628),$I293),$D293),
_xlpm.IsPrincipalRemainingZeroCondition,ROUND($I293,2)=0,
_xlpm.IsPrincipalRemainingBlankCondition,$I293="",
_xlpm.IsPeriodBlankCondition,ISBLANK($A294),
_xlpm.Calculation,IF(_xlpm.IsPeriodBlankCondition,"",IF(_xlpm.IsPrincipalRemainingBlankCondition,"",IF(_xlpm.IsPrincipalRemainingZeroCondition,"",_xlpm.Payment))),
_xlpm.Calculation
)</f>
        <v>1563.4573496323683</v>
      </c>
      <c r="E294" s="4">
        <f t="shared" si="38"/>
        <v>25659.63620771667</v>
      </c>
      <c r="F294" s="4" cm="1">
        <f t="array" ref="F294">_xlfn.LET(
_xlpm.InterestCalculation,$I293*($C294/12),
_xlpm.IsPrincipalRemainingZeroCondition,ROUND($I293,2)=0,
_xlpm.IsPrincipalRemainingBlankCondition,$I293="",
_xlpm.IsPeriodBlankCondition,ISBLANK($A294),
_xlpm.Calculation,IF(_xlpm.IsPeriodBlankCondition,"",IF(_xlpm.IsPrincipalRemainingBlankCondition,"",IF(_xlpm.IsPrincipalRemainingZeroCondition,"",_xlpm.InterestCalculation))),
_xlpm.Calculation
)</f>
        <v>213.83030173097225</v>
      </c>
      <c r="G294" s="4">
        <f t="shared" si="32"/>
        <v>1349.6270479013961</v>
      </c>
      <c r="H294" s="4">
        <v>100</v>
      </c>
      <c r="I294" s="4">
        <f t="shared" si="33"/>
        <v>24210.009159815276</v>
      </c>
      <c r="J294" s="4">
        <f t="shared" si="34"/>
        <v>500</v>
      </c>
      <c r="K294" s="4" t="str">
        <f t="shared" si="35"/>
        <v/>
      </c>
      <c r="L294" s="4">
        <f t="shared" si="36"/>
        <v>2163.4573496323683</v>
      </c>
      <c r="M294" s="4">
        <f>_xlfn.LET(
_xlpm.CumulativeInterestCalculation,SUM($F$29:$F294),
_xlpm.IsPrincipalZeroCondition,ROUND($I293,2) = 0,
_xlpm.IsPrincipalRemainingBlankCondition,$I293="",
_xlpm.IsPeriodBlankCondition,ISBLANK($A294),
_xlpm.Calculation,IF(_xlpm.IsPeriodBlankCondition,"",IF(_xlpm.IsPrincipalRemainingBlankCondition,"",IF(_xlpm.IsPrincipalZeroCondition,"",_xlpm.CumulativeInterestCalculation))),
_xlpm.Calculation
)</f>
        <v>295141.93208716525</v>
      </c>
      <c r="N294" s="4">
        <f>_xlfn.LET(
_xlpm.CumulativePrincipalCalculation,SUM($G$29:$H294),
_xlpm.CumulativePrincipalCalculationIfPrincipalLessThenOrEqualToMonthlyPaymentCondition,$N293+$H294,
_xlpm.PrincipalOwedCalculation,$B$10-$F294,
_xlpm.IsPrincipalLessThenOrEqualToMonthlyPaymentCondition,$I293&lt;=$B$10,
_xlpm.IsPrincipalZeroCondition,ROUND($I293,2) = 0,
_xlpm.IsPrincipalRemainingBlankCondition,$I293="",
_xlpm.IsPeriodBlankCondition,ISBLANK($A294),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155789.99084018488</v>
      </c>
      <c r="O294" s="4">
        <f>_xlfn.LET(
_xlpm.CumulativePMICalculation,SUM($K$29:$K294),
_xlpm.IsPrincipalZeroCondition,ROUND($I293,2) = 0,
_xlpm.IsPrincipalRemainingBlankCondition,$I293="",
_xlpm.IsPeriodBlankCondition,ISBLANK($A294),
_xlpm.Calculation,IF(_xlpm.IsPeriodBlankCondition,"",IF(_xlpm.IsPrincipalRemainingBlankCondition,"",IF(_xlpm.IsPrincipalZeroCondition,"",_xlpm.CumulativePMICalculation))),
_xlpm.Calculation
)</f>
        <v>26100</v>
      </c>
      <c r="P294" s="4">
        <f t="shared" si="39"/>
        <v>477031.92292735016</v>
      </c>
      <c r="Q294" s="4">
        <f>_xlfn.LET(
_xlpm.CumulativeHousingPaymentsIncludingAdditionalCosts,SUM($L$29:$L294),
_xlpm.PrincipalOwedCalculation,$B$10-$F294,
_xlpm.IsPrincipalLessThenOrEqualToMonthlyPaymentCondition,$I293&lt;=$B$10,
_xlpm.IsPrincipalZeroCondition,ROUND($I293,2) = 0,
_xlpm.IsPrincipalRemainingBlankCondition,$I293="",
_xlpm.IsPeriodBlankCondition,ISBLANK($A294),
_xlpm.Calculation,IF(_xlpm.IsPeriodBlankCondition,"",IF(_xlpm.IsPrincipalRemainingBlankCondition,"",IF(_xlpm.IsPrincipalZeroCondition,"",_xlpm.CumulativeHousingPaymentsIncludingAdditionalCosts))),
_xlpm.Calculation
)</f>
        <v>610031.92292734853</v>
      </c>
    </row>
    <row r="295" spans="1:17" x14ac:dyDescent="0.3">
      <c r="A295">
        <v>267</v>
      </c>
      <c r="B295" s="34">
        <f t="shared" si="37"/>
        <v>51926</v>
      </c>
      <c r="C295" s="53">
        <v>0.1</v>
      </c>
      <c r="D295" s="35">
        <f>_xlfn.LET(
_xlpm.Payment,IF(OR($C295&lt;&gt;$C294,$C294=""),-PMT($C295/12,COUNT($A295:$A$628),$I294),$D294),
_xlpm.IsPrincipalRemainingZeroCondition,ROUND($I294,2)=0,
_xlpm.IsPrincipalRemainingBlankCondition,$I294="",
_xlpm.IsPeriodBlankCondition,ISBLANK($A295),
_xlpm.Calculation,IF(_xlpm.IsPeriodBlankCondition,"",IF(_xlpm.IsPrincipalRemainingBlankCondition,"",IF(_xlpm.IsPrincipalRemainingZeroCondition,"",_xlpm.Payment))),
_xlpm.Calculation
)</f>
        <v>1563.4573496323683</v>
      </c>
      <c r="E295" s="4">
        <f t="shared" si="38"/>
        <v>24210.009159815276</v>
      </c>
      <c r="F295" s="4" cm="1">
        <f t="array" ref="F295">_xlfn.LET(
_xlpm.InterestCalculation,$I294*($C295/12),
_xlpm.IsPrincipalRemainingZeroCondition,ROUND($I294,2)=0,
_xlpm.IsPrincipalRemainingBlankCondition,$I294="",
_xlpm.IsPeriodBlankCondition,ISBLANK($A295),
_xlpm.Calculation,IF(_xlpm.IsPeriodBlankCondition,"",IF(_xlpm.IsPrincipalRemainingBlankCondition,"",IF(_xlpm.IsPrincipalRemainingZeroCondition,"",_xlpm.InterestCalculation))),
_xlpm.Calculation
)</f>
        <v>201.75007633179396</v>
      </c>
      <c r="G295" s="4">
        <f t="shared" si="32"/>
        <v>1361.7072733005743</v>
      </c>
      <c r="H295" s="4">
        <v>100</v>
      </c>
      <c r="I295" s="4">
        <f t="shared" si="33"/>
        <v>22748.301886514702</v>
      </c>
      <c r="J295" s="4">
        <f t="shared" si="34"/>
        <v>500</v>
      </c>
      <c r="K295" s="4" t="str">
        <f t="shared" si="35"/>
        <v/>
      </c>
      <c r="L295" s="4">
        <f t="shared" si="36"/>
        <v>2163.4573496323683</v>
      </c>
      <c r="M295" s="4">
        <f>_xlfn.LET(
_xlpm.CumulativeInterestCalculation,SUM($F$29:$F295),
_xlpm.IsPrincipalZeroCondition,ROUND($I294,2) = 0,
_xlpm.IsPrincipalRemainingBlankCondition,$I294="",
_xlpm.IsPeriodBlankCondition,ISBLANK($A295),
_xlpm.Calculation,IF(_xlpm.IsPeriodBlankCondition,"",IF(_xlpm.IsPrincipalRemainingBlankCondition,"",IF(_xlpm.IsPrincipalZeroCondition,"",_xlpm.CumulativeInterestCalculation))),
_xlpm.Calculation
)</f>
        <v>295343.68216349703</v>
      </c>
      <c r="N295" s="4">
        <f>_xlfn.LET(
_xlpm.CumulativePrincipalCalculation,SUM($G$29:$H295),
_xlpm.CumulativePrincipalCalculationIfPrincipalLessThenOrEqualToMonthlyPaymentCondition,$N294+$H295,
_xlpm.PrincipalOwedCalculation,$B$10-$F295,
_xlpm.IsPrincipalLessThenOrEqualToMonthlyPaymentCondition,$I294&lt;=$B$10,
_xlpm.IsPrincipalZeroCondition,ROUND($I294,2) = 0,
_xlpm.IsPrincipalRemainingBlankCondition,$I294="",
_xlpm.IsPeriodBlankCondition,ISBLANK($A295),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157251.69811348544</v>
      </c>
      <c r="O295" s="4">
        <f>_xlfn.LET(
_xlpm.CumulativePMICalculation,SUM($K$29:$K295),
_xlpm.IsPrincipalZeroCondition,ROUND($I294,2) = 0,
_xlpm.IsPrincipalRemainingBlankCondition,$I294="",
_xlpm.IsPeriodBlankCondition,ISBLANK($A295),
_xlpm.Calculation,IF(_xlpm.IsPeriodBlankCondition,"",IF(_xlpm.IsPrincipalRemainingBlankCondition,"",IF(_xlpm.IsPrincipalZeroCondition,"",_xlpm.CumulativePMICalculation))),
_xlpm.Calculation
)</f>
        <v>26100</v>
      </c>
      <c r="P295" s="4">
        <f t="shared" si="39"/>
        <v>478695.38027698244</v>
      </c>
      <c r="Q295" s="4">
        <f>_xlfn.LET(
_xlpm.CumulativeHousingPaymentsIncludingAdditionalCosts,SUM($L$29:$L295),
_xlpm.PrincipalOwedCalculation,$B$10-$F295,
_xlpm.IsPrincipalLessThenOrEqualToMonthlyPaymentCondition,$I294&lt;=$B$10,
_xlpm.IsPrincipalZeroCondition,ROUND($I294,2) = 0,
_xlpm.IsPrincipalRemainingBlankCondition,$I294="",
_xlpm.IsPeriodBlankCondition,ISBLANK($A295),
_xlpm.Calculation,IF(_xlpm.IsPeriodBlankCondition,"",IF(_xlpm.IsPrincipalRemainingBlankCondition,"",IF(_xlpm.IsPrincipalZeroCondition,"",_xlpm.CumulativeHousingPaymentsIncludingAdditionalCosts))),
_xlpm.Calculation
)</f>
        <v>612195.38027698093</v>
      </c>
    </row>
    <row r="296" spans="1:17" x14ac:dyDescent="0.3">
      <c r="A296">
        <v>268</v>
      </c>
      <c r="B296" s="34">
        <f t="shared" si="37"/>
        <v>51957</v>
      </c>
      <c r="C296" s="53">
        <v>0.1</v>
      </c>
      <c r="D296" s="35">
        <f>_xlfn.LET(
_xlpm.Payment,IF(OR($C296&lt;&gt;$C295,$C295=""),-PMT($C296/12,COUNT($A296:$A$628),$I295),$D295),
_xlpm.IsPrincipalRemainingZeroCondition,ROUND($I295,2)=0,
_xlpm.IsPrincipalRemainingBlankCondition,$I295="",
_xlpm.IsPeriodBlankCondition,ISBLANK($A296),
_xlpm.Calculation,IF(_xlpm.IsPeriodBlankCondition,"",IF(_xlpm.IsPrincipalRemainingBlankCondition,"",IF(_xlpm.IsPrincipalRemainingZeroCondition,"",_xlpm.Payment))),
_xlpm.Calculation
)</f>
        <v>1563.4573496323683</v>
      </c>
      <c r="E296" s="4">
        <f t="shared" si="38"/>
        <v>22748.301886514702</v>
      </c>
      <c r="F296" s="4" cm="1">
        <f t="array" ref="F296">_xlfn.LET(
_xlpm.InterestCalculation,$I295*($C296/12),
_xlpm.IsPrincipalRemainingZeroCondition,ROUND($I295,2)=0,
_xlpm.IsPrincipalRemainingBlankCondition,$I295="",
_xlpm.IsPeriodBlankCondition,ISBLANK($A296),
_xlpm.Calculation,IF(_xlpm.IsPeriodBlankCondition,"",IF(_xlpm.IsPrincipalRemainingBlankCondition,"",IF(_xlpm.IsPrincipalRemainingZeroCondition,"",_xlpm.InterestCalculation))),
_xlpm.Calculation
)</f>
        <v>189.5691823876225</v>
      </c>
      <c r="G296" s="4">
        <f t="shared" si="32"/>
        <v>1373.8881672447458</v>
      </c>
      <c r="H296" s="4">
        <v>100</v>
      </c>
      <c r="I296" s="4">
        <f t="shared" si="33"/>
        <v>21274.413719269956</v>
      </c>
      <c r="J296" s="4">
        <f t="shared" si="34"/>
        <v>500</v>
      </c>
      <c r="K296" s="4" t="str">
        <f t="shared" si="35"/>
        <v/>
      </c>
      <c r="L296" s="4">
        <f t="shared" si="36"/>
        <v>2163.4573496323683</v>
      </c>
      <c r="M296" s="4">
        <f>_xlfn.LET(
_xlpm.CumulativeInterestCalculation,SUM($F$29:$F296),
_xlpm.IsPrincipalZeroCondition,ROUND($I295,2) = 0,
_xlpm.IsPrincipalRemainingBlankCondition,$I295="",
_xlpm.IsPeriodBlankCondition,ISBLANK($A296),
_xlpm.Calculation,IF(_xlpm.IsPeriodBlankCondition,"",IF(_xlpm.IsPrincipalRemainingBlankCondition,"",IF(_xlpm.IsPrincipalZeroCondition,"",_xlpm.CumulativeInterestCalculation))),
_xlpm.Calculation
)</f>
        <v>295533.25134588464</v>
      </c>
      <c r="N296" s="4">
        <f>_xlfn.LET(
_xlpm.CumulativePrincipalCalculation,SUM($G$29:$H296),
_xlpm.CumulativePrincipalCalculationIfPrincipalLessThenOrEqualToMonthlyPaymentCondition,$N295+$H296,
_xlpm.PrincipalOwedCalculation,$B$10-$F296,
_xlpm.IsPrincipalLessThenOrEqualToMonthlyPaymentCondition,$I295&lt;=$B$10,
_xlpm.IsPrincipalZeroCondition,ROUND($I295,2) = 0,
_xlpm.IsPrincipalRemainingBlankCondition,$I295="",
_xlpm.IsPeriodBlankCondition,ISBLANK($A296),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158725.58628073017</v>
      </c>
      <c r="O296" s="4">
        <f>_xlfn.LET(
_xlpm.CumulativePMICalculation,SUM($K$29:$K296),
_xlpm.IsPrincipalZeroCondition,ROUND($I295,2) = 0,
_xlpm.IsPrincipalRemainingBlankCondition,$I295="",
_xlpm.IsPeriodBlankCondition,ISBLANK($A296),
_xlpm.Calculation,IF(_xlpm.IsPeriodBlankCondition,"",IF(_xlpm.IsPrincipalRemainingBlankCondition,"",IF(_xlpm.IsPrincipalZeroCondition,"",_xlpm.CumulativePMICalculation))),
_xlpm.Calculation
)</f>
        <v>26100</v>
      </c>
      <c r="P296" s="4">
        <f t="shared" si="39"/>
        <v>480358.83762661484</v>
      </c>
      <c r="Q296" s="4">
        <f>_xlfn.LET(
_xlpm.CumulativeHousingPaymentsIncludingAdditionalCosts,SUM($L$29:$L296),
_xlpm.PrincipalOwedCalculation,$B$10-$F296,
_xlpm.IsPrincipalLessThenOrEqualToMonthlyPaymentCondition,$I295&lt;=$B$10,
_xlpm.IsPrincipalZeroCondition,ROUND($I295,2) = 0,
_xlpm.IsPrincipalRemainingBlankCondition,$I295="",
_xlpm.IsPeriodBlankCondition,ISBLANK($A296),
_xlpm.Calculation,IF(_xlpm.IsPeriodBlankCondition,"",IF(_xlpm.IsPrincipalRemainingBlankCondition,"",IF(_xlpm.IsPrincipalZeroCondition,"",_xlpm.CumulativeHousingPaymentsIncludingAdditionalCosts))),
_xlpm.Calculation
)</f>
        <v>614358.83762661333</v>
      </c>
    </row>
    <row r="297" spans="1:17" x14ac:dyDescent="0.3">
      <c r="A297">
        <v>269</v>
      </c>
      <c r="B297" s="34">
        <f t="shared" si="37"/>
        <v>51987</v>
      </c>
      <c r="C297" s="53">
        <v>0.1</v>
      </c>
      <c r="D297" s="35">
        <f>_xlfn.LET(
_xlpm.Payment,IF(OR($C297&lt;&gt;$C296,$C296=""),-PMT($C297/12,COUNT($A297:$A$628),$I296),$D296),
_xlpm.IsPrincipalRemainingZeroCondition,ROUND($I296,2)=0,
_xlpm.IsPrincipalRemainingBlankCondition,$I296="",
_xlpm.IsPeriodBlankCondition,ISBLANK($A297),
_xlpm.Calculation,IF(_xlpm.IsPeriodBlankCondition,"",IF(_xlpm.IsPrincipalRemainingBlankCondition,"",IF(_xlpm.IsPrincipalRemainingZeroCondition,"",_xlpm.Payment))),
_xlpm.Calculation
)</f>
        <v>1563.4573496323683</v>
      </c>
      <c r="E297" s="4">
        <f t="shared" si="38"/>
        <v>21274.413719269956</v>
      </c>
      <c r="F297" s="4" cm="1">
        <f t="array" ref="F297">_xlfn.LET(
_xlpm.InterestCalculation,$I296*($C297/12),
_xlpm.IsPrincipalRemainingZeroCondition,ROUND($I296,2)=0,
_xlpm.IsPrincipalRemainingBlankCondition,$I296="",
_xlpm.IsPeriodBlankCondition,ISBLANK($A297),
_xlpm.Calculation,IF(_xlpm.IsPeriodBlankCondition,"",IF(_xlpm.IsPrincipalRemainingBlankCondition,"",IF(_xlpm.IsPrincipalRemainingZeroCondition,"",_xlpm.InterestCalculation))),
_xlpm.Calculation
)</f>
        <v>177.2867809939163</v>
      </c>
      <c r="G297" s="4">
        <f t="shared" si="32"/>
        <v>1386.1705686384521</v>
      </c>
      <c r="H297" s="4">
        <v>100</v>
      </c>
      <c r="I297" s="4">
        <f t="shared" si="33"/>
        <v>19788.243150631504</v>
      </c>
      <c r="J297" s="4">
        <f t="shared" si="34"/>
        <v>500</v>
      </c>
      <c r="K297" s="4" t="str">
        <f t="shared" si="35"/>
        <v/>
      </c>
      <c r="L297" s="4">
        <f t="shared" si="36"/>
        <v>2163.4573496323683</v>
      </c>
      <c r="M297" s="4">
        <f>_xlfn.LET(
_xlpm.CumulativeInterestCalculation,SUM($F$29:$F297),
_xlpm.IsPrincipalZeroCondition,ROUND($I296,2) = 0,
_xlpm.IsPrincipalRemainingBlankCondition,$I296="",
_xlpm.IsPeriodBlankCondition,ISBLANK($A297),
_xlpm.Calculation,IF(_xlpm.IsPeriodBlankCondition,"",IF(_xlpm.IsPrincipalRemainingBlankCondition,"",IF(_xlpm.IsPrincipalZeroCondition,"",_xlpm.CumulativeInterestCalculation))),
_xlpm.Calculation
)</f>
        <v>295710.53812687856</v>
      </c>
      <c r="N297" s="4">
        <f>_xlfn.LET(
_xlpm.CumulativePrincipalCalculation,SUM($G$29:$H297),
_xlpm.CumulativePrincipalCalculationIfPrincipalLessThenOrEqualToMonthlyPaymentCondition,$N296+$H297,
_xlpm.PrincipalOwedCalculation,$B$10-$F297,
_xlpm.IsPrincipalLessThenOrEqualToMonthlyPaymentCondition,$I296&lt;=$B$10,
_xlpm.IsPrincipalZeroCondition,ROUND($I296,2) = 0,
_xlpm.IsPrincipalRemainingBlankCondition,$I296="",
_xlpm.IsPeriodBlankCondition,ISBLANK($A297),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160211.75684936863</v>
      </c>
      <c r="O297" s="4">
        <f>_xlfn.LET(
_xlpm.CumulativePMICalculation,SUM($K$29:$K297),
_xlpm.IsPrincipalZeroCondition,ROUND($I296,2) = 0,
_xlpm.IsPrincipalRemainingBlankCondition,$I296="",
_xlpm.IsPeriodBlankCondition,ISBLANK($A297),
_xlpm.Calculation,IF(_xlpm.IsPeriodBlankCondition,"",IF(_xlpm.IsPrincipalRemainingBlankCondition,"",IF(_xlpm.IsPrincipalZeroCondition,"",_xlpm.CumulativePMICalculation))),
_xlpm.Calculation
)</f>
        <v>26100</v>
      </c>
      <c r="P297" s="4">
        <f t="shared" si="39"/>
        <v>482022.29497624718</v>
      </c>
      <c r="Q297" s="4">
        <f>_xlfn.LET(
_xlpm.CumulativeHousingPaymentsIncludingAdditionalCosts,SUM($L$29:$L297),
_xlpm.PrincipalOwedCalculation,$B$10-$F297,
_xlpm.IsPrincipalLessThenOrEqualToMonthlyPaymentCondition,$I296&lt;=$B$10,
_xlpm.IsPrincipalZeroCondition,ROUND($I296,2) = 0,
_xlpm.IsPrincipalRemainingBlankCondition,$I296="",
_xlpm.IsPeriodBlankCondition,ISBLANK($A297),
_xlpm.Calculation,IF(_xlpm.IsPeriodBlankCondition,"",IF(_xlpm.IsPrincipalRemainingBlankCondition,"",IF(_xlpm.IsPrincipalZeroCondition,"",_xlpm.CumulativeHousingPaymentsIncludingAdditionalCosts))),
_xlpm.Calculation
)</f>
        <v>616522.29497624573</v>
      </c>
    </row>
    <row r="298" spans="1:17" x14ac:dyDescent="0.3">
      <c r="A298">
        <v>270</v>
      </c>
      <c r="B298" s="34">
        <f t="shared" si="37"/>
        <v>52018</v>
      </c>
      <c r="C298" s="53">
        <v>0.1</v>
      </c>
      <c r="D298" s="35">
        <f>_xlfn.LET(
_xlpm.Payment,IF(OR($C298&lt;&gt;$C297,$C297=""),-PMT($C298/12,COUNT($A298:$A$628),$I297),$D297),
_xlpm.IsPrincipalRemainingZeroCondition,ROUND($I297,2)=0,
_xlpm.IsPrincipalRemainingBlankCondition,$I297="",
_xlpm.IsPeriodBlankCondition,ISBLANK($A298),
_xlpm.Calculation,IF(_xlpm.IsPeriodBlankCondition,"",IF(_xlpm.IsPrincipalRemainingBlankCondition,"",IF(_xlpm.IsPrincipalRemainingZeroCondition,"",_xlpm.Payment))),
_xlpm.Calculation
)</f>
        <v>1563.4573496323683</v>
      </c>
      <c r="E298" s="4">
        <f t="shared" si="38"/>
        <v>19788.243150631504</v>
      </c>
      <c r="F298" s="4" cm="1">
        <f t="array" ref="F298">_xlfn.LET(
_xlpm.InterestCalculation,$I297*($C298/12),
_xlpm.IsPrincipalRemainingZeroCondition,ROUND($I297,2)=0,
_xlpm.IsPrincipalRemainingBlankCondition,$I297="",
_xlpm.IsPeriodBlankCondition,ISBLANK($A298),
_xlpm.Calculation,IF(_xlpm.IsPeriodBlankCondition,"",IF(_xlpm.IsPrincipalRemainingBlankCondition,"",IF(_xlpm.IsPrincipalRemainingZeroCondition,"",_xlpm.InterestCalculation))),
_xlpm.Calculation
)</f>
        <v>164.90202625526254</v>
      </c>
      <c r="G298" s="4">
        <f t="shared" si="32"/>
        <v>1398.5553233771057</v>
      </c>
      <c r="H298" s="4">
        <v>100</v>
      </c>
      <c r="I298" s="4">
        <f t="shared" si="33"/>
        <v>18289.687827254398</v>
      </c>
      <c r="J298" s="4">
        <f t="shared" si="34"/>
        <v>500</v>
      </c>
      <c r="K298" s="4" t="str">
        <f t="shared" si="35"/>
        <v/>
      </c>
      <c r="L298" s="4">
        <f t="shared" si="36"/>
        <v>2163.4573496323683</v>
      </c>
      <c r="M298" s="4">
        <f>_xlfn.LET(
_xlpm.CumulativeInterestCalculation,SUM($F$29:$F298),
_xlpm.IsPrincipalZeroCondition,ROUND($I297,2) = 0,
_xlpm.IsPrincipalRemainingBlankCondition,$I297="",
_xlpm.IsPeriodBlankCondition,ISBLANK($A298),
_xlpm.Calculation,IF(_xlpm.IsPeriodBlankCondition,"",IF(_xlpm.IsPrincipalRemainingBlankCondition,"",IF(_xlpm.IsPrincipalZeroCondition,"",_xlpm.CumulativeInterestCalculation))),
_xlpm.Calculation
)</f>
        <v>295875.44015313382</v>
      </c>
      <c r="N298" s="4">
        <f>_xlfn.LET(
_xlpm.CumulativePrincipalCalculation,SUM($G$29:$H298),
_xlpm.CumulativePrincipalCalculationIfPrincipalLessThenOrEqualToMonthlyPaymentCondition,$N297+$H298,
_xlpm.PrincipalOwedCalculation,$B$10-$F298,
_xlpm.IsPrincipalLessThenOrEqualToMonthlyPaymentCondition,$I297&lt;=$B$10,
_xlpm.IsPrincipalZeroCondition,ROUND($I297,2) = 0,
_xlpm.IsPrincipalRemainingBlankCondition,$I297="",
_xlpm.IsPeriodBlankCondition,ISBLANK($A298),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161710.31217274573</v>
      </c>
      <c r="O298" s="4">
        <f>_xlfn.LET(
_xlpm.CumulativePMICalculation,SUM($K$29:$K298),
_xlpm.IsPrincipalZeroCondition,ROUND($I297,2) = 0,
_xlpm.IsPrincipalRemainingBlankCondition,$I297="",
_xlpm.IsPeriodBlankCondition,ISBLANK($A298),
_xlpm.Calculation,IF(_xlpm.IsPeriodBlankCondition,"",IF(_xlpm.IsPrincipalRemainingBlankCondition,"",IF(_xlpm.IsPrincipalZeroCondition,"",_xlpm.CumulativePMICalculation))),
_xlpm.Calculation
)</f>
        <v>26100</v>
      </c>
      <c r="P298" s="4">
        <f t="shared" si="39"/>
        <v>483685.75232587953</v>
      </c>
      <c r="Q298" s="4">
        <f>_xlfn.LET(
_xlpm.CumulativeHousingPaymentsIncludingAdditionalCosts,SUM($L$29:$L298),
_xlpm.PrincipalOwedCalculation,$B$10-$F298,
_xlpm.IsPrincipalLessThenOrEqualToMonthlyPaymentCondition,$I297&lt;=$B$10,
_xlpm.IsPrincipalZeroCondition,ROUND($I297,2) = 0,
_xlpm.IsPrincipalRemainingBlankCondition,$I297="",
_xlpm.IsPeriodBlankCondition,ISBLANK($A298),
_xlpm.Calculation,IF(_xlpm.IsPeriodBlankCondition,"",IF(_xlpm.IsPrincipalRemainingBlankCondition,"",IF(_xlpm.IsPrincipalZeroCondition,"",_xlpm.CumulativeHousingPaymentsIncludingAdditionalCosts))),
_xlpm.Calculation
)</f>
        <v>618685.75232587813</v>
      </c>
    </row>
    <row r="299" spans="1:17" x14ac:dyDescent="0.3">
      <c r="A299">
        <v>271</v>
      </c>
      <c r="B299" s="34">
        <f t="shared" si="37"/>
        <v>52048</v>
      </c>
      <c r="C299" s="53">
        <v>0.1</v>
      </c>
      <c r="D299" s="35">
        <f>_xlfn.LET(
_xlpm.Payment,IF(OR($C299&lt;&gt;$C298,$C298=""),-PMT($C299/12,COUNT($A299:$A$628),$I298),$D298),
_xlpm.IsPrincipalRemainingZeroCondition,ROUND($I298,2)=0,
_xlpm.IsPrincipalRemainingBlankCondition,$I298="",
_xlpm.IsPeriodBlankCondition,ISBLANK($A299),
_xlpm.Calculation,IF(_xlpm.IsPeriodBlankCondition,"",IF(_xlpm.IsPrincipalRemainingBlankCondition,"",IF(_xlpm.IsPrincipalRemainingZeroCondition,"",_xlpm.Payment))),
_xlpm.Calculation
)</f>
        <v>1563.4573496323683</v>
      </c>
      <c r="E299" s="4">
        <f t="shared" si="38"/>
        <v>18289.687827254398</v>
      </c>
      <c r="F299" s="4" cm="1">
        <f t="array" ref="F299">_xlfn.LET(
_xlpm.InterestCalculation,$I298*($C299/12),
_xlpm.IsPrincipalRemainingZeroCondition,ROUND($I298,2)=0,
_xlpm.IsPrincipalRemainingBlankCondition,$I298="",
_xlpm.IsPeriodBlankCondition,ISBLANK($A299),
_xlpm.Calculation,IF(_xlpm.IsPeriodBlankCondition,"",IF(_xlpm.IsPrincipalRemainingBlankCondition,"",IF(_xlpm.IsPrincipalRemainingZeroCondition,"",_xlpm.InterestCalculation))),
_xlpm.Calculation
)</f>
        <v>152.41406522711998</v>
      </c>
      <c r="G299" s="4">
        <f t="shared" si="32"/>
        <v>1411.0432844052484</v>
      </c>
      <c r="H299" s="4">
        <v>100</v>
      </c>
      <c r="I299" s="4">
        <f t="shared" si="33"/>
        <v>16778.64454284915</v>
      </c>
      <c r="J299" s="4">
        <f t="shared" si="34"/>
        <v>500</v>
      </c>
      <c r="K299" s="4" t="str">
        <f t="shared" si="35"/>
        <v/>
      </c>
      <c r="L299" s="4">
        <f t="shared" si="36"/>
        <v>2163.4573496323683</v>
      </c>
      <c r="M299" s="4">
        <f>_xlfn.LET(
_xlpm.CumulativeInterestCalculation,SUM($F$29:$F299),
_xlpm.IsPrincipalZeroCondition,ROUND($I298,2) = 0,
_xlpm.IsPrincipalRemainingBlankCondition,$I298="",
_xlpm.IsPeriodBlankCondition,ISBLANK($A299),
_xlpm.Calculation,IF(_xlpm.IsPeriodBlankCondition,"",IF(_xlpm.IsPrincipalRemainingBlankCondition,"",IF(_xlpm.IsPrincipalZeroCondition,"",_xlpm.CumulativeInterestCalculation))),
_xlpm.Calculation
)</f>
        <v>296027.85421836097</v>
      </c>
      <c r="N299" s="4">
        <f>_xlfn.LET(
_xlpm.CumulativePrincipalCalculation,SUM($G$29:$H299),
_xlpm.CumulativePrincipalCalculationIfPrincipalLessThenOrEqualToMonthlyPaymentCondition,$N298+$H299,
_xlpm.PrincipalOwedCalculation,$B$10-$F299,
_xlpm.IsPrincipalLessThenOrEqualToMonthlyPaymentCondition,$I298&lt;=$B$10,
_xlpm.IsPrincipalZeroCondition,ROUND($I298,2) = 0,
_xlpm.IsPrincipalRemainingBlankCondition,$I298="",
_xlpm.IsPeriodBlankCondition,ISBLANK($A299),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163221.35545715099</v>
      </c>
      <c r="O299" s="4">
        <f>_xlfn.LET(
_xlpm.CumulativePMICalculation,SUM($K$29:$K299),
_xlpm.IsPrincipalZeroCondition,ROUND($I298,2) = 0,
_xlpm.IsPrincipalRemainingBlankCondition,$I298="",
_xlpm.IsPeriodBlankCondition,ISBLANK($A299),
_xlpm.Calculation,IF(_xlpm.IsPeriodBlankCondition,"",IF(_xlpm.IsPrincipalRemainingBlankCondition,"",IF(_xlpm.IsPrincipalZeroCondition,"",_xlpm.CumulativePMICalculation))),
_xlpm.Calculation
)</f>
        <v>26100</v>
      </c>
      <c r="P299" s="4">
        <f t="shared" si="39"/>
        <v>485349.20967551193</v>
      </c>
      <c r="Q299" s="4">
        <f>_xlfn.LET(
_xlpm.CumulativeHousingPaymentsIncludingAdditionalCosts,SUM($L$29:$L299),
_xlpm.PrincipalOwedCalculation,$B$10-$F299,
_xlpm.IsPrincipalLessThenOrEqualToMonthlyPaymentCondition,$I298&lt;=$B$10,
_xlpm.IsPrincipalZeroCondition,ROUND($I298,2) = 0,
_xlpm.IsPrincipalRemainingBlankCondition,$I298="",
_xlpm.IsPeriodBlankCondition,ISBLANK($A299),
_xlpm.Calculation,IF(_xlpm.IsPeriodBlankCondition,"",IF(_xlpm.IsPrincipalRemainingBlankCondition,"",IF(_xlpm.IsPrincipalZeroCondition,"",_xlpm.CumulativeHousingPaymentsIncludingAdditionalCosts))),
_xlpm.Calculation
)</f>
        <v>620849.20967551053</v>
      </c>
    </row>
    <row r="300" spans="1:17" x14ac:dyDescent="0.3">
      <c r="A300">
        <v>272</v>
      </c>
      <c r="B300" s="34">
        <f t="shared" si="37"/>
        <v>52079</v>
      </c>
      <c r="C300" s="53">
        <v>0.1</v>
      </c>
      <c r="D300" s="35">
        <f>_xlfn.LET(
_xlpm.Payment,IF(OR($C300&lt;&gt;$C299,$C299=""),-PMT($C300/12,COUNT($A300:$A$628),$I299),$D299),
_xlpm.IsPrincipalRemainingZeroCondition,ROUND($I299,2)=0,
_xlpm.IsPrincipalRemainingBlankCondition,$I299="",
_xlpm.IsPeriodBlankCondition,ISBLANK($A300),
_xlpm.Calculation,IF(_xlpm.IsPeriodBlankCondition,"",IF(_xlpm.IsPrincipalRemainingBlankCondition,"",IF(_xlpm.IsPrincipalRemainingZeroCondition,"",_xlpm.Payment))),
_xlpm.Calculation
)</f>
        <v>1563.4573496323683</v>
      </c>
      <c r="E300" s="4">
        <f t="shared" si="38"/>
        <v>16778.64454284915</v>
      </c>
      <c r="F300" s="4" cm="1">
        <f t="array" ref="F300">_xlfn.LET(
_xlpm.InterestCalculation,$I299*($C300/12),
_xlpm.IsPrincipalRemainingZeroCondition,ROUND($I299,2)=0,
_xlpm.IsPrincipalRemainingBlankCondition,$I299="",
_xlpm.IsPeriodBlankCondition,ISBLANK($A300),
_xlpm.Calculation,IF(_xlpm.IsPeriodBlankCondition,"",IF(_xlpm.IsPrincipalRemainingBlankCondition,"",IF(_xlpm.IsPrincipalRemainingZeroCondition,"",_xlpm.InterestCalculation))),
_xlpm.Calculation
)</f>
        <v>139.82203785707625</v>
      </c>
      <c r="G300" s="4">
        <f t="shared" si="32"/>
        <v>1423.6353117752919</v>
      </c>
      <c r="H300" s="4">
        <v>100</v>
      </c>
      <c r="I300" s="4">
        <f t="shared" si="33"/>
        <v>15255.009231073858</v>
      </c>
      <c r="J300" s="4">
        <f t="shared" si="34"/>
        <v>500</v>
      </c>
      <c r="K300" s="4" t="str">
        <f t="shared" si="35"/>
        <v/>
      </c>
      <c r="L300" s="4">
        <f t="shared" si="36"/>
        <v>2163.4573496323683</v>
      </c>
      <c r="M300" s="4">
        <f>_xlfn.LET(
_xlpm.CumulativeInterestCalculation,SUM($F$29:$F300),
_xlpm.IsPrincipalZeroCondition,ROUND($I299,2) = 0,
_xlpm.IsPrincipalRemainingBlankCondition,$I299="",
_xlpm.IsPeriodBlankCondition,ISBLANK($A300),
_xlpm.Calculation,IF(_xlpm.IsPeriodBlankCondition,"",IF(_xlpm.IsPrincipalRemainingBlankCondition,"",IF(_xlpm.IsPrincipalZeroCondition,"",_xlpm.CumulativeInterestCalculation))),
_xlpm.Calculation
)</f>
        <v>296167.67625621805</v>
      </c>
      <c r="N300" s="4">
        <f>_xlfn.LET(
_xlpm.CumulativePrincipalCalculation,SUM($G$29:$H300),
_xlpm.CumulativePrincipalCalculationIfPrincipalLessThenOrEqualToMonthlyPaymentCondition,$N299+$H300,
_xlpm.PrincipalOwedCalculation,$B$10-$F300,
_xlpm.IsPrincipalLessThenOrEqualToMonthlyPaymentCondition,$I299&lt;=$B$10,
_xlpm.IsPrincipalZeroCondition,ROUND($I299,2) = 0,
_xlpm.IsPrincipalRemainingBlankCondition,$I299="",
_xlpm.IsPeriodBlankCondition,ISBLANK($A300),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164744.99076892628</v>
      </c>
      <c r="O300" s="4">
        <f>_xlfn.LET(
_xlpm.CumulativePMICalculation,SUM($K$29:$K300),
_xlpm.IsPrincipalZeroCondition,ROUND($I299,2) = 0,
_xlpm.IsPrincipalRemainingBlankCondition,$I299="",
_xlpm.IsPeriodBlankCondition,ISBLANK($A300),
_xlpm.Calculation,IF(_xlpm.IsPeriodBlankCondition,"",IF(_xlpm.IsPrincipalRemainingBlankCondition,"",IF(_xlpm.IsPrincipalZeroCondition,"",_xlpm.CumulativePMICalculation))),
_xlpm.Calculation
)</f>
        <v>26100</v>
      </c>
      <c r="P300" s="4">
        <f t="shared" si="39"/>
        <v>487012.66702514433</v>
      </c>
      <c r="Q300" s="4">
        <f>_xlfn.LET(
_xlpm.CumulativeHousingPaymentsIncludingAdditionalCosts,SUM($L$29:$L300),
_xlpm.PrincipalOwedCalculation,$B$10-$F300,
_xlpm.IsPrincipalLessThenOrEqualToMonthlyPaymentCondition,$I299&lt;=$B$10,
_xlpm.IsPrincipalZeroCondition,ROUND($I299,2) = 0,
_xlpm.IsPrincipalRemainingBlankCondition,$I299="",
_xlpm.IsPeriodBlankCondition,ISBLANK($A300),
_xlpm.Calculation,IF(_xlpm.IsPeriodBlankCondition,"",IF(_xlpm.IsPrincipalRemainingBlankCondition,"",IF(_xlpm.IsPrincipalZeroCondition,"",_xlpm.CumulativeHousingPaymentsIncludingAdditionalCosts))),
_xlpm.Calculation
)</f>
        <v>623012.66702514293</v>
      </c>
    </row>
    <row r="301" spans="1:17" x14ac:dyDescent="0.3">
      <c r="A301">
        <v>273</v>
      </c>
      <c r="B301" s="34">
        <f t="shared" si="37"/>
        <v>52110</v>
      </c>
      <c r="C301" s="53">
        <v>0.1</v>
      </c>
      <c r="D301" s="35">
        <f>_xlfn.LET(
_xlpm.Payment,IF(OR($C301&lt;&gt;$C300,$C300=""),-PMT($C301/12,COUNT($A301:$A$628),$I300),$D300),
_xlpm.IsPrincipalRemainingZeroCondition,ROUND($I300,2)=0,
_xlpm.IsPrincipalRemainingBlankCondition,$I300="",
_xlpm.IsPeriodBlankCondition,ISBLANK($A301),
_xlpm.Calculation,IF(_xlpm.IsPeriodBlankCondition,"",IF(_xlpm.IsPrincipalRemainingBlankCondition,"",IF(_xlpm.IsPrincipalRemainingZeroCondition,"",_xlpm.Payment))),
_xlpm.Calculation
)</f>
        <v>1563.4573496323683</v>
      </c>
      <c r="E301" s="4">
        <f t="shared" si="38"/>
        <v>15255.009231073858</v>
      </c>
      <c r="F301" s="4" cm="1">
        <f t="array" ref="F301">_xlfn.LET(
_xlpm.InterestCalculation,$I300*($C301/12),
_xlpm.IsPrincipalRemainingZeroCondition,ROUND($I300,2)=0,
_xlpm.IsPrincipalRemainingBlankCondition,$I300="",
_xlpm.IsPeriodBlankCondition,ISBLANK($A301),
_xlpm.Calculation,IF(_xlpm.IsPeriodBlankCondition,"",IF(_xlpm.IsPrincipalRemainingBlankCondition,"",IF(_xlpm.IsPrincipalRemainingZeroCondition,"",_xlpm.InterestCalculation))),
_xlpm.Calculation
)</f>
        <v>127.12507692561549</v>
      </c>
      <c r="G301" s="4">
        <f t="shared" si="32"/>
        <v>1436.3322727067527</v>
      </c>
      <c r="H301" s="4">
        <v>100</v>
      </c>
      <c r="I301" s="4">
        <f t="shared" si="33"/>
        <v>13718.676958367105</v>
      </c>
      <c r="J301" s="4">
        <f t="shared" si="34"/>
        <v>500</v>
      </c>
      <c r="K301" s="4" t="str">
        <f t="shared" si="35"/>
        <v/>
      </c>
      <c r="L301" s="4">
        <f t="shared" si="36"/>
        <v>2163.4573496323683</v>
      </c>
      <c r="M301" s="4">
        <f>_xlfn.LET(
_xlpm.CumulativeInterestCalculation,SUM($F$29:$F301),
_xlpm.IsPrincipalZeroCondition,ROUND($I300,2) = 0,
_xlpm.IsPrincipalRemainingBlankCondition,$I300="",
_xlpm.IsPeriodBlankCondition,ISBLANK($A301),
_xlpm.Calculation,IF(_xlpm.IsPeriodBlankCondition,"",IF(_xlpm.IsPrincipalRemainingBlankCondition,"",IF(_xlpm.IsPrincipalZeroCondition,"",_xlpm.CumulativeInterestCalculation))),
_xlpm.Calculation
)</f>
        <v>296294.80133314367</v>
      </c>
      <c r="N301" s="4">
        <f>_xlfn.LET(
_xlpm.CumulativePrincipalCalculation,SUM($G$29:$H301),
_xlpm.CumulativePrincipalCalculationIfPrincipalLessThenOrEqualToMonthlyPaymentCondition,$N300+$H301,
_xlpm.PrincipalOwedCalculation,$B$10-$F301,
_xlpm.IsPrincipalLessThenOrEqualToMonthlyPaymentCondition,$I300&lt;=$B$10,
_xlpm.IsPrincipalZeroCondition,ROUND($I300,2) = 0,
_xlpm.IsPrincipalRemainingBlankCondition,$I300="",
_xlpm.IsPeriodBlankCondition,ISBLANK($A301),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166281.32304163303</v>
      </c>
      <c r="O301" s="4">
        <f>_xlfn.LET(
_xlpm.CumulativePMICalculation,SUM($K$29:$K301),
_xlpm.IsPrincipalZeroCondition,ROUND($I300,2) = 0,
_xlpm.IsPrincipalRemainingBlankCondition,$I300="",
_xlpm.IsPeriodBlankCondition,ISBLANK($A301),
_xlpm.Calculation,IF(_xlpm.IsPeriodBlankCondition,"",IF(_xlpm.IsPrincipalRemainingBlankCondition,"",IF(_xlpm.IsPrincipalZeroCondition,"",_xlpm.CumulativePMICalculation))),
_xlpm.Calculation
)</f>
        <v>26100</v>
      </c>
      <c r="P301" s="4">
        <f t="shared" si="39"/>
        <v>488676.12437477673</v>
      </c>
      <c r="Q301" s="4">
        <f>_xlfn.LET(
_xlpm.CumulativeHousingPaymentsIncludingAdditionalCosts,SUM($L$29:$L301),
_xlpm.PrincipalOwedCalculation,$B$10-$F301,
_xlpm.IsPrincipalLessThenOrEqualToMonthlyPaymentCondition,$I300&lt;=$B$10,
_xlpm.IsPrincipalZeroCondition,ROUND($I300,2) = 0,
_xlpm.IsPrincipalRemainingBlankCondition,$I300="",
_xlpm.IsPeriodBlankCondition,ISBLANK($A301),
_xlpm.Calculation,IF(_xlpm.IsPeriodBlankCondition,"",IF(_xlpm.IsPrincipalRemainingBlankCondition,"",IF(_xlpm.IsPrincipalZeroCondition,"",_xlpm.CumulativeHousingPaymentsIncludingAdditionalCosts))),
_xlpm.Calculation
)</f>
        <v>625176.12437477533</v>
      </c>
    </row>
    <row r="302" spans="1:17" x14ac:dyDescent="0.3">
      <c r="A302">
        <v>274</v>
      </c>
      <c r="B302" s="34">
        <f t="shared" si="37"/>
        <v>52140</v>
      </c>
      <c r="C302" s="53">
        <v>0.1</v>
      </c>
      <c r="D302" s="35">
        <f>_xlfn.LET(
_xlpm.Payment,IF(OR($C302&lt;&gt;$C301,$C301=""),-PMT($C302/12,COUNT($A302:$A$628),$I301),$D301),
_xlpm.IsPrincipalRemainingZeroCondition,ROUND($I301,2)=0,
_xlpm.IsPrincipalRemainingBlankCondition,$I301="",
_xlpm.IsPeriodBlankCondition,ISBLANK($A302),
_xlpm.Calculation,IF(_xlpm.IsPeriodBlankCondition,"",IF(_xlpm.IsPrincipalRemainingBlankCondition,"",IF(_xlpm.IsPrincipalRemainingZeroCondition,"",_xlpm.Payment))),
_xlpm.Calculation
)</f>
        <v>1563.4573496323683</v>
      </c>
      <c r="E302" s="4">
        <f t="shared" si="38"/>
        <v>13718.676958367105</v>
      </c>
      <c r="F302" s="4" cm="1">
        <f t="array" ref="F302">_xlfn.LET(
_xlpm.InterestCalculation,$I301*($C302/12),
_xlpm.IsPrincipalRemainingZeroCondition,ROUND($I301,2)=0,
_xlpm.IsPrincipalRemainingBlankCondition,$I301="",
_xlpm.IsPeriodBlankCondition,ISBLANK($A302),
_xlpm.Calculation,IF(_xlpm.IsPeriodBlankCondition,"",IF(_xlpm.IsPrincipalRemainingBlankCondition,"",IF(_xlpm.IsPrincipalRemainingZeroCondition,"",_xlpm.InterestCalculation))),
_xlpm.Calculation
)</f>
        <v>114.32230798639254</v>
      </c>
      <c r="G302" s="4">
        <f t="shared" ref="G302:G365" si="40">_xlfn.LET(
_xlpm.PrincipalOwedCalculation,$D302-$F302,
_xlpm.IsPrincipalLessThenOrEqualToMonthlyPaymentCondition,$I301&lt;=$D302,
_xlpm.IsPrincipalZeroCondition,ROUND($I301,2) = 0,
_xlpm.IsPrincipalRemainingBlankCondition,$I301="",
_xlpm.IsPeriodBlankCondition,ISBLANK($A302),
_xlpm.Calculation,IF(_xlpm.IsPeriodBlankCondition,"",IF(_xlpm.IsPrincipalRemainingBlankCondition,"",IF(_xlpm.IsPrincipalZeroCondition,"",IF(_xlpm.IsPrincipalLessThenOrEqualToMonthlyPaymentCondition,$I301,_xlpm.PrincipalOwedCalculation)))),
_xlpm.Calculation
)</f>
        <v>1449.1350416459757</v>
      </c>
      <c r="H302" s="4">
        <v>100</v>
      </c>
      <c r="I302" s="4">
        <f t="shared" si="33"/>
        <v>12169.541916721129</v>
      </c>
      <c r="J302" s="4">
        <f t="shared" si="34"/>
        <v>500</v>
      </c>
      <c r="K302" s="4" t="str">
        <f t="shared" si="35"/>
        <v/>
      </c>
      <c r="L302" s="4">
        <f t="shared" si="36"/>
        <v>2163.4573496323683</v>
      </c>
      <c r="M302" s="4">
        <f>_xlfn.LET(
_xlpm.CumulativeInterestCalculation,SUM($F$29:$F302),
_xlpm.IsPrincipalZeroCondition,ROUND($I301,2) = 0,
_xlpm.IsPrincipalRemainingBlankCondition,$I301="",
_xlpm.IsPeriodBlankCondition,ISBLANK($A302),
_xlpm.Calculation,IF(_xlpm.IsPeriodBlankCondition,"",IF(_xlpm.IsPrincipalRemainingBlankCondition,"",IF(_xlpm.IsPrincipalZeroCondition,"",_xlpm.CumulativeInterestCalculation))),
_xlpm.Calculation
)</f>
        <v>296409.12364113005</v>
      </c>
      <c r="N302" s="4">
        <f>_xlfn.LET(
_xlpm.CumulativePrincipalCalculation,SUM($G$29:$H302),
_xlpm.CumulativePrincipalCalculationIfPrincipalLessThenOrEqualToMonthlyPaymentCondition,$N301+$H302,
_xlpm.PrincipalOwedCalculation,$B$10-$F302,
_xlpm.IsPrincipalLessThenOrEqualToMonthlyPaymentCondition,$I301&lt;=$B$10,
_xlpm.IsPrincipalZeroCondition,ROUND($I301,2) = 0,
_xlpm.IsPrincipalRemainingBlankCondition,$I301="",
_xlpm.IsPeriodBlankCondition,ISBLANK($A302),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167830.45808327902</v>
      </c>
      <c r="O302" s="4">
        <f>_xlfn.LET(
_xlpm.CumulativePMICalculation,SUM($K$29:$K302),
_xlpm.IsPrincipalZeroCondition,ROUND($I301,2) = 0,
_xlpm.IsPrincipalRemainingBlankCondition,$I301="",
_xlpm.IsPeriodBlankCondition,ISBLANK($A302),
_xlpm.Calculation,IF(_xlpm.IsPeriodBlankCondition,"",IF(_xlpm.IsPrincipalRemainingBlankCondition,"",IF(_xlpm.IsPrincipalZeroCondition,"",_xlpm.CumulativePMICalculation))),
_xlpm.Calculation
)</f>
        <v>26100</v>
      </c>
      <c r="P302" s="4">
        <f t="shared" si="39"/>
        <v>490339.58172440907</v>
      </c>
      <c r="Q302" s="4">
        <f>_xlfn.LET(
_xlpm.CumulativeHousingPaymentsIncludingAdditionalCosts,SUM($L$29:$L302),
_xlpm.PrincipalOwedCalculation,$B$10-$F302,
_xlpm.IsPrincipalLessThenOrEqualToMonthlyPaymentCondition,$I301&lt;=$B$10,
_xlpm.IsPrincipalZeroCondition,ROUND($I301,2) = 0,
_xlpm.IsPrincipalRemainingBlankCondition,$I301="",
_xlpm.IsPeriodBlankCondition,ISBLANK($A302),
_xlpm.Calculation,IF(_xlpm.IsPeriodBlankCondition,"",IF(_xlpm.IsPrincipalRemainingBlankCondition,"",IF(_xlpm.IsPrincipalZeroCondition,"",_xlpm.CumulativeHousingPaymentsIncludingAdditionalCosts))),
_xlpm.Calculation
)</f>
        <v>627339.58172440773</v>
      </c>
    </row>
    <row r="303" spans="1:17" x14ac:dyDescent="0.3">
      <c r="A303">
        <v>275</v>
      </c>
      <c r="B303" s="34">
        <f t="shared" si="37"/>
        <v>52171</v>
      </c>
      <c r="C303" s="53">
        <v>0.1</v>
      </c>
      <c r="D303" s="35">
        <f>_xlfn.LET(
_xlpm.Payment,IF(OR($C303&lt;&gt;$C302,$C302=""),-PMT($C303/12,COUNT($A303:$A$628),$I302),$D302),
_xlpm.IsPrincipalRemainingZeroCondition,ROUND($I302,2)=0,
_xlpm.IsPrincipalRemainingBlankCondition,$I302="",
_xlpm.IsPeriodBlankCondition,ISBLANK($A303),
_xlpm.Calculation,IF(_xlpm.IsPeriodBlankCondition,"",IF(_xlpm.IsPrincipalRemainingBlankCondition,"",IF(_xlpm.IsPrincipalRemainingZeroCondition,"",_xlpm.Payment))),
_xlpm.Calculation
)</f>
        <v>1563.4573496323683</v>
      </c>
      <c r="E303" s="4">
        <f t="shared" si="38"/>
        <v>12169.541916721129</v>
      </c>
      <c r="F303" s="4" cm="1">
        <f t="array" ref="F303">_xlfn.LET(
_xlpm.InterestCalculation,$I302*($C303/12),
_xlpm.IsPrincipalRemainingZeroCondition,ROUND($I302,2)=0,
_xlpm.IsPrincipalRemainingBlankCondition,$I302="",
_xlpm.IsPeriodBlankCondition,ISBLANK($A303),
_xlpm.Calculation,IF(_xlpm.IsPeriodBlankCondition,"",IF(_xlpm.IsPrincipalRemainingBlankCondition,"",IF(_xlpm.IsPrincipalRemainingZeroCondition,"",_xlpm.InterestCalculation))),
_xlpm.Calculation
)</f>
        <v>101.41284930600941</v>
      </c>
      <c r="G303" s="4">
        <f t="shared" si="40"/>
        <v>1462.044500326359</v>
      </c>
      <c r="H303" s="4">
        <v>100</v>
      </c>
      <c r="I303" s="4">
        <f t="shared" si="33"/>
        <v>10607.49741639477</v>
      </c>
      <c r="J303" s="4">
        <f t="shared" si="34"/>
        <v>500</v>
      </c>
      <c r="K303" s="4" t="str">
        <f t="shared" si="35"/>
        <v/>
      </c>
      <c r="L303" s="4">
        <f t="shared" si="36"/>
        <v>2163.4573496323683</v>
      </c>
      <c r="M303" s="4">
        <f>_xlfn.LET(
_xlpm.CumulativeInterestCalculation,SUM($F$29:$F303),
_xlpm.IsPrincipalZeroCondition,ROUND($I302,2) = 0,
_xlpm.IsPrincipalRemainingBlankCondition,$I302="",
_xlpm.IsPeriodBlankCondition,ISBLANK($A303),
_xlpm.Calculation,IF(_xlpm.IsPeriodBlankCondition,"",IF(_xlpm.IsPrincipalRemainingBlankCondition,"",IF(_xlpm.IsPrincipalZeroCondition,"",_xlpm.CumulativeInterestCalculation))),
_xlpm.Calculation
)</f>
        <v>296510.53649043606</v>
      </c>
      <c r="N303" s="4">
        <f>_xlfn.LET(
_xlpm.CumulativePrincipalCalculation,SUM($G$29:$H303),
_xlpm.CumulativePrincipalCalculationIfPrincipalLessThenOrEqualToMonthlyPaymentCondition,$N302+$H303,
_xlpm.PrincipalOwedCalculation,$B$10-$F303,
_xlpm.IsPrincipalLessThenOrEqualToMonthlyPaymentCondition,$I302&lt;=$B$10,
_xlpm.IsPrincipalZeroCondition,ROUND($I302,2) = 0,
_xlpm.IsPrincipalRemainingBlankCondition,$I302="",
_xlpm.IsPeriodBlankCondition,ISBLANK($A303),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169392.50258360538</v>
      </c>
      <c r="O303" s="4">
        <f>_xlfn.LET(
_xlpm.CumulativePMICalculation,SUM($K$29:$K303),
_xlpm.IsPrincipalZeroCondition,ROUND($I302,2) = 0,
_xlpm.IsPrincipalRemainingBlankCondition,$I302="",
_xlpm.IsPeriodBlankCondition,ISBLANK($A303),
_xlpm.Calculation,IF(_xlpm.IsPeriodBlankCondition,"",IF(_xlpm.IsPrincipalRemainingBlankCondition,"",IF(_xlpm.IsPrincipalZeroCondition,"",_xlpm.CumulativePMICalculation))),
_xlpm.Calculation
)</f>
        <v>26100</v>
      </c>
      <c r="P303" s="4">
        <f t="shared" si="39"/>
        <v>492003.03907404142</v>
      </c>
      <c r="Q303" s="4">
        <f>_xlfn.LET(
_xlpm.CumulativeHousingPaymentsIncludingAdditionalCosts,SUM($L$29:$L303),
_xlpm.PrincipalOwedCalculation,$B$10-$F303,
_xlpm.IsPrincipalLessThenOrEqualToMonthlyPaymentCondition,$I302&lt;=$B$10,
_xlpm.IsPrincipalZeroCondition,ROUND($I302,2) = 0,
_xlpm.IsPrincipalRemainingBlankCondition,$I302="",
_xlpm.IsPeriodBlankCondition,ISBLANK($A303),
_xlpm.Calculation,IF(_xlpm.IsPeriodBlankCondition,"",IF(_xlpm.IsPrincipalRemainingBlankCondition,"",IF(_xlpm.IsPrincipalZeroCondition,"",_xlpm.CumulativeHousingPaymentsIncludingAdditionalCosts))),
_xlpm.Calculation
)</f>
        <v>629503.03907404013</v>
      </c>
    </row>
    <row r="304" spans="1:17" x14ac:dyDescent="0.3">
      <c r="A304">
        <v>276</v>
      </c>
      <c r="B304" s="34">
        <f t="shared" si="37"/>
        <v>52201</v>
      </c>
      <c r="C304" s="53">
        <v>0.1</v>
      </c>
      <c r="D304" s="35">
        <f>_xlfn.LET(
_xlpm.Payment,IF(OR($C304&lt;&gt;$C303,$C303=""),-PMT($C304/12,COUNT($A304:$A$628),$I303),$D303),
_xlpm.IsPrincipalRemainingZeroCondition,ROUND($I303,2)=0,
_xlpm.IsPrincipalRemainingBlankCondition,$I303="",
_xlpm.IsPeriodBlankCondition,ISBLANK($A304),
_xlpm.Calculation,IF(_xlpm.IsPeriodBlankCondition,"",IF(_xlpm.IsPrincipalRemainingBlankCondition,"",IF(_xlpm.IsPrincipalRemainingZeroCondition,"",_xlpm.Payment))),
_xlpm.Calculation
)</f>
        <v>1563.4573496323683</v>
      </c>
      <c r="E304" s="4">
        <f t="shared" si="38"/>
        <v>10607.49741639477</v>
      </c>
      <c r="F304" s="4" cm="1">
        <f t="array" ref="F304">_xlfn.LET(
_xlpm.InterestCalculation,$I303*($C304/12),
_xlpm.IsPrincipalRemainingZeroCondition,ROUND($I303,2)=0,
_xlpm.IsPrincipalRemainingBlankCondition,$I303="",
_xlpm.IsPeriodBlankCondition,ISBLANK($A304),
_xlpm.Calculation,IF(_xlpm.IsPeriodBlankCondition,"",IF(_xlpm.IsPrincipalRemainingBlankCondition,"",IF(_xlpm.IsPrincipalRemainingZeroCondition,"",_xlpm.InterestCalculation))),
_xlpm.Calculation
)</f>
        <v>88.395811803289746</v>
      </c>
      <c r="G304" s="4">
        <f t="shared" si="40"/>
        <v>1475.0615378290786</v>
      </c>
      <c r="H304" s="4">
        <v>100</v>
      </c>
      <c r="I304" s="4">
        <f t="shared" si="33"/>
        <v>9032.4358785656914</v>
      </c>
      <c r="J304" s="4">
        <f t="shared" si="34"/>
        <v>500</v>
      </c>
      <c r="K304" s="4" t="str">
        <f t="shared" si="35"/>
        <v/>
      </c>
      <c r="L304" s="4">
        <f t="shared" si="36"/>
        <v>2163.4573496323683</v>
      </c>
      <c r="M304" s="4">
        <f>_xlfn.LET(
_xlpm.CumulativeInterestCalculation,SUM($F$29:$F304),
_xlpm.IsPrincipalZeroCondition,ROUND($I303,2) = 0,
_xlpm.IsPrincipalRemainingBlankCondition,$I303="",
_xlpm.IsPeriodBlankCondition,ISBLANK($A304),
_xlpm.Calculation,IF(_xlpm.IsPeriodBlankCondition,"",IF(_xlpm.IsPrincipalRemainingBlankCondition,"",IF(_xlpm.IsPrincipalZeroCondition,"",_xlpm.CumulativeInterestCalculation))),
_xlpm.Calculation
)</f>
        <v>296598.93230223935</v>
      </c>
      <c r="N304" s="4">
        <f>_xlfn.LET(
_xlpm.CumulativePrincipalCalculation,SUM($G$29:$H304),
_xlpm.CumulativePrincipalCalculationIfPrincipalLessThenOrEqualToMonthlyPaymentCondition,$N303+$H304,
_xlpm.PrincipalOwedCalculation,$B$10-$F304,
_xlpm.IsPrincipalLessThenOrEqualToMonthlyPaymentCondition,$I303&lt;=$B$10,
_xlpm.IsPrincipalZeroCondition,ROUND($I303,2) = 0,
_xlpm.IsPrincipalRemainingBlankCondition,$I303="",
_xlpm.IsPeriodBlankCondition,ISBLANK($A304),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170967.56412143447</v>
      </c>
      <c r="O304" s="4">
        <f>_xlfn.LET(
_xlpm.CumulativePMICalculation,SUM($K$29:$K304),
_xlpm.IsPrincipalZeroCondition,ROUND($I303,2) = 0,
_xlpm.IsPrincipalRemainingBlankCondition,$I303="",
_xlpm.IsPeriodBlankCondition,ISBLANK($A304),
_xlpm.Calculation,IF(_xlpm.IsPeriodBlankCondition,"",IF(_xlpm.IsPrincipalRemainingBlankCondition,"",IF(_xlpm.IsPrincipalZeroCondition,"",_xlpm.CumulativePMICalculation))),
_xlpm.Calculation
)</f>
        <v>26100</v>
      </c>
      <c r="P304" s="4">
        <f t="shared" si="39"/>
        <v>493666.49642367382</v>
      </c>
      <c r="Q304" s="4">
        <f>_xlfn.LET(
_xlpm.CumulativeHousingPaymentsIncludingAdditionalCosts,SUM($L$29:$L304),
_xlpm.PrincipalOwedCalculation,$B$10-$F304,
_xlpm.IsPrincipalLessThenOrEqualToMonthlyPaymentCondition,$I303&lt;=$B$10,
_xlpm.IsPrincipalZeroCondition,ROUND($I303,2) = 0,
_xlpm.IsPrincipalRemainingBlankCondition,$I303="",
_xlpm.IsPeriodBlankCondition,ISBLANK($A304),
_xlpm.Calculation,IF(_xlpm.IsPeriodBlankCondition,"",IF(_xlpm.IsPrincipalRemainingBlankCondition,"",IF(_xlpm.IsPrincipalZeroCondition,"",_xlpm.CumulativeHousingPaymentsIncludingAdditionalCosts))),
_xlpm.Calculation
)</f>
        <v>631666.49642367254</v>
      </c>
    </row>
    <row r="305" spans="1:17" x14ac:dyDescent="0.3">
      <c r="A305">
        <v>277</v>
      </c>
      <c r="B305" s="34">
        <f t="shared" si="37"/>
        <v>52232</v>
      </c>
      <c r="C305" s="53">
        <v>0.1</v>
      </c>
      <c r="D305" s="35">
        <f>_xlfn.LET(
_xlpm.Payment,IF(OR($C305&lt;&gt;$C304,$C304=""),-PMT($C305/12,COUNT($A305:$A$628),$I304),$D304),
_xlpm.IsPrincipalRemainingZeroCondition,ROUND($I304,2)=0,
_xlpm.IsPrincipalRemainingBlankCondition,$I304="",
_xlpm.IsPeriodBlankCondition,ISBLANK($A305),
_xlpm.Calculation,IF(_xlpm.IsPeriodBlankCondition,"",IF(_xlpm.IsPrincipalRemainingBlankCondition,"",IF(_xlpm.IsPrincipalRemainingZeroCondition,"",_xlpm.Payment))),
_xlpm.Calculation
)</f>
        <v>1563.4573496323683</v>
      </c>
      <c r="E305" s="4">
        <f t="shared" si="38"/>
        <v>9032.4358785656914</v>
      </c>
      <c r="F305" s="4" cm="1">
        <f t="array" ref="F305">_xlfn.LET(
_xlpm.InterestCalculation,$I304*($C305/12),
_xlpm.IsPrincipalRemainingZeroCondition,ROUND($I304,2)=0,
_xlpm.IsPrincipalRemainingBlankCondition,$I304="",
_xlpm.IsPeriodBlankCondition,ISBLANK($A305),
_xlpm.Calculation,IF(_xlpm.IsPeriodBlankCondition,"",IF(_xlpm.IsPrincipalRemainingBlankCondition,"",IF(_xlpm.IsPrincipalRemainingZeroCondition,"",_xlpm.InterestCalculation))),
_xlpm.Calculation
)</f>
        <v>75.270298988047429</v>
      </c>
      <c r="G305" s="4">
        <f t="shared" si="40"/>
        <v>1488.1870506443208</v>
      </c>
      <c r="H305" s="4">
        <v>100</v>
      </c>
      <c r="I305" s="4">
        <f t="shared" si="33"/>
        <v>7444.2488279213703</v>
      </c>
      <c r="J305" s="4">
        <f t="shared" si="34"/>
        <v>500</v>
      </c>
      <c r="K305" s="4" t="str">
        <f t="shared" si="35"/>
        <v/>
      </c>
      <c r="L305" s="4">
        <f t="shared" si="36"/>
        <v>2163.4573496323683</v>
      </c>
      <c r="M305" s="4">
        <f>_xlfn.LET(
_xlpm.CumulativeInterestCalculation,SUM($F$29:$F305),
_xlpm.IsPrincipalZeroCondition,ROUND($I304,2) = 0,
_xlpm.IsPrincipalRemainingBlankCondition,$I304="",
_xlpm.IsPeriodBlankCondition,ISBLANK($A305),
_xlpm.Calculation,IF(_xlpm.IsPeriodBlankCondition,"",IF(_xlpm.IsPrincipalRemainingBlankCondition,"",IF(_xlpm.IsPrincipalZeroCondition,"",_xlpm.CumulativeInterestCalculation))),
_xlpm.Calculation
)</f>
        <v>296674.20260122739</v>
      </c>
      <c r="N305" s="4">
        <f>_xlfn.LET(
_xlpm.CumulativePrincipalCalculation,SUM($G$29:$H305),
_xlpm.CumulativePrincipalCalculationIfPrincipalLessThenOrEqualToMonthlyPaymentCondition,$N304+$H305,
_xlpm.PrincipalOwedCalculation,$B$10-$F305,
_xlpm.IsPrincipalLessThenOrEqualToMonthlyPaymentCondition,$I304&lt;=$B$10,
_xlpm.IsPrincipalZeroCondition,ROUND($I304,2) = 0,
_xlpm.IsPrincipalRemainingBlankCondition,$I304="",
_xlpm.IsPeriodBlankCondition,ISBLANK($A305),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172555.75117207877</v>
      </c>
      <c r="O305" s="4">
        <f>_xlfn.LET(
_xlpm.CumulativePMICalculation,SUM($K$29:$K305),
_xlpm.IsPrincipalZeroCondition,ROUND($I304,2) = 0,
_xlpm.IsPrincipalRemainingBlankCondition,$I304="",
_xlpm.IsPeriodBlankCondition,ISBLANK($A305),
_xlpm.Calculation,IF(_xlpm.IsPeriodBlankCondition,"",IF(_xlpm.IsPrincipalRemainingBlankCondition,"",IF(_xlpm.IsPrincipalZeroCondition,"",_xlpm.CumulativePMICalculation))),
_xlpm.Calculation
)</f>
        <v>26100</v>
      </c>
      <c r="P305" s="4">
        <f t="shared" si="39"/>
        <v>495329.95377330616</v>
      </c>
      <c r="Q305" s="4">
        <f>_xlfn.LET(
_xlpm.CumulativeHousingPaymentsIncludingAdditionalCosts,SUM($L$29:$L305),
_xlpm.PrincipalOwedCalculation,$B$10-$F305,
_xlpm.IsPrincipalLessThenOrEqualToMonthlyPaymentCondition,$I304&lt;=$B$10,
_xlpm.IsPrincipalZeroCondition,ROUND($I304,2) = 0,
_xlpm.IsPrincipalRemainingBlankCondition,$I304="",
_xlpm.IsPeriodBlankCondition,ISBLANK($A305),
_xlpm.Calculation,IF(_xlpm.IsPeriodBlankCondition,"",IF(_xlpm.IsPrincipalRemainingBlankCondition,"",IF(_xlpm.IsPrincipalZeroCondition,"",_xlpm.CumulativeHousingPaymentsIncludingAdditionalCosts))),
_xlpm.Calculation
)</f>
        <v>633829.95377330494</v>
      </c>
    </row>
    <row r="306" spans="1:17" x14ac:dyDescent="0.3">
      <c r="A306">
        <v>278</v>
      </c>
      <c r="B306" s="34">
        <f t="shared" si="37"/>
        <v>52263</v>
      </c>
      <c r="C306" s="53">
        <v>0.1</v>
      </c>
      <c r="D306" s="35">
        <f>_xlfn.LET(
_xlpm.Payment,IF(OR($C306&lt;&gt;$C305,$C305=""),-PMT($C306/12,COUNT($A306:$A$628),$I305),$D305),
_xlpm.IsPrincipalRemainingZeroCondition,ROUND($I305,2)=0,
_xlpm.IsPrincipalRemainingBlankCondition,$I305="",
_xlpm.IsPeriodBlankCondition,ISBLANK($A306),
_xlpm.Calculation,IF(_xlpm.IsPeriodBlankCondition,"",IF(_xlpm.IsPrincipalRemainingBlankCondition,"",IF(_xlpm.IsPrincipalRemainingZeroCondition,"",_xlpm.Payment))),
_xlpm.Calculation
)</f>
        <v>1563.4573496323683</v>
      </c>
      <c r="E306" s="4">
        <f t="shared" si="38"/>
        <v>7444.2488279213703</v>
      </c>
      <c r="F306" s="4" cm="1">
        <f t="array" ref="F306">_xlfn.LET(
_xlpm.InterestCalculation,$I305*($C306/12),
_xlpm.IsPrincipalRemainingZeroCondition,ROUND($I305,2)=0,
_xlpm.IsPrincipalRemainingBlankCondition,$I305="",
_xlpm.IsPeriodBlankCondition,ISBLANK($A306),
_xlpm.Calculation,IF(_xlpm.IsPeriodBlankCondition,"",IF(_xlpm.IsPrincipalRemainingBlankCondition,"",IF(_xlpm.IsPrincipalRemainingZeroCondition,"",_xlpm.InterestCalculation))),
_xlpm.Calculation
)</f>
        <v>62.03540689934475</v>
      </c>
      <c r="G306" s="4">
        <f t="shared" si="40"/>
        <v>1501.4219427330236</v>
      </c>
      <c r="H306" s="4">
        <v>100</v>
      </c>
      <c r="I306" s="4">
        <f t="shared" si="33"/>
        <v>5842.8268851883468</v>
      </c>
      <c r="J306" s="4">
        <f t="shared" si="34"/>
        <v>500</v>
      </c>
      <c r="K306" s="4" t="str">
        <f t="shared" si="35"/>
        <v/>
      </c>
      <c r="L306" s="4">
        <f t="shared" si="36"/>
        <v>2163.4573496323683</v>
      </c>
      <c r="M306" s="4">
        <f>_xlfn.LET(
_xlpm.CumulativeInterestCalculation,SUM($F$29:$F306),
_xlpm.IsPrincipalZeroCondition,ROUND($I305,2) = 0,
_xlpm.IsPrincipalRemainingBlankCondition,$I305="",
_xlpm.IsPeriodBlankCondition,ISBLANK($A306),
_xlpm.Calculation,IF(_xlpm.IsPeriodBlankCondition,"",IF(_xlpm.IsPrincipalRemainingBlankCondition,"",IF(_xlpm.IsPrincipalZeroCondition,"",_xlpm.CumulativeInterestCalculation))),
_xlpm.Calculation
)</f>
        <v>296736.23800812673</v>
      </c>
      <c r="N306" s="4">
        <f>_xlfn.LET(
_xlpm.CumulativePrincipalCalculation,SUM($G$29:$H306),
_xlpm.CumulativePrincipalCalculationIfPrincipalLessThenOrEqualToMonthlyPaymentCondition,$N305+$H306,
_xlpm.PrincipalOwedCalculation,$B$10-$F306,
_xlpm.IsPrincipalLessThenOrEqualToMonthlyPaymentCondition,$I305&lt;=$B$10,
_xlpm.IsPrincipalZeroCondition,ROUND($I305,2) = 0,
_xlpm.IsPrincipalRemainingBlankCondition,$I305="",
_xlpm.IsPeriodBlankCondition,ISBLANK($A306),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174157.1731148118</v>
      </c>
      <c r="O306" s="4">
        <f>_xlfn.LET(
_xlpm.CumulativePMICalculation,SUM($K$29:$K306),
_xlpm.IsPrincipalZeroCondition,ROUND($I305,2) = 0,
_xlpm.IsPrincipalRemainingBlankCondition,$I305="",
_xlpm.IsPeriodBlankCondition,ISBLANK($A306),
_xlpm.Calculation,IF(_xlpm.IsPeriodBlankCondition,"",IF(_xlpm.IsPrincipalRemainingBlankCondition,"",IF(_xlpm.IsPrincipalZeroCondition,"",_xlpm.CumulativePMICalculation))),
_xlpm.Calculation
)</f>
        <v>26100</v>
      </c>
      <c r="P306" s="4">
        <f t="shared" si="39"/>
        <v>496993.4111229385</v>
      </c>
      <c r="Q306" s="4">
        <f>_xlfn.LET(
_xlpm.CumulativeHousingPaymentsIncludingAdditionalCosts,SUM($L$29:$L306),
_xlpm.PrincipalOwedCalculation,$B$10-$F306,
_xlpm.IsPrincipalLessThenOrEqualToMonthlyPaymentCondition,$I305&lt;=$B$10,
_xlpm.IsPrincipalZeroCondition,ROUND($I305,2) = 0,
_xlpm.IsPrincipalRemainingBlankCondition,$I305="",
_xlpm.IsPeriodBlankCondition,ISBLANK($A306),
_xlpm.Calculation,IF(_xlpm.IsPeriodBlankCondition,"",IF(_xlpm.IsPrincipalRemainingBlankCondition,"",IF(_xlpm.IsPrincipalZeroCondition,"",_xlpm.CumulativeHousingPaymentsIncludingAdditionalCosts))),
_xlpm.Calculation
)</f>
        <v>635993.41112293734</v>
      </c>
    </row>
    <row r="307" spans="1:17" x14ac:dyDescent="0.3">
      <c r="A307">
        <v>279</v>
      </c>
      <c r="B307" s="34">
        <f t="shared" si="37"/>
        <v>52291</v>
      </c>
      <c r="C307" s="53">
        <v>0.1</v>
      </c>
      <c r="D307" s="35">
        <f>_xlfn.LET(
_xlpm.Payment,IF(OR($C307&lt;&gt;$C306,$C306=""),-PMT($C307/12,COUNT($A307:$A$628),$I306),$D306),
_xlpm.IsPrincipalRemainingZeroCondition,ROUND($I306,2)=0,
_xlpm.IsPrincipalRemainingBlankCondition,$I306="",
_xlpm.IsPeriodBlankCondition,ISBLANK($A307),
_xlpm.Calculation,IF(_xlpm.IsPeriodBlankCondition,"",IF(_xlpm.IsPrincipalRemainingBlankCondition,"",IF(_xlpm.IsPrincipalRemainingZeroCondition,"",_xlpm.Payment))),
_xlpm.Calculation
)</f>
        <v>1563.4573496323683</v>
      </c>
      <c r="E307" s="4">
        <f t="shared" si="38"/>
        <v>5842.8268851883468</v>
      </c>
      <c r="F307" s="4" cm="1">
        <f t="array" ref="F307">_xlfn.LET(
_xlpm.InterestCalculation,$I306*($C307/12),
_xlpm.IsPrincipalRemainingZeroCondition,ROUND($I306,2)=0,
_xlpm.IsPrincipalRemainingBlankCondition,$I306="",
_xlpm.IsPeriodBlankCondition,ISBLANK($A307),
_xlpm.Calculation,IF(_xlpm.IsPeriodBlankCondition,"",IF(_xlpm.IsPrincipalRemainingBlankCondition,"",IF(_xlpm.IsPrincipalRemainingZeroCondition,"",_xlpm.InterestCalculation))),
_xlpm.Calculation
)</f>
        <v>48.690224043236221</v>
      </c>
      <c r="G307" s="4">
        <f t="shared" si="40"/>
        <v>1514.7671255891321</v>
      </c>
      <c r="H307" s="4">
        <v>100</v>
      </c>
      <c r="I307" s="4">
        <f t="shared" si="33"/>
        <v>4228.0597595992149</v>
      </c>
      <c r="J307" s="4">
        <f t="shared" si="34"/>
        <v>500</v>
      </c>
      <c r="K307" s="4" t="str">
        <f t="shared" si="35"/>
        <v/>
      </c>
      <c r="L307" s="4">
        <f t="shared" si="36"/>
        <v>2163.4573496323683</v>
      </c>
      <c r="M307" s="4">
        <f>_xlfn.LET(
_xlpm.CumulativeInterestCalculation,SUM($F$29:$F307),
_xlpm.IsPrincipalZeroCondition,ROUND($I306,2) = 0,
_xlpm.IsPrincipalRemainingBlankCondition,$I306="",
_xlpm.IsPeriodBlankCondition,ISBLANK($A307),
_xlpm.Calculation,IF(_xlpm.IsPeriodBlankCondition,"",IF(_xlpm.IsPrincipalRemainingBlankCondition,"",IF(_xlpm.IsPrincipalZeroCondition,"",_xlpm.CumulativeInterestCalculation))),
_xlpm.Calculation
)</f>
        <v>296784.92823216994</v>
      </c>
      <c r="N307" s="4">
        <f>_xlfn.LET(
_xlpm.CumulativePrincipalCalculation,SUM($G$29:$H307),
_xlpm.CumulativePrincipalCalculationIfPrincipalLessThenOrEqualToMonthlyPaymentCondition,$N306+$H307,
_xlpm.PrincipalOwedCalculation,$B$10-$F307,
_xlpm.IsPrincipalLessThenOrEqualToMonthlyPaymentCondition,$I306&lt;=$B$10,
_xlpm.IsPrincipalZeroCondition,ROUND($I306,2) = 0,
_xlpm.IsPrincipalRemainingBlankCondition,$I306="",
_xlpm.IsPeriodBlankCondition,ISBLANK($A307),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175771.94024040093</v>
      </c>
      <c r="O307" s="4">
        <f>_xlfn.LET(
_xlpm.CumulativePMICalculation,SUM($K$29:$K307),
_xlpm.IsPrincipalZeroCondition,ROUND($I306,2) = 0,
_xlpm.IsPrincipalRemainingBlankCondition,$I306="",
_xlpm.IsPeriodBlankCondition,ISBLANK($A307),
_xlpm.Calculation,IF(_xlpm.IsPeriodBlankCondition,"",IF(_xlpm.IsPrincipalRemainingBlankCondition,"",IF(_xlpm.IsPrincipalZeroCondition,"",_xlpm.CumulativePMICalculation))),
_xlpm.Calculation
)</f>
        <v>26100</v>
      </c>
      <c r="P307" s="4">
        <f t="shared" si="39"/>
        <v>498656.8684725709</v>
      </c>
      <c r="Q307" s="4">
        <f>_xlfn.LET(
_xlpm.CumulativeHousingPaymentsIncludingAdditionalCosts,SUM($L$29:$L307),
_xlpm.PrincipalOwedCalculation,$B$10-$F307,
_xlpm.IsPrincipalLessThenOrEqualToMonthlyPaymentCondition,$I306&lt;=$B$10,
_xlpm.IsPrincipalZeroCondition,ROUND($I306,2) = 0,
_xlpm.IsPrincipalRemainingBlankCondition,$I306="",
_xlpm.IsPeriodBlankCondition,ISBLANK($A307),
_xlpm.Calculation,IF(_xlpm.IsPeriodBlankCondition,"",IF(_xlpm.IsPrincipalRemainingBlankCondition,"",IF(_xlpm.IsPrincipalZeroCondition,"",_xlpm.CumulativeHousingPaymentsIncludingAdditionalCosts))),
_xlpm.Calculation
)</f>
        <v>638156.86847256974</v>
      </c>
    </row>
    <row r="308" spans="1:17" x14ac:dyDescent="0.3">
      <c r="A308">
        <v>280</v>
      </c>
      <c r="B308" s="34">
        <f t="shared" si="37"/>
        <v>52322</v>
      </c>
      <c r="C308" s="53">
        <v>0.1</v>
      </c>
      <c r="D308" s="35">
        <f>_xlfn.LET(
_xlpm.Payment,IF(OR($C308&lt;&gt;$C307,$C307=""),-PMT($C308/12,COUNT($A308:$A$628),$I307),$D307),
_xlpm.IsPrincipalRemainingZeroCondition,ROUND($I307,2)=0,
_xlpm.IsPrincipalRemainingBlankCondition,$I307="",
_xlpm.IsPeriodBlankCondition,ISBLANK($A308),
_xlpm.Calculation,IF(_xlpm.IsPeriodBlankCondition,"",IF(_xlpm.IsPrincipalRemainingBlankCondition,"",IF(_xlpm.IsPrincipalRemainingZeroCondition,"",_xlpm.Payment))),
_xlpm.Calculation
)</f>
        <v>1563.4573496323683</v>
      </c>
      <c r="E308" s="4">
        <f t="shared" si="38"/>
        <v>4228.0597595992149</v>
      </c>
      <c r="F308" s="4" cm="1">
        <f t="array" ref="F308">_xlfn.LET(
_xlpm.InterestCalculation,$I307*($C308/12),
_xlpm.IsPrincipalRemainingZeroCondition,ROUND($I307,2)=0,
_xlpm.IsPrincipalRemainingBlankCondition,$I307="",
_xlpm.IsPeriodBlankCondition,ISBLANK($A308),
_xlpm.Calculation,IF(_xlpm.IsPeriodBlankCondition,"",IF(_xlpm.IsPrincipalRemainingBlankCondition,"",IF(_xlpm.IsPrincipalRemainingZeroCondition,"",_xlpm.InterestCalculation))),
_xlpm.Calculation
)</f>
        <v>35.233831329993457</v>
      </c>
      <c r="G308" s="4">
        <f t="shared" si="40"/>
        <v>1528.2235183023747</v>
      </c>
      <c r="H308" s="4">
        <v>100</v>
      </c>
      <c r="I308" s="4">
        <f t="shared" si="33"/>
        <v>2599.8362412968399</v>
      </c>
      <c r="J308" s="4">
        <f t="shared" si="34"/>
        <v>500</v>
      </c>
      <c r="K308" s="4" t="str">
        <f t="shared" si="35"/>
        <v/>
      </c>
      <c r="L308" s="4">
        <f t="shared" si="36"/>
        <v>2163.4573496323683</v>
      </c>
      <c r="M308" s="4">
        <f>_xlfn.LET(
_xlpm.CumulativeInterestCalculation,SUM($F$29:$F308),
_xlpm.IsPrincipalZeroCondition,ROUND($I307,2) = 0,
_xlpm.IsPrincipalRemainingBlankCondition,$I307="",
_xlpm.IsPeriodBlankCondition,ISBLANK($A308),
_xlpm.Calculation,IF(_xlpm.IsPeriodBlankCondition,"",IF(_xlpm.IsPrincipalRemainingBlankCondition,"",IF(_xlpm.IsPrincipalZeroCondition,"",_xlpm.CumulativeInterestCalculation))),
_xlpm.Calculation
)</f>
        <v>296820.16206349991</v>
      </c>
      <c r="N308" s="4">
        <f>_xlfn.LET(
_xlpm.CumulativePrincipalCalculation,SUM($G$29:$H308),
_xlpm.CumulativePrincipalCalculationIfPrincipalLessThenOrEqualToMonthlyPaymentCondition,$N307+$H308,
_xlpm.PrincipalOwedCalculation,$B$10-$F308,
_xlpm.IsPrincipalLessThenOrEqualToMonthlyPaymentCondition,$I307&lt;=$B$10,
_xlpm.IsPrincipalZeroCondition,ROUND($I307,2) = 0,
_xlpm.IsPrincipalRemainingBlankCondition,$I307="",
_xlpm.IsPeriodBlankCondition,ISBLANK($A308),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177400.1637587033</v>
      </c>
      <c r="O308" s="4">
        <f>_xlfn.LET(
_xlpm.CumulativePMICalculation,SUM($K$29:$K308),
_xlpm.IsPrincipalZeroCondition,ROUND($I307,2) = 0,
_xlpm.IsPrincipalRemainingBlankCondition,$I307="",
_xlpm.IsPeriodBlankCondition,ISBLANK($A308),
_xlpm.Calculation,IF(_xlpm.IsPeriodBlankCondition,"",IF(_xlpm.IsPrincipalRemainingBlankCondition,"",IF(_xlpm.IsPrincipalZeroCondition,"",_xlpm.CumulativePMICalculation))),
_xlpm.Calculation
)</f>
        <v>26100</v>
      </c>
      <c r="P308" s="4">
        <f t="shared" si="39"/>
        <v>500320.32582220319</v>
      </c>
      <c r="Q308" s="4">
        <f>_xlfn.LET(
_xlpm.CumulativeHousingPaymentsIncludingAdditionalCosts,SUM($L$29:$L308),
_xlpm.PrincipalOwedCalculation,$B$10-$F308,
_xlpm.IsPrincipalLessThenOrEqualToMonthlyPaymentCondition,$I307&lt;=$B$10,
_xlpm.IsPrincipalZeroCondition,ROUND($I307,2) = 0,
_xlpm.IsPrincipalRemainingBlankCondition,$I307="",
_xlpm.IsPeriodBlankCondition,ISBLANK($A308),
_xlpm.Calculation,IF(_xlpm.IsPeriodBlankCondition,"",IF(_xlpm.IsPrincipalRemainingBlankCondition,"",IF(_xlpm.IsPrincipalZeroCondition,"",_xlpm.CumulativeHousingPaymentsIncludingAdditionalCosts))),
_xlpm.Calculation
)</f>
        <v>640320.32582220214</v>
      </c>
    </row>
    <row r="309" spans="1:17" x14ac:dyDescent="0.3">
      <c r="A309">
        <v>281</v>
      </c>
      <c r="B309" s="34">
        <f t="shared" si="37"/>
        <v>52352</v>
      </c>
      <c r="C309" s="53">
        <v>0.1</v>
      </c>
      <c r="D309" s="35">
        <f>_xlfn.LET(
_xlpm.Payment,IF(OR($C309&lt;&gt;$C308,$C308=""),-PMT($C309/12,COUNT($A309:$A$628),$I308),$D308),
_xlpm.IsPrincipalRemainingZeroCondition,ROUND($I308,2)=0,
_xlpm.IsPrincipalRemainingBlankCondition,$I308="",
_xlpm.IsPeriodBlankCondition,ISBLANK($A309),
_xlpm.Calculation,IF(_xlpm.IsPeriodBlankCondition,"",IF(_xlpm.IsPrincipalRemainingBlankCondition,"",IF(_xlpm.IsPrincipalRemainingZeroCondition,"",_xlpm.Payment))),
_xlpm.Calculation
)</f>
        <v>1563.4573496323683</v>
      </c>
      <c r="E309" s="4">
        <f t="shared" si="38"/>
        <v>2599.8362412968399</v>
      </c>
      <c r="F309" s="4" cm="1">
        <f t="array" ref="F309">_xlfn.LET(
_xlpm.InterestCalculation,$I308*($C309/12),
_xlpm.IsPrincipalRemainingZeroCondition,ROUND($I308,2)=0,
_xlpm.IsPrincipalRemainingBlankCondition,$I308="",
_xlpm.IsPeriodBlankCondition,ISBLANK($A309),
_xlpm.Calculation,IF(_xlpm.IsPeriodBlankCondition,"",IF(_xlpm.IsPrincipalRemainingBlankCondition,"",IF(_xlpm.IsPrincipalRemainingZeroCondition,"",_xlpm.InterestCalculation))),
_xlpm.Calculation
)</f>
        <v>21.665302010807</v>
      </c>
      <c r="G309" s="4">
        <f t="shared" si="40"/>
        <v>1541.7920476215613</v>
      </c>
      <c r="H309" s="4">
        <v>100</v>
      </c>
      <c r="I309" s="4">
        <f t="shared" si="33"/>
        <v>958.04419367527862</v>
      </c>
      <c r="J309" s="4">
        <f t="shared" si="34"/>
        <v>500</v>
      </c>
      <c r="K309" s="4" t="str">
        <f t="shared" si="35"/>
        <v/>
      </c>
      <c r="L309" s="4">
        <f t="shared" si="36"/>
        <v>2163.4573496323683</v>
      </c>
      <c r="M309" s="4">
        <f>_xlfn.LET(
_xlpm.CumulativeInterestCalculation,SUM($F$29:$F309),
_xlpm.IsPrincipalZeroCondition,ROUND($I308,2) = 0,
_xlpm.IsPrincipalRemainingBlankCondition,$I308="",
_xlpm.IsPeriodBlankCondition,ISBLANK($A309),
_xlpm.Calculation,IF(_xlpm.IsPeriodBlankCondition,"",IF(_xlpm.IsPrincipalRemainingBlankCondition,"",IF(_xlpm.IsPrincipalZeroCondition,"",_xlpm.CumulativeInterestCalculation))),
_xlpm.Calculation
)</f>
        <v>296841.82736551075</v>
      </c>
      <c r="N309" s="4">
        <f>_xlfn.LET(
_xlpm.CumulativePrincipalCalculation,SUM($G$29:$H309),
_xlpm.CumulativePrincipalCalculationIfPrincipalLessThenOrEqualToMonthlyPaymentCondition,$N308+$H309,
_xlpm.PrincipalOwedCalculation,$B$10-$F309,
_xlpm.IsPrincipalLessThenOrEqualToMonthlyPaymentCondition,$I308&lt;=$B$10,
_xlpm.IsPrincipalZeroCondition,ROUND($I308,2) = 0,
_xlpm.IsPrincipalRemainingBlankCondition,$I308="",
_xlpm.IsPeriodBlankCondition,ISBLANK($A309),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179041.95580632487</v>
      </c>
      <c r="O309" s="4">
        <f>_xlfn.LET(
_xlpm.CumulativePMICalculation,SUM($K$29:$K309),
_xlpm.IsPrincipalZeroCondition,ROUND($I308,2) = 0,
_xlpm.IsPrincipalRemainingBlankCondition,$I308="",
_xlpm.IsPeriodBlankCondition,ISBLANK($A309),
_xlpm.Calculation,IF(_xlpm.IsPeriodBlankCondition,"",IF(_xlpm.IsPrincipalRemainingBlankCondition,"",IF(_xlpm.IsPrincipalZeroCondition,"",_xlpm.CumulativePMICalculation))),
_xlpm.Calculation
)</f>
        <v>26100</v>
      </c>
      <c r="P309" s="4">
        <f t="shared" si="39"/>
        <v>501983.78317183559</v>
      </c>
      <c r="Q309" s="4">
        <f>_xlfn.LET(
_xlpm.CumulativeHousingPaymentsIncludingAdditionalCosts,SUM($L$29:$L309),
_xlpm.PrincipalOwedCalculation,$B$10-$F309,
_xlpm.IsPrincipalLessThenOrEqualToMonthlyPaymentCondition,$I308&lt;=$B$10,
_xlpm.IsPrincipalZeroCondition,ROUND($I308,2) = 0,
_xlpm.IsPrincipalRemainingBlankCondition,$I308="",
_xlpm.IsPeriodBlankCondition,ISBLANK($A309),
_xlpm.Calculation,IF(_xlpm.IsPeriodBlankCondition,"",IF(_xlpm.IsPrincipalRemainingBlankCondition,"",IF(_xlpm.IsPrincipalZeroCondition,"",_xlpm.CumulativeHousingPaymentsIncludingAdditionalCosts))),
_xlpm.Calculation
)</f>
        <v>642483.78317183454</v>
      </c>
    </row>
    <row r="310" spans="1:17" x14ac:dyDescent="0.3">
      <c r="A310">
        <v>282</v>
      </c>
      <c r="B310" s="34">
        <f t="shared" si="37"/>
        <v>52383</v>
      </c>
      <c r="C310" s="53">
        <v>0.1</v>
      </c>
      <c r="D310" s="35">
        <f>_xlfn.LET(
_xlpm.Payment,IF(OR($C310&lt;&gt;$C309,$C309=""),-PMT($C310/12,COUNT($A310:$A$628),$I309),$D309),
_xlpm.IsPrincipalRemainingZeroCondition,ROUND($I309,2)=0,
_xlpm.IsPrincipalRemainingBlankCondition,$I309="",
_xlpm.IsPeriodBlankCondition,ISBLANK($A310),
_xlpm.Calculation,IF(_xlpm.IsPeriodBlankCondition,"",IF(_xlpm.IsPrincipalRemainingBlankCondition,"",IF(_xlpm.IsPrincipalRemainingZeroCondition,"",_xlpm.Payment))),
_xlpm.Calculation
)</f>
        <v>1563.4573496323683</v>
      </c>
      <c r="E310" s="4">
        <f t="shared" si="38"/>
        <v>958.04419367527862</v>
      </c>
      <c r="F310" s="4" cm="1">
        <f t="array" ref="F310">_xlfn.LET(
_xlpm.InterestCalculation,$I309*($C310/12),
_xlpm.IsPrincipalRemainingZeroCondition,ROUND($I309,2)=0,
_xlpm.IsPrincipalRemainingBlankCondition,$I309="",
_xlpm.IsPeriodBlankCondition,ISBLANK($A310),
_xlpm.Calculation,IF(_xlpm.IsPeriodBlankCondition,"",IF(_xlpm.IsPrincipalRemainingBlankCondition,"",IF(_xlpm.IsPrincipalRemainingZeroCondition,"",_xlpm.InterestCalculation))),
_xlpm.Calculation
)</f>
        <v>7.9837016139606547</v>
      </c>
      <c r="G310" s="4">
        <f t="shared" si="40"/>
        <v>958.04419367527862</v>
      </c>
      <c r="H310" s="4">
        <v>100</v>
      </c>
      <c r="I310" s="4">
        <f t="shared" si="33"/>
        <v>0</v>
      </c>
      <c r="J310" s="4">
        <f t="shared" si="34"/>
        <v>500</v>
      </c>
      <c r="K310" s="4" t="str">
        <f t="shared" si="35"/>
        <v/>
      </c>
      <c r="L310" s="4">
        <f t="shared" si="36"/>
        <v>1466.0278952892393</v>
      </c>
      <c r="M310" s="4">
        <f>_xlfn.LET(
_xlpm.CumulativeInterestCalculation,SUM($F$29:$F310),
_xlpm.IsPrincipalZeroCondition,ROUND($I309,2) = 0,
_xlpm.IsPrincipalRemainingBlankCondition,$I309="",
_xlpm.IsPeriodBlankCondition,ISBLANK($A310),
_xlpm.Calculation,IF(_xlpm.IsPeriodBlankCondition,"",IF(_xlpm.IsPrincipalRemainingBlankCondition,"",IF(_xlpm.IsPrincipalZeroCondition,"",_xlpm.CumulativeInterestCalculation))),
_xlpm.Calculation
)</f>
        <v>296849.81106712471</v>
      </c>
      <c r="N310" s="4">
        <f>_xlfn.LET(
_xlpm.CumulativePrincipalCalculation,SUM($G$29:$H310),
_xlpm.CumulativePrincipalCalculationIfPrincipalLessThenOrEqualToMonthlyPaymentCondition,$N309+$H310,
_xlpm.PrincipalOwedCalculation,$B$10-$F310,
_xlpm.IsPrincipalLessThenOrEqualToMonthlyPaymentCondition,$I309&lt;=$B$10,
_xlpm.IsPrincipalZeroCondition,ROUND($I309,2) = 0,
_xlpm.IsPrincipalRemainingBlankCondition,$I309="",
_xlpm.IsPeriodBlankCondition,ISBLANK($A310),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>179141.95580632487</v>
      </c>
      <c r="O310" s="4">
        <f>_xlfn.LET(
_xlpm.CumulativePMICalculation,SUM($K$29:$K310),
_xlpm.IsPrincipalZeroCondition,ROUND($I309,2) = 0,
_xlpm.IsPrincipalRemainingBlankCondition,$I309="",
_xlpm.IsPeriodBlankCondition,ISBLANK($A310),
_xlpm.Calculation,IF(_xlpm.IsPeriodBlankCondition,"",IF(_xlpm.IsPrincipalRemainingBlankCondition,"",IF(_xlpm.IsPrincipalZeroCondition,"",_xlpm.CumulativePMICalculation))),
_xlpm.Calculation
)</f>
        <v>26100</v>
      </c>
      <c r="P310" s="4">
        <f t="shared" si="39"/>
        <v>502091.76687344955</v>
      </c>
      <c r="Q310" s="4">
        <f>_xlfn.LET(
_xlpm.CumulativeHousingPaymentsIncludingAdditionalCosts,SUM($L$29:$L310),
_xlpm.PrincipalOwedCalculation,$B$10-$F310,
_xlpm.IsPrincipalLessThenOrEqualToMonthlyPaymentCondition,$I309&lt;=$B$10,
_xlpm.IsPrincipalZeroCondition,ROUND($I309,2) = 0,
_xlpm.IsPrincipalRemainingBlankCondition,$I309="",
_xlpm.IsPeriodBlankCondition,ISBLANK($A310),
_xlpm.Calculation,IF(_xlpm.IsPeriodBlankCondition,"",IF(_xlpm.IsPrincipalRemainingBlankCondition,"",IF(_xlpm.IsPrincipalZeroCondition,"",_xlpm.CumulativeHousingPaymentsIncludingAdditionalCosts))),
_xlpm.Calculation
)</f>
        <v>643949.81106712378</v>
      </c>
    </row>
    <row r="311" spans="1:17" x14ac:dyDescent="0.3">
      <c r="A311">
        <v>283</v>
      </c>
      <c r="B311" s="34">
        <f t="shared" si="37"/>
        <v>52413</v>
      </c>
      <c r="C311" s="53">
        <v>0.1</v>
      </c>
      <c r="D311" s="35" t="str">
        <f>_xlfn.LET(
_xlpm.Payment,IF(OR($C311&lt;&gt;$C310,$C310=""),-PMT($C311/12,COUNT($A311:$A$628),$I310),$D310),
_xlpm.IsPrincipalRemainingZeroCondition,ROUND($I310,2)=0,
_xlpm.IsPrincipalRemainingBlankCondition,$I310="",
_xlpm.IsPeriodBlankCondition,ISBLANK($A311),
_xlpm.Calculation,IF(_xlpm.IsPeriodBlankCondition,"",IF(_xlpm.IsPrincipalRemainingBlankCondition,"",IF(_xlpm.IsPrincipalRemainingZeroCondition,"",_xlpm.Payment))),
_xlpm.Calculation
)</f>
        <v/>
      </c>
      <c r="E311" s="4" t="str">
        <f t="shared" si="38"/>
        <v/>
      </c>
      <c r="F311" s="4" t="str" cm="1">
        <f t="array" ref="F311">_xlfn.LET(
_xlpm.InterestCalculation,$I310*($C311/12),
_xlpm.IsPrincipalRemainingZeroCondition,ROUND($I310,2)=0,
_xlpm.IsPrincipalRemainingBlankCondition,$I310="",
_xlpm.IsPeriodBlankCondition,ISBLANK($A311),
_xlpm.Calculation,IF(_xlpm.IsPeriodBlankCondition,"",IF(_xlpm.IsPrincipalRemainingBlankCondition,"",IF(_xlpm.IsPrincipalRemainingZeroCondition,"",_xlpm.InterestCalculation))),
_xlpm.Calculation
)</f>
        <v/>
      </c>
      <c r="G311" s="4" t="str">
        <f t="shared" si="40"/>
        <v/>
      </c>
      <c r="H311" s="4">
        <v>100</v>
      </c>
      <c r="I311" s="4" t="str">
        <f t="shared" si="33"/>
        <v/>
      </c>
      <c r="J311" s="4" t="str">
        <f t="shared" si="34"/>
        <v/>
      </c>
      <c r="K311" s="4" t="str">
        <f t="shared" si="35"/>
        <v/>
      </c>
      <c r="L311" s="4" t="str">
        <f t="shared" si="36"/>
        <v/>
      </c>
      <c r="M311" s="4" t="str">
        <f>_xlfn.LET(
_xlpm.CumulativeInterestCalculation,SUM($F$29:$F311),
_xlpm.IsPrincipalZeroCondition,ROUND($I310,2) = 0,
_xlpm.IsPrincipalRemainingBlankCondition,$I310="",
_xlpm.IsPeriodBlankCondition,ISBLANK($A311),
_xlpm.Calculation,IF(_xlpm.IsPeriodBlankCondition,"",IF(_xlpm.IsPrincipalRemainingBlankCondition,"",IF(_xlpm.IsPrincipalZeroCondition,"",_xlpm.CumulativeInterestCalculation))),
_xlpm.Calculation
)</f>
        <v/>
      </c>
      <c r="N311" s="4" t="str">
        <f>_xlfn.LET(
_xlpm.CumulativePrincipalCalculation,SUM($G$29:$H311),
_xlpm.CumulativePrincipalCalculationIfPrincipalLessThenOrEqualToMonthlyPaymentCondition,$N310+$H311,
_xlpm.PrincipalOwedCalculation,$B$10-$F311,
_xlpm.IsPrincipalLessThenOrEqualToMonthlyPaymentCondition,$I310&lt;=$B$10,
_xlpm.IsPrincipalZeroCondition,ROUND($I310,2) = 0,
_xlpm.IsPrincipalRemainingBlankCondition,$I310="",
_xlpm.IsPeriodBlankCondition,ISBLANK($A311),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11" s="4" t="str">
        <f>_xlfn.LET(
_xlpm.CumulativePMICalculation,SUM($K$29:$K311),
_xlpm.IsPrincipalZeroCondition,ROUND($I310,2) = 0,
_xlpm.IsPrincipalRemainingBlankCondition,$I310="",
_xlpm.IsPeriodBlankCondition,ISBLANK($A311),
_xlpm.Calculation,IF(_xlpm.IsPeriodBlankCondition,"",IF(_xlpm.IsPrincipalRemainingBlankCondition,"",IF(_xlpm.IsPrincipalZeroCondition,"",_xlpm.CumulativePMICalculation))),
_xlpm.Calculation
)</f>
        <v/>
      </c>
      <c r="P311" s="4" t="str">
        <f t="shared" si="39"/>
        <v/>
      </c>
      <c r="Q311" s="4" t="str">
        <f>_xlfn.LET(
_xlpm.CumulativeHousingPaymentsIncludingAdditionalCosts,SUM($L$29:$L311),
_xlpm.PrincipalOwedCalculation,$B$10-$F311,
_xlpm.IsPrincipalLessThenOrEqualToMonthlyPaymentCondition,$I310&lt;=$B$10,
_xlpm.IsPrincipalZeroCondition,ROUND($I310,2) = 0,
_xlpm.IsPrincipalRemainingBlankCondition,$I310="",
_xlpm.IsPeriodBlankCondition,ISBLANK($A311),
_xlpm.Calculation,IF(_xlpm.IsPeriodBlankCondition,"",IF(_xlpm.IsPrincipalRemainingBlankCondition,"",IF(_xlpm.IsPrincipalZeroCondition,"",_xlpm.CumulativeHousingPaymentsIncludingAdditionalCosts))),
_xlpm.Calculation
)</f>
        <v/>
      </c>
    </row>
    <row r="312" spans="1:17" x14ac:dyDescent="0.3">
      <c r="A312">
        <v>284</v>
      </c>
      <c r="B312" s="34">
        <f t="shared" si="37"/>
        <v>52444</v>
      </c>
      <c r="C312" s="53">
        <v>0.1</v>
      </c>
      <c r="D312" s="35" t="str">
        <f>_xlfn.LET(
_xlpm.Payment,IF(OR($C312&lt;&gt;$C311,$C311=""),-PMT($C312/12,COUNT($A312:$A$628),$I311),$D311),
_xlpm.IsPrincipalRemainingZeroCondition,ROUND($I311,2)=0,
_xlpm.IsPrincipalRemainingBlankCondition,$I311="",
_xlpm.IsPeriodBlankCondition,ISBLANK($A312),
_xlpm.Calculation,IF(_xlpm.IsPeriodBlankCondition,"",IF(_xlpm.IsPrincipalRemainingBlankCondition,"",IF(_xlpm.IsPrincipalRemainingZeroCondition,"",_xlpm.Payment))),
_xlpm.Calculation
)</f>
        <v/>
      </c>
      <c r="E312" s="4" t="str">
        <f t="shared" si="38"/>
        <v/>
      </c>
      <c r="F312" s="4" t="str" cm="1">
        <f t="array" ref="F312">_xlfn.LET(
_xlpm.InterestCalculation,$I311*($C312/12),
_xlpm.IsPrincipalRemainingZeroCondition,ROUND($I311,2)=0,
_xlpm.IsPrincipalRemainingBlankCondition,$I311="",
_xlpm.IsPeriodBlankCondition,ISBLANK($A312),
_xlpm.Calculation,IF(_xlpm.IsPeriodBlankCondition,"",IF(_xlpm.IsPrincipalRemainingBlankCondition,"",IF(_xlpm.IsPrincipalRemainingZeroCondition,"",_xlpm.InterestCalculation))),
_xlpm.Calculation
)</f>
        <v/>
      </c>
      <c r="G312" s="4" t="str">
        <f t="shared" si="40"/>
        <v/>
      </c>
      <c r="H312" s="4">
        <v>100</v>
      </c>
      <c r="I312" s="4" t="str">
        <f t="shared" si="33"/>
        <v/>
      </c>
      <c r="J312" s="4" t="str">
        <f t="shared" si="34"/>
        <v/>
      </c>
      <c r="K312" s="4" t="str">
        <f t="shared" si="35"/>
        <v/>
      </c>
      <c r="L312" s="4" t="str">
        <f t="shared" si="36"/>
        <v/>
      </c>
      <c r="M312" s="4" t="str">
        <f>_xlfn.LET(
_xlpm.CumulativeInterestCalculation,SUM($F$29:$F312),
_xlpm.IsPrincipalZeroCondition,ROUND($I311,2) = 0,
_xlpm.IsPrincipalRemainingBlankCondition,$I311="",
_xlpm.IsPeriodBlankCondition,ISBLANK($A312),
_xlpm.Calculation,IF(_xlpm.IsPeriodBlankCondition,"",IF(_xlpm.IsPrincipalRemainingBlankCondition,"",IF(_xlpm.IsPrincipalZeroCondition,"",_xlpm.CumulativeInterestCalculation))),
_xlpm.Calculation
)</f>
        <v/>
      </c>
      <c r="N312" s="4" t="str">
        <f>_xlfn.LET(
_xlpm.CumulativePrincipalCalculation,SUM($G$29:$H312),
_xlpm.CumulativePrincipalCalculationIfPrincipalLessThenOrEqualToMonthlyPaymentCondition,$N311+$H312,
_xlpm.PrincipalOwedCalculation,$B$10-$F312,
_xlpm.IsPrincipalLessThenOrEqualToMonthlyPaymentCondition,$I311&lt;=$B$10,
_xlpm.IsPrincipalZeroCondition,ROUND($I311,2) = 0,
_xlpm.IsPrincipalRemainingBlankCondition,$I311="",
_xlpm.IsPeriodBlankCondition,ISBLANK($A312),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12" s="4" t="str">
        <f>_xlfn.LET(
_xlpm.CumulativePMICalculation,SUM($K$29:$K312),
_xlpm.IsPrincipalZeroCondition,ROUND($I311,2) = 0,
_xlpm.IsPrincipalRemainingBlankCondition,$I311="",
_xlpm.IsPeriodBlankCondition,ISBLANK($A312),
_xlpm.Calculation,IF(_xlpm.IsPeriodBlankCondition,"",IF(_xlpm.IsPrincipalRemainingBlankCondition,"",IF(_xlpm.IsPrincipalZeroCondition,"",_xlpm.CumulativePMICalculation))),
_xlpm.Calculation
)</f>
        <v/>
      </c>
      <c r="P312" s="4" t="str">
        <f t="shared" si="39"/>
        <v/>
      </c>
      <c r="Q312" s="4" t="str">
        <f>_xlfn.LET(
_xlpm.CumulativeHousingPaymentsIncludingAdditionalCosts,SUM($L$29:$L312),
_xlpm.PrincipalOwedCalculation,$B$10-$F312,
_xlpm.IsPrincipalLessThenOrEqualToMonthlyPaymentCondition,$I311&lt;=$B$10,
_xlpm.IsPrincipalZeroCondition,ROUND($I311,2) = 0,
_xlpm.IsPrincipalRemainingBlankCondition,$I311="",
_xlpm.IsPeriodBlankCondition,ISBLANK($A312),
_xlpm.Calculation,IF(_xlpm.IsPeriodBlankCondition,"",IF(_xlpm.IsPrincipalRemainingBlankCondition,"",IF(_xlpm.IsPrincipalZeroCondition,"",_xlpm.CumulativeHousingPaymentsIncludingAdditionalCosts))),
_xlpm.Calculation
)</f>
        <v/>
      </c>
    </row>
    <row r="313" spans="1:17" x14ac:dyDescent="0.3">
      <c r="A313">
        <v>285</v>
      </c>
      <c r="B313" s="34">
        <f t="shared" si="37"/>
        <v>52475</v>
      </c>
      <c r="C313" s="53">
        <v>0.1</v>
      </c>
      <c r="D313" s="35" t="str">
        <f>_xlfn.LET(
_xlpm.Payment,IF(OR($C313&lt;&gt;$C312,$C312=""),-PMT($C313/12,COUNT($A313:$A$628),$I312),$D312),
_xlpm.IsPrincipalRemainingZeroCondition,ROUND($I312,2)=0,
_xlpm.IsPrincipalRemainingBlankCondition,$I312="",
_xlpm.IsPeriodBlankCondition,ISBLANK($A313),
_xlpm.Calculation,IF(_xlpm.IsPeriodBlankCondition,"",IF(_xlpm.IsPrincipalRemainingBlankCondition,"",IF(_xlpm.IsPrincipalRemainingZeroCondition,"",_xlpm.Payment))),
_xlpm.Calculation
)</f>
        <v/>
      </c>
      <c r="E313" s="4" t="str">
        <f t="shared" si="38"/>
        <v/>
      </c>
      <c r="F313" s="4" t="str" cm="1">
        <f t="array" ref="F313">_xlfn.LET(
_xlpm.InterestCalculation,$I312*($C313/12),
_xlpm.IsPrincipalRemainingZeroCondition,ROUND($I312,2)=0,
_xlpm.IsPrincipalRemainingBlankCondition,$I312="",
_xlpm.IsPeriodBlankCondition,ISBLANK($A313),
_xlpm.Calculation,IF(_xlpm.IsPeriodBlankCondition,"",IF(_xlpm.IsPrincipalRemainingBlankCondition,"",IF(_xlpm.IsPrincipalRemainingZeroCondition,"",_xlpm.InterestCalculation))),
_xlpm.Calculation
)</f>
        <v/>
      </c>
      <c r="G313" s="4" t="str">
        <f t="shared" si="40"/>
        <v/>
      </c>
      <c r="H313" s="4">
        <v>100</v>
      </c>
      <c r="I313" s="4" t="str">
        <f t="shared" si="33"/>
        <v/>
      </c>
      <c r="J313" s="4" t="str">
        <f t="shared" si="34"/>
        <v/>
      </c>
      <c r="K313" s="4" t="str">
        <f t="shared" si="35"/>
        <v/>
      </c>
      <c r="L313" s="4" t="str">
        <f t="shared" si="36"/>
        <v/>
      </c>
      <c r="M313" s="4" t="str">
        <f>_xlfn.LET(
_xlpm.CumulativeInterestCalculation,SUM($F$29:$F313),
_xlpm.IsPrincipalZeroCondition,ROUND($I312,2) = 0,
_xlpm.IsPrincipalRemainingBlankCondition,$I312="",
_xlpm.IsPeriodBlankCondition,ISBLANK($A313),
_xlpm.Calculation,IF(_xlpm.IsPeriodBlankCondition,"",IF(_xlpm.IsPrincipalRemainingBlankCondition,"",IF(_xlpm.IsPrincipalZeroCondition,"",_xlpm.CumulativeInterestCalculation))),
_xlpm.Calculation
)</f>
        <v/>
      </c>
      <c r="N313" s="4" t="str">
        <f>_xlfn.LET(
_xlpm.CumulativePrincipalCalculation,SUM($G$29:$H313),
_xlpm.CumulativePrincipalCalculationIfPrincipalLessThenOrEqualToMonthlyPaymentCondition,$N312+$H313,
_xlpm.PrincipalOwedCalculation,$B$10-$F313,
_xlpm.IsPrincipalLessThenOrEqualToMonthlyPaymentCondition,$I312&lt;=$B$10,
_xlpm.IsPrincipalZeroCondition,ROUND($I312,2) = 0,
_xlpm.IsPrincipalRemainingBlankCondition,$I312="",
_xlpm.IsPeriodBlankCondition,ISBLANK($A313),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13" s="4" t="str">
        <f>_xlfn.LET(
_xlpm.CumulativePMICalculation,SUM($K$29:$K313),
_xlpm.IsPrincipalZeroCondition,ROUND($I312,2) = 0,
_xlpm.IsPrincipalRemainingBlankCondition,$I312="",
_xlpm.IsPeriodBlankCondition,ISBLANK($A313),
_xlpm.Calculation,IF(_xlpm.IsPeriodBlankCondition,"",IF(_xlpm.IsPrincipalRemainingBlankCondition,"",IF(_xlpm.IsPrincipalZeroCondition,"",_xlpm.CumulativePMICalculation))),
_xlpm.Calculation
)</f>
        <v/>
      </c>
      <c r="P313" s="4" t="str">
        <f t="shared" si="39"/>
        <v/>
      </c>
      <c r="Q313" s="4" t="str">
        <f>_xlfn.LET(
_xlpm.CumulativeHousingPaymentsIncludingAdditionalCosts,SUM($L$29:$L313),
_xlpm.PrincipalOwedCalculation,$B$10-$F313,
_xlpm.IsPrincipalLessThenOrEqualToMonthlyPaymentCondition,$I312&lt;=$B$10,
_xlpm.IsPrincipalZeroCondition,ROUND($I312,2) = 0,
_xlpm.IsPrincipalRemainingBlankCondition,$I312="",
_xlpm.IsPeriodBlankCondition,ISBLANK($A313),
_xlpm.Calculation,IF(_xlpm.IsPeriodBlankCondition,"",IF(_xlpm.IsPrincipalRemainingBlankCondition,"",IF(_xlpm.IsPrincipalZeroCondition,"",_xlpm.CumulativeHousingPaymentsIncludingAdditionalCosts))),
_xlpm.Calculation
)</f>
        <v/>
      </c>
    </row>
    <row r="314" spans="1:17" x14ac:dyDescent="0.3">
      <c r="A314">
        <v>286</v>
      </c>
      <c r="B314" s="34">
        <f t="shared" si="37"/>
        <v>52505</v>
      </c>
      <c r="C314" s="53">
        <v>0.1</v>
      </c>
      <c r="D314" s="35" t="str">
        <f>_xlfn.LET(
_xlpm.Payment,IF(OR($C314&lt;&gt;$C313,$C313=""),-PMT($C314/12,COUNT($A314:$A$628),$I313),$D313),
_xlpm.IsPrincipalRemainingZeroCondition,ROUND($I313,2)=0,
_xlpm.IsPrincipalRemainingBlankCondition,$I313="",
_xlpm.IsPeriodBlankCondition,ISBLANK($A314),
_xlpm.Calculation,IF(_xlpm.IsPeriodBlankCondition,"",IF(_xlpm.IsPrincipalRemainingBlankCondition,"",IF(_xlpm.IsPrincipalRemainingZeroCondition,"",_xlpm.Payment))),
_xlpm.Calculation
)</f>
        <v/>
      </c>
      <c r="E314" s="4" t="str">
        <f t="shared" si="38"/>
        <v/>
      </c>
      <c r="F314" s="4" t="str" cm="1">
        <f t="array" ref="F314">_xlfn.LET(
_xlpm.InterestCalculation,$I313*($C314/12),
_xlpm.IsPrincipalRemainingZeroCondition,ROUND($I313,2)=0,
_xlpm.IsPrincipalRemainingBlankCondition,$I313="",
_xlpm.IsPeriodBlankCondition,ISBLANK($A314),
_xlpm.Calculation,IF(_xlpm.IsPeriodBlankCondition,"",IF(_xlpm.IsPrincipalRemainingBlankCondition,"",IF(_xlpm.IsPrincipalRemainingZeroCondition,"",_xlpm.InterestCalculation))),
_xlpm.Calculation
)</f>
        <v/>
      </c>
      <c r="G314" s="4" t="str">
        <f t="shared" si="40"/>
        <v/>
      </c>
      <c r="H314" s="4">
        <v>100</v>
      </c>
      <c r="I314" s="4" t="str">
        <f t="shared" si="33"/>
        <v/>
      </c>
      <c r="J314" s="4" t="str">
        <f t="shared" si="34"/>
        <v/>
      </c>
      <c r="K314" s="4" t="str">
        <f t="shared" si="35"/>
        <v/>
      </c>
      <c r="L314" s="4" t="str">
        <f t="shared" si="36"/>
        <v/>
      </c>
      <c r="M314" s="4" t="str">
        <f>_xlfn.LET(
_xlpm.CumulativeInterestCalculation,SUM($F$29:$F314),
_xlpm.IsPrincipalZeroCondition,ROUND($I313,2) = 0,
_xlpm.IsPrincipalRemainingBlankCondition,$I313="",
_xlpm.IsPeriodBlankCondition,ISBLANK($A314),
_xlpm.Calculation,IF(_xlpm.IsPeriodBlankCondition,"",IF(_xlpm.IsPrincipalRemainingBlankCondition,"",IF(_xlpm.IsPrincipalZeroCondition,"",_xlpm.CumulativeInterestCalculation))),
_xlpm.Calculation
)</f>
        <v/>
      </c>
      <c r="N314" s="4" t="str">
        <f>_xlfn.LET(
_xlpm.CumulativePrincipalCalculation,SUM($G$29:$H314),
_xlpm.CumulativePrincipalCalculationIfPrincipalLessThenOrEqualToMonthlyPaymentCondition,$N313+$H314,
_xlpm.PrincipalOwedCalculation,$B$10-$F314,
_xlpm.IsPrincipalLessThenOrEqualToMonthlyPaymentCondition,$I313&lt;=$B$10,
_xlpm.IsPrincipalZeroCondition,ROUND($I313,2) = 0,
_xlpm.IsPrincipalRemainingBlankCondition,$I313="",
_xlpm.IsPeriodBlankCondition,ISBLANK($A314),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14" s="4" t="str">
        <f>_xlfn.LET(
_xlpm.CumulativePMICalculation,SUM($K$29:$K314),
_xlpm.IsPrincipalZeroCondition,ROUND($I313,2) = 0,
_xlpm.IsPrincipalRemainingBlankCondition,$I313="",
_xlpm.IsPeriodBlankCondition,ISBLANK($A314),
_xlpm.Calculation,IF(_xlpm.IsPeriodBlankCondition,"",IF(_xlpm.IsPrincipalRemainingBlankCondition,"",IF(_xlpm.IsPrincipalZeroCondition,"",_xlpm.CumulativePMICalculation))),
_xlpm.Calculation
)</f>
        <v/>
      </c>
      <c r="P314" s="4" t="str">
        <f t="shared" si="39"/>
        <v/>
      </c>
      <c r="Q314" s="4" t="str">
        <f>_xlfn.LET(
_xlpm.CumulativeHousingPaymentsIncludingAdditionalCosts,SUM($L$29:$L314),
_xlpm.PrincipalOwedCalculation,$B$10-$F314,
_xlpm.IsPrincipalLessThenOrEqualToMonthlyPaymentCondition,$I313&lt;=$B$10,
_xlpm.IsPrincipalZeroCondition,ROUND($I313,2) = 0,
_xlpm.IsPrincipalRemainingBlankCondition,$I313="",
_xlpm.IsPeriodBlankCondition,ISBLANK($A314),
_xlpm.Calculation,IF(_xlpm.IsPeriodBlankCondition,"",IF(_xlpm.IsPrincipalRemainingBlankCondition,"",IF(_xlpm.IsPrincipalZeroCondition,"",_xlpm.CumulativeHousingPaymentsIncludingAdditionalCosts))),
_xlpm.Calculation
)</f>
        <v/>
      </c>
    </row>
    <row r="315" spans="1:17" x14ac:dyDescent="0.3">
      <c r="A315">
        <v>287</v>
      </c>
      <c r="B315" s="34">
        <f t="shared" si="37"/>
        <v>52536</v>
      </c>
      <c r="C315" s="53">
        <v>0.1</v>
      </c>
      <c r="D315" s="35" t="str">
        <f>_xlfn.LET(
_xlpm.Payment,IF(OR($C315&lt;&gt;$C314,$C314=""),-PMT($C315/12,COUNT($A315:$A$628),$I314),$D314),
_xlpm.IsPrincipalRemainingZeroCondition,ROUND($I314,2)=0,
_xlpm.IsPrincipalRemainingBlankCondition,$I314="",
_xlpm.IsPeriodBlankCondition,ISBLANK($A315),
_xlpm.Calculation,IF(_xlpm.IsPeriodBlankCondition,"",IF(_xlpm.IsPrincipalRemainingBlankCondition,"",IF(_xlpm.IsPrincipalRemainingZeroCondition,"",_xlpm.Payment))),
_xlpm.Calculation
)</f>
        <v/>
      </c>
      <c r="E315" s="4" t="str">
        <f t="shared" si="38"/>
        <v/>
      </c>
      <c r="F315" s="4" t="str" cm="1">
        <f t="array" ref="F315">_xlfn.LET(
_xlpm.InterestCalculation,$I314*($C315/12),
_xlpm.IsPrincipalRemainingZeroCondition,ROUND($I314,2)=0,
_xlpm.IsPrincipalRemainingBlankCondition,$I314="",
_xlpm.IsPeriodBlankCondition,ISBLANK($A315),
_xlpm.Calculation,IF(_xlpm.IsPeriodBlankCondition,"",IF(_xlpm.IsPrincipalRemainingBlankCondition,"",IF(_xlpm.IsPrincipalRemainingZeroCondition,"",_xlpm.InterestCalculation))),
_xlpm.Calculation
)</f>
        <v/>
      </c>
      <c r="G315" s="4" t="str">
        <f t="shared" si="40"/>
        <v/>
      </c>
      <c r="H315" s="4">
        <v>100</v>
      </c>
      <c r="I315" s="4" t="str">
        <f t="shared" si="33"/>
        <v/>
      </c>
      <c r="J315" s="4" t="str">
        <f t="shared" si="34"/>
        <v/>
      </c>
      <c r="K315" s="4" t="str">
        <f t="shared" si="35"/>
        <v/>
      </c>
      <c r="L315" s="4" t="str">
        <f t="shared" si="36"/>
        <v/>
      </c>
      <c r="M315" s="4" t="str">
        <f>_xlfn.LET(
_xlpm.CumulativeInterestCalculation,SUM($F$29:$F315),
_xlpm.IsPrincipalZeroCondition,ROUND($I314,2) = 0,
_xlpm.IsPrincipalRemainingBlankCondition,$I314="",
_xlpm.IsPeriodBlankCondition,ISBLANK($A315),
_xlpm.Calculation,IF(_xlpm.IsPeriodBlankCondition,"",IF(_xlpm.IsPrincipalRemainingBlankCondition,"",IF(_xlpm.IsPrincipalZeroCondition,"",_xlpm.CumulativeInterestCalculation))),
_xlpm.Calculation
)</f>
        <v/>
      </c>
      <c r="N315" s="4" t="str">
        <f>_xlfn.LET(
_xlpm.CumulativePrincipalCalculation,SUM($G$29:$H315),
_xlpm.CumulativePrincipalCalculationIfPrincipalLessThenOrEqualToMonthlyPaymentCondition,$N314+$H315,
_xlpm.PrincipalOwedCalculation,$B$10-$F315,
_xlpm.IsPrincipalLessThenOrEqualToMonthlyPaymentCondition,$I314&lt;=$B$10,
_xlpm.IsPrincipalZeroCondition,ROUND($I314,2) = 0,
_xlpm.IsPrincipalRemainingBlankCondition,$I314="",
_xlpm.IsPeriodBlankCondition,ISBLANK($A315),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15" s="4" t="str">
        <f>_xlfn.LET(
_xlpm.CumulativePMICalculation,SUM($K$29:$K315),
_xlpm.IsPrincipalZeroCondition,ROUND($I314,2) = 0,
_xlpm.IsPrincipalRemainingBlankCondition,$I314="",
_xlpm.IsPeriodBlankCondition,ISBLANK($A315),
_xlpm.Calculation,IF(_xlpm.IsPeriodBlankCondition,"",IF(_xlpm.IsPrincipalRemainingBlankCondition,"",IF(_xlpm.IsPrincipalZeroCondition,"",_xlpm.CumulativePMICalculation))),
_xlpm.Calculation
)</f>
        <v/>
      </c>
      <c r="P315" s="4" t="str">
        <f t="shared" si="39"/>
        <v/>
      </c>
      <c r="Q315" s="4" t="str">
        <f>_xlfn.LET(
_xlpm.CumulativeHousingPaymentsIncludingAdditionalCosts,SUM($L$29:$L315),
_xlpm.PrincipalOwedCalculation,$B$10-$F315,
_xlpm.IsPrincipalLessThenOrEqualToMonthlyPaymentCondition,$I314&lt;=$B$10,
_xlpm.IsPrincipalZeroCondition,ROUND($I314,2) = 0,
_xlpm.IsPrincipalRemainingBlankCondition,$I314="",
_xlpm.IsPeriodBlankCondition,ISBLANK($A315),
_xlpm.Calculation,IF(_xlpm.IsPeriodBlankCondition,"",IF(_xlpm.IsPrincipalRemainingBlankCondition,"",IF(_xlpm.IsPrincipalZeroCondition,"",_xlpm.CumulativeHousingPaymentsIncludingAdditionalCosts))),
_xlpm.Calculation
)</f>
        <v/>
      </c>
    </row>
    <row r="316" spans="1:17" x14ac:dyDescent="0.3">
      <c r="A316">
        <v>288</v>
      </c>
      <c r="B316" s="34">
        <f t="shared" si="37"/>
        <v>52566</v>
      </c>
      <c r="C316" s="53">
        <v>0.1</v>
      </c>
      <c r="D316" s="35" t="str">
        <f>_xlfn.LET(
_xlpm.Payment,IF(OR($C316&lt;&gt;$C315,$C315=""),-PMT($C316/12,COUNT($A316:$A$628),$I315),$D315),
_xlpm.IsPrincipalRemainingZeroCondition,ROUND($I315,2)=0,
_xlpm.IsPrincipalRemainingBlankCondition,$I315="",
_xlpm.IsPeriodBlankCondition,ISBLANK($A316),
_xlpm.Calculation,IF(_xlpm.IsPeriodBlankCondition,"",IF(_xlpm.IsPrincipalRemainingBlankCondition,"",IF(_xlpm.IsPrincipalRemainingZeroCondition,"",_xlpm.Payment))),
_xlpm.Calculation
)</f>
        <v/>
      </c>
      <c r="E316" s="4" t="str">
        <f t="shared" si="38"/>
        <v/>
      </c>
      <c r="F316" s="4" t="str" cm="1">
        <f t="array" ref="F316">_xlfn.LET(
_xlpm.InterestCalculation,$I315*($C316/12),
_xlpm.IsPrincipalRemainingZeroCondition,ROUND($I315,2)=0,
_xlpm.IsPrincipalRemainingBlankCondition,$I315="",
_xlpm.IsPeriodBlankCondition,ISBLANK($A316),
_xlpm.Calculation,IF(_xlpm.IsPeriodBlankCondition,"",IF(_xlpm.IsPrincipalRemainingBlankCondition,"",IF(_xlpm.IsPrincipalRemainingZeroCondition,"",_xlpm.InterestCalculation))),
_xlpm.Calculation
)</f>
        <v/>
      </c>
      <c r="G316" s="4" t="str">
        <f t="shared" si="40"/>
        <v/>
      </c>
      <c r="H316" s="4">
        <v>100</v>
      </c>
      <c r="I316" s="4" t="str">
        <f t="shared" si="33"/>
        <v/>
      </c>
      <c r="J316" s="4" t="str">
        <f t="shared" si="34"/>
        <v/>
      </c>
      <c r="K316" s="4" t="str">
        <f t="shared" si="35"/>
        <v/>
      </c>
      <c r="L316" s="4" t="str">
        <f t="shared" si="36"/>
        <v/>
      </c>
      <c r="M316" s="4" t="str">
        <f>_xlfn.LET(
_xlpm.CumulativeInterestCalculation,SUM($F$29:$F316),
_xlpm.IsPrincipalZeroCondition,ROUND($I315,2) = 0,
_xlpm.IsPrincipalRemainingBlankCondition,$I315="",
_xlpm.IsPeriodBlankCondition,ISBLANK($A316),
_xlpm.Calculation,IF(_xlpm.IsPeriodBlankCondition,"",IF(_xlpm.IsPrincipalRemainingBlankCondition,"",IF(_xlpm.IsPrincipalZeroCondition,"",_xlpm.CumulativeInterestCalculation))),
_xlpm.Calculation
)</f>
        <v/>
      </c>
      <c r="N316" s="4" t="str">
        <f>_xlfn.LET(
_xlpm.CumulativePrincipalCalculation,SUM($G$29:$H316),
_xlpm.CumulativePrincipalCalculationIfPrincipalLessThenOrEqualToMonthlyPaymentCondition,$N315+$H316,
_xlpm.PrincipalOwedCalculation,$B$10-$F316,
_xlpm.IsPrincipalLessThenOrEqualToMonthlyPaymentCondition,$I315&lt;=$B$10,
_xlpm.IsPrincipalZeroCondition,ROUND($I315,2) = 0,
_xlpm.IsPrincipalRemainingBlankCondition,$I315="",
_xlpm.IsPeriodBlankCondition,ISBLANK($A316),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16" s="4" t="str">
        <f>_xlfn.LET(
_xlpm.CumulativePMICalculation,SUM($K$29:$K316),
_xlpm.IsPrincipalZeroCondition,ROUND($I315,2) = 0,
_xlpm.IsPrincipalRemainingBlankCondition,$I315="",
_xlpm.IsPeriodBlankCondition,ISBLANK($A316),
_xlpm.Calculation,IF(_xlpm.IsPeriodBlankCondition,"",IF(_xlpm.IsPrincipalRemainingBlankCondition,"",IF(_xlpm.IsPrincipalZeroCondition,"",_xlpm.CumulativePMICalculation))),
_xlpm.Calculation
)</f>
        <v/>
      </c>
      <c r="P316" s="4" t="str">
        <f t="shared" si="39"/>
        <v/>
      </c>
      <c r="Q316" s="4" t="str">
        <f>_xlfn.LET(
_xlpm.CumulativeHousingPaymentsIncludingAdditionalCosts,SUM($L$29:$L316),
_xlpm.PrincipalOwedCalculation,$B$10-$F316,
_xlpm.IsPrincipalLessThenOrEqualToMonthlyPaymentCondition,$I315&lt;=$B$10,
_xlpm.IsPrincipalZeroCondition,ROUND($I315,2) = 0,
_xlpm.IsPrincipalRemainingBlankCondition,$I315="",
_xlpm.IsPeriodBlankCondition,ISBLANK($A316),
_xlpm.Calculation,IF(_xlpm.IsPeriodBlankCondition,"",IF(_xlpm.IsPrincipalRemainingBlankCondition,"",IF(_xlpm.IsPrincipalZeroCondition,"",_xlpm.CumulativeHousingPaymentsIncludingAdditionalCosts))),
_xlpm.Calculation
)</f>
        <v/>
      </c>
    </row>
    <row r="317" spans="1:17" x14ac:dyDescent="0.3">
      <c r="A317">
        <v>289</v>
      </c>
      <c r="B317" s="34">
        <f t="shared" si="37"/>
        <v>52597</v>
      </c>
      <c r="C317" s="53">
        <v>0.1</v>
      </c>
      <c r="D317" s="35" t="str">
        <f>_xlfn.LET(
_xlpm.Payment,IF(OR($C317&lt;&gt;$C316,$C316=""),-PMT($C317/12,COUNT($A317:$A$628),$I316),$D316),
_xlpm.IsPrincipalRemainingZeroCondition,ROUND($I316,2)=0,
_xlpm.IsPrincipalRemainingBlankCondition,$I316="",
_xlpm.IsPeriodBlankCondition,ISBLANK($A317),
_xlpm.Calculation,IF(_xlpm.IsPeriodBlankCondition,"",IF(_xlpm.IsPrincipalRemainingBlankCondition,"",IF(_xlpm.IsPrincipalRemainingZeroCondition,"",_xlpm.Payment))),
_xlpm.Calculation
)</f>
        <v/>
      </c>
      <c r="E317" s="4" t="str">
        <f t="shared" si="38"/>
        <v/>
      </c>
      <c r="F317" s="4" t="str" cm="1">
        <f t="array" ref="F317">_xlfn.LET(
_xlpm.InterestCalculation,$I316*($C317/12),
_xlpm.IsPrincipalRemainingZeroCondition,ROUND($I316,2)=0,
_xlpm.IsPrincipalRemainingBlankCondition,$I316="",
_xlpm.IsPeriodBlankCondition,ISBLANK($A317),
_xlpm.Calculation,IF(_xlpm.IsPeriodBlankCondition,"",IF(_xlpm.IsPrincipalRemainingBlankCondition,"",IF(_xlpm.IsPrincipalRemainingZeroCondition,"",_xlpm.InterestCalculation))),
_xlpm.Calculation
)</f>
        <v/>
      </c>
      <c r="G317" s="4" t="str">
        <f t="shared" si="40"/>
        <v/>
      </c>
      <c r="H317" s="4">
        <v>100</v>
      </c>
      <c r="I317" s="4" t="str">
        <f t="shared" si="33"/>
        <v/>
      </c>
      <c r="J317" s="4" t="str">
        <f t="shared" si="34"/>
        <v/>
      </c>
      <c r="K317" s="4" t="str">
        <f t="shared" si="35"/>
        <v/>
      </c>
      <c r="L317" s="4" t="str">
        <f t="shared" si="36"/>
        <v/>
      </c>
      <c r="M317" s="4" t="str">
        <f>_xlfn.LET(
_xlpm.CumulativeInterestCalculation,SUM($F$29:$F317),
_xlpm.IsPrincipalZeroCondition,ROUND($I316,2) = 0,
_xlpm.IsPrincipalRemainingBlankCondition,$I316="",
_xlpm.IsPeriodBlankCondition,ISBLANK($A317),
_xlpm.Calculation,IF(_xlpm.IsPeriodBlankCondition,"",IF(_xlpm.IsPrincipalRemainingBlankCondition,"",IF(_xlpm.IsPrincipalZeroCondition,"",_xlpm.CumulativeInterestCalculation))),
_xlpm.Calculation
)</f>
        <v/>
      </c>
      <c r="N317" s="4" t="str">
        <f>_xlfn.LET(
_xlpm.CumulativePrincipalCalculation,SUM($G$29:$H317),
_xlpm.CumulativePrincipalCalculationIfPrincipalLessThenOrEqualToMonthlyPaymentCondition,$N316+$H317,
_xlpm.PrincipalOwedCalculation,$B$10-$F317,
_xlpm.IsPrincipalLessThenOrEqualToMonthlyPaymentCondition,$I316&lt;=$B$10,
_xlpm.IsPrincipalZeroCondition,ROUND($I316,2) = 0,
_xlpm.IsPrincipalRemainingBlankCondition,$I316="",
_xlpm.IsPeriodBlankCondition,ISBLANK($A317),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17" s="4" t="str">
        <f>_xlfn.LET(
_xlpm.CumulativePMICalculation,SUM($K$29:$K317),
_xlpm.IsPrincipalZeroCondition,ROUND($I316,2) = 0,
_xlpm.IsPrincipalRemainingBlankCondition,$I316="",
_xlpm.IsPeriodBlankCondition,ISBLANK($A317),
_xlpm.Calculation,IF(_xlpm.IsPeriodBlankCondition,"",IF(_xlpm.IsPrincipalRemainingBlankCondition,"",IF(_xlpm.IsPrincipalZeroCondition,"",_xlpm.CumulativePMICalculation))),
_xlpm.Calculation
)</f>
        <v/>
      </c>
      <c r="P317" s="4" t="str">
        <f t="shared" si="39"/>
        <v/>
      </c>
      <c r="Q317" s="4" t="str">
        <f>_xlfn.LET(
_xlpm.CumulativeHousingPaymentsIncludingAdditionalCosts,SUM($L$29:$L317),
_xlpm.PrincipalOwedCalculation,$B$10-$F317,
_xlpm.IsPrincipalLessThenOrEqualToMonthlyPaymentCondition,$I316&lt;=$B$10,
_xlpm.IsPrincipalZeroCondition,ROUND($I316,2) = 0,
_xlpm.IsPrincipalRemainingBlankCondition,$I316="",
_xlpm.IsPeriodBlankCondition,ISBLANK($A317),
_xlpm.Calculation,IF(_xlpm.IsPeriodBlankCondition,"",IF(_xlpm.IsPrincipalRemainingBlankCondition,"",IF(_xlpm.IsPrincipalZeroCondition,"",_xlpm.CumulativeHousingPaymentsIncludingAdditionalCosts))),
_xlpm.Calculation
)</f>
        <v/>
      </c>
    </row>
    <row r="318" spans="1:17" x14ac:dyDescent="0.3">
      <c r="A318">
        <v>290</v>
      </c>
      <c r="B318" s="34">
        <f t="shared" si="37"/>
        <v>52628</v>
      </c>
      <c r="C318" s="53">
        <v>0.1</v>
      </c>
      <c r="D318" s="35" t="str">
        <f>_xlfn.LET(
_xlpm.Payment,IF(OR($C318&lt;&gt;$C317,$C317=""),-PMT($C318/12,COUNT($A318:$A$628),$I317),$D317),
_xlpm.IsPrincipalRemainingZeroCondition,ROUND($I317,2)=0,
_xlpm.IsPrincipalRemainingBlankCondition,$I317="",
_xlpm.IsPeriodBlankCondition,ISBLANK($A318),
_xlpm.Calculation,IF(_xlpm.IsPeriodBlankCondition,"",IF(_xlpm.IsPrincipalRemainingBlankCondition,"",IF(_xlpm.IsPrincipalRemainingZeroCondition,"",_xlpm.Payment))),
_xlpm.Calculation
)</f>
        <v/>
      </c>
      <c r="E318" s="4" t="str">
        <f t="shared" si="38"/>
        <v/>
      </c>
      <c r="F318" s="4" t="str" cm="1">
        <f t="array" ref="F318">_xlfn.LET(
_xlpm.InterestCalculation,$I317*($C318/12),
_xlpm.IsPrincipalRemainingZeroCondition,ROUND($I317,2)=0,
_xlpm.IsPrincipalRemainingBlankCondition,$I317="",
_xlpm.IsPeriodBlankCondition,ISBLANK($A318),
_xlpm.Calculation,IF(_xlpm.IsPeriodBlankCondition,"",IF(_xlpm.IsPrincipalRemainingBlankCondition,"",IF(_xlpm.IsPrincipalRemainingZeroCondition,"",_xlpm.InterestCalculation))),
_xlpm.Calculation
)</f>
        <v/>
      </c>
      <c r="G318" s="4" t="str">
        <f t="shared" si="40"/>
        <v/>
      </c>
      <c r="H318" s="4">
        <v>100</v>
      </c>
      <c r="I318" s="4" t="str">
        <f t="shared" si="33"/>
        <v/>
      </c>
      <c r="J318" s="4" t="str">
        <f t="shared" si="34"/>
        <v/>
      </c>
      <c r="K318" s="4" t="str">
        <f t="shared" si="35"/>
        <v/>
      </c>
      <c r="L318" s="4" t="str">
        <f t="shared" si="36"/>
        <v/>
      </c>
      <c r="M318" s="4" t="str">
        <f>_xlfn.LET(
_xlpm.CumulativeInterestCalculation,SUM($F$29:$F318),
_xlpm.IsPrincipalZeroCondition,ROUND($I317,2) = 0,
_xlpm.IsPrincipalRemainingBlankCondition,$I317="",
_xlpm.IsPeriodBlankCondition,ISBLANK($A318),
_xlpm.Calculation,IF(_xlpm.IsPeriodBlankCondition,"",IF(_xlpm.IsPrincipalRemainingBlankCondition,"",IF(_xlpm.IsPrincipalZeroCondition,"",_xlpm.CumulativeInterestCalculation))),
_xlpm.Calculation
)</f>
        <v/>
      </c>
      <c r="N318" s="4" t="str">
        <f>_xlfn.LET(
_xlpm.CumulativePrincipalCalculation,SUM($G$29:$H318),
_xlpm.CumulativePrincipalCalculationIfPrincipalLessThenOrEqualToMonthlyPaymentCondition,$N317+$H318,
_xlpm.PrincipalOwedCalculation,$B$10-$F318,
_xlpm.IsPrincipalLessThenOrEqualToMonthlyPaymentCondition,$I317&lt;=$B$10,
_xlpm.IsPrincipalZeroCondition,ROUND($I317,2) = 0,
_xlpm.IsPrincipalRemainingBlankCondition,$I317="",
_xlpm.IsPeriodBlankCondition,ISBLANK($A318),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18" s="4" t="str">
        <f>_xlfn.LET(
_xlpm.CumulativePMICalculation,SUM($K$29:$K318),
_xlpm.IsPrincipalZeroCondition,ROUND($I317,2) = 0,
_xlpm.IsPrincipalRemainingBlankCondition,$I317="",
_xlpm.IsPeriodBlankCondition,ISBLANK($A318),
_xlpm.Calculation,IF(_xlpm.IsPeriodBlankCondition,"",IF(_xlpm.IsPrincipalRemainingBlankCondition,"",IF(_xlpm.IsPrincipalZeroCondition,"",_xlpm.CumulativePMICalculation))),
_xlpm.Calculation
)</f>
        <v/>
      </c>
      <c r="P318" s="4" t="str">
        <f t="shared" si="39"/>
        <v/>
      </c>
      <c r="Q318" s="4" t="str">
        <f>_xlfn.LET(
_xlpm.CumulativeHousingPaymentsIncludingAdditionalCosts,SUM($L$29:$L318),
_xlpm.PrincipalOwedCalculation,$B$10-$F318,
_xlpm.IsPrincipalLessThenOrEqualToMonthlyPaymentCondition,$I317&lt;=$B$10,
_xlpm.IsPrincipalZeroCondition,ROUND($I317,2) = 0,
_xlpm.IsPrincipalRemainingBlankCondition,$I317="",
_xlpm.IsPeriodBlankCondition,ISBLANK($A318),
_xlpm.Calculation,IF(_xlpm.IsPeriodBlankCondition,"",IF(_xlpm.IsPrincipalRemainingBlankCondition,"",IF(_xlpm.IsPrincipalZeroCondition,"",_xlpm.CumulativeHousingPaymentsIncludingAdditionalCosts))),
_xlpm.Calculation
)</f>
        <v/>
      </c>
    </row>
    <row r="319" spans="1:17" x14ac:dyDescent="0.3">
      <c r="A319">
        <v>291</v>
      </c>
      <c r="B319" s="34">
        <f t="shared" si="37"/>
        <v>52657</v>
      </c>
      <c r="C319" s="53">
        <v>0.1</v>
      </c>
      <c r="D319" s="35" t="str">
        <f>_xlfn.LET(
_xlpm.Payment,IF(OR($C319&lt;&gt;$C318,$C318=""),-PMT($C319/12,COUNT($A319:$A$628),$I318),$D318),
_xlpm.IsPrincipalRemainingZeroCondition,ROUND($I318,2)=0,
_xlpm.IsPrincipalRemainingBlankCondition,$I318="",
_xlpm.IsPeriodBlankCondition,ISBLANK($A319),
_xlpm.Calculation,IF(_xlpm.IsPeriodBlankCondition,"",IF(_xlpm.IsPrincipalRemainingBlankCondition,"",IF(_xlpm.IsPrincipalRemainingZeroCondition,"",_xlpm.Payment))),
_xlpm.Calculation
)</f>
        <v/>
      </c>
      <c r="E319" s="4" t="str">
        <f t="shared" si="38"/>
        <v/>
      </c>
      <c r="F319" s="4" t="str" cm="1">
        <f t="array" ref="F319">_xlfn.LET(
_xlpm.InterestCalculation,$I318*($C319/12),
_xlpm.IsPrincipalRemainingZeroCondition,ROUND($I318,2)=0,
_xlpm.IsPrincipalRemainingBlankCondition,$I318="",
_xlpm.IsPeriodBlankCondition,ISBLANK($A319),
_xlpm.Calculation,IF(_xlpm.IsPeriodBlankCondition,"",IF(_xlpm.IsPrincipalRemainingBlankCondition,"",IF(_xlpm.IsPrincipalRemainingZeroCondition,"",_xlpm.InterestCalculation))),
_xlpm.Calculation
)</f>
        <v/>
      </c>
      <c r="G319" s="4" t="str">
        <f t="shared" si="40"/>
        <v/>
      </c>
      <c r="H319" s="4">
        <v>100</v>
      </c>
      <c r="I319" s="4" t="str">
        <f t="shared" si="33"/>
        <v/>
      </c>
      <c r="J319" s="4" t="str">
        <f t="shared" si="34"/>
        <v/>
      </c>
      <c r="K319" s="4" t="str">
        <f t="shared" si="35"/>
        <v/>
      </c>
      <c r="L319" s="4" t="str">
        <f t="shared" si="36"/>
        <v/>
      </c>
      <c r="M319" s="4" t="str">
        <f>_xlfn.LET(
_xlpm.CumulativeInterestCalculation,SUM($F$29:$F319),
_xlpm.IsPrincipalZeroCondition,ROUND($I318,2) = 0,
_xlpm.IsPrincipalRemainingBlankCondition,$I318="",
_xlpm.IsPeriodBlankCondition,ISBLANK($A319),
_xlpm.Calculation,IF(_xlpm.IsPeriodBlankCondition,"",IF(_xlpm.IsPrincipalRemainingBlankCondition,"",IF(_xlpm.IsPrincipalZeroCondition,"",_xlpm.CumulativeInterestCalculation))),
_xlpm.Calculation
)</f>
        <v/>
      </c>
      <c r="N319" s="4" t="str">
        <f>_xlfn.LET(
_xlpm.CumulativePrincipalCalculation,SUM($G$29:$H319),
_xlpm.CumulativePrincipalCalculationIfPrincipalLessThenOrEqualToMonthlyPaymentCondition,$N318+$H319,
_xlpm.PrincipalOwedCalculation,$B$10-$F319,
_xlpm.IsPrincipalLessThenOrEqualToMonthlyPaymentCondition,$I318&lt;=$B$10,
_xlpm.IsPrincipalZeroCondition,ROUND($I318,2) = 0,
_xlpm.IsPrincipalRemainingBlankCondition,$I318="",
_xlpm.IsPeriodBlankCondition,ISBLANK($A319),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19" s="4" t="str">
        <f>_xlfn.LET(
_xlpm.CumulativePMICalculation,SUM($K$29:$K319),
_xlpm.IsPrincipalZeroCondition,ROUND($I318,2) = 0,
_xlpm.IsPrincipalRemainingBlankCondition,$I318="",
_xlpm.IsPeriodBlankCondition,ISBLANK($A319),
_xlpm.Calculation,IF(_xlpm.IsPeriodBlankCondition,"",IF(_xlpm.IsPrincipalRemainingBlankCondition,"",IF(_xlpm.IsPrincipalZeroCondition,"",_xlpm.CumulativePMICalculation))),
_xlpm.Calculation
)</f>
        <v/>
      </c>
      <c r="P319" s="4" t="str">
        <f t="shared" si="39"/>
        <v/>
      </c>
      <c r="Q319" s="4" t="str">
        <f>_xlfn.LET(
_xlpm.CumulativeHousingPaymentsIncludingAdditionalCosts,SUM($L$29:$L319),
_xlpm.PrincipalOwedCalculation,$B$10-$F319,
_xlpm.IsPrincipalLessThenOrEqualToMonthlyPaymentCondition,$I318&lt;=$B$10,
_xlpm.IsPrincipalZeroCondition,ROUND($I318,2) = 0,
_xlpm.IsPrincipalRemainingBlankCondition,$I318="",
_xlpm.IsPeriodBlankCondition,ISBLANK($A319),
_xlpm.Calculation,IF(_xlpm.IsPeriodBlankCondition,"",IF(_xlpm.IsPrincipalRemainingBlankCondition,"",IF(_xlpm.IsPrincipalZeroCondition,"",_xlpm.CumulativeHousingPaymentsIncludingAdditionalCosts))),
_xlpm.Calculation
)</f>
        <v/>
      </c>
    </row>
    <row r="320" spans="1:17" x14ac:dyDescent="0.3">
      <c r="A320">
        <v>292</v>
      </c>
      <c r="B320" s="34">
        <f t="shared" si="37"/>
        <v>52688</v>
      </c>
      <c r="C320" s="53">
        <v>0.1</v>
      </c>
      <c r="D320" s="35" t="str">
        <f>_xlfn.LET(
_xlpm.Payment,IF(OR($C320&lt;&gt;$C319,$C319=""),-PMT($C320/12,COUNT($A320:$A$628),$I319),$D319),
_xlpm.IsPrincipalRemainingZeroCondition,ROUND($I319,2)=0,
_xlpm.IsPrincipalRemainingBlankCondition,$I319="",
_xlpm.IsPeriodBlankCondition,ISBLANK($A320),
_xlpm.Calculation,IF(_xlpm.IsPeriodBlankCondition,"",IF(_xlpm.IsPrincipalRemainingBlankCondition,"",IF(_xlpm.IsPrincipalRemainingZeroCondition,"",_xlpm.Payment))),
_xlpm.Calculation
)</f>
        <v/>
      </c>
      <c r="E320" s="4" t="str">
        <f t="shared" si="38"/>
        <v/>
      </c>
      <c r="F320" s="4" t="str" cm="1">
        <f t="array" ref="F320">_xlfn.LET(
_xlpm.InterestCalculation,$I319*($C320/12),
_xlpm.IsPrincipalRemainingZeroCondition,ROUND($I319,2)=0,
_xlpm.IsPrincipalRemainingBlankCondition,$I319="",
_xlpm.IsPeriodBlankCondition,ISBLANK($A320),
_xlpm.Calculation,IF(_xlpm.IsPeriodBlankCondition,"",IF(_xlpm.IsPrincipalRemainingBlankCondition,"",IF(_xlpm.IsPrincipalRemainingZeroCondition,"",_xlpm.InterestCalculation))),
_xlpm.Calculation
)</f>
        <v/>
      </c>
      <c r="G320" s="4" t="str">
        <f t="shared" si="40"/>
        <v/>
      </c>
      <c r="H320" s="4">
        <v>100</v>
      </c>
      <c r="I320" s="4" t="str">
        <f t="shared" si="33"/>
        <v/>
      </c>
      <c r="J320" s="4" t="str">
        <f t="shared" si="34"/>
        <v/>
      </c>
      <c r="K320" s="4" t="str">
        <f t="shared" si="35"/>
        <v/>
      </c>
      <c r="L320" s="4" t="str">
        <f t="shared" si="36"/>
        <v/>
      </c>
      <c r="M320" s="4" t="str">
        <f>_xlfn.LET(
_xlpm.CumulativeInterestCalculation,SUM($F$29:$F320),
_xlpm.IsPrincipalZeroCondition,ROUND($I319,2) = 0,
_xlpm.IsPrincipalRemainingBlankCondition,$I319="",
_xlpm.IsPeriodBlankCondition,ISBLANK($A320),
_xlpm.Calculation,IF(_xlpm.IsPeriodBlankCondition,"",IF(_xlpm.IsPrincipalRemainingBlankCondition,"",IF(_xlpm.IsPrincipalZeroCondition,"",_xlpm.CumulativeInterestCalculation))),
_xlpm.Calculation
)</f>
        <v/>
      </c>
      <c r="N320" s="4" t="str">
        <f>_xlfn.LET(
_xlpm.CumulativePrincipalCalculation,SUM($G$29:$H320),
_xlpm.CumulativePrincipalCalculationIfPrincipalLessThenOrEqualToMonthlyPaymentCondition,$N319+$H320,
_xlpm.PrincipalOwedCalculation,$B$10-$F320,
_xlpm.IsPrincipalLessThenOrEqualToMonthlyPaymentCondition,$I319&lt;=$B$10,
_xlpm.IsPrincipalZeroCondition,ROUND($I319,2) = 0,
_xlpm.IsPrincipalRemainingBlankCondition,$I319="",
_xlpm.IsPeriodBlankCondition,ISBLANK($A320),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20" s="4" t="str">
        <f>_xlfn.LET(
_xlpm.CumulativePMICalculation,SUM($K$29:$K320),
_xlpm.IsPrincipalZeroCondition,ROUND($I319,2) = 0,
_xlpm.IsPrincipalRemainingBlankCondition,$I319="",
_xlpm.IsPeriodBlankCondition,ISBLANK($A320),
_xlpm.Calculation,IF(_xlpm.IsPeriodBlankCondition,"",IF(_xlpm.IsPrincipalRemainingBlankCondition,"",IF(_xlpm.IsPrincipalZeroCondition,"",_xlpm.CumulativePMICalculation))),
_xlpm.Calculation
)</f>
        <v/>
      </c>
      <c r="P320" s="4" t="str">
        <f t="shared" si="39"/>
        <v/>
      </c>
      <c r="Q320" s="4" t="str">
        <f>_xlfn.LET(
_xlpm.CumulativeHousingPaymentsIncludingAdditionalCosts,SUM($L$29:$L320),
_xlpm.PrincipalOwedCalculation,$B$10-$F320,
_xlpm.IsPrincipalLessThenOrEqualToMonthlyPaymentCondition,$I319&lt;=$B$10,
_xlpm.IsPrincipalZeroCondition,ROUND($I319,2) = 0,
_xlpm.IsPrincipalRemainingBlankCondition,$I319="",
_xlpm.IsPeriodBlankCondition,ISBLANK($A320),
_xlpm.Calculation,IF(_xlpm.IsPeriodBlankCondition,"",IF(_xlpm.IsPrincipalRemainingBlankCondition,"",IF(_xlpm.IsPrincipalZeroCondition,"",_xlpm.CumulativeHousingPaymentsIncludingAdditionalCosts))),
_xlpm.Calculation
)</f>
        <v/>
      </c>
    </row>
    <row r="321" spans="1:17" x14ac:dyDescent="0.3">
      <c r="A321">
        <v>293</v>
      </c>
      <c r="B321" s="34">
        <f t="shared" si="37"/>
        <v>52718</v>
      </c>
      <c r="C321" s="53">
        <v>0.1</v>
      </c>
      <c r="D321" s="35" t="str">
        <f>_xlfn.LET(
_xlpm.Payment,IF(OR($C321&lt;&gt;$C320,$C320=""),-PMT($C321/12,COUNT($A321:$A$628),$I320),$D320),
_xlpm.IsPrincipalRemainingZeroCondition,ROUND($I320,2)=0,
_xlpm.IsPrincipalRemainingBlankCondition,$I320="",
_xlpm.IsPeriodBlankCondition,ISBLANK($A321),
_xlpm.Calculation,IF(_xlpm.IsPeriodBlankCondition,"",IF(_xlpm.IsPrincipalRemainingBlankCondition,"",IF(_xlpm.IsPrincipalRemainingZeroCondition,"",_xlpm.Payment))),
_xlpm.Calculation
)</f>
        <v/>
      </c>
      <c r="E321" s="4" t="str">
        <f t="shared" si="38"/>
        <v/>
      </c>
      <c r="F321" s="4" t="str" cm="1">
        <f t="array" ref="F321">_xlfn.LET(
_xlpm.InterestCalculation,$I320*($C321/12),
_xlpm.IsPrincipalRemainingZeroCondition,ROUND($I320,2)=0,
_xlpm.IsPrincipalRemainingBlankCondition,$I320="",
_xlpm.IsPeriodBlankCondition,ISBLANK($A321),
_xlpm.Calculation,IF(_xlpm.IsPeriodBlankCondition,"",IF(_xlpm.IsPrincipalRemainingBlankCondition,"",IF(_xlpm.IsPrincipalRemainingZeroCondition,"",_xlpm.InterestCalculation))),
_xlpm.Calculation
)</f>
        <v/>
      </c>
      <c r="G321" s="4" t="str">
        <f t="shared" si="40"/>
        <v/>
      </c>
      <c r="H321" s="4">
        <v>100</v>
      </c>
      <c r="I321" s="4" t="str">
        <f t="shared" si="33"/>
        <v/>
      </c>
      <c r="J321" s="4" t="str">
        <f t="shared" si="34"/>
        <v/>
      </c>
      <c r="K321" s="4" t="str">
        <f t="shared" si="35"/>
        <v/>
      </c>
      <c r="L321" s="4" t="str">
        <f t="shared" si="36"/>
        <v/>
      </c>
      <c r="M321" s="4" t="str">
        <f>_xlfn.LET(
_xlpm.CumulativeInterestCalculation,SUM($F$29:$F321),
_xlpm.IsPrincipalZeroCondition,ROUND($I320,2) = 0,
_xlpm.IsPrincipalRemainingBlankCondition,$I320="",
_xlpm.IsPeriodBlankCondition,ISBLANK($A321),
_xlpm.Calculation,IF(_xlpm.IsPeriodBlankCondition,"",IF(_xlpm.IsPrincipalRemainingBlankCondition,"",IF(_xlpm.IsPrincipalZeroCondition,"",_xlpm.CumulativeInterestCalculation))),
_xlpm.Calculation
)</f>
        <v/>
      </c>
      <c r="N321" s="4" t="str">
        <f>_xlfn.LET(
_xlpm.CumulativePrincipalCalculation,SUM($G$29:$H321),
_xlpm.CumulativePrincipalCalculationIfPrincipalLessThenOrEqualToMonthlyPaymentCondition,$N320+$H321,
_xlpm.PrincipalOwedCalculation,$B$10-$F321,
_xlpm.IsPrincipalLessThenOrEqualToMonthlyPaymentCondition,$I320&lt;=$B$10,
_xlpm.IsPrincipalZeroCondition,ROUND($I320,2) = 0,
_xlpm.IsPrincipalRemainingBlankCondition,$I320="",
_xlpm.IsPeriodBlankCondition,ISBLANK($A321),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21" s="4" t="str">
        <f>_xlfn.LET(
_xlpm.CumulativePMICalculation,SUM($K$29:$K321),
_xlpm.IsPrincipalZeroCondition,ROUND($I320,2) = 0,
_xlpm.IsPrincipalRemainingBlankCondition,$I320="",
_xlpm.IsPeriodBlankCondition,ISBLANK($A321),
_xlpm.Calculation,IF(_xlpm.IsPeriodBlankCondition,"",IF(_xlpm.IsPrincipalRemainingBlankCondition,"",IF(_xlpm.IsPrincipalZeroCondition,"",_xlpm.CumulativePMICalculation))),
_xlpm.Calculation
)</f>
        <v/>
      </c>
      <c r="P321" s="4" t="str">
        <f t="shared" si="39"/>
        <v/>
      </c>
      <c r="Q321" s="4" t="str">
        <f>_xlfn.LET(
_xlpm.CumulativeHousingPaymentsIncludingAdditionalCosts,SUM($L$29:$L321),
_xlpm.PrincipalOwedCalculation,$B$10-$F321,
_xlpm.IsPrincipalLessThenOrEqualToMonthlyPaymentCondition,$I320&lt;=$B$10,
_xlpm.IsPrincipalZeroCondition,ROUND($I320,2) = 0,
_xlpm.IsPrincipalRemainingBlankCondition,$I320="",
_xlpm.IsPeriodBlankCondition,ISBLANK($A321),
_xlpm.Calculation,IF(_xlpm.IsPeriodBlankCondition,"",IF(_xlpm.IsPrincipalRemainingBlankCondition,"",IF(_xlpm.IsPrincipalZeroCondition,"",_xlpm.CumulativeHousingPaymentsIncludingAdditionalCosts))),
_xlpm.Calculation
)</f>
        <v/>
      </c>
    </row>
    <row r="322" spans="1:17" x14ac:dyDescent="0.3">
      <c r="A322">
        <v>294</v>
      </c>
      <c r="B322" s="34">
        <f t="shared" si="37"/>
        <v>52749</v>
      </c>
      <c r="C322" s="53">
        <v>0.1</v>
      </c>
      <c r="D322" s="35" t="str">
        <f>_xlfn.LET(
_xlpm.Payment,IF(OR($C322&lt;&gt;$C321,$C321=""),-PMT($C322/12,COUNT($A322:$A$628),$I321),$D321),
_xlpm.IsPrincipalRemainingZeroCondition,ROUND($I321,2)=0,
_xlpm.IsPrincipalRemainingBlankCondition,$I321="",
_xlpm.IsPeriodBlankCondition,ISBLANK($A322),
_xlpm.Calculation,IF(_xlpm.IsPeriodBlankCondition,"",IF(_xlpm.IsPrincipalRemainingBlankCondition,"",IF(_xlpm.IsPrincipalRemainingZeroCondition,"",_xlpm.Payment))),
_xlpm.Calculation
)</f>
        <v/>
      </c>
      <c r="E322" s="4" t="str">
        <f t="shared" si="38"/>
        <v/>
      </c>
      <c r="F322" s="4" t="str" cm="1">
        <f t="array" ref="F322">_xlfn.LET(
_xlpm.InterestCalculation,$I321*($C322/12),
_xlpm.IsPrincipalRemainingZeroCondition,ROUND($I321,2)=0,
_xlpm.IsPrincipalRemainingBlankCondition,$I321="",
_xlpm.IsPeriodBlankCondition,ISBLANK($A322),
_xlpm.Calculation,IF(_xlpm.IsPeriodBlankCondition,"",IF(_xlpm.IsPrincipalRemainingBlankCondition,"",IF(_xlpm.IsPrincipalRemainingZeroCondition,"",_xlpm.InterestCalculation))),
_xlpm.Calculation
)</f>
        <v/>
      </c>
      <c r="G322" s="4" t="str">
        <f t="shared" si="40"/>
        <v/>
      </c>
      <c r="H322" s="4">
        <v>100</v>
      </c>
      <c r="I322" s="4" t="str">
        <f t="shared" si="33"/>
        <v/>
      </c>
      <c r="J322" s="4" t="str">
        <f t="shared" si="34"/>
        <v/>
      </c>
      <c r="K322" s="4" t="str">
        <f t="shared" si="35"/>
        <v/>
      </c>
      <c r="L322" s="4" t="str">
        <f t="shared" si="36"/>
        <v/>
      </c>
      <c r="M322" s="4" t="str">
        <f>_xlfn.LET(
_xlpm.CumulativeInterestCalculation,SUM($F$29:$F322),
_xlpm.IsPrincipalZeroCondition,ROUND($I321,2) = 0,
_xlpm.IsPrincipalRemainingBlankCondition,$I321="",
_xlpm.IsPeriodBlankCondition,ISBLANK($A322),
_xlpm.Calculation,IF(_xlpm.IsPeriodBlankCondition,"",IF(_xlpm.IsPrincipalRemainingBlankCondition,"",IF(_xlpm.IsPrincipalZeroCondition,"",_xlpm.CumulativeInterestCalculation))),
_xlpm.Calculation
)</f>
        <v/>
      </c>
      <c r="N322" s="4" t="str">
        <f>_xlfn.LET(
_xlpm.CumulativePrincipalCalculation,SUM($G$29:$H322),
_xlpm.CumulativePrincipalCalculationIfPrincipalLessThenOrEqualToMonthlyPaymentCondition,$N321+$H322,
_xlpm.PrincipalOwedCalculation,$B$10-$F322,
_xlpm.IsPrincipalLessThenOrEqualToMonthlyPaymentCondition,$I321&lt;=$B$10,
_xlpm.IsPrincipalZeroCondition,ROUND($I321,2) = 0,
_xlpm.IsPrincipalRemainingBlankCondition,$I321="",
_xlpm.IsPeriodBlankCondition,ISBLANK($A322),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22" s="4" t="str">
        <f>_xlfn.LET(
_xlpm.CumulativePMICalculation,SUM($K$29:$K322),
_xlpm.IsPrincipalZeroCondition,ROUND($I321,2) = 0,
_xlpm.IsPrincipalRemainingBlankCondition,$I321="",
_xlpm.IsPeriodBlankCondition,ISBLANK($A322),
_xlpm.Calculation,IF(_xlpm.IsPeriodBlankCondition,"",IF(_xlpm.IsPrincipalRemainingBlankCondition,"",IF(_xlpm.IsPrincipalZeroCondition,"",_xlpm.CumulativePMICalculation))),
_xlpm.Calculation
)</f>
        <v/>
      </c>
      <c r="P322" s="4" t="str">
        <f t="shared" si="39"/>
        <v/>
      </c>
      <c r="Q322" s="4" t="str">
        <f>_xlfn.LET(
_xlpm.CumulativeHousingPaymentsIncludingAdditionalCosts,SUM($L$29:$L322),
_xlpm.PrincipalOwedCalculation,$B$10-$F322,
_xlpm.IsPrincipalLessThenOrEqualToMonthlyPaymentCondition,$I321&lt;=$B$10,
_xlpm.IsPrincipalZeroCondition,ROUND($I321,2) = 0,
_xlpm.IsPrincipalRemainingBlankCondition,$I321="",
_xlpm.IsPeriodBlankCondition,ISBLANK($A322),
_xlpm.Calculation,IF(_xlpm.IsPeriodBlankCondition,"",IF(_xlpm.IsPrincipalRemainingBlankCondition,"",IF(_xlpm.IsPrincipalZeroCondition,"",_xlpm.CumulativeHousingPaymentsIncludingAdditionalCosts))),
_xlpm.Calculation
)</f>
        <v/>
      </c>
    </row>
    <row r="323" spans="1:17" x14ac:dyDescent="0.3">
      <c r="A323">
        <v>295</v>
      </c>
      <c r="B323" s="34">
        <f t="shared" si="37"/>
        <v>52779</v>
      </c>
      <c r="C323" s="53">
        <v>0.1</v>
      </c>
      <c r="D323" s="35" t="str">
        <f>_xlfn.LET(
_xlpm.Payment,IF(OR($C323&lt;&gt;$C322,$C322=""),-PMT($C323/12,COUNT($A323:$A$628),$I322),$D322),
_xlpm.IsPrincipalRemainingZeroCondition,ROUND($I322,2)=0,
_xlpm.IsPrincipalRemainingBlankCondition,$I322="",
_xlpm.IsPeriodBlankCondition,ISBLANK($A323),
_xlpm.Calculation,IF(_xlpm.IsPeriodBlankCondition,"",IF(_xlpm.IsPrincipalRemainingBlankCondition,"",IF(_xlpm.IsPrincipalRemainingZeroCondition,"",_xlpm.Payment))),
_xlpm.Calculation
)</f>
        <v/>
      </c>
      <c r="E323" s="4" t="str">
        <f t="shared" si="38"/>
        <v/>
      </c>
      <c r="F323" s="4" t="str" cm="1">
        <f t="array" ref="F323">_xlfn.LET(
_xlpm.InterestCalculation,$I322*($C323/12),
_xlpm.IsPrincipalRemainingZeroCondition,ROUND($I322,2)=0,
_xlpm.IsPrincipalRemainingBlankCondition,$I322="",
_xlpm.IsPeriodBlankCondition,ISBLANK($A323),
_xlpm.Calculation,IF(_xlpm.IsPeriodBlankCondition,"",IF(_xlpm.IsPrincipalRemainingBlankCondition,"",IF(_xlpm.IsPrincipalRemainingZeroCondition,"",_xlpm.InterestCalculation))),
_xlpm.Calculation
)</f>
        <v/>
      </c>
      <c r="G323" s="4" t="str">
        <f t="shared" si="40"/>
        <v/>
      </c>
      <c r="H323" s="4">
        <v>100</v>
      </c>
      <c r="I323" s="4" t="str">
        <f t="shared" si="33"/>
        <v/>
      </c>
      <c r="J323" s="4" t="str">
        <f t="shared" si="34"/>
        <v/>
      </c>
      <c r="K323" s="4" t="str">
        <f t="shared" si="35"/>
        <v/>
      </c>
      <c r="L323" s="4" t="str">
        <f t="shared" si="36"/>
        <v/>
      </c>
      <c r="M323" s="4" t="str">
        <f>_xlfn.LET(
_xlpm.CumulativeInterestCalculation,SUM($F$29:$F323),
_xlpm.IsPrincipalZeroCondition,ROUND($I322,2) = 0,
_xlpm.IsPrincipalRemainingBlankCondition,$I322="",
_xlpm.IsPeriodBlankCondition,ISBLANK($A323),
_xlpm.Calculation,IF(_xlpm.IsPeriodBlankCondition,"",IF(_xlpm.IsPrincipalRemainingBlankCondition,"",IF(_xlpm.IsPrincipalZeroCondition,"",_xlpm.CumulativeInterestCalculation))),
_xlpm.Calculation
)</f>
        <v/>
      </c>
      <c r="N323" s="4" t="str">
        <f>_xlfn.LET(
_xlpm.CumulativePrincipalCalculation,SUM($G$29:$H323),
_xlpm.CumulativePrincipalCalculationIfPrincipalLessThenOrEqualToMonthlyPaymentCondition,$N322+$H323,
_xlpm.PrincipalOwedCalculation,$B$10-$F323,
_xlpm.IsPrincipalLessThenOrEqualToMonthlyPaymentCondition,$I322&lt;=$B$10,
_xlpm.IsPrincipalZeroCondition,ROUND($I322,2) = 0,
_xlpm.IsPrincipalRemainingBlankCondition,$I322="",
_xlpm.IsPeriodBlankCondition,ISBLANK($A323),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23" s="4" t="str">
        <f>_xlfn.LET(
_xlpm.CumulativePMICalculation,SUM($K$29:$K323),
_xlpm.IsPrincipalZeroCondition,ROUND($I322,2) = 0,
_xlpm.IsPrincipalRemainingBlankCondition,$I322="",
_xlpm.IsPeriodBlankCondition,ISBLANK($A323),
_xlpm.Calculation,IF(_xlpm.IsPeriodBlankCondition,"",IF(_xlpm.IsPrincipalRemainingBlankCondition,"",IF(_xlpm.IsPrincipalZeroCondition,"",_xlpm.CumulativePMICalculation))),
_xlpm.Calculation
)</f>
        <v/>
      </c>
      <c r="P323" s="4" t="str">
        <f t="shared" si="39"/>
        <v/>
      </c>
      <c r="Q323" s="4" t="str">
        <f>_xlfn.LET(
_xlpm.CumulativeHousingPaymentsIncludingAdditionalCosts,SUM($L$29:$L323),
_xlpm.PrincipalOwedCalculation,$B$10-$F323,
_xlpm.IsPrincipalLessThenOrEqualToMonthlyPaymentCondition,$I322&lt;=$B$10,
_xlpm.IsPrincipalZeroCondition,ROUND($I322,2) = 0,
_xlpm.IsPrincipalRemainingBlankCondition,$I322="",
_xlpm.IsPeriodBlankCondition,ISBLANK($A323),
_xlpm.Calculation,IF(_xlpm.IsPeriodBlankCondition,"",IF(_xlpm.IsPrincipalRemainingBlankCondition,"",IF(_xlpm.IsPrincipalZeroCondition,"",_xlpm.CumulativeHousingPaymentsIncludingAdditionalCosts))),
_xlpm.Calculation
)</f>
        <v/>
      </c>
    </row>
    <row r="324" spans="1:17" x14ac:dyDescent="0.3">
      <c r="A324">
        <v>296</v>
      </c>
      <c r="B324" s="34">
        <f t="shared" si="37"/>
        <v>52810</v>
      </c>
      <c r="C324" s="53">
        <v>0.1</v>
      </c>
      <c r="D324" s="35" t="str">
        <f>_xlfn.LET(
_xlpm.Payment,IF(OR($C324&lt;&gt;$C323,$C323=""),-PMT($C324/12,COUNT($A324:$A$628),$I323),$D323),
_xlpm.IsPrincipalRemainingZeroCondition,ROUND($I323,2)=0,
_xlpm.IsPrincipalRemainingBlankCondition,$I323="",
_xlpm.IsPeriodBlankCondition,ISBLANK($A324),
_xlpm.Calculation,IF(_xlpm.IsPeriodBlankCondition,"",IF(_xlpm.IsPrincipalRemainingBlankCondition,"",IF(_xlpm.IsPrincipalRemainingZeroCondition,"",_xlpm.Payment))),
_xlpm.Calculation
)</f>
        <v/>
      </c>
      <c r="E324" s="4" t="str">
        <f t="shared" si="38"/>
        <v/>
      </c>
      <c r="F324" s="4" t="str" cm="1">
        <f t="array" ref="F324">_xlfn.LET(
_xlpm.InterestCalculation,$I323*($C324/12),
_xlpm.IsPrincipalRemainingZeroCondition,ROUND($I323,2)=0,
_xlpm.IsPrincipalRemainingBlankCondition,$I323="",
_xlpm.IsPeriodBlankCondition,ISBLANK($A324),
_xlpm.Calculation,IF(_xlpm.IsPeriodBlankCondition,"",IF(_xlpm.IsPrincipalRemainingBlankCondition,"",IF(_xlpm.IsPrincipalRemainingZeroCondition,"",_xlpm.InterestCalculation))),
_xlpm.Calculation
)</f>
        <v/>
      </c>
      <c r="G324" s="4" t="str">
        <f t="shared" si="40"/>
        <v/>
      </c>
      <c r="H324" s="4">
        <v>100</v>
      </c>
      <c r="I324" s="4" t="str">
        <f t="shared" si="33"/>
        <v/>
      </c>
      <c r="J324" s="4" t="str">
        <f t="shared" si="34"/>
        <v/>
      </c>
      <c r="K324" s="4" t="str">
        <f t="shared" si="35"/>
        <v/>
      </c>
      <c r="L324" s="4" t="str">
        <f t="shared" si="36"/>
        <v/>
      </c>
      <c r="M324" s="4" t="str">
        <f>_xlfn.LET(
_xlpm.CumulativeInterestCalculation,SUM($F$29:$F324),
_xlpm.IsPrincipalZeroCondition,ROUND($I323,2) = 0,
_xlpm.IsPrincipalRemainingBlankCondition,$I323="",
_xlpm.IsPeriodBlankCondition,ISBLANK($A324),
_xlpm.Calculation,IF(_xlpm.IsPeriodBlankCondition,"",IF(_xlpm.IsPrincipalRemainingBlankCondition,"",IF(_xlpm.IsPrincipalZeroCondition,"",_xlpm.CumulativeInterestCalculation))),
_xlpm.Calculation
)</f>
        <v/>
      </c>
      <c r="N324" s="4" t="str">
        <f>_xlfn.LET(
_xlpm.CumulativePrincipalCalculation,SUM($G$29:$H324),
_xlpm.CumulativePrincipalCalculationIfPrincipalLessThenOrEqualToMonthlyPaymentCondition,$N323+$H324,
_xlpm.PrincipalOwedCalculation,$B$10-$F324,
_xlpm.IsPrincipalLessThenOrEqualToMonthlyPaymentCondition,$I323&lt;=$B$10,
_xlpm.IsPrincipalZeroCondition,ROUND($I323,2) = 0,
_xlpm.IsPrincipalRemainingBlankCondition,$I323="",
_xlpm.IsPeriodBlankCondition,ISBLANK($A324),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24" s="4" t="str">
        <f>_xlfn.LET(
_xlpm.CumulativePMICalculation,SUM($K$29:$K324),
_xlpm.IsPrincipalZeroCondition,ROUND($I323,2) = 0,
_xlpm.IsPrincipalRemainingBlankCondition,$I323="",
_xlpm.IsPeriodBlankCondition,ISBLANK($A324),
_xlpm.Calculation,IF(_xlpm.IsPeriodBlankCondition,"",IF(_xlpm.IsPrincipalRemainingBlankCondition,"",IF(_xlpm.IsPrincipalZeroCondition,"",_xlpm.CumulativePMICalculation))),
_xlpm.Calculation
)</f>
        <v/>
      </c>
      <c r="P324" s="4" t="str">
        <f t="shared" si="39"/>
        <v/>
      </c>
      <c r="Q324" s="4" t="str">
        <f>_xlfn.LET(
_xlpm.CumulativeHousingPaymentsIncludingAdditionalCosts,SUM($L$29:$L324),
_xlpm.PrincipalOwedCalculation,$B$10-$F324,
_xlpm.IsPrincipalLessThenOrEqualToMonthlyPaymentCondition,$I323&lt;=$B$10,
_xlpm.IsPrincipalZeroCondition,ROUND($I323,2) = 0,
_xlpm.IsPrincipalRemainingBlankCondition,$I323="",
_xlpm.IsPeriodBlankCondition,ISBLANK($A324),
_xlpm.Calculation,IF(_xlpm.IsPeriodBlankCondition,"",IF(_xlpm.IsPrincipalRemainingBlankCondition,"",IF(_xlpm.IsPrincipalZeroCondition,"",_xlpm.CumulativeHousingPaymentsIncludingAdditionalCosts))),
_xlpm.Calculation
)</f>
        <v/>
      </c>
    </row>
    <row r="325" spans="1:17" x14ac:dyDescent="0.3">
      <c r="A325">
        <v>297</v>
      </c>
      <c r="B325" s="34">
        <f t="shared" si="37"/>
        <v>52841</v>
      </c>
      <c r="C325" s="53">
        <v>0.1</v>
      </c>
      <c r="D325" s="35" t="str">
        <f>_xlfn.LET(
_xlpm.Payment,IF(OR($C325&lt;&gt;$C324,$C324=""),-PMT($C325/12,COUNT($A325:$A$628),$I324),$D324),
_xlpm.IsPrincipalRemainingZeroCondition,ROUND($I324,2)=0,
_xlpm.IsPrincipalRemainingBlankCondition,$I324="",
_xlpm.IsPeriodBlankCondition,ISBLANK($A325),
_xlpm.Calculation,IF(_xlpm.IsPeriodBlankCondition,"",IF(_xlpm.IsPrincipalRemainingBlankCondition,"",IF(_xlpm.IsPrincipalRemainingZeroCondition,"",_xlpm.Payment))),
_xlpm.Calculation
)</f>
        <v/>
      </c>
      <c r="E325" s="4" t="str">
        <f t="shared" si="38"/>
        <v/>
      </c>
      <c r="F325" s="4" t="str" cm="1">
        <f t="array" ref="F325">_xlfn.LET(
_xlpm.InterestCalculation,$I324*($C325/12),
_xlpm.IsPrincipalRemainingZeroCondition,ROUND($I324,2)=0,
_xlpm.IsPrincipalRemainingBlankCondition,$I324="",
_xlpm.IsPeriodBlankCondition,ISBLANK($A325),
_xlpm.Calculation,IF(_xlpm.IsPeriodBlankCondition,"",IF(_xlpm.IsPrincipalRemainingBlankCondition,"",IF(_xlpm.IsPrincipalRemainingZeroCondition,"",_xlpm.InterestCalculation))),
_xlpm.Calculation
)</f>
        <v/>
      </c>
      <c r="G325" s="4" t="str">
        <f t="shared" si="40"/>
        <v/>
      </c>
      <c r="H325" s="4">
        <v>100</v>
      </c>
      <c r="I325" s="4" t="str">
        <f t="shared" si="33"/>
        <v/>
      </c>
      <c r="J325" s="4" t="str">
        <f t="shared" si="34"/>
        <v/>
      </c>
      <c r="K325" s="4" t="str">
        <f t="shared" si="35"/>
        <v/>
      </c>
      <c r="L325" s="4" t="str">
        <f t="shared" si="36"/>
        <v/>
      </c>
      <c r="M325" s="4" t="str">
        <f>_xlfn.LET(
_xlpm.CumulativeInterestCalculation,SUM($F$29:$F325),
_xlpm.IsPrincipalZeroCondition,ROUND($I324,2) = 0,
_xlpm.IsPrincipalRemainingBlankCondition,$I324="",
_xlpm.IsPeriodBlankCondition,ISBLANK($A325),
_xlpm.Calculation,IF(_xlpm.IsPeriodBlankCondition,"",IF(_xlpm.IsPrincipalRemainingBlankCondition,"",IF(_xlpm.IsPrincipalZeroCondition,"",_xlpm.CumulativeInterestCalculation))),
_xlpm.Calculation
)</f>
        <v/>
      </c>
      <c r="N325" s="4" t="str">
        <f>_xlfn.LET(
_xlpm.CumulativePrincipalCalculation,SUM($G$29:$H325),
_xlpm.CumulativePrincipalCalculationIfPrincipalLessThenOrEqualToMonthlyPaymentCondition,$N324+$H325,
_xlpm.PrincipalOwedCalculation,$B$10-$F325,
_xlpm.IsPrincipalLessThenOrEqualToMonthlyPaymentCondition,$I324&lt;=$B$10,
_xlpm.IsPrincipalZeroCondition,ROUND($I324,2) = 0,
_xlpm.IsPrincipalRemainingBlankCondition,$I324="",
_xlpm.IsPeriodBlankCondition,ISBLANK($A325),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25" s="4" t="str">
        <f>_xlfn.LET(
_xlpm.CumulativePMICalculation,SUM($K$29:$K325),
_xlpm.IsPrincipalZeroCondition,ROUND($I324,2) = 0,
_xlpm.IsPrincipalRemainingBlankCondition,$I324="",
_xlpm.IsPeriodBlankCondition,ISBLANK($A325),
_xlpm.Calculation,IF(_xlpm.IsPeriodBlankCondition,"",IF(_xlpm.IsPrincipalRemainingBlankCondition,"",IF(_xlpm.IsPrincipalZeroCondition,"",_xlpm.CumulativePMICalculation))),
_xlpm.Calculation
)</f>
        <v/>
      </c>
      <c r="P325" s="4" t="str">
        <f t="shared" si="39"/>
        <v/>
      </c>
      <c r="Q325" s="4" t="str">
        <f>_xlfn.LET(
_xlpm.CumulativeHousingPaymentsIncludingAdditionalCosts,SUM($L$29:$L325),
_xlpm.PrincipalOwedCalculation,$B$10-$F325,
_xlpm.IsPrincipalLessThenOrEqualToMonthlyPaymentCondition,$I324&lt;=$B$10,
_xlpm.IsPrincipalZeroCondition,ROUND($I324,2) = 0,
_xlpm.IsPrincipalRemainingBlankCondition,$I324="",
_xlpm.IsPeriodBlankCondition,ISBLANK($A325),
_xlpm.Calculation,IF(_xlpm.IsPeriodBlankCondition,"",IF(_xlpm.IsPrincipalRemainingBlankCondition,"",IF(_xlpm.IsPrincipalZeroCondition,"",_xlpm.CumulativeHousingPaymentsIncludingAdditionalCosts))),
_xlpm.Calculation
)</f>
        <v/>
      </c>
    </row>
    <row r="326" spans="1:17" x14ac:dyDescent="0.3">
      <c r="A326">
        <v>298</v>
      </c>
      <c r="B326" s="34">
        <f t="shared" si="37"/>
        <v>52871</v>
      </c>
      <c r="C326" s="53">
        <v>0.1</v>
      </c>
      <c r="D326" s="35" t="str">
        <f>_xlfn.LET(
_xlpm.Payment,IF(OR($C326&lt;&gt;$C325,$C325=""),-PMT($C326/12,COUNT($A326:$A$628),$I325),$D325),
_xlpm.IsPrincipalRemainingZeroCondition,ROUND($I325,2)=0,
_xlpm.IsPrincipalRemainingBlankCondition,$I325="",
_xlpm.IsPeriodBlankCondition,ISBLANK($A326),
_xlpm.Calculation,IF(_xlpm.IsPeriodBlankCondition,"",IF(_xlpm.IsPrincipalRemainingBlankCondition,"",IF(_xlpm.IsPrincipalRemainingZeroCondition,"",_xlpm.Payment))),
_xlpm.Calculation
)</f>
        <v/>
      </c>
      <c r="E326" s="4" t="str">
        <f t="shared" si="38"/>
        <v/>
      </c>
      <c r="F326" s="4" t="str" cm="1">
        <f t="array" ref="F326">_xlfn.LET(
_xlpm.InterestCalculation,$I325*($C326/12),
_xlpm.IsPrincipalRemainingZeroCondition,ROUND($I325,2)=0,
_xlpm.IsPrincipalRemainingBlankCondition,$I325="",
_xlpm.IsPeriodBlankCondition,ISBLANK($A326),
_xlpm.Calculation,IF(_xlpm.IsPeriodBlankCondition,"",IF(_xlpm.IsPrincipalRemainingBlankCondition,"",IF(_xlpm.IsPrincipalRemainingZeroCondition,"",_xlpm.InterestCalculation))),
_xlpm.Calculation
)</f>
        <v/>
      </c>
      <c r="G326" s="4" t="str">
        <f t="shared" si="40"/>
        <v/>
      </c>
      <c r="H326" s="4">
        <v>100</v>
      </c>
      <c r="I326" s="4" t="str">
        <f t="shared" si="33"/>
        <v/>
      </c>
      <c r="J326" s="4" t="str">
        <f t="shared" si="34"/>
        <v/>
      </c>
      <c r="K326" s="4" t="str">
        <f t="shared" si="35"/>
        <v/>
      </c>
      <c r="L326" s="4" t="str">
        <f t="shared" si="36"/>
        <v/>
      </c>
      <c r="M326" s="4" t="str">
        <f>_xlfn.LET(
_xlpm.CumulativeInterestCalculation,SUM($F$29:$F326),
_xlpm.IsPrincipalZeroCondition,ROUND($I325,2) = 0,
_xlpm.IsPrincipalRemainingBlankCondition,$I325="",
_xlpm.IsPeriodBlankCondition,ISBLANK($A326),
_xlpm.Calculation,IF(_xlpm.IsPeriodBlankCondition,"",IF(_xlpm.IsPrincipalRemainingBlankCondition,"",IF(_xlpm.IsPrincipalZeroCondition,"",_xlpm.CumulativeInterestCalculation))),
_xlpm.Calculation
)</f>
        <v/>
      </c>
      <c r="N326" s="4" t="str">
        <f>_xlfn.LET(
_xlpm.CumulativePrincipalCalculation,SUM($G$29:$H326),
_xlpm.CumulativePrincipalCalculationIfPrincipalLessThenOrEqualToMonthlyPaymentCondition,$N325+$H326,
_xlpm.PrincipalOwedCalculation,$B$10-$F326,
_xlpm.IsPrincipalLessThenOrEqualToMonthlyPaymentCondition,$I325&lt;=$B$10,
_xlpm.IsPrincipalZeroCondition,ROUND($I325,2) = 0,
_xlpm.IsPrincipalRemainingBlankCondition,$I325="",
_xlpm.IsPeriodBlankCondition,ISBLANK($A326),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26" s="4" t="str">
        <f>_xlfn.LET(
_xlpm.CumulativePMICalculation,SUM($K$29:$K326),
_xlpm.IsPrincipalZeroCondition,ROUND($I325,2) = 0,
_xlpm.IsPrincipalRemainingBlankCondition,$I325="",
_xlpm.IsPeriodBlankCondition,ISBLANK($A326),
_xlpm.Calculation,IF(_xlpm.IsPeriodBlankCondition,"",IF(_xlpm.IsPrincipalRemainingBlankCondition,"",IF(_xlpm.IsPrincipalZeroCondition,"",_xlpm.CumulativePMICalculation))),
_xlpm.Calculation
)</f>
        <v/>
      </c>
      <c r="P326" s="4" t="str">
        <f t="shared" si="39"/>
        <v/>
      </c>
      <c r="Q326" s="4" t="str">
        <f>_xlfn.LET(
_xlpm.CumulativeHousingPaymentsIncludingAdditionalCosts,SUM($L$29:$L326),
_xlpm.PrincipalOwedCalculation,$B$10-$F326,
_xlpm.IsPrincipalLessThenOrEqualToMonthlyPaymentCondition,$I325&lt;=$B$10,
_xlpm.IsPrincipalZeroCondition,ROUND($I325,2) = 0,
_xlpm.IsPrincipalRemainingBlankCondition,$I325="",
_xlpm.IsPeriodBlankCondition,ISBLANK($A326),
_xlpm.Calculation,IF(_xlpm.IsPeriodBlankCondition,"",IF(_xlpm.IsPrincipalRemainingBlankCondition,"",IF(_xlpm.IsPrincipalZeroCondition,"",_xlpm.CumulativeHousingPaymentsIncludingAdditionalCosts))),
_xlpm.Calculation
)</f>
        <v/>
      </c>
    </row>
    <row r="327" spans="1:17" x14ac:dyDescent="0.3">
      <c r="A327">
        <v>299</v>
      </c>
      <c r="B327" s="34">
        <f t="shared" si="37"/>
        <v>52902</v>
      </c>
      <c r="C327" s="53">
        <v>0.1</v>
      </c>
      <c r="D327" s="35" t="str">
        <f>_xlfn.LET(
_xlpm.Payment,IF(OR($C327&lt;&gt;$C326,$C326=""),-PMT($C327/12,COUNT($A327:$A$628),$I326),$D326),
_xlpm.IsPrincipalRemainingZeroCondition,ROUND($I326,2)=0,
_xlpm.IsPrincipalRemainingBlankCondition,$I326="",
_xlpm.IsPeriodBlankCondition,ISBLANK($A327),
_xlpm.Calculation,IF(_xlpm.IsPeriodBlankCondition,"",IF(_xlpm.IsPrincipalRemainingBlankCondition,"",IF(_xlpm.IsPrincipalRemainingZeroCondition,"",_xlpm.Payment))),
_xlpm.Calculation
)</f>
        <v/>
      </c>
      <c r="E327" s="4" t="str">
        <f t="shared" si="38"/>
        <v/>
      </c>
      <c r="F327" s="4" t="str" cm="1">
        <f t="array" ref="F327">_xlfn.LET(
_xlpm.InterestCalculation,$I326*($C327/12),
_xlpm.IsPrincipalRemainingZeroCondition,ROUND($I326,2)=0,
_xlpm.IsPrincipalRemainingBlankCondition,$I326="",
_xlpm.IsPeriodBlankCondition,ISBLANK($A327),
_xlpm.Calculation,IF(_xlpm.IsPeriodBlankCondition,"",IF(_xlpm.IsPrincipalRemainingBlankCondition,"",IF(_xlpm.IsPrincipalRemainingZeroCondition,"",_xlpm.InterestCalculation))),
_xlpm.Calculation
)</f>
        <v/>
      </c>
      <c r="G327" s="4" t="str">
        <f t="shared" si="40"/>
        <v/>
      </c>
      <c r="H327" s="4">
        <v>100</v>
      </c>
      <c r="I327" s="4" t="str">
        <f t="shared" si="33"/>
        <v/>
      </c>
      <c r="J327" s="4" t="str">
        <f t="shared" si="34"/>
        <v/>
      </c>
      <c r="K327" s="4" t="str">
        <f t="shared" si="35"/>
        <v/>
      </c>
      <c r="L327" s="4" t="str">
        <f t="shared" si="36"/>
        <v/>
      </c>
      <c r="M327" s="4" t="str">
        <f>_xlfn.LET(
_xlpm.CumulativeInterestCalculation,SUM($F$29:$F327),
_xlpm.IsPrincipalZeroCondition,ROUND($I326,2) = 0,
_xlpm.IsPrincipalRemainingBlankCondition,$I326="",
_xlpm.IsPeriodBlankCondition,ISBLANK($A327),
_xlpm.Calculation,IF(_xlpm.IsPeriodBlankCondition,"",IF(_xlpm.IsPrincipalRemainingBlankCondition,"",IF(_xlpm.IsPrincipalZeroCondition,"",_xlpm.CumulativeInterestCalculation))),
_xlpm.Calculation
)</f>
        <v/>
      </c>
      <c r="N327" s="4" t="str">
        <f>_xlfn.LET(
_xlpm.CumulativePrincipalCalculation,SUM($G$29:$H327),
_xlpm.CumulativePrincipalCalculationIfPrincipalLessThenOrEqualToMonthlyPaymentCondition,$N326+$H327,
_xlpm.PrincipalOwedCalculation,$B$10-$F327,
_xlpm.IsPrincipalLessThenOrEqualToMonthlyPaymentCondition,$I326&lt;=$B$10,
_xlpm.IsPrincipalZeroCondition,ROUND($I326,2) = 0,
_xlpm.IsPrincipalRemainingBlankCondition,$I326="",
_xlpm.IsPeriodBlankCondition,ISBLANK($A327),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27" s="4" t="str">
        <f>_xlfn.LET(
_xlpm.CumulativePMICalculation,SUM($K$29:$K327),
_xlpm.IsPrincipalZeroCondition,ROUND($I326,2) = 0,
_xlpm.IsPrincipalRemainingBlankCondition,$I326="",
_xlpm.IsPeriodBlankCondition,ISBLANK($A327),
_xlpm.Calculation,IF(_xlpm.IsPeriodBlankCondition,"",IF(_xlpm.IsPrincipalRemainingBlankCondition,"",IF(_xlpm.IsPrincipalZeroCondition,"",_xlpm.CumulativePMICalculation))),
_xlpm.Calculation
)</f>
        <v/>
      </c>
      <c r="P327" s="4" t="str">
        <f t="shared" si="39"/>
        <v/>
      </c>
      <c r="Q327" s="4" t="str">
        <f>_xlfn.LET(
_xlpm.CumulativeHousingPaymentsIncludingAdditionalCosts,SUM($L$29:$L327),
_xlpm.PrincipalOwedCalculation,$B$10-$F327,
_xlpm.IsPrincipalLessThenOrEqualToMonthlyPaymentCondition,$I326&lt;=$B$10,
_xlpm.IsPrincipalZeroCondition,ROUND($I326,2) = 0,
_xlpm.IsPrincipalRemainingBlankCondition,$I326="",
_xlpm.IsPeriodBlankCondition,ISBLANK($A327),
_xlpm.Calculation,IF(_xlpm.IsPeriodBlankCondition,"",IF(_xlpm.IsPrincipalRemainingBlankCondition,"",IF(_xlpm.IsPrincipalZeroCondition,"",_xlpm.CumulativeHousingPaymentsIncludingAdditionalCosts))),
_xlpm.Calculation
)</f>
        <v/>
      </c>
    </row>
    <row r="328" spans="1:17" x14ac:dyDescent="0.3">
      <c r="A328">
        <v>300</v>
      </c>
      <c r="B328" s="34">
        <f t="shared" si="37"/>
        <v>52932</v>
      </c>
      <c r="C328" s="53">
        <v>0.1</v>
      </c>
      <c r="D328" s="35" t="str">
        <f>_xlfn.LET(
_xlpm.Payment,IF(OR($C328&lt;&gt;$C327,$C327=""),-PMT($C328/12,COUNT($A328:$A$628),$I327),$D327),
_xlpm.IsPrincipalRemainingZeroCondition,ROUND($I327,2)=0,
_xlpm.IsPrincipalRemainingBlankCondition,$I327="",
_xlpm.IsPeriodBlankCondition,ISBLANK($A328),
_xlpm.Calculation,IF(_xlpm.IsPeriodBlankCondition,"",IF(_xlpm.IsPrincipalRemainingBlankCondition,"",IF(_xlpm.IsPrincipalRemainingZeroCondition,"",_xlpm.Payment))),
_xlpm.Calculation
)</f>
        <v/>
      </c>
      <c r="E328" s="4" t="str">
        <f t="shared" si="38"/>
        <v/>
      </c>
      <c r="F328" s="4" t="str" cm="1">
        <f t="array" ref="F328">_xlfn.LET(
_xlpm.InterestCalculation,$I327*($C328/12),
_xlpm.IsPrincipalRemainingZeroCondition,ROUND($I327,2)=0,
_xlpm.IsPrincipalRemainingBlankCondition,$I327="",
_xlpm.IsPeriodBlankCondition,ISBLANK($A328),
_xlpm.Calculation,IF(_xlpm.IsPeriodBlankCondition,"",IF(_xlpm.IsPrincipalRemainingBlankCondition,"",IF(_xlpm.IsPrincipalRemainingZeroCondition,"",_xlpm.InterestCalculation))),
_xlpm.Calculation
)</f>
        <v/>
      </c>
      <c r="G328" s="4" t="str">
        <f t="shared" si="40"/>
        <v/>
      </c>
      <c r="H328" s="4">
        <v>100</v>
      </c>
      <c r="I328" s="4" t="str">
        <f t="shared" si="33"/>
        <v/>
      </c>
      <c r="J328" s="4" t="str">
        <f t="shared" si="34"/>
        <v/>
      </c>
      <c r="K328" s="4" t="str">
        <f t="shared" si="35"/>
        <v/>
      </c>
      <c r="L328" s="4" t="str">
        <f t="shared" si="36"/>
        <v/>
      </c>
      <c r="M328" s="4" t="str">
        <f>_xlfn.LET(
_xlpm.CumulativeInterestCalculation,SUM($F$29:$F328),
_xlpm.IsPrincipalZeroCondition,ROUND($I327,2) = 0,
_xlpm.IsPrincipalRemainingBlankCondition,$I327="",
_xlpm.IsPeriodBlankCondition,ISBLANK($A328),
_xlpm.Calculation,IF(_xlpm.IsPeriodBlankCondition,"",IF(_xlpm.IsPrincipalRemainingBlankCondition,"",IF(_xlpm.IsPrincipalZeroCondition,"",_xlpm.CumulativeInterestCalculation))),
_xlpm.Calculation
)</f>
        <v/>
      </c>
      <c r="N328" s="4" t="str">
        <f>_xlfn.LET(
_xlpm.CumulativePrincipalCalculation,SUM($G$29:$H328),
_xlpm.CumulativePrincipalCalculationIfPrincipalLessThenOrEqualToMonthlyPaymentCondition,$N327+$H328,
_xlpm.PrincipalOwedCalculation,$B$10-$F328,
_xlpm.IsPrincipalLessThenOrEqualToMonthlyPaymentCondition,$I327&lt;=$B$10,
_xlpm.IsPrincipalZeroCondition,ROUND($I327,2) = 0,
_xlpm.IsPrincipalRemainingBlankCondition,$I327="",
_xlpm.IsPeriodBlankCondition,ISBLANK($A328),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28" s="4" t="str">
        <f>_xlfn.LET(
_xlpm.CumulativePMICalculation,SUM($K$29:$K328),
_xlpm.IsPrincipalZeroCondition,ROUND($I327,2) = 0,
_xlpm.IsPrincipalRemainingBlankCondition,$I327="",
_xlpm.IsPeriodBlankCondition,ISBLANK($A328),
_xlpm.Calculation,IF(_xlpm.IsPeriodBlankCondition,"",IF(_xlpm.IsPrincipalRemainingBlankCondition,"",IF(_xlpm.IsPrincipalZeroCondition,"",_xlpm.CumulativePMICalculation))),
_xlpm.Calculation
)</f>
        <v/>
      </c>
      <c r="P328" s="4" t="str">
        <f t="shared" si="39"/>
        <v/>
      </c>
      <c r="Q328" s="4" t="str">
        <f>_xlfn.LET(
_xlpm.CumulativeHousingPaymentsIncludingAdditionalCosts,SUM($L$29:$L328),
_xlpm.PrincipalOwedCalculation,$B$10-$F328,
_xlpm.IsPrincipalLessThenOrEqualToMonthlyPaymentCondition,$I327&lt;=$B$10,
_xlpm.IsPrincipalZeroCondition,ROUND($I327,2) = 0,
_xlpm.IsPrincipalRemainingBlankCondition,$I327="",
_xlpm.IsPeriodBlankCondition,ISBLANK($A328),
_xlpm.Calculation,IF(_xlpm.IsPeriodBlankCondition,"",IF(_xlpm.IsPrincipalRemainingBlankCondition,"",IF(_xlpm.IsPrincipalZeroCondition,"",_xlpm.CumulativeHousingPaymentsIncludingAdditionalCosts))),
_xlpm.Calculation
)</f>
        <v/>
      </c>
    </row>
    <row r="329" spans="1:17" x14ac:dyDescent="0.3">
      <c r="A329">
        <v>301</v>
      </c>
      <c r="B329" s="34">
        <f t="shared" si="37"/>
        <v>52963</v>
      </c>
      <c r="C329" s="53">
        <v>0.1</v>
      </c>
      <c r="D329" s="35" t="str">
        <f>_xlfn.LET(
_xlpm.Payment,IF(OR($C329&lt;&gt;$C328,$C328=""),-PMT($C329/12,COUNT($A329:$A$628),$I328),$D328),
_xlpm.IsPrincipalRemainingZeroCondition,ROUND($I328,2)=0,
_xlpm.IsPrincipalRemainingBlankCondition,$I328="",
_xlpm.IsPeriodBlankCondition,ISBLANK($A329),
_xlpm.Calculation,IF(_xlpm.IsPeriodBlankCondition,"",IF(_xlpm.IsPrincipalRemainingBlankCondition,"",IF(_xlpm.IsPrincipalRemainingZeroCondition,"",_xlpm.Payment))),
_xlpm.Calculation
)</f>
        <v/>
      </c>
      <c r="E329" s="4" t="str">
        <f t="shared" si="38"/>
        <v/>
      </c>
      <c r="F329" s="4" t="str" cm="1">
        <f t="array" ref="F329">_xlfn.LET(
_xlpm.InterestCalculation,$I328*($C329/12),
_xlpm.IsPrincipalRemainingZeroCondition,ROUND($I328,2)=0,
_xlpm.IsPrincipalRemainingBlankCondition,$I328="",
_xlpm.IsPeriodBlankCondition,ISBLANK($A329),
_xlpm.Calculation,IF(_xlpm.IsPeriodBlankCondition,"",IF(_xlpm.IsPrincipalRemainingBlankCondition,"",IF(_xlpm.IsPrincipalRemainingZeroCondition,"",_xlpm.InterestCalculation))),
_xlpm.Calculation
)</f>
        <v/>
      </c>
      <c r="G329" s="4" t="str">
        <f t="shared" si="40"/>
        <v/>
      </c>
      <c r="H329" s="4">
        <v>100</v>
      </c>
      <c r="I329" s="4" t="str">
        <f t="shared" si="33"/>
        <v/>
      </c>
      <c r="J329" s="4" t="str">
        <f t="shared" si="34"/>
        <v/>
      </c>
      <c r="K329" s="4" t="str">
        <f t="shared" si="35"/>
        <v/>
      </c>
      <c r="L329" s="4" t="str">
        <f t="shared" si="36"/>
        <v/>
      </c>
      <c r="M329" s="4" t="str">
        <f>_xlfn.LET(
_xlpm.CumulativeInterestCalculation,SUM($F$29:$F329),
_xlpm.IsPrincipalZeroCondition,ROUND($I328,2) = 0,
_xlpm.IsPrincipalRemainingBlankCondition,$I328="",
_xlpm.IsPeriodBlankCondition,ISBLANK($A329),
_xlpm.Calculation,IF(_xlpm.IsPeriodBlankCondition,"",IF(_xlpm.IsPrincipalRemainingBlankCondition,"",IF(_xlpm.IsPrincipalZeroCondition,"",_xlpm.CumulativeInterestCalculation))),
_xlpm.Calculation
)</f>
        <v/>
      </c>
      <c r="N329" s="4" t="str">
        <f>_xlfn.LET(
_xlpm.CumulativePrincipalCalculation,SUM($G$29:$H329),
_xlpm.CumulativePrincipalCalculationIfPrincipalLessThenOrEqualToMonthlyPaymentCondition,$N328+$H329,
_xlpm.PrincipalOwedCalculation,$B$10-$F329,
_xlpm.IsPrincipalLessThenOrEqualToMonthlyPaymentCondition,$I328&lt;=$B$10,
_xlpm.IsPrincipalZeroCondition,ROUND($I328,2) = 0,
_xlpm.IsPrincipalRemainingBlankCondition,$I328="",
_xlpm.IsPeriodBlankCondition,ISBLANK($A329),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29" s="4" t="str">
        <f>_xlfn.LET(
_xlpm.CumulativePMICalculation,SUM($K$29:$K329),
_xlpm.IsPrincipalZeroCondition,ROUND($I328,2) = 0,
_xlpm.IsPrincipalRemainingBlankCondition,$I328="",
_xlpm.IsPeriodBlankCondition,ISBLANK($A329),
_xlpm.Calculation,IF(_xlpm.IsPeriodBlankCondition,"",IF(_xlpm.IsPrincipalRemainingBlankCondition,"",IF(_xlpm.IsPrincipalZeroCondition,"",_xlpm.CumulativePMICalculation))),
_xlpm.Calculation
)</f>
        <v/>
      </c>
      <c r="P329" s="4" t="str">
        <f t="shared" si="39"/>
        <v/>
      </c>
      <c r="Q329" s="4" t="str">
        <f>_xlfn.LET(
_xlpm.CumulativeHousingPaymentsIncludingAdditionalCosts,SUM($L$29:$L329),
_xlpm.PrincipalOwedCalculation,$B$10-$F329,
_xlpm.IsPrincipalLessThenOrEqualToMonthlyPaymentCondition,$I328&lt;=$B$10,
_xlpm.IsPrincipalZeroCondition,ROUND($I328,2) = 0,
_xlpm.IsPrincipalRemainingBlankCondition,$I328="",
_xlpm.IsPeriodBlankCondition,ISBLANK($A329),
_xlpm.Calculation,IF(_xlpm.IsPeriodBlankCondition,"",IF(_xlpm.IsPrincipalRemainingBlankCondition,"",IF(_xlpm.IsPrincipalZeroCondition,"",_xlpm.CumulativeHousingPaymentsIncludingAdditionalCosts))),
_xlpm.Calculation
)</f>
        <v/>
      </c>
    </row>
    <row r="330" spans="1:17" x14ac:dyDescent="0.3">
      <c r="A330">
        <v>302</v>
      </c>
      <c r="B330" s="34">
        <f t="shared" si="37"/>
        <v>52994</v>
      </c>
      <c r="C330" s="53">
        <v>0.1</v>
      </c>
      <c r="D330" s="35" t="str">
        <f>_xlfn.LET(
_xlpm.Payment,IF(OR($C330&lt;&gt;$C329,$C329=""),-PMT($C330/12,COUNT($A330:$A$628),$I329),$D329),
_xlpm.IsPrincipalRemainingZeroCondition,ROUND($I329,2)=0,
_xlpm.IsPrincipalRemainingBlankCondition,$I329="",
_xlpm.IsPeriodBlankCondition,ISBLANK($A330),
_xlpm.Calculation,IF(_xlpm.IsPeriodBlankCondition,"",IF(_xlpm.IsPrincipalRemainingBlankCondition,"",IF(_xlpm.IsPrincipalRemainingZeroCondition,"",_xlpm.Payment))),
_xlpm.Calculation
)</f>
        <v/>
      </c>
      <c r="E330" s="4" t="str">
        <f t="shared" si="38"/>
        <v/>
      </c>
      <c r="F330" s="4" t="str" cm="1">
        <f t="array" ref="F330">_xlfn.LET(
_xlpm.InterestCalculation,$I329*($C330/12),
_xlpm.IsPrincipalRemainingZeroCondition,ROUND($I329,2)=0,
_xlpm.IsPrincipalRemainingBlankCondition,$I329="",
_xlpm.IsPeriodBlankCondition,ISBLANK($A330),
_xlpm.Calculation,IF(_xlpm.IsPeriodBlankCondition,"",IF(_xlpm.IsPrincipalRemainingBlankCondition,"",IF(_xlpm.IsPrincipalRemainingZeroCondition,"",_xlpm.InterestCalculation))),
_xlpm.Calculation
)</f>
        <v/>
      </c>
      <c r="G330" s="4" t="str">
        <f t="shared" si="40"/>
        <v/>
      </c>
      <c r="H330" s="4">
        <v>100</v>
      </c>
      <c r="I330" s="4" t="str">
        <f t="shared" si="33"/>
        <v/>
      </c>
      <c r="J330" s="4" t="str">
        <f t="shared" si="34"/>
        <v/>
      </c>
      <c r="K330" s="4" t="str">
        <f t="shared" si="35"/>
        <v/>
      </c>
      <c r="L330" s="4" t="str">
        <f t="shared" si="36"/>
        <v/>
      </c>
      <c r="M330" s="4" t="str">
        <f>_xlfn.LET(
_xlpm.CumulativeInterestCalculation,SUM($F$29:$F330),
_xlpm.IsPrincipalZeroCondition,ROUND($I329,2) = 0,
_xlpm.IsPrincipalRemainingBlankCondition,$I329="",
_xlpm.IsPeriodBlankCondition,ISBLANK($A330),
_xlpm.Calculation,IF(_xlpm.IsPeriodBlankCondition,"",IF(_xlpm.IsPrincipalRemainingBlankCondition,"",IF(_xlpm.IsPrincipalZeroCondition,"",_xlpm.CumulativeInterestCalculation))),
_xlpm.Calculation
)</f>
        <v/>
      </c>
      <c r="N330" s="4" t="str">
        <f>_xlfn.LET(
_xlpm.CumulativePrincipalCalculation,SUM($G$29:$H330),
_xlpm.CumulativePrincipalCalculationIfPrincipalLessThenOrEqualToMonthlyPaymentCondition,$N329+$H330,
_xlpm.PrincipalOwedCalculation,$B$10-$F330,
_xlpm.IsPrincipalLessThenOrEqualToMonthlyPaymentCondition,$I329&lt;=$B$10,
_xlpm.IsPrincipalZeroCondition,ROUND($I329,2) = 0,
_xlpm.IsPrincipalRemainingBlankCondition,$I329="",
_xlpm.IsPeriodBlankCondition,ISBLANK($A330),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30" s="4" t="str">
        <f>_xlfn.LET(
_xlpm.CumulativePMICalculation,SUM($K$29:$K330),
_xlpm.IsPrincipalZeroCondition,ROUND($I329,2) = 0,
_xlpm.IsPrincipalRemainingBlankCondition,$I329="",
_xlpm.IsPeriodBlankCondition,ISBLANK($A330),
_xlpm.Calculation,IF(_xlpm.IsPeriodBlankCondition,"",IF(_xlpm.IsPrincipalRemainingBlankCondition,"",IF(_xlpm.IsPrincipalZeroCondition,"",_xlpm.CumulativePMICalculation))),
_xlpm.Calculation
)</f>
        <v/>
      </c>
      <c r="P330" s="4" t="str">
        <f t="shared" si="39"/>
        <v/>
      </c>
      <c r="Q330" s="4" t="str">
        <f>_xlfn.LET(
_xlpm.CumulativeHousingPaymentsIncludingAdditionalCosts,SUM($L$29:$L330),
_xlpm.PrincipalOwedCalculation,$B$10-$F330,
_xlpm.IsPrincipalLessThenOrEqualToMonthlyPaymentCondition,$I329&lt;=$B$10,
_xlpm.IsPrincipalZeroCondition,ROUND($I329,2) = 0,
_xlpm.IsPrincipalRemainingBlankCondition,$I329="",
_xlpm.IsPeriodBlankCondition,ISBLANK($A330),
_xlpm.Calculation,IF(_xlpm.IsPeriodBlankCondition,"",IF(_xlpm.IsPrincipalRemainingBlankCondition,"",IF(_xlpm.IsPrincipalZeroCondition,"",_xlpm.CumulativeHousingPaymentsIncludingAdditionalCosts))),
_xlpm.Calculation
)</f>
        <v/>
      </c>
    </row>
    <row r="331" spans="1:17" x14ac:dyDescent="0.3">
      <c r="A331">
        <v>303</v>
      </c>
      <c r="B331" s="34">
        <f t="shared" si="37"/>
        <v>53022</v>
      </c>
      <c r="C331" s="53">
        <v>0.1</v>
      </c>
      <c r="D331" s="35" t="str">
        <f>_xlfn.LET(
_xlpm.Payment,IF(OR($C331&lt;&gt;$C330,$C330=""),-PMT($C331/12,COUNT($A331:$A$628),$I330),$D330),
_xlpm.IsPrincipalRemainingZeroCondition,ROUND($I330,2)=0,
_xlpm.IsPrincipalRemainingBlankCondition,$I330="",
_xlpm.IsPeriodBlankCondition,ISBLANK($A331),
_xlpm.Calculation,IF(_xlpm.IsPeriodBlankCondition,"",IF(_xlpm.IsPrincipalRemainingBlankCondition,"",IF(_xlpm.IsPrincipalRemainingZeroCondition,"",_xlpm.Payment))),
_xlpm.Calculation
)</f>
        <v/>
      </c>
      <c r="E331" s="4" t="str">
        <f t="shared" si="38"/>
        <v/>
      </c>
      <c r="F331" s="4" t="str" cm="1">
        <f t="array" ref="F331">_xlfn.LET(
_xlpm.InterestCalculation,$I330*($C331/12),
_xlpm.IsPrincipalRemainingZeroCondition,ROUND($I330,2)=0,
_xlpm.IsPrincipalRemainingBlankCondition,$I330="",
_xlpm.IsPeriodBlankCondition,ISBLANK($A331),
_xlpm.Calculation,IF(_xlpm.IsPeriodBlankCondition,"",IF(_xlpm.IsPrincipalRemainingBlankCondition,"",IF(_xlpm.IsPrincipalRemainingZeroCondition,"",_xlpm.InterestCalculation))),
_xlpm.Calculation
)</f>
        <v/>
      </c>
      <c r="G331" s="4" t="str">
        <f t="shared" si="40"/>
        <v/>
      </c>
      <c r="H331" s="4">
        <v>100</v>
      </c>
      <c r="I331" s="4" t="str">
        <f t="shared" si="33"/>
        <v/>
      </c>
      <c r="J331" s="4" t="str">
        <f t="shared" si="34"/>
        <v/>
      </c>
      <c r="K331" s="4" t="str">
        <f t="shared" si="35"/>
        <v/>
      </c>
      <c r="L331" s="4" t="str">
        <f t="shared" si="36"/>
        <v/>
      </c>
      <c r="M331" s="4" t="str">
        <f>_xlfn.LET(
_xlpm.CumulativeInterestCalculation,SUM($F$29:$F331),
_xlpm.IsPrincipalZeroCondition,ROUND($I330,2) = 0,
_xlpm.IsPrincipalRemainingBlankCondition,$I330="",
_xlpm.IsPeriodBlankCondition,ISBLANK($A331),
_xlpm.Calculation,IF(_xlpm.IsPeriodBlankCondition,"",IF(_xlpm.IsPrincipalRemainingBlankCondition,"",IF(_xlpm.IsPrincipalZeroCondition,"",_xlpm.CumulativeInterestCalculation))),
_xlpm.Calculation
)</f>
        <v/>
      </c>
      <c r="N331" s="4" t="str">
        <f>_xlfn.LET(
_xlpm.CumulativePrincipalCalculation,SUM($G$29:$H331),
_xlpm.CumulativePrincipalCalculationIfPrincipalLessThenOrEqualToMonthlyPaymentCondition,$N330+$H331,
_xlpm.PrincipalOwedCalculation,$B$10-$F331,
_xlpm.IsPrincipalLessThenOrEqualToMonthlyPaymentCondition,$I330&lt;=$B$10,
_xlpm.IsPrincipalZeroCondition,ROUND($I330,2) = 0,
_xlpm.IsPrincipalRemainingBlankCondition,$I330="",
_xlpm.IsPeriodBlankCondition,ISBLANK($A331),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31" s="4" t="str">
        <f>_xlfn.LET(
_xlpm.CumulativePMICalculation,SUM($K$29:$K331),
_xlpm.IsPrincipalZeroCondition,ROUND($I330,2) = 0,
_xlpm.IsPrincipalRemainingBlankCondition,$I330="",
_xlpm.IsPeriodBlankCondition,ISBLANK($A331),
_xlpm.Calculation,IF(_xlpm.IsPeriodBlankCondition,"",IF(_xlpm.IsPrincipalRemainingBlankCondition,"",IF(_xlpm.IsPrincipalZeroCondition,"",_xlpm.CumulativePMICalculation))),
_xlpm.Calculation
)</f>
        <v/>
      </c>
      <c r="P331" s="4" t="str">
        <f t="shared" si="39"/>
        <v/>
      </c>
      <c r="Q331" s="4" t="str">
        <f>_xlfn.LET(
_xlpm.CumulativeHousingPaymentsIncludingAdditionalCosts,SUM($L$29:$L331),
_xlpm.PrincipalOwedCalculation,$B$10-$F331,
_xlpm.IsPrincipalLessThenOrEqualToMonthlyPaymentCondition,$I330&lt;=$B$10,
_xlpm.IsPrincipalZeroCondition,ROUND($I330,2) = 0,
_xlpm.IsPrincipalRemainingBlankCondition,$I330="",
_xlpm.IsPeriodBlankCondition,ISBLANK($A331),
_xlpm.Calculation,IF(_xlpm.IsPeriodBlankCondition,"",IF(_xlpm.IsPrincipalRemainingBlankCondition,"",IF(_xlpm.IsPrincipalZeroCondition,"",_xlpm.CumulativeHousingPaymentsIncludingAdditionalCosts))),
_xlpm.Calculation
)</f>
        <v/>
      </c>
    </row>
    <row r="332" spans="1:17" x14ac:dyDescent="0.3">
      <c r="A332">
        <v>304</v>
      </c>
      <c r="B332" s="34">
        <f t="shared" si="37"/>
        <v>53053</v>
      </c>
      <c r="C332" s="53">
        <v>0.1</v>
      </c>
      <c r="D332" s="35" t="str">
        <f>_xlfn.LET(
_xlpm.Payment,IF(OR($C332&lt;&gt;$C331,$C331=""),-PMT($C332/12,COUNT($A332:$A$628),$I331),$D331),
_xlpm.IsPrincipalRemainingZeroCondition,ROUND($I331,2)=0,
_xlpm.IsPrincipalRemainingBlankCondition,$I331="",
_xlpm.IsPeriodBlankCondition,ISBLANK($A332),
_xlpm.Calculation,IF(_xlpm.IsPeriodBlankCondition,"",IF(_xlpm.IsPrincipalRemainingBlankCondition,"",IF(_xlpm.IsPrincipalRemainingZeroCondition,"",_xlpm.Payment))),
_xlpm.Calculation
)</f>
        <v/>
      </c>
      <c r="E332" s="4" t="str">
        <f t="shared" si="38"/>
        <v/>
      </c>
      <c r="F332" s="4" t="str" cm="1">
        <f t="array" ref="F332">_xlfn.LET(
_xlpm.InterestCalculation,$I331*($C332/12),
_xlpm.IsPrincipalRemainingZeroCondition,ROUND($I331,2)=0,
_xlpm.IsPrincipalRemainingBlankCondition,$I331="",
_xlpm.IsPeriodBlankCondition,ISBLANK($A332),
_xlpm.Calculation,IF(_xlpm.IsPeriodBlankCondition,"",IF(_xlpm.IsPrincipalRemainingBlankCondition,"",IF(_xlpm.IsPrincipalRemainingZeroCondition,"",_xlpm.InterestCalculation))),
_xlpm.Calculation
)</f>
        <v/>
      </c>
      <c r="G332" s="4" t="str">
        <f t="shared" si="40"/>
        <v/>
      </c>
      <c r="H332" s="4">
        <v>100</v>
      </c>
      <c r="I332" s="4" t="str">
        <f t="shared" si="33"/>
        <v/>
      </c>
      <c r="J332" s="4" t="str">
        <f t="shared" si="34"/>
        <v/>
      </c>
      <c r="K332" s="4" t="str">
        <f t="shared" si="35"/>
        <v/>
      </c>
      <c r="L332" s="4" t="str">
        <f t="shared" si="36"/>
        <v/>
      </c>
      <c r="M332" s="4" t="str">
        <f>_xlfn.LET(
_xlpm.CumulativeInterestCalculation,SUM($F$29:$F332),
_xlpm.IsPrincipalZeroCondition,ROUND($I331,2) = 0,
_xlpm.IsPrincipalRemainingBlankCondition,$I331="",
_xlpm.IsPeriodBlankCondition,ISBLANK($A332),
_xlpm.Calculation,IF(_xlpm.IsPeriodBlankCondition,"",IF(_xlpm.IsPrincipalRemainingBlankCondition,"",IF(_xlpm.IsPrincipalZeroCondition,"",_xlpm.CumulativeInterestCalculation))),
_xlpm.Calculation
)</f>
        <v/>
      </c>
      <c r="N332" s="4" t="str">
        <f>_xlfn.LET(
_xlpm.CumulativePrincipalCalculation,SUM($G$29:$H332),
_xlpm.CumulativePrincipalCalculationIfPrincipalLessThenOrEqualToMonthlyPaymentCondition,$N331+$H332,
_xlpm.PrincipalOwedCalculation,$B$10-$F332,
_xlpm.IsPrincipalLessThenOrEqualToMonthlyPaymentCondition,$I331&lt;=$B$10,
_xlpm.IsPrincipalZeroCondition,ROUND($I331,2) = 0,
_xlpm.IsPrincipalRemainingBlankCondition,$I331="",
_xlpm.IsPeriodBlankCondition,ISBLANK($A332),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32" s="4" t="str">
        <f>_xlfn.LET(
_xlpm.CumulativePMICalculation,SUM($K$29:$K332),
_xlpm.IsPrincipalZeroCondition,ROUND($I331,2) = 0,
_xlpm.IsPrincipalRemainingBlankCondition,$I331="",
_xlpm.IsPeriodBlankCondition,ISBLANK($A332),
_xlpm.Calculation,IF(_xlpm.IsPeriodBlankCondition,"",IF(_xlpm.IsPrincipalRemainingBlankCondition,"",IF(_xlpm.IsPrincipalZeroCondition,"",_xlpm.CumulativePMICalculation))),
_xlpm.Calculation
)</f>
        <v/>
      </c>
      <c r="P332" s="4" t="str">
        <f t="shared" si="39"/>
        <v/>
      </c>
      <c r="Q332" s="4" t="str">
        <f>_xlfn.LET(
_xlpm.CumulativeHousingPaymentsIncludingAdditionalCosts,SUM($L$29:$L332),
_xlpm.PrincipalOwedCalculation,$B$10-$F332,
_xlpm.IsPrincipalLessThenOrEqualToMonthlyPaymentCondition,$I331&lt;=$B$10,
_xlpm.IsPrincipalZeroCondition,ROUND($I331,2) = 0,
_xlpm.IsPrincipalRemainingBlankCondition,$I331="",
_xlpm.IsPeriodBlankCondition,ISBLANK($A332),
_xlpm.Calculation,IF(_xlpm.IsPeriodBlankCondition,"",IF(_xlpm.IsPrincipalRemainingBlankCondition,"",IF(_xlpm.IsPrincipalZeroCondition,"",_xlpm.CumulativeHousingPaymentsIncludingAdditionalCosts))),
_xlpm.Calculation
)</f>
        <v/>
      </c>
    </row>
    <row r="333" spans="1:17" x14ac:dyDescent="0.3">
      <c r="A333">
        <v>305</v>
      </c>
      <c r="B333" s="34">
        <f t="shared" si="37"/>
        <v>53083</v>
      </c>
      <c r="C333" s="53">
        <v>0.1</v>
      </c>
      <c r="D333" s="35" t="str">
        <f>_xlfn.LET(
_xlpm.Payment,IF(OR($C333&lt;&gt;$C332,$C332=""),-PMT($C333/12,COUNT($A333:$A$628),$I332),$D332),
_xlpm.IsPrincipalRemainingZeroCondition,ROUND($I332,2)=0,
_xlpm.IsPrincipalRemainingBlankCondition,$I332="",
_xlpm.IsPeriodBlankCondition,ISBLANK($A333),
_xlpm.Calculation,IF(_xlpm.IsPeriodBlankCondition,"",IF(_xlpm.IsPrincipalRemainingBlankCondition,"",IF(_xlpm.IsPrincipalRemainingZeroCondition,"",_xlpm.Payment))),
_xlpm.Calculation
)</f>
        <v/>
      </c>
      <c r="E333" s="4" t="str">
        <f t="shared" si="38"/>
        <v/>
      </c>
      <c r="F333" s="4" t="str" cm="1">
        <f t="array" ref="F333">_xlfn.LET(
_xlpm.InterestCalculation,$I332*($C333/12),
_xlpm.IsPrincipalRemainingZeroCondition,ROUND($I332,2)=0,
_xlpm.IsPrincipalRemainingBlankCondition,$I332="",
_xlpm.IsPeriodBlankCondition,ISBLANK($A333),
_xlpm.Calculation,IF(_xlpm.IsPeriodBlankCondition,"",IF(_xlpm.IsPrincipalRemainingBlankCondition,"",IF(_xlpm.IsPrincipalRemainingZeroCondition,"",_xlpm.InterestCalculation))),
_xlpm.Calculation
)</f>
        <v/>
      </c>
      <c r="G333" s="4" t="str">
        <f t="shared" si="40"/>
        <v/>
      </c>
      <c r="H333" s="4">
        <v>100</v>
      </c>
      <c r="I333" s="4" t="str">
        <f t="shared" si="33"/>
        <v/>
      </c>
      <c r="J333" s="4" t="str">
        <f t="shared" si="34"/>
        <v/>
      </c>
      <c r="K333" s="4" t="str">
        <f t="shared" si="35"/>
        <v/>
      </c>
      <c r="L333" s="4" t="str">
        <f t="shared" si="36"/>
        <v/>
      </c>
      <c r="M333" s="4" t="str">
        <f>_xlfn.LET(
_xlpm.CumulativeInterestCalculation,SUM($F$29:$F333),
_xlpm.IsPrincipalZeroCondition,ROUND($I332,2) = 0,
_xlpm.IsPrincipalRemainingBlankCondition,$I332="",
_xlpm.IsPeriodBlankCondition,ISBLANK($A333),
_xlpm.Calculation,IF(_xlpm.IsPeriodBlankCondition,"",IF(_xlpm.IsPrincipalRemainingBlankCondition,"",IF(_xlpm.IsPrincipalZeroCondition,"",_xlpm.CumulativeInterestCalculation))),
_xlpm.Calculation
)</f>
        <v/>
      </c>
      <c r="N333" s="4" t="str">
        <f>_xlfn.LET(
_xlpm.CumulativePrincipalCalculation,SUM($G$29:$H333),
_xlpm.CumulativePrincipalCalculationIfPrincipalLessThenOrEqualToMonthlyPaymentCondition,$N332+$H333,
_xlpm.PrincipalOwedCalculation,$B$10-$F333,
_xlpm.IsPrincipalLessThenOrEqualToMonthlyPaymentCondition,$I332&lt;=$B$10,
_xlpm.IsPrincipalZeroCondition,ROUND($I332,2) = 0,
_xlpm.IsPrincipalRemainingBlankCondition,$I332="",
_xlpm.IsPeriodBlankCondition,ISBLANK($A333),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33" s="4" t="str">
        <f>_xlfn.LET(
_xlpm.CumulativePMICalculation,SUM($K$29:$K333),
_xlpm.IsPrincipalZeroCondition,ROUND($I332,2) = 0,
_xlpm.IsPrincipalRemainingBlankCondition,$I332="",
_xlpm.IsPeriodBlankCondition,ISBLANK($A333),
_xlpm.Calculation,IF(_xlpm.IsPeriodBlankCondition,"",IF(_xlpm.IsPrincipalRemainingBlankCondition,"",IF(_xlpm.IsPrincipalZeroCondition,"",_xlpm.CumulativePMICalculation))),
_xlpm.Calculation
)</f>
        <v/>
      </c>
      <c r="P333" s="4" t="str">
        <f t="shared" si="39"/>
        <v/>
      </c>
      <c r="Q333" s="4" t="str">
        <f>_xlfn.LET(
_xlpm.CumulativeHousingPaymentsIncludingAdditionalCosts,SUM($L$29:$L333),
_xlpm.PrincipalOwedCalculation,$B$10-$F333,
_xlpm.IsPrincipalLessThenOrEqualToMonthlyPaymentCondition,$I332&lt;=$B$10,
_xlpm.IsPrincipalZeroCondition,ROUND($I332,2) = 0,
_xlpm.IsPrincipalRemainingBlankCondition,$I332="",
_xlpm.IsPeriodBlankCondition,ISBLANK($A333),
_xlpm.Calculation,IF(_xlpm.IsPeriodBlankCondition,"",IF(_xlpm.IsPrincipalRemainingBlankCondition,"",IF(_xlpm.IsPrincipalZeroCondition,"",_xlpm.CumulativeHousingPaymentsIncludingAdditionalCosts))),
_xlpm.Calculation
)</f>
        <v/>
      </c>
    </row>
    <row r="334" spans="1:17" x14ac:dyDescent="0.3">
      <c r="A334">
        <v>306</v>
      </c>
      <c r="B334" s="34">
        <f t="shared" si="37"/>
        <v>53114</v>
      </c>
      <c r="C334" s="53">
        <v>0.1</v>
      </c>
      <c r="D334" s="35" t="str">
        <f>_xlfn.LET(
_xlpm.Payment,IF(OR($C334&lt;&gt;$C333,$C333=""),-PMT($C334/12,COUNT($A334:$A$628),$I333),$D333),
_xlpm.IsPrincipalRemainingZeroCondition,ROUND($I333,2)=0,
_xlpm.IsPrincipalRemainingBlankCondition,$I333="",
_xlpm.IsPeriodBlankCondition,ISBLANK($A334),
_xlpm.Calculation,IF(_xlpm.IsPeriodBlankCondition,"",IF(_xlpm.IsPrincipalRemainingBlankCondition,"",IF(_xlpm.IsPrincipalRemainingZeroCondition,"",_xlpm.Payment))),
_xlpm.Calculation
)</f>
        <v/>
      </c>
      <c r="E334" s="4" t="str">
        <f t="shared" si="38"/>
        <v/>
      </c>
      <c r="F334" s="4" t="str" cm="1">
        <f t="array" ref="F334">_xlfn.LET(
_xlpm.InterestCalculation,$I333*($C334/12),
_xlpm.IsPrincipalRemainingZeroCondition,ROUND($I333,2)=0,
_xlpm.IsPrincipalRemainingBlankCondition,$I333="",
_xlpm.IsPeriodBlankCondition,ISBLANK($A334),
_xlpm.Calculation,IF(_xlpm.IsPeriodBlankCondition,"",IF(_xlpm.IsPrincipalRemainingBlankCondition,"",IF(_xlpm.IsPrincipalRemainingZeroCondition,"",_xlpm.InterestCalculation))),
_xlpm.Calculation
)</f>
        <v/>
      </c>
      <c r="G334" s="4" t="str">
        <f t="shared" si="40"/>
        <v/>
      </c>
      <c r="H334" s="4">
        <v>100</v>
      </c>
      <c r="I334" s="4" t="str">
        <f t="shared" si="33"/>
        <v/>
      </c>
      <c r="J334" s="4" t="str">
        <f t="shared" si="34"/>
        <v/>
      </c>
      <c r="K334" s="4" t="str">
        <f t="shared" si="35"/>
        <v/>
      </c>
      <c r="L334" s="4" t="str">
        <f t="shared" si="36"/>
        <v/>
      </c>
      <c r="M334" s="4" t="str">
        <f>_xlfn.LET(
_xlpm.CumulativeInterestCalculation,SUM($F$29:$F334),
_xlpm.IsPrincipalZeroCondition,ROUND($I333,2) = 0,
_xlpm.IsPrincipalRemainingBlankCondition,$I333="",
_xlpm.IsPeriodBlankCondition,ISBLANK($A334),
_xlpm.Calculation,IF(_xlpm.IsPeriodBlankCondition,"",IF(_xlpm.IsPrincipalRemainingBlankCondition,"",IF(_xlpm.IsPrincipalZeroCondition,"",_xlpm.CumulativeInterestCalculation))),
_xlpm.Calculation
)</f>
        <v/>
      </c>
      <c r="N334" s="4" t="str">
        <f>_xlfn.LET(
_xlpm.CumulativePrincipalCalculation,SUM($G$29:$H334),
_xlpm.CumulativePrincipalCalculationIfPrincipalLessThenOrEqualToMonthlyPaymentCondition,$N333+$H334,
_xlpm.PrincipalOwedCalculation,$B$10-$F334,
_xlpm.IsPrincipalLessThenOrEqualToMonthlyPaymentCondition,$I333&lt;=$B$10,
_xlpm.IsPrincipalZeroCondition,ROUND($I333,2) = 0,
_xlpm.IsPrincipalRemainingBlankCondition,$I333="",
_xlpm.IsPeriodBlankCondition,ISBLANK($A334),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34" s="4" t="str">
        <f>_xlfn.LET(
_xlpm.CumulativePMICalculation,SUM($K$29:$K334),
_xlpm.IsPrincipalZeroCondition,ROUND($I333,2) = 0,
_xlpm.IsPrincipalRemainingBlankCondition,$I333="",
_xlpm.IsPeriodBlankCondition,ISBLANK($A334),
_xlpm.Calculation,IF(_xlpm.IsPeriodBlankCondition,"",IF(_xlpm.IsPrincipalRemainingBlankCondition,"",IF(_xlpm.IsPrincipalZeroCondition,"",_xlpm.CumulativePMICalculation))),
_xlpm.Calculation
)</f>
        <v/>
      </c>
      <c r="P334" s="4" t="str">
        <f t="shared" si="39"/>
        <v/>
      </c>
      <c r="Q334" s="4" t="str">
        <f>_xlfn.LET(
_xlpm.CumulativeHousingPaymentsIncludingAdditionalCosts,SUM($L$29:$L334),
_xlpm.PrincipalOwedCalculation,$B$10-$F334,
_xlpm.IsPrincipalLessThenOrEqualToMonthlyPaymentCondition,$I333&lt;=$B$10,
_xlpm.IsPrincipalZeroCondition,ROUND($I333,2) = 0,
_xlpm.IsPrincipalRemainingBlankCondition,$I333="",
_xlpm.IsPeriodBlankCondition,ISBLANK($A334),
_xlpm.Calculation,IF(_xlpm.IsPeriodBlankCondition,"",IF(_xlpm.IsPrincipalRemainingBlankCondition,"",IF(_xlpm.IsPrincipalZeroCondition,"",_xlpm.CumulativeHousingPaymentsIncludingAdditionalCosts))),
_xlpm.Calculation
)</f>
        <v/>
      </c>
    </row>
    <row r="335" spans="1:17" x14ac:dyDescent="0.3">
      <c r="A335">
        <v>307</v>
      </c>
      <c r="B335" s="34">
        <f t="shared" si="37"/>
        <v>53144</v>
      </c>
      <c r="C335" s="53">
        <v>0.1</v>
      </c>
      <c r="D335" s="35" t="str">
        <f>_xlfn.LET(
_xlpm.Payment,IF(OR($C335&lt;&gt;$C334,$C334=""),-PMT($C335/12,COUNT($A335:$A$628),$I334),$D334),
_xlpm.IsPrincipalRemainingZeroCondition,ROUND($I334,2)=0,
_xlpm.IsPrincipalRemainingBlankCondition,$I334="",
_xlpm.IsPeriodBlankCondition,ISBLANK($A335),
_xlpm.Calculation,IF(_xlpm.IsPeriodBlankCondition,"",IF(_xlpm.IsPrincipalRemainingBlankCondition,"",IF(_xlpm.IsPrincipalRemainingZeroCondition,"",_xlpm.Payment))),
_xlpm.Calculation
)</f>
        <v/>
      </c>
      <c r="E335" s="4" t="str">
        <f t="shared" si="38"/>
        <v/>
      </c>
      <c r="F335" s="4" t="str" cm="1">
        <f t="array" ref="F335">_xlfn.LET(
_xlpm.InterestCalculation,$I334*($C335/12),
_xlpm.IsPrincipalRemainingZeroCondition,ROUND($I334,2)=0,
_xlpm.IsPrincipalRemainingBlankCondition,$I334="",
_xlpm.IsPeriodBlankCondition,ISBLANK($A335),
_xlpm.Calculation,IF(_xlpm.IsPeriodBlankCondition,"",IF(_xlpm.IsPrincipalRemainingBlankCondition,"",IF(_xlpm.IsPrincipalRemainingZeroCondition,"",_xlpm.InterestCalculation))),
_xlpm.Calculation
)</f>
        <v/>
      </c>
      <c r="G335" s="4" t="str">
        <f t="shared" si="40"/>
        <v/>
      </c>
      <c r="H335" s="4">
        <v>100</v>
      </c>
      <c r="I335" s="4" t="str">
        <f t="shared" si="33"/>
        <v/>
      </c>
      <c r="J335" s="4" t="str">
        <f t="shared" si="34"/>
        <v/>
      </c>
      <c r="K335" s="4" t="str">
        <f t="shared" si="35"/>
        <v/>
      </c>
      <c r="L335" s="4" t="str">
        <f t="shared" si="36"/>
        <v/>
      </c>
      <c r="M335" s="4" t="str">
        <f>_xlfn.LET(
_xlpm.CumulativeInterestCalculation,SUM($F$29:$F335),
_xlpm.IsPrincipalZeroCondition,ROUND($I334,2) = 0,
_xlpm.IsPrincipalRemainingBlankCondition,$I334="",
_xlpm.IsPeriodBlankCondition,ISBLANK($A335),
_xlpm.Calculation,IF(_xlpm.IsPeriodBlankCondition,"",IF(_xlpm.IsPrincipalRemainingBlankCondition,"",IF(_xlpm.IsPrincipalZeroCondition,"",_xlpm.CumulativeInterestCalculation))),
_xlpm.Calculation
)</f>
        <v/>
      </c>
      <c r="N335" s="4" t="str">
        <f>_xlfn.LET(
_xlpm.CumulativePrincipalCalculation,SUM($G$29:$H335),
_xlpm.CumulativePrincipalCalculationIfPrincipalLessThenOrEqualToMonthlyPaymentCondition,$N334+$H335,
_xlpm.PrincipalOwedCalculation,$B$10-$F335,
_xlpm.IsPrincipalLessThenOrEqualToMonthlyPaymentCondition,$I334&lt;=$B$10,
_xlpm.IsPrincipalZeroCondition,ROUND($I334,2) = 0,
_xlpm.IsPrincipalRemainingBlankCondition,$I334="",
_xlpm.IsPeriodBlankCondition,ISBLANK($A335),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35" s="4" t="str">
        <f>_xlfn.LET(
_xlpm.CumulativePMICalculation,SUM($K$29:$K335),
_xlpm.IsPrincipalZeroCondition,ROUND($I334,2) = 0,
_xlpm.IsPrincipalRemainingBlankCondition,$I334="",
_xlpm.IsPeriodBlankCondition,ISBLANK($A335),
_xlpm.Calculation,IF(_xlpm.IsPeriodBlankCondition,"",IF(_xlpm.IsPrincipalRemainingBlankCondition,"",IF(_xlpm.IsPrincipalZeroCondition,"",_xlpm.CumulativePMICalculation))),
_xlpm.Calculation
)</f>
        <v/>
      </c>
      <c r="P335" s="4" t="str">
        <f t="shared" si="39"/>
        <v/>
      </c>
      <c r="Q335" s="4" t="str">
        <f>_xlfn.LET(
_xlpm.CumulativeHousingPaymentsIncludingAdditionalCosts,SUM($L$29:$L335),
_xlpm.PrincipalOwedCalculation,$B$10-$F335,
_xlpm.IsPrincipalLessThenOrEqualToMonthlyPaymentCondition,$I334&lt;=$B$10,
_xlpm.IsPrincipalZeroCondition,ROUND($I334,2) = 0,
_xlpm.IsPrincipalRemainingBlankCondition,$I334="",
_xlpm.IsPeriodBlankCondition,ISBLANK($A335),
_xlpm.Calculation,IF(_xlpm.IsPeriodBlankCondition,"",IF(_xlpm.IsPrincipalRemainingBlankCondition,"",IF(_xlpm.IsPrincipalZeroCondition,"",_xlpm.CumulativeHousingPaymentsIncludingAdditionalCosts))),
_xlpm.Calculation
)</f>
        <v/>
      </c>
    </row>
    <row r="336" spans="1:17" x14ac:dyDescent="0.3">
      <c r="A336">
        <v>308</v>
      </c>
      <c r="B336" s="34">
        <f t="shared" si="37"/>
        <v>53175</v>
      </c>
      <c r="C336" s="53">
        <v>0.1</v>
      </c>
      <c r="D336" s="35" t="str">
        <f>_xlfn.LET(
_xlpm.Payment,IF(OR($C336&lt;&gt;$C335,$C335=""),-PMT($C336/12,COUNT($A336:$A$628),$I335),$D335),
_xlpm.IsPrincipalRemainingZeroCondition,ROUND($I335,2)=0,
_xlpm.IsPrincipalRemainingBlankCondition,$I335="",
_xlpm.IsPeriodBlankCondition,ISBLANK($A336),
_xlpm.Calculation,IF(_xlpm.IsPeriodBlankCondition,"",IF(_xlpm.IsPrincipalRemainingBlankCondition,"",IF(_xlpm.IsPrincipalRemainingZeroCondition,"",_xlpm.Payment))),
_xlpm.Calculation
)</f>
        <v/>
      </c>
      <c r="E336" s="4" t="str">
        <f t="shared" si="38"/>
        <v/>
      </c>
      <c r="F336" s="4" t="str" cm="1">
        <f t="array" ref="F336">_xlfn.LET(
_xlpm.InterestCalculation,$I335*($C336/12),
_xlpm.IsPrincipalRemainingZeroCondition,ROUND($I335,2)=0,
_xlpm.IsPrincipalRemainingBlankCondition,$I335="",
_xlpm.IsPeriodBlankCondition,ISBLANK($A336),
_xlpm.Calculation,IF(_xlpm.IsPeriodBlankCondition,"",IF(_xlpm.IsPrincipalRemainingBlankCondition,"",IF(_xlpm.IsPrincipalRemainingZeroCondition,"",_xlpm.InterestCalculation))),
_xlpm.Calculation
)</f>
        <v/>
      </c>
      <c r="G336" s="4" t="str">
        <f t="shared" si="40"/>
        <v/>
      </c>
      <c r="H336" s="4">
        <v>100</v>
      </c>
      <c r="I336" s="4" t="str">
        <f t="shared" si="33"/>
        <v/>
      </c>
      <c r="J336" s="4" t="str">
        <f t="shared" si="34"/>
        <v/>
      </c>
      <c r="K336" s="4" t="str">
        <f t="shared" si="35"/>
        <v/>
      </c>
      <c r="L336" s="4" t="str">
        <f t="shared" si="36"/>
        <v/>
      </c>
      <c r="M336" s="4" t="str">
        <f>_xlfn.LET(
_xlpm.CumulativeInterestCalculation,SUM($F$29:$F336),
_xlpm.IsPrincipalZeroCondition,ROUND($I335,2) = 0,
_xlpm.IsPrincipalRemainingBlankCondition,$I335="",
_xlpm.IsPeriodBlankCondition,ISBLANK($A336),
_xlpm.Calculation,IF(_xlpm.IsPeriodBlankCondition,"",IF(_xlpm.IsPrincipalRemainingBlankCondition,"",IF(_xlpm.IsPrincipalZeroCondition,"",_xlpm.CumulativeInterestCalculation))),
_xlpm.Calculation
)</f>
        <v/>
      </c>
      <c r="N336" s="4" t="str">
        <f>_xlfn.LET(
_xlpm.CumulativePrincipalCalculation,SUM($G$29:$H336),
_xlpm.CumulativePrincipalCalculationIfPrincipalLessThenOrEqualToMonthlyPaymentCondition,$N335+$H336,
_xlpm.PrincipalOwedCalculation,$B$10-$F336,
_xlpm.IsPrincipalLessThenOrEqualToMonthlyPaymentCondition,$I335&lt;=$B$10,
_xlpm.IsPrincipalZeroCondition,ROUND($I335,2) = 0,
_xlpm.IsPrincipalRemainingBlankCondition,$I335="",
_xlpm.IsPeriodBlankCondition,ISBLANK($A336),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36" s="4" t="str">
        <f>_xlfn.LET(
_xlpm.CumulativePMICalculation,SUM($K$29:$K336),
_xlpm.IsPrincipalZeroCondition,ROUND($I335,2) = 0,
_xlpm.IsPrincipalRemainingBlankCondition,$I335="",
_xlpm.IsPeriodBlankCondition,ISBLANK($A336),
_xlpm.Calculation,IF(_xlpm.IsPeriodBlankCondition,"",IF(_xlpm.IsPrincipalRemainingBlankCondition,"",IF(_xlpm.IsPrincipalZeroCondition,"",_xlpm.CumulativePMICalculation))),
_xlpm.Calculation
)</f>
        <v/>
      </c>
      <c r="P336" s="4" t="str">
        <f t="shared" si="39"/>
        <v/>
      </c>
      <c r="Q336" s="4" t="str">
        <f>_xlfn.LET(
_xlpm.CumulativeHousingPaymentsIncludingAdditionalCosts,SUM($L$29:$L336),
_xlpm.PrincipalOwedCalculation,$B$10-$F336,
_xlpm.IsPrincipalLessThenOrEqualToMonthlyPaymentCondition,$I335&lt;=$B$10,
_xlpm.IsPrincipalZeroCondition,ROUND($I335,2) = 0,
_xlpm.IsPrincipalRemainingBlankCondition,$I335="",
_xlpm.IsPeriodBlankCondition,ISBLANK($A336),
_xlpm.Calculation,IF(_xlpm.IsPeriodBlankCondition,"",IF(_xlpm.IsPrincipalRemainingBlankCondition,"",IF(_xlpm.IsPrincipalZeroCondition,"",_xlpm.CumulativeHousingPaymentsIncludingAdditionalCosts))),
_xlpm.Calculation
)</f>
        <v/>
      </c>
    </row>
    <row r="337" spans="1:17" x14ac:dyDescent="0.3">
      <c r="A337">
        <v>309</v>
      </c>
      <c r="B337" s="34">
        <f t="shared" si="37"/>
        <v>53206</v>
      </c>
      <c r="C337" s="53">
        <v>0.1</v>
      </c>
      <c r="D337" s="35" t="str">
        <f>_xlfn.LET(
_xlpm.Payment,IF(OR($C337&lt;&gt;$C336,$C336=""),-PMT($C337/12,COUNT($A337:$A$628),$I336),$D336),
_xlpm.IsPrincipalRemainingZeroCondition,ROUND($I336,2)=0,
_xlpm.IsPrincipalRemainingBlankCondition,$I336="",
_xlpm.IsPeriodBlankCondition,ISBLANK($A337),
_xlpm.Calculation,IF(_xlpm.IsPeriodBlankCondition,"",IF(_xlpm.IsPrincipalRemainingBlankCondition,"",IF(_xlpm.IsPrincipalRemainingZeroCondition,"",_xlpm.Payment))),
_xlpm.Calculation
)</f>
        <v/>
      </c>
      <c r="E337" s="4" t="str">
        <f t="shared" si="38"/>
        <v/>
      </c>
      <c r="F337" s="4" t="str" cm="1">
        <f t="array" ref="F337">_xlfn.LET(
_xlpm.InterestCalculation,$I336*($C337/12),
_xlpm.IsPrincipalRemainingZeroCondition,ROUND($I336,2)=0,
_xlpm.IsPrincipalRemainingBlankCondition,$I336="",
_xlpm.IsPeriodBlankCondition,ISBLANK($A337),
_xlpm.Calculation,IF(_xlpm.IsPeriodBlankCondition,"",IF(_xlpm.IsPrincipalRemainingBlankCondition,"",IF(_xlpm.IsPrincipalRemainingZeroCondition,"",_xlpm.InterestCalculation))),
_xlpm.Calculation
)</f>
        <v/>
      </c>
      <c r="G337" s="4" t="str">
        <f t="shared" si="40"/>
        <v/>
      </c>
      <c r="H337" s="4">
        <v>100</v>
      </c>
      <c r="I337" s="4" t="str">
        <f t="shared" si="33"/>
        <v/>
      </c>
      <c r="J337" s="4" t="str">
        <f t="shared" si="34"/>
        <v/>
      </c>
      <c r="K337" s="4" t="str">
        <f t="shared" si="35"/>
        <v/>
      </c>
      <c r="L337" s="4" t="str">
        <f t="shared" si="36"/>
        <v/>
      </c>
      <c r="M337" s="4" t="str">
        <f>_xlfn.LET(
_xlpm.CumulativeInterestCalculation,SUM($F$29:$F337),
_xlpm.IsPrincipalZeroCondition,ROUND($I336,2) = 0,
_xlpm.IsPrincipalRemainingBlankCondition,$I336="",
_xlpm.IsPeriodBlankCondition,ISBLANK($A337),
_xlpm.Calculation,IF(_xlpm.IsPeriodBlankCondition,"",IF(_xlpm.IsPrincipalRemainingBlankCondition,"",IF(_xlpm.IsPrincipalZeroCondition,"",_xlpm.CumulativeInterestCalculation))),
_xlpm.Calculation
)</f>
        <v/>
      </c>
      <c r="N337" s="4" t="str">
        <f>_xlfn.LET(
_xlpm.CumulativePrincipalCalculation,SUM($G$29:$H337),
_xlpm.CumulativePrincipalCalculationIfPrincipalLessThenOrEqualToMonthlyPaymentCondition,$N336+$H337,
_xlpm.PrincipalOwedCalculation,$B$10-$F337,
_xlpm.IsPrincipalLessThenOrEqualToMonthlyPaymentCondition,$I336&lt;=$B$10,
_xlpm.IsPrincipalZeroCondition,ROUND($I336,2) = 0,
_xlpm.IsPrincipalRemainingBlankCondition,$I336="",
_xlpm.IsPeriodBlankCondition,ISBLANK($A337),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37" s="4" t="str">
        <f>_xlfn.LET(
_xlpm.CumulativePMICalculation,SUM($K$29:$K337),
_xlpm.IsPrincipalZeroCondition,ROUND($I336,2) = 0,
_xlpm.IsPrincipalRemainingBlankCondition,$I336="",
_xlpm.IsPeriodBlankCondition,ISBLANK($A337),
_xlpm.Calculation,IF(_xlpm.IsPeriodBlankCondition,"",IF(_xlpm.IsPrincipalRemainingBlankCondition,"",IF(_xlpm.IsPrincipalZeroCondition,"",_xlpm.CumulativePMICalculation))),
_xlpm.Calculation
)</f>
        <v/>
      </c>
      <c r="P337" s="4" t="str">
        <f t="shared" si="39"/>
        <v/>
      </c>
      <c r="Q337" s="4" t="str">
        <f>_xlfn.LET(
_xlpm.CumulativeHousingPaymentsIncludingAdditionalCosts,SUM($L$29:$L337),
_xlpm.PrincipalOwedCalculation,$B$10-$F337,
_xlpm.IsPrincipalLessThenOrEqualToMonthlyPaymentCondition,$I336&lt;=$B$10,
_xlpm.IsPrincipalZeroCondition,ROUND($I336,2) = 0,
_xlpm.IsPrincipalRemainingBlankCondition,$I336="",
_xlpm.IsPeriodBlankCondition,ISBLANK($A337),
_xlpm.Calculation,IF(_xlpm.IsPeriodBlankCondition,"",IF(_xlpm.IsPrincipalRemainingBlankCondition,"",IF(_xlpm.IsPrincipalZeroCondition,"",_xlpm.CumulativeHousingPaymentsIncludingAdditionalCosts))),
_xlpm.Calculation
)</f>
        <v/>
      </c>
    </row>
    <row r="338" spans="1:17" x14ac:dyDescent="0.3">
      <c r="A338">
        <v>310</v>
      </c>
      <c r="B338" s="34">
        <f t="shared" si="37"/>
        <v>53236</v>
      </c>
      <c r="C338" s="53">
        <v>0.1</v>
      </c>
      <c r="D338" s="35" t="str">
        <f>_xlfn.LET(
_xlpm.Payment,IF(OR($C338&lt;&gt;$C337,$C337=""),-PMT($C338/12,COUNT($A338:$A$628),$I337),$D337),
_xlpm.IsPrincipalRemainingZeroCondition,ROUND($I337,2)=0,
_xlpm.IsPrincipalRemainingBlankCondition,$I337="",
_xlpm.IsPeriodBlankCondition,ISBLANK($A338),
_xlpm.Calculation,IF(_xlpm.IsPeriodBlankCondition,"",IF(_xlpm.IsPrincipalRemainingBlankCondition,"",IF(_xlpm.IsPrincipalRemainingZeroCondition,"",_xlpm.Payment))),
_xlpm.Calculation
)</f>
        <v/>
      </c>
      <c r="E338" s="4" t="str">
        <f t="shared" si="38"/>
        <v/>
      </c>
      <c r="F338" s="4" t="str" cm="1">
        <f t="array" ref="F338">_xlfn.LET(
_xlpm.InterestCalculation,$I337*($C338/12),
_xlpm.IsPrincipalRemainingZeroCondition,ROUND($I337,2)=0,
_xlpm.IsPrincipalRemainingBlankCondition,$I337="",
_xlpm.IsPeriodBlankCondition,ISBLANK($A338),
_xlpm.Calculation,IF(_xlpm.IsPeriodBlankCondition,"",IF(_xlpm.IsPrincipalRemainingBlankCondition,"",IF(_xlpm.IsPrincipalRemainingZeroCondition,"",_xlpm.InterestCalculation))),
_xlpm.Calculation
)</f>
        <v/>
      </c>
      <c r="G338" s="4" t="str">
        <f t="shared" si="40"/>
        <v/>
      </c>
      <c r="H338" s="4">
        <v>100</v>
      </c>
      <c r="I338" s="4" t="str">
        <f t="shared" si="33"/>
        <v/>
      </c>
      <c r="J338" s="4" t="str">
        <f t="shared" si="34"/>
        <v/>
      </c>
      <c r="K338" s="4" t="str">
        <f t="shared" si="35"/>
        <v/>
      </c>
      <c r="L338" s="4" t="str">
        <f t="shared" si="36"/>
        <v/>
      </c>
      <c r="M338" s="4" t="str">
        <f>_xlfn.LET(
_xlpm.CumulativeInterestCalculation,SUM($F$29:$F338),
_xlpm.IsPrincipalZeroCondition,ROUND($I337,2) = 0,
_xlpm.IsPrincipalRemainingBlankCondition,$I337="",
_xlpm.IsPeriodBlankCondition,ISBLANK($A338),
_xlpm.Calculation,IF(_xlpm.IsPeriodBlankCondition,"",IF(_xlpm.IsPrincipalRemainingBlankCondition,"",IF(_xlpm.IsPrincipalZeroCondition,"",_xlpm.CumulativeInterestCalculation))),
_xlpm.Calculation
)</f>
        <v/>
      </c>
      <c r="N338" s="4" t="str">
        <f>_xlfn.LET(
_xlpm.CumulativePrincipalCalculation,SUM($G$29:$H338),
_xlpm.CumulativePrincipalCalculationIfPrincipalLessThenOrEqualToMonthlyPaymentCondition,$N337+$H338,
_xlpm.PrincipalOwedCalculation,$B$10-$F338,
_xlpm.IsPrincipalLessThenOrEqualToMonthlyPaymentCondition,$I337&lt;=$B$10,
_xlpm.IsPrincipalZeroCondition,ROUND($I337,2) = 0,
_xlpm.IsPrincipalRemainingBlankCondition,$I337="",
_xlpm.IsPeriodBlankCondition,ISBLANK($A338),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38" s="4" t="str">
        <f>_xlfn.LET(
_xlpm.CumulativePMICalculation,SUM($K$29:$K338),
_xlpm.IsPrincipalZeroCondition,ROUND($I337,2) = 0,
_xlpm.IsPrincipalRemainingBlankCondition,$I337="",
_xlpm.IsPeriodBlankCondition,ISBLANK($A338),
_xlpm.Calculation,IF(_xlpm.IsPeriodBlankCondition,"",IF(_xlpm.IsPrincipalRemainingBlankCondition,"",IF(_xlpm.IsPrincipalZeroCondition,"",_xlpm.CumulativePMICalculation))),
_xlpm.Calculation
)</f>
        <v/>
      </c>
      <c r="P338" s="4" t="str">
        <f t="shared" si="39"/>
        <v/>
      </c>
      <c r="Q338" s="4" t="str">
        <f>_xlfn.LET(
_xlpm.CumulativeHousingPaymentsIncludingAdditionalCosts,SUM($L$29:$L338),
_xlpm.PrincipalOwedCalculation,$B$10-$F338,
_xlpm.IsPrincipalLessThenOrEqualToMonthlyPaymentCondition,$I337&lt;=$B$10,
_xlpm.IsPrincipalZeroCondition,ROUND($I337,2) = 0,
_xlpm.IsPrincipalRemainingBlankCondition,$I337="",
_xlpm.IsPeriodBlankCondition,ISBLANK($A338),
_xlpm.Calculation,IF(_xlpm.IsPeriodBlankCondition,"",IF(_xlpm.IsPrincipalRemainingBlankCondition,"",IF(_xlpm.IsPrincipalZeroCondition,"",_xlpm.CumulativeHousingPaymentsIncludingAdditionalCosts))),
_xlpm.Calculation
)</f>
        <v/>
      </c>
    </row>
    <row r="339" spans="1:17" x14ac:dyDescent="0.3">
      <c r="A339">
        <v>311</v>
      </c>
      <c r="B339" s="34">
        <f t="shared" si="37"/>
        <v>53267</v>
      </c>
      <c r="C339" s="53">
        <v>0.1</v>
      </c>
      <c r="D339" s="35" t="str">
        <f>_xlfn.LET(
_xlpm.Payment,IF(OR($C339&lt;&gt;$C338,$C338=""),-PMT($C339/12,COUNT($A339:$A$628),$I338),$D338),
_xlpm.IsPrincipalRemainingZeroCondition,ROUND($I338,2)=0,
_xlpm.IsPrincipalRemainingBlankCondition,$I338="",
_xlpm.IsPeriodBlankCondition,ISBLANK($A339),
_xlpm.Calculation,IF(_xlpm.IsPeriodBlankCondition,"",IF(_xlpm.IsPrincipalRemainingBlankCondition,"",IF(_xlpm.IsPrincipalRemainingZeroCondition,"",_xlpm.Payment))),
_xlpm.Calculation
)</f>
        <v/>
      </c>
      <c r="E339" s="4" t="str">
        <f t="shared" si="38"/>
        <v/>
      </c>
      <c r="F339" s="4" t="str" cm="1">
        <f t="array" ref="F339">_xlfn.LET(
_xlpm.InterestCalculation,$I338*($C339/12),
_xlpm.IsPrincipalRemainingZeroCondition,ROUND($I338,2)=0,
_xlpm.IsPrincipalRemainingBlankCondition,$I338="",
_xlpm.IsPeriodBlankCondition,ISBLANK($A339),
_xlpm.Calculation,IF(_xlpm.IsPeriodBlankCondition,"",IF(_xlpm.IsPrincipalRemainingBlankCondition,"",IF(_xlpm.IsPrincipalRemainingZeroCondition,"",_xlpm.InterestCalculation))),
_xlpm.Calculation
)</f>
        <v/>
      </c>
      <c r="G339" s="4" t="str">
        <f t="shared" si="40"/>
        <v/>
      </c>
      <c r="H339" s="4">
        <v>100</v>
      </c>
      <c r="I339" s="4" t="str">
        <f t="shared" si="33"/>
        <v/>
      </c>
      <c r="J339" s="4" t="str">
        <f t="shared" si="34"/>
        <v/>
      </c>
      <c r="K339" s="4" t="str">
        <f t="shared" si="35"/>
        <v/>
      </c>
      <c r="L339" s="4" t="str">
        <f t="shared" si="36"/>
        <v/>
      </c>
      <c r="M339" s="4" t="str">
        <f>_xlfn.LET(
_xlpm.CumulativeInterestCalculation,SUM($F$29:$F339),
_xlpm.IsPrincipalZeroCondition,ROUND($I338,2) = 0,
_xlpm.IsPrincipalRemainingBlankCondition,$I338="",
_xlpm.IsPeriodBlankCondition,ISBLANK($A339),
_xlpm.Calculation,IF(_xlpm.IsPeriodBlankCondition,"",IF(_xlpm.IsPrincipalRemainingBlankCondition,"",IF(_xlpm.IsPrincipalZeroCondition,"",_xlpm.CumulativeInterestCalculation))),
_xlpm.Calculation
)</f>
        <v/>
      </c>
      <c r="N339" s="4" t="str">
        <f>_xlfn.LET(
_xlpm.CumulativePrincipalCalculation,SUM($G$29:$H339),
_xlpm.CumulativePrincipalCalculationIfPrincipalLessThenOrEqualToMonthlyPaymentCondition,$N338+$H339,
_xlpm.PrincipalOwedCalculation,$B$10-$F339,
_xlpm.IsPrincipalLessThenOrEqualToMonthlyPaymentCondition,$I338&lt;=$B$10,
_xlpm.IsPrincipalZeroCondition,ROUND($I338,2) = 0,
_xlpm.IsPrincipalRemainingBlankCondition,$I338="",
_xlpm.IsPeriodBlankCondition,ISBLANK($A339),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39" s="4" t="str">
        <f>_xlfn.LET(
_xlpm.CumulativePMICalculation,SUM($K$29:$K339),
_xlpm.IsPrincipalZeroCondition,ROUND($I338,2) = 0,
_xlpm.IsPrincipalRemainingBlankCondition,$I338="",
_xlpm.IsPeriodBlankCondition,ISBLANK($A339),
_xlpm.Calculation,IF(_xlpm.IsPeriodBlankCondition,"",IF(_xlpm.IsPrincipalRemainingBlankCondition,"",IF(_xlpm.IsPrincipalZeroCondition,"",_xlpm.CumulativePMICalculation))),
_xlpm.Calculation
)</f>
        <v/>
      </c>
      <c r="P339" s="4" t="str">
        <f t="shared" si="39"/>
        <v/>
      </c>
      <c r="Q339" s="4" t="str">
        <f>_xlfn.LET(
_xlpm.CumulativeHousingPaymentsIncludingAdditionalCosts,SUM($L$29:$L339),
_xlpm.PrincipalOwedCalculation,$B$10-$F339,
_xlpm.IsPrincipalLessThenOrEqualToMonthlyPaymentCondition,$I338&lt;=$B$10,
_xlpm.IsPrincipalZeroCondition,ROUND($I338,2) = 0,
_xlpm.IsPrincipalRemainingBlankCondition,$I338="",
_xlpm.IsPeriodBlankCondition,ISBLANK($A339),
_xlpm.Calculation,IF(_xlpm.IsPeriodBlankCondition,"",IF(_xlpm.IsPrincipalRemainingBlankCondition,"",IF(_xlpm.IsPrincipalZeroCondition,"",_xlpm.CumulativeHousingPaymentsIncludingAdditionalCosts))),
_xlpm.Calculation
)</f>
        <v/>
      </c>
    </row>
    <row r="340" spans="1:17" x14ac:dyDescent="0.3">
      <c r="A340">
        <v>312</v>
      </c>
      <c r="B340" s="34">
        <f t="shared" si="37"/>
        <v>53297</v>
      </c>
      <c r="C340" s="53">
        <v>0.1</v>
      </c>
      <c r="D340" s="35" t="str">
        <f>_xlfn.LET(
_xlpm.Payment,IF(OR($C340&lt;&gt;$C339,$C339=""),-PMT($C340/12,COUNT($A340:$A$628),$I339),$D339),
_xlpm.IsPrincipalRemainingZeroCondition,ROUND($I339,2)=0,
_xlpm.IsPrincipalRemainingBlankCondition,$I339="",
_xlpm.IsPeriodBlankCondition,ISBLANK($A340),
_xlpm.Calculation,IF(_xlpm.IsPeriodBlankCondition,"",IF(_xlpm.IsPrincipalRemainingBlankCondition,"",IF(_xlpm.IsPrincipalRemainingZeroCondition,"",_xlpm.Payment))),
_xlpm.Calculation
)</f>
        <v/>
      </c>
      <c r="E340" s="4" t="str">
        <f t="shared" si="38"/>
        <v/>
      </c>
      <c r="F340" s="4" t="str" cm="1">
        <f t="array" ref="F340">_xlfn.LET(
_xlpm.InterestCalculation,$I339*($C340/12),
_xlpm.IsPrincipalRemainingZeroCondition,ROUND($I339,2)=0,
_xlpm.IsPrincipalRemainingBlankCondition,$I339="",
_xlpm.IsPeriodBlankCondition,ISBLANK($A340),
_xlpm.Calculation,IF(_xlpm.IsPeriodBlankCondition,"",IF(_xlpm.IsPrincipalRemainingBlankCondition,"",IF(_xlpm.IsPrincipalRemainingZeroCondition,"",_xlpm.InterestCalculation))),
_xlpm.Calculation
)</f>
        <v/>
      </c>
      <c r="G340" s="4" t="str">
        <f t="shared" si="40"/>
        <v/>
      </c>
      <c r="H340" s="4">
        <v>100</v>
      </c>
      <c r="I340" s="4" t="str">
        <f t="shared" si="33"/>
        <v/>
      </c>
      <c r="J340" s="4" t="str">
        <f t="shared" si="34"/>
        <v/>
      </c>
      <c r="K340" s="4" t="str">
        <f t="shared" si="35"/>
        <v/>
      </c>
      <c r="L340" s="4" t="str">
        <f t="shared" si="36"/>
        <v/>
      </c>
      <c r="M340" s="4" t="str">
        <f>_xlfn.LET(
_xlpm.CumulativeInterestCalculation,SUM($F$29:$F340),
_xlpm.IsPrincipalZeroCondition,ROUND($I339,2) = 0,
_xlpm.IsPrincipalRemainingBlankCondition,$I339="",
_xlpm.IsPeriodBlankCondition,ISBLANK($A340),
_xlpm.Calculation,IF(_xlpm.IsPeriodBlankCondition,"",IF(_xlpm.IsPrincipalRemainingBlankCondition,"",IF(_xlpm.IsPrincipalZeroCondition,"",_xlpm.CumulativeInterestCalculation))),
_xlpm.Calculation
)</f>
        <v/>
      </c>
      <c r="N340" s="4" t="str">
        <f>_xlfn.LET(
_xlpm.CumulativePrincipalCalculation,SUM($G$29:$H340),
_xlpm.CumulativePrincipalCalculationIfPrincipalLessThenOrEqualToMonthlyPaymentCondition,$N339+$H340,
_xlpm.PrincipalOwedCalculation,$B$10-$F340,
_xlpm.IsPrincipalLessThenOrEqualToMonthlyPaymentCondition,$I339&lt;=$B$10,
_xlpm.IsPrincipalZeroCondition,ROUND($I339,2) = 0,
_xlpm.IsPrincipalRemainingBlankCondition,$I339="",
_xlpm.IsPeriodBlankCondition,ISBLANK($A340),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40" s="4" t="str">
        <f>_xlfn.LET(
_xlpm.CumulativePMICalculation,SUM($K$29:$K340),
_xlpm.IsPrincipalZeroCondition,ROUND($I339,2) = 0,
_xlpm.IsPrincipalRemainingBlankCondition,$I339="",
_xlpm.IsPeriodBlankCondition,ISBLANK($A340),
_xlpm.Calculation,IF(_xlpm.IsPeriodBlankCondition,"",IF(_xlpm.IsPrincipalRemainingBlankCondition,"",IF(_xlpm.IsPrincipalZeroCondition,"",_xlpm.CumulativePMICalculation))),
_xlpm.Calculation
)</f>
        <v/>
      </c>
      <c r="P340" s="4" t="str">
        <f t="shared" si="39"/>
        <v/>
      </c>
      <c r="Q340" s="4" t="str">
        <f>_xlfn.LET(
_xlpm.CumulativeHousingPaymentsIncludingAdditionalCosts,SUM($L$29:$L340),
_xlpm.PrincipalOwedCalculation,$B$10-$F340,
_xlpm.IsPrincipalLessThenOrEqualToMonthlyPaymentCondition,$I339&lt;=$B$10,
_xlpm.IsPrincipalZeroCondition,ROUND($I339,2) = 0,
_xlpm.IsPrincipalRemainingBlankCondition,$I339="",
_xlpm.IsPeriodBlankCondition,ISBLANK($A340),
_xlpm.Calculation,IF(_xlpm.IsPeriodBlankCondition,"",IF(_xlpm.IsPrincipalRemainingBlankCondition,"",IF(_xlpm.IsPrincipalZeroCondition,"",_xlpm.CumulativeHousingPaymentsIncludingAdditionalCosts))),
_xlpm.Calculation
)</f>
        <v/>
      </c>
    </row>
    <row r="341" spans="1:17" x14ac:dyDescent="0.3">
      <c r="A341">
        <v>313</v>
      </c>
      <c r="B341" s="34">
        <f t="shared" si="37"/>
        <v>53328</v>
      </c>
      <c r="C341" s="53">
        <v>0.1</v>
      </c>
      <c r="D341" s="35" t="str">
        <f>_xlfn.LET(
_xlpm.Payment,IF(OR($C341&lt;&gt;$C340,$C340=""),-PMT($C341/12,COUNT($A341:$A$628),$I340),$D340),
_xlpm.IsPrincipalRemainingZeroCondition,ROUND($I340,2)=0,
_xlpm.IsPrincipalRemainingBlankCondition,$I340="",
_xlpm.IsPeriodBlankCondition,ISBLANK($A341),
_xlpm.Calculation,IF(_xlpm.IsPeriodBlankCondition,"",IF(_xlpm.IsPrincipalRemainingBlankCondition,"",IF(_xlpm.IsPrincipalRemainingZeroCondition,"",_xlpm.Payment))),
_xlpm.Calculation
)</f>
        <v/>
      </c>
      <c r="E341" s="4" t="str">
        <f t="shared" si="38"/>
        <v/>
      </c>
      <c r="F341" s="4" t="str" cm="1">
        <f t="array" ref="F341">_xlfn.LET(
_xlpm.InterestCalculation,$I340*($C341/12),
_xlpm.IsPrincipalRemainingZeroCondition,ROUND($I340,2)=0,
_xlpm.IsPrincipalRemainingBlankCondition,$I340="",
_xlpm.IsPeriodBlankCondition,ISBLANK($A341),
_xlpm.Calculation,IF(_xlpm.IsPeriodBlankCondition,"",IF(_xlpm.IsPrincipalRemainingBlankCondition,"",IF(_xlpm.IsPrincipalRemainingZeroCondition,"",_xlpm.InterestCalculation))),
_xlpm.Calculation
)</f>
        <v/>
      </c>
      <c r="G341" s="4" t="str">
        <f t="shared" si="40"/>
        <v/>
      </c>
      <c r="H341" s="4">
        <v>100</v>
      </c>
      <c r="I341" s="4" t="str">
        <f t="shared" si="33"/>
        <v/>
      </c>
      <c r="J341" s="4" t="str">
        <f t="shared" si="34"/>
        <v/>
      </c>
      <c r="K341" s="4" t="str">
        <f t="shared" si="35"/>
        <v/>
      </c>
      <c r="L341" s="4" t="str">
        <f t="shared" si="36"/>
        <v/>
      </c>
      <c r="M341" s="4" t="str">
        <f>_xlfn.LET(
_xlpm.CumulativeInterestCalculation,SUM($F$29:$F341),
_xlpm.IsPrincipalZeroCondition,ROUND($I340,2) = 0,
_xlpm.IsPrincipalRemainingBlankCondition,$I340="",
_xlpm.IsPeriodBlankCondition,ISBLANK($A341),
_xlpm.Calculation,IF(_xlpm.IsPeriodBlankCondition,"",IF(_xlpm.IsPrincipalRemainingBlankCondition,"",IF(_xlpm.IsPrincipalZeroCondition,"",_xlpm.CumulativeInterestCalculation))),
_xlpm.Calculation
)</f>
        <v/>
      </c>
      <c r="N341" s="4" t="str">
        <f>_xlfn.LET(
_xlpm.CumulativePrincipalCalculation,SUM($G$29:$H341),
_xlpm.CumulativePrincipalCalculationIfPrincipalLessThenOrEqualToMonthlyPaymentCondition,$N340+$H341,
_xlpm.PrincipalOwedCalculation,$B$10-$F341,
_xlpm.IsPrincipalLessThenOrEqualToMonthlyPaymentCondition,$I340&lt;=$B$10,
_xlpm.IsPrincipalZeroCondition,ROUND($I340,2) = 0,
_xlpm.IsPrincipalRemainingBlankCondition,$I340="",
_xlpm.IsPeriodBlankCondition,ISBLANK($A341),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41" s="4" t="str">
        <f>_xlfn.LET(
_xlpm.CumulativePMICalculation,SUM($K$29:$K341),
_xlpm.IsPrincipalZeroCondition,ROUND($I340,2) = 0,
_xlpm.IsPrincipalRemainingBlankCondition,$I340="",
_xlpm.IsPeriodBlankCondition,ISBLANK($A341),
_xlpm.Calculation,IF(_xlpm.IsPeriodBlankCondition,"",IF(_xlpm.IsPrincipalRemainingBlankCondition,"",IF(_xlpm.IsPrincipalZeroCondition,"",_xlpm.CumulativePMICalculation))),
_xlpm.Calculation
)</f>
        <v/>
      </c>
      <c r="P341" s="4" t="str">
        <f t="shared" si="39"/>
        <v/>
      </c>
      <c r="Q341" s="4" t="str">
        <f>_xlfn.LET(
_xlpm.CumulativeHousingPaymentsIncludingAdditionalCosts,SUM($L$29:$L341),
_xlpm.PrincipalOwedCalculation,$B$10-$F341,
_xlpm.IsPrincipalLessThenOrEqualToMonthlyPaymentCondition,$I340&lt;=$B$10,
_xlpm.IsPrincipalZeroCondition,ROUND($I340,2) = 0,
_xlpm.IsPrincipalRemainingBlankCondition,$I340="",
_xlpm.IsPeriodBlankCondition,ISBLANK($A341),
_xlpm.Calculation,IF(_xlpm.IsPeriodBlankCondition,"",IF(_xlpm.IsPrincipalRemainingBlankCondition,"",IF(_xlpm.IsPrincipalZeroCondition,"",_xlpm.CumulativeHousingPaymentsIncludingAdditionalCosts))),
_xlpm.Calculation
)</f>
        <v/>
      </c>
    </row>
    <row r="342" spans="1:17" x14ac:dyDescent="0.3">
      <c r="A342">
        <v>314</v>
      </c>
      <c r="B342" s="34">
        <f t="shared" si="37"/>
        <v>53359</v>
      </c>
      <c r="C342" s="53">
        <v>0.1</v>
      </c>
      <c r="D342" s="35" t="str">
        <f>_xlfn.LET(
_xlpm.Payment,IF(OR($C342&lt;&gt;$C341,$C341=""),-PMT($C342/12,COUNT($A342:$A$628),$I341),$D341),
_xlpm.IsPrincipalRemainingZeroCondition,ROUND($I341,2)=0,
_xlpm.IsPrincipalRemainingBlankCondition,$I341="",
_xlpm.IsPeriodBlankCondition,ISBLANK($A342),
_xlpm.Calculation,IF(_xlpm.IsPeriodBlankCondition,"",IF(_xlpm.IsPrincipalRemainingBlankCondition,"",IF(_xlpm.IsPrincipalRemainingZeroCondition,"",_xlpm.Payment))),
_xlpm.Calculation
)</f>
        <v/>
      </c>
      <c r="E342" s="4" t="str">
        <f t="shared" si="38"/>
        <v/>
      </c>
      <c r="F342" s="4" t="str" cm="1">
        <f t="array" ref="F342">_xlfn.LET(
_xlpm.InterestCalculation,$I341*($C342/12),
_xlpm.IsPrincipalRemainingZeroCondition,ROUND($I341,2)=0,
_xlpm.IsPrincipalRemainingBlankCondition,$I341="",
_xlpm.IsPeriodBlankCondition,ISBLANK($A342),
_xlpm.Calculation,IF(_xlpm.IsPeriodBlankCondition,"",IF(_xlpm.IsPrincipalRemainingBlankCondition,"",IF(_xlpm.IsPrincipalRemainingZeroCondition,"",_xlpm.InterestCalculation))),
_xlpm.Calculation
)</f>
        <v/>
      </c>
      <c r="G342" s="4" t="str">
        <f t="shared" si="40"/>
        <v/>
      </c>
      <c r="H342" s="4">
        <v>100</v>
      </c>
      <c r="I342" s="4" t="str">
        <f t="shared" si="33"/>
        <v/>
      </c>
      <c r="J342" s="4" t="str">
        <f t="shared" si="34"/>
        <v/>
      </c>
      <c r="K342" s="4" t="str">
        <f t="shared" si="35"/>
        <v/>
      </c>
      <c r="L342" s="4" t="str">
        <f t="shared" si="36"/>
        <v/>
      </c>
      <c r="M342" s="4" t="str">
        <f>_xlfn.LET(
_xlpm.CumulativeInterestCalculation,SUM($F$29:$F342),
_xlpm.IsPrincipalZeroCondition,ROUND($I341,2) = 0,
_xlpm.IsPrincipalRemainingBlankCondition,$I341="",
_xlpm.IsPeriodBlankCondition,ISBLANK($A342),
_xlpm.Calculation,IF(_xlpm.IsPeriodBlankCondition,"",IF(_xlpm.IsPrincipalRemainingBlankCondition,"",IF(_xlpm.IsPrincipalZeroCondition,"",_xlpm.CumulativeInterestCalculation))),
_xlpm.Calculation
)</f>
        <v/>
      </c>
      <c r="N342" s="4" t="str">
        <f>_xlfn.LET(
_xlpm.CumulativePrincipalCalculation,SUM($G$29:$H342),
_xlpm.CumulativePrincipalCalculationIfPrincipalLessThenOrEqualToMonthlyPaymentCondition,$N341+$H342,
_xlpm.PrincipalOwedCalculation,$B$10-$F342,
_xlpm.IsPrincipalLessThenOrEqualToMonthlyPaymentCondition,$I341&lt;=$B$10,
_xlpm.IsPrincipalZeroCondition,ROUND($I341,2) = 0,
_xlpm.IsPrincipalRemainingBlankCondition,$I341="",
_xlpm.IsPeriodBlankCondition,ISBLANK($A342),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42" s="4" t="str">
        <f>_xlfn.LET(
_xlpm.CumulativePMICalculation,SUM($K$29:$K342),
_xlpm.IsPrincipalZeroCondition,ROUND($I341,2) = 0,
_xlpm.IsPrincipalRemainingBlankCondition,$I341="",
_xlpm.IsPeriodBlankCondition,ISBLANK($A342),
_xlpm.Calculation,IF(_xlpm.IsPeriodBlankCondition,"",IF(_xlpm.IsPrincipalRemainingBlankCondition,"",IF(_xlpm.IsPrincipalZeroCondition,"",_xlpm.CumulativePMICalculation))),
_xlpm.Calculation
)</f>
        <v/>
      </c>
      <c r="P342" s="4" t="str">
        <f t="shared" si="39"/>
        <v/>
      </c>
      <c r="Q342" s="4" t="str">
        <f>_xlfn.LET(
_xlpm.CumulativeHousingPaymentsIncludingAdditionalCosts,SUM($L$29:$L342),
_xlpm.PrincipalOwedCalculation,$B$10-$F342,
_xlpm.IsPrincipalLessThenOrEqualToMonthlyPaymentCondition,$I341&lt;=$B$10,
_xlpm.IsPrincipalZeroCondition,ROUND($I341,2) = 0,
_xlpm.IsPrincipalRemainingBlankCondition,$I341="",
_xlpm.IsPeriodBlankCondition,ISBLANK($A342),
_xlpm.Calculation,IF(_xlpm.IsPeriodBlankCondition,"",IF(_xlpm.IsPrincipalRemainingBlankCondition,"",IF(_xlpm.IsPrincipalZeroCondition,"",_xlpm.CumulativeHousingPaymentsIncludingAdditionalCosts))),
_xlpm.Calculation
)</f>
        <v/>
      </c>
    </row>
    <row r="343" spans="1:17" x14ac:dyDescent="0.3">
      <c r="A343">
        <v>315</v>
      </c>
      <c r="B343" s="34">
        <f t="shared" si="37"/>
        <v>53387</v>
      </c>
      <c r="C343" s="53">
        <v>0.1</v>
      </c>
      <c r="D343" s="35" t="str">
        <f>_xlfn.LET(
_xlpm.Payment,IF(OR($C343&lt;&gt;$C342,$C342=""),-PMT($C343/12,COUNT($A343:$A$628),$I342),$D342),
_xlpm.IsPrincipalRemainingZeroCondition,ROUND($I342,2)=0,
_xlpm.IsPrincipalRemainingBlankCondition,$I342="",
_xlpm.IsPeriodBlankCondition,ISBLANK($A343),
_xlpm.Calculation,IF(_xlpm.IsPeriodBlankCondition,"",IF(_xlpm.IsPrincipalRemainingBlankCondition,"",IF(_xlpm.IsPrincipalRemainingZeroCondition,"",_xlpm.Payment))),
_xlpm.Calculation
)</f>
        <v/>
      </c>
      <c r="E343" s="4" t="str">
        <f t="shared" si="38"/>
        <v/>
      </c>
      <c r="F343" s="4" t="str" cm="1">
        <f t="array" ref="F343">_xlfn.LET(
_xlpm.InterestCalculation,$I342*($C343/12),
_xlpm.IsPrincipalRemainingZeroCondition,ROUND($I342,2)=0,
_xlpm.IsPrincipalRemainingBlankCondition,$I342="",
_xlpm.IsPeriodBlankCondition,ISBLANK($A343),
_xlpm.Calculation,IF(_xlpm.IsPeriodBlankCondition,"",IF(_xlpm.IsPrincipalRemainingBlankCondition,"",IF(_xlpm.IsPrincipalRemainingZeroCondition,"",_xlpm.InterestCalculation))),
_xlpm.Calculation
)</f>
        <v/>
      </c>
      <c r="G343" s="4" t="str">
        <f t="shared" si="40"/>
        <v/>
      </c>
      <c r="H343" s="4">
        <v>100</v>
      </c>
      <c r="I343" s="4" t="str">
        <f t="shared" si="33"/>
        <v/>
      </c>
      <c r="J343" s="4" t="str">
        <f t="shared" si="34"/>
        <v/>
      </c>
      <c r="K343" s="4" t="str">
        <f t="shared" si="35"/>
        <v/>
      </c>
      <c r="L343" s="4" t="str">
        <f t="shared" si="36"/>
        <v/>
      </c>
      <c r="M343" s="4" t="str">
        <f>_xlfn.LET(
_xlpm.CumulativeInterestCalculation,SUM($F$29:$F343),
_xlpm.IsPrincipalZeroCondition,ROUND($I342,2) = 0,
_xlpm.IsPrincipalRemainingBlankCondition,$I342="",
_xlpm.IsPeriodBlankCondition,ISBLANK($A343),
_xlpm.Calculation,IF(_xlpm.IsPeriodBlankCondition,"",IF(_xlpm.IsPrincipalRemainingBlankCondition,"",IF(_xlpm.IsPrincipalZeroCondition,"",_xlpm.CumulativeInterestCalculation))),
_xlpm.Calculation
)</f>
        <v/>
      </c>
      <c r="N343" s="4" t="str">
        <f>_xlfn.LET(
_xlpm.CumulativePrincipalCalculation,SUM($G$29:$H343),
_xlpm.CumulativePrincipalCalculationIfPrincipalLessThenOrEqualToMonthlyPaymentCondition,$N342+$H343,
_xlpm.PrincipalOwedCalculation,$B$10-$F343,
_xlpm.IsPrincipalLessThenOrEqualToMonthlyPaymentCondition,$I342&lt;=$B$10,
_xlpm.IsPrincipalZeroCondition,ROUND($I342,2) = 0,
_xlpm.IsPrincipalRemainingBlankCondition,$I342="",
_xlpm.IsPeriodBlankCondition,ISBLANK($A343),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43" s="4" t="str">
        <f>_xlfn.LET(
_xlpm.CumulativePMICalculation,SUM($K$29:$K343),
_xlpm.IsPrincipalZeroCondition,ROUND($I342,2) = 0,
_xlpm.IsPrincipalRemainingBlankCondition,$I342="",
_xlpm.IsPeriodBlankCondition,ISBLANK($A343),
_xlpm.Calculation,IF(_xlpm.IsPeriodBlankCondition,"",IF(_xlpm.IsPrincipalRemainingBlankCondition,"",IF(_xlpm.IsPrincipalZeroCondition,"",_xlpm.CumulativePMICalculation))),
_xlpm.Calculation
)</f>
        <v/>
      </c>
      <c r="P343" s="4" t="str">
        <f t="shared" si="39"/>
        <v/>
      </c>
      <c r="Q343" s="4" t="str">
        <f>_xlfn.LET(
_xlpm.CumulativeHousingPaymentsIncludingAdditionalCosts,SUM($L$29:$L343),
_xlpm.PrincipalOwedCalculation,$B$10-$F343,
_xlpm.IsPrincipalLessThenOrEqualToMonthlyPaymentCondition,$I342&lt;=$B$10,
_xlpm.IsPrincipalZeroCondition,ROUND($I342,2) = 0,
_xlpm.IsPrincipalRemainingBlankCondition,$I342="",
_xlpm.IsPeriodBlankCondition,ISBLANK($A343),
_xlpm.Calculation,IF(_xlpm.IsPeriodBlankCondition,"",IF(_xlpm.IsPrincipalRemainingBlankCondition,"",IF(_xlpm.IsPrincipalZeroCondition,"",_xlpm.CumulativeHousingPaymentsIncludingAdditionalCosts))),
_xlpm.Calculation
)</f>
        <v/>
      </c>
    </row>
    <row r="344" spans="1:17" x14ac:dyDescent="0.3">
      <c r="A344">
        <v>316</v>
      </c>
      <c r="B344" s="34">
        <f t="shared" si="37"/>
        <v>53418</v>
      </c>
      <c r="C344" s="53">
        <v>0.1</v>
      </c>
      <c r="D344" s="35" t="str">
        <f>_xlfn.LET(
_xlpm.Payment,IF(OR($C344&lt;&gt;$C343,$C343=""),-PMT($C344/12,COUNT($A344:$A$628),$I343),$D343),
_xlpm.IsPrincipalRemainingZeroCondition,ROUND($I343,2)=0,
_xlpm.IsPrincipalRemainingBlankCondition,$I343="",
_xlpm.IsPeriodBlankCondition,ISBLANK($A344),
_xlpm.Calculation,IF(_xlpm.IsPeriodBlankCondition,"",IF(_xlpm.IsPrincipalRemainingBlankCondition,"",IF(_xlpm.IsPrincipalRemainingZeroCondition,"",_xlpm.Payment))),
_xlpm.Calculation
)</f>
        <v/>
      </c>
      <c r="E344" s="4" t="str">
        <f t="shared" si="38"/>
        <v/>
      </c>
      <c r="F344" s="4" t="str" cm="1">
        <f t="array" ref="F344">_xlfn.LET(
_xlpm.InterestCalculation,$I343*($C344/12),
_xlpm.IsPrincipalRemainingZeroCondition,ROUND($I343,2)=0,
_xlpm.IsPrincipalRemainingBlankCondition,$I343="",
_xlpm.IsPeriodBlankCondition,ISBLANK($A344),
_xlpm.Calculation,IF(_xlpm.IsPeriodBlankCondition,"",IF(_xlpm.IsPrincipalRemainingBlankCondition,"",IF(_xlpm.IsPrincipalRemainingZeroCondition,"",_xlpm.InterestCalculation))),
_xlpm.Calculation
)</f>
        <v/>
      </c>
      <c r="G344" s="4" t="str">
        <f t="shared" si="40"/>
        <v/>
      </c>
      <c r="H344" s="4">
        <v>100</v>
      </c>
      <c r="I344" s="4" t="str">
        <f t="shared" si="33"/>
        <v/>
      </c>
      <c r="J344" s="4" t="str">
        <f t="shared" si="34"/>
        <v/>
      </c>
      <c r="K344" s="4" t="str">
        <f t="shared" si="35"/>
        <v/>
      </c>
      <c r="L344" s="4" t="str">
        <f t="shared" si="36"/>
        <v/>
      </c>
      <c r="M344" s="4" t="str">
        <f>_xlfn.LET(
_xlpm.CumulativeInterestCalculation,SUM($F$29:$F344),
_xlpm.IsPrincipalZeroCondition,ROUND($I343,2) = 0,
_xlpm.IsPrincipalRemainingBlankCondition,$I343="",
_xlpm.IsPeriodBlankCondition,ISBLANK($A344),
_xlpm.Calculation,IF(_xlpm.IsPeriodBlankCondition,"",IF(_xlpm.IsPrincipalRemainingBlankCondition,"",IF(_xlpm.IsPrincipalZeroCondition,"",_xlpm.CumulativeInterestCalculation))),
_xlpm.Calculation
)</f>
        <v/>
      </c>
      <c r="N344" s="4" t="str">
        <f>_xlfn.LET(
_xlpm.CumulativePrincipalCalculation,SUM($G$29:$H344),
_xlpm.CumulativePrincipalCalculationIfPrincipalLessThenOrEqualToMonthlyPaymentCondition,$N343+$H344,
_xlpm.PrincipalOwedCalculation,$B$10-$F344,
_xlpm.IsPrincipalLessThenOrEqualToMonthlyPaymentCondition,$I343&lt;=$B$10,
_xlpm.IsPrincipalZeroCondition,ROUND($I343,2) = 0,
_xlpm.IsPrincipalRemainingBlankCondition,$I343="",
_xlpm.IsPeriodBlankCondition,ISBLANK($A344),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44" s="4" t="str">
        <f>_xlfn.LET(
_xlpm.CumulativePMICalculation,SUM($K$29:$K344),
_xlpm.IsPrincipalZeroCondition,ROUND($I343,2) = 0,
_xlpm.IsPrincipalRemainingBlankCondition,$I343="",
_xlpm.IsPeriodBlankCondition,ISBLANK($A344),
_xlpm.Calculation,IF(_xlpm.IsPeriodBlankCondition,"",IF(_xlpm.IsPrincipalRemainingBlankCondition,"",IF(_xlpm.IsPrincipalZeroCondition,"",_xlpm.CumulativePMICalculation))),
_xlpm.Calculation
)</f>
        <v/>
      </c>
      <c r="P344" s="4" t="str">
        <f t="shared" si="39"/>
        <v/>
      </c>
      <c r="Q344" s="4" t="str">
        <f>_xlfn.LET(
_xlpm.CumulativeHousingPaymentsIncludingAdditionalCosts,SUM($L$29:$L344),
_xlpm.PrincipalOwedCalculation,$B$10-$F344,
_xlpm.IsPrincipalLessThenOrEqualToMonthlyPaymentCondition,$I343&lt;=$B$10,
_xlpm.IsPrincipalZeroCondition,ROUND($I343,2) = 0,
_xlpm.IsPrincipalRemainingBlankCondition,$I343="",
_xlpm.IsPeriodBlankCondition,ISBLANK($A344),
_xlpm.Calculation,IF(_xlpm.IsPeriodBlankCondition,"",IF(_xlpm.IsPrincipalRemainingBlankCondition,"",IF(_xlpm.IsPrincipalZeroCondition,"",_xlpm.CumulativeHousingPaymentsIncludingAdditionalCosts))),
_xlpm.Calculation
)</f>
        <v/>
      </c>
    </row>
    <row r="345" spans="1:17" x14ac:dyDescent="0.3">
      <c r="A345">
        <v>317</v>
      </c>
      <c r="B345" s="34">
        <f t="shared" si="37"/>
        <v>53448</v>
      </c>
      <c r="C345" s="53">
        <v>0.1</v>
      </c>
      <c r="D345" s="35" t="str">
        <f>_xlfn.LET(
_xlpm.Payment,IF(OR($C345&lt;&gt;$C344,$C344=""),-PMT($C345/12,COUNT($A345:$A$628),$I344),$D344),
_xlpm.IsPrincipalRemainingZeroCondition,ROUND($I344,2)=0,
_xlpm.IsPrincipalRemainingBlankCondition,$I344="",
_xlpm.IsPeriodBlankCondition,ISBLANK($A345),
_xlpm.Calculation,IF(_xlpm.IsPeriodBlankCondition,"",IF(_xlpm.IsPrincipalRemainingBlankCondition,"",IF(_xlpm.IsPrincipalRemainingZeroCondition,"",_xlpm.Payment))),
_xlpm.Calculation
)</f>
        <v/>
      </c>
      <c r="E345" s="4" t="str">
        <f t="shared" si="38"/>
        <v/>
      </c>
      <c r="F345" s="4" t="str" cm="1">
        <f t="array" ref="F345">_xlfn.LET(
_xlpm.InterestCalculation,$I344*($C345/12),
_xlpm.IsPrincipalRemainingZeroCondition,ROUND($I344,2)=0,
_xlpm.IsPrincipalRemainingBlankCondition,$I344="",
_xlpm.IsPeriodBlankCondition,ISBLANK($A345),
_xlpm.Calculation,IF(_xlpm.IsPeriodBlankCondition,"",IF(_xlpm.IsPrincipalRemainingBlankCondition,"",IF(_xlpm.IsPrincipalRemainingZeroCondition,"",_xlpm.InterestCalculation))),
_xlpm.Calculation
)</f>
        <v/>
      </c>
      <c r="G345" s="4" t="str">
        <f t="shared" si="40"/>
        <v/>
      </c>
      <c r="H345" s="4">
        <v>100</v>
      </c>
      <c r="I345" s="4" t="str">
        <f t="shared" si="33"/>
        <v/>
      </c>
      <c r="J345" s="4" t="str">
        <f t="shared" si="34"/>
        <v/>
      </c>
      <c r="K345" s="4" t="str">
        <f t="shared" si="35"/>
        <v/>
      </c>
      <c r="L345" s="4" t="str">
        <f t="shared" si="36"/>
        <v/>
      </c>
      <c r="M345" s="4" t="str">
        <f>_xlfn.LET(
_xlpm.CumulativeInterestCalculation,SUM($F$29:$F345),
_xlpm.IsPrincipalZeroCondition,ROUND($I344,2) = 0,
_xlpm.IsPrincipalRemainingBlankCondition,$I344="",
_xlpm.IsPeriodBlankCondition,ISBLANK($A345),
_xlpm.Calculation,IF(_xlpm.IsPeriodBlankCondition,"",IF(_xlpm.IsPrincipalRemainingBlankCondition,"",IF(_xlpm.IsPrincipalZeroCondition,"",_xlpm.CumulativeInterestCalculation))),
_xlpm.Calculation
)</f>
        <v/>
      </c>
      <c r="N345" s="4" t="str">
        <f>_xlfn.LET(
_xlpm.CumulativePrincipalCalculation,SUM($G$29:$H345),
_xlpm.CumulativePrincipalCalculationIfPrincipalLessThenOrEqualToMonthlyPaymentCondition,$N344+$H345,
_xlpm.PrincipalOwedCalculation,$B$10-$F345,
_xlpm.IsPrincipalLessThenOrEqualToMonthlyPaymentCondition,$I344&lt;=$B$10,
_xlpm.IsPrincipalZeroCondition,ROUND($I344,2) = 0,
_xlpm.IsPrincipalRemainingBlankCondition,$I344="",
_xlpm.IsPeriodBlankCondition,ISBLANK($A345),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45" s="4" t="str">
        <f>_xlfn.LET(
_xlpm.CumulativePMICalculation,SUM($K$29:$K345),
_xlpm.IsPrincipalZeroCondition,ROUND($I344,2) = 0,
_xlpm.IsPrincipalRemainingBlankCondition,$I344="",
_xlpm.IsPeriodBlankCondition,ISBLANK($A345),
_xlpm.Calculation,IF(_xlpm.IsPeriodBlankCondition,"",IF(_xlpm.IsPrincipalRemainingBlankCondition,"",IF(_xlpm.IsPrincipalZeroCondition,"",_xlpm.CumulativePMICalculation))),
_xlpm.Calculation
)</f>
        <v/>
      </c>
      <c r="P345" s="4" t="str">
        <f t="shared" si="39"/>
        <v/>
      </c>
      <c r="Q345" s="4" t="str">
        <f>_xlfn.LET(
_xlpm.CumulativeHousingPaymentsIncludingAdditionalCosts,SUM($L$29:$L345),
_xlpm.PrincipalOwedCalculation,$B$10-$F345,
_xlpm.IsPrincipalLessThenOrEqualToMonthlyPaymentCondition,$I344&lt;=$B$10,
_xlpm.IsPrincipalZeroCondition,ROUND($I344,2) = 0,
_xlpm.IsPrincipalRemainingBlankCondition,$I344="",
_xlpm.IsPeriodBlankCondition,ISBLANK($A345),
_xlpm.Calculation,IF(_xlpm.IsPeriodBlankCondition,"",IF(_xlpm.IsPrincipalRemainingBlankCondition,"",IF(_xlpm.IsPrincipalZeroCondition,"",_xlpm.CumulativeHousingPaymentsIncludingAdditionalCosts))),
_xlpm.Calculation
)</f>
        <v/>
      </c>
    </row>
    <row r="346" spans="1:17" x14ac:dyDescent="0.3">
      <c r="A346">
        <v>318</v>
      </c>
      <c r="B346" s="34">
        <f t="shared" si="37"/>
        <v>53479</v>
      </c>
      <c r="C346" s="53">
        <v>0.1</v>
      </c>
      <c r="D346" s="35" t="str">
        <f>_xlfn.LET(
_xlpm.Payment,IF(OR($C346&lt;&gt;$C345,$C345=""),-PMT($C346/12,COUNT($A346:$A$628),$I345),$D345),
_xlpm.IsPrincipalRemainingZeroCondition,ROUND($I345,2)=0,
_xlpm.IsPrincipalRemainingBlankCondition,$I345="",
_xlpm.IsPeriodBlankCondition,ISBLANK($A346),
_xlpm.Calculation,IF(_xlpm.IsPeriodBlankCondition,"",IF(_xlpm.IsPrincipalRemainingBlankCondition,"",IF(_xlpm.IsPrincipalRemainingZeroCondition,"",_xlpm.Payment))),
_xlpm.Calculation
)</f>
        <v/>
      </c>
      <c r="E346" s="4" t="str">
        <f t="shared" si="38"/>
        <v/>
      </c>
      <c r="F346" s="4" t="str" cm="1">
        <f t="array" ref="F346">_xlfn.LET(
_xlpm.InterestCalculation,$I345*($C346/12),
_xlpm.IsPrincipalRemainingZeroCondition,ROUND($I345,2)=0,
_xlpm.IsPrincipalRemainingBlankCondition,$I345="",
_xlpm.IsPeriodBlankCondition,ISBLANK($A346),
_xlpm.Calculation,IF(_xlpm.IsPeriodBlankCondition,"",IF(_xlpm.IsPrincipalRemainingBlankCondition,"",IF(_xlpm.IsPrincipalRemainingZeroCondition,"",_xlpm.InterestCalculation))),
_xlpm.Calculation
)</f>
        <v/>
      </c>
      <c r="G346" s="4" t="str">
        <f t="shared" si="40"/>
        <v/>
      </c>
      <c r="H346" s="4">
        <v>100</v>
      </c>
      <c r="I346" s="4" t="str">
        <f t="shared" si="33"/>
        <v/>
      </c>
      <c r="J346" s="4" t="str">
        <f t="shared" si="34"/>
        <v/>
      </c>
      <c r="K346" s="4" t="str">
        <f t="shared" si="35"/>
        <v/>
      </c>
      <c r="L346" s="4" t="str">
        <f t="shared" si="36"/>
        <v/>
      </c>
      <c r="M346" s="4" t="str">
        <f>_xlfn.LET(
_xlpm.CumulativeInterestCalculation,SUM($F$29:$F346),
_xlpm.IsPrincipalZeroCondition,ROUND($I345,2) = 0,
_xlpm.IsPrincipalRemainingBlankCondition,$I345="",
_xlpm.IsPeriodBlankCondition,ISBLANK($A346),
_xlpm.Calculation,IF(_xlpm.IsPeriodBlankCondition,"",IF(_xlpm.IsPrincipalRemainingBlankCondition,"",IF(_xlpm.IsPrincipalZeroCondition,"",_xlpm.CumulativeInterestCalculation))),
_xlpm.Calculation
)</f>
        <v/>
      </c>
      <c r="N346" s="4" t="str">
        <f>_xlfn.LET(
_xlpm.CumulativePrincipalCalculation,SUM($G$29:$H346),
_xlpm.CumulativePrincipalCalculationIfPrincipalLessThenOrEqualToMonthlyPaymentCondition,$N345+$H346,
_xlpm.PrincipalOwedCalculation,$B$10-$F346,
_xlpm.IsPrincipalLessThenOrEqualToMonthlyPaymentCondition,$I345&lt;=$B$10,
_xlpm.IsPrincipalZeroCondition,ROUND($I345,2) = 0,
_xlpm.IsPrincipalRemainingBlankCondition,$I345="",
_xlpm.IsPeriodBlankCondition,ISBLANK($A346),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46" s="4" t="str">
        <f>_xlfn.LET(
_xlpm.CumulativePMICalculation,SUM($K$29:$K346),
_xlpm.IsPrincipalZeroCondition,ROUND($I345,2) = 0,
_xlpm.IsPrincipalRemainingBlankCondition,$I345="",
_xlpm.IsPeriodBlankCondition,ISBLANK($A346),
_xlpm.Calculation,IF(_xlpm.IsPeriodBlankCondition,"",IF(_xlpm.IsPrincipalRemainingBlankCondition,"",IF(_xlpm.IsPrincipalZeroCondition,"",_xlpm.CumulativePMICalculation))),
_xlpm.Calculation
)</f>
        <v/>
      </c>
      <c r="P346" s="4" t="str">
        <f t="shared" si="39"/>
        <v/>
      </c>
      <c r="Q346" s="4" t="str">
        <f>_xlfn.LET(
_xlpm.CumulativeHousingPaymentsIncludingAdditionalCosts,SUM($L$29:$L346),
_xlpm.PrincipalOwedCalculation,$B$10-$F346,
_xlpm.IsPrincipalLessThenOrEqualToMonthlyPaymentCondition,$I345&lt;=$B$10,
_xlpm.IsPrincipalZeroCondition,ROUND($I345,2) = 0,
_xlpm.IsPrincipalRemainingBlankCondition,$I345="",
_xlpm.IsPeriodBlankCondition,ISBLANK($A346),
_xlpm.Calculation,IF(_xlpm.IsPeriodBlankCondition,"",IF(_xlpm.IsPrincipalRemainingBlankCondition,"",IF(_xlpm.IsPrincipalZeroCondition,"",_xlpm.CumulativeHousingPaymentsIncludingAdditionalCosts))),
_xlpm.Calculation
)</f>
        <v/>
      </c>
    </row>
    <row r="347" spans="1:17" x14ac:dyDescent="0.3">
      <c r="A347">
        <v>319</v>
      </c>
      <c r="B347" s="34">
        <f t="shared" si="37"/>
        <v>53509</v>
      </c>
      <c r="C347" s="53">
        <v>0.1</v>
      </c>
      <c r="D347" s="35" t="str">
        <f>_xlfn.LET(
_xlpm.Payment,IF(OR($C347&lt;&gt;$C346,$C346=""),-PMT($C347/12,COUNT($A347:$A$628),$I346),$D346),
_xlpm.IsPrincipalRemainingZeroCondition,ROUND($I346,2)=0,
_xlpm.IsPrincipalRemainingBlankCondition,$I346="",
_xlpm.IsPeriodBlankCondition,ISBLANK($A347),
_xlpm.Calculation,IF(_xlpm.IsPeriodBlankCondition,"",IF(_xlpm.IsPrincipalRemainingBlankCondition,"",IF(_xlpm.IsPrincipalRemainingZeroCondition,"",_xlpm.Payment))),
_xlpm.Calculation
)</f>
        <v/>
      </c>
      <c r="E347" s="4" t="str">
        <f t="shared" si="38"/>
        <v/>
      </c>
      <c r="F347" s="4" t="str" cm="1">
        <f t="array" ref="F347">_xlfn.LET(
_xlpm.InterestCalculation,$I346*($C347/12),
_xlpm.IsPrincipalRemainingZeroCondition,ROUND($I346,2)=0,
_xlpm.IsPrincipalRemainingBlankCondition,$I346="",
_xlpm.IsPeriodBlankCondition,ISBLANK($A347),
_xlpm.Calculation,IF(_xlpm.IsPeriodBlankCondition,"",IF(_xlpm.IsPrincipalRemainingBlankCondition,"",IF(_xlpm.IsPrincipalRemainingZeroCondition,"",_xlpm.InterestCalculation))),
_xlpm.Calculation
)</f>
        <v/>
      </c>
      <c r="G347" s="4" t="str">
        <f t="shared" si="40"/>
        <v/>
      </c>
      <c r="H347" s="4">
        <v>100</v>
      </c>
      <c r="I347" s="4" t="str">
        <f t="shared" si="33"/>
        <v/>
      </c>
      <c r="J347" s="4" t="str">
        <f t="shared" si="34"/>
        <v/>
      </c>
      <c r="K347" s="4" t="str">
        <f t="shared" si="35"/>
        <v/>
      </c>
      <c r="L347" s="4" t="str">
        <f t="shared" si="36"/>
        <v/>
      </c>
      <c r="M347" s="4" t="str">
        <f>_xlfn.LET(
_xlpm.CumulativeInterestCalculation,SUM($F$29:$F347),
_xlpm.IsPrincipalZeroCondition,ROUND($I346,2) = 0,
_xlpm.IsPrincipalRemainingBlankCondition,$I346="",
_xlpm.IsPeriodBlankCondition,ISBLANK($A347),
_xlpm.Calculation,IF(_xlpm.IsPeriodBlankCondition,"",IF(_xlpm.IsPrincipalRemainingBlankCondition,"",IF(_xlpm.IsPrincipalZeroCondition,"",_xlpm.CumulativeInterestCalculation))),
_xlpm.Calculation
)</f>
        <v/>
      </c>
      <c r="N347" s="4" t="str">
        <f>_xlfn.LET(
_xlpm.CumulativePrincipalCalculation,SUM($G$29:$H347),
_xlpm.CumulativePrincipalCalculationIfPrincipalLessThenOrEqualToMonthlyPaymentCondition,$N346+$H347,
_xlpm.PrincipalOwedCalculation,$B$10-$F347,
_xlpm.IsPrincipalLessThenOrEqualToMonthlyPaymentCondition,$I346&lt;=$B$10,
_xlpm.IsPrincipalZeroCondition,ROUND($I346,2) = 0,
_xlpm.IsPrincipalRemainingBlankCondition,$I346="",
_xlpm.IsPeriodBlankCondition,ISBLANK($A347),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47" s="4" t="str">
        <f>_xlfn.LET(
_xlpm.CumulativePMICalculation,SUM($K$29:$K347),
_xlpm.IsPrincipalZeroCondition,ROUND($I346,2) = 0,
_xlpm.IsPrincipalRemainingBlankCondition,$I346="",
_xlpm.IsPeriodBlankCondition,ISBLANK($A347),
_xlpm.Calculation,IF(_xlpm.IsPeriodBlankCondition,"",IF(_xlpm.IsPrincipalRemainingBlankCondition,"",IF(_xlpm.IsPrincipalZeroCondition,"",_xlpm.CumulativePMICalculation))),
_xlpm.Calculation
)</f>
        <v/>
      </c>
      <c r="P347" s="4" t="str">
        <f t="shared" si="39"/>
        <v/>
      </c>
      <c r="Q347" s="4" t="str">
        <f>_xlfn.LET(
_xlpm.CumulativeHousingPaymentsIncludingAdditionalCosts,SUM($L$29:$L347),
_xlpm.PrincipalOwedCalculation,$B$10-$F347,
_xlpm.IsPrincipalLessThenOrEqualToMonthlyPaymentCondition,$I346&lt;=$B$10,
_xlpm.IsPrincipalZeroCondition,ROUND($I346,2) = 0,
_xlpm.IsPrincipalRemainingBlankCondition,$I346="",
_xlpm.IsPeriodBlankCondition,ISBLANK($A347),
_xlpm.Calculation,IF(_xlpm.IsPeriodBlankCondition,"",IF(_xlpm.IsPrincipalRemainingBlankCondition,"",IF(_xlpm.IsPrincipalZeroCondition,"",_xlpm.CumulativeHousingPaymentsIncludingAdditionalCosts))),
_xlpm.Calculation
)</f>
        <v/>
      </c>
    </row>
    <row r="348" spans="1:17" x14ac:dyDescent="0.3">
      <c r="A348">
        <v>320</v>
      </c>
      <c r="B348" s="34">
        <f t="shared" si="37"/>
        <v>53540</v>
      </c>
      <c r="C348" s="53">
        <v>0.1</v>
      </c>
      <c r="D348" s="35" t="str">
        <f>_xlfn.LET(
_xlpm.Payment,IF(OR($C348&lt;&gt;$C347,$C347=""),-PMT($C348/12,COUNT($A348:$A$628),$I347),$D347),
_xlpm.IsPrincipalRemainingZeroCondition,ROUND($I347,2)=0,
_xlpm.IsPrincipalRemainingBlankCondition,$I347="",
_xlpm.IsPeriodBlankCondition,ISBLANK($A348),
_xlpm.Calculation,IF(_xlpm.IsPeriodBlankCondition,"",IF(_xlpm.IsPrincipalRemainingBlankCondition,"",IF(_xlpm.IsPrincipalRemainingZeroCondition,"",_xlpm.Payment))),
_xlpm.Calculation
)</f>
        <v/>
      </c>
      <c r="E348" s="4" t="str">
        <f t="shared" si="38"/>
        <v/>
      </c>
      <c r="F348" s="4" t="str" cm="1">
        <f t="array" ref="F348">_xlfn.LET(
_xlpm.InterestCalculation,$I347*($C348/12),
_xlpm.IsPrincipalRemainingZeroCondition,ROUND($I347,2)=0,
_xlpm.IsPrincipalRemainingBlankCondition,$I347="",
_xlpm.IsPeriodBlankCondition,ISBLANK($A348),
_xlpm.Calculation,IF(_xlpm.IsPeriodBlankCondition,"",IF(_xlpm.IsPrincipalRemainingBlankCondition,"",IF(_xlpm.IsPrincipalRemainingZeroCondition,"",_xlpm.InterestCalculation))),
_xlpm.Calculation
)</f>
        <v/>
      </c>
      <c r="G348" s="4" t="str">
        <f t="shared" si="40"/>
        <v/>
      </c>
      <c r="H348" s="4">
        <v>100</v>
      </c>
      <c r="I348" s="4" t="str">
        <f t="shared" si="33"/>
        <v/>
      </c>
      <c r="J348" s="4" t="str">
        <f t="shared" si="34"/>
        <v/>
      </c>
      <c r="K348" s="4" t="str">
        <f t="shared" si="35"/>
        <v/>
      </c>
      <c r="L348" s="4" t="str">
        <f t="shared" si="36"/>
        <v/>
      </c>
      <c r="M348" s="4" t="str">
        <f>_xlfn.LET(
_xlpm.CumulativeInterestCalculation,SUM($F$29:$F348),
_xlpm.IsPrincipalZeroCondition,ROUND($I347,2) = 0,
_xlpm.IsPrincipalRemainingBlankCondition,$I347="",
_xlpm.IsPeriodBlankCondition,ISBLANK($A348),
_xlpm.Calculation,IF(_xlpm.IsPeriodBlankCondition,"",IF(_xlpm.IsPrincipalRemainingBlankCondition,"",IF(_xlpm.IsPrincipalZeroCondition,"",_xlpm.CumulativeInterestCalculation))),
_xlpm.Calculation
)</f>
        <v/>
      </c>
      <c r="N348" s="4" t="str">
        <f>_xlfn.LET(
_xlpm.CumulativePrincipalCalculation,SUM($G$29:$H348),
_xlpm.CumulativePrincipalCalculationIfPrincipalLessThenOrEqualToMonthlyPaymentCondition,$N347+$H348,
_xlpm.PrincipalOwedCalculation,$B$10-$F348,
_xlpm.IsPrincipalLessThenOrEqualToMonthlyPaymentCondition,$I347&lt;=$B$10,
_xlpm.IsPrincipalZeroCondition,ROUND($I347,2) = 0,
_xlpm.IsPrincipalRemainingBlankCondition,$I347="",
_xlpm.IsPeriodBlankCondition,ISBLANK($A348),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48" s="4" t="str">
        <f>_xlfn.LET(
_xlpm.CumulativePMICalculation,SUM($K$29:$K348),
_xlpm.IsPrincipalZeroCondition,ROUND($I347,2) = 0,
_xlpm.IsPrincipalRemainingBlankCondition,$I347="",
_xlpm.IsPeriodBlankCondition,ISBLANK($A348),
_xlpm.Calculation,IF(_xlpm.IsPeriodBlankCondition,"",IF(_xlpm.IsPrincipalRemainingBlankCondition,"",IF(_xlpm.IsPrincipalZeroCondition,"",_xlpm.CumulativePMICalculation))),
_xlpm.Calculation
)</f>
        <v/>
      </c>
      <c r="P348" s="4" t="str">
        <f t="shared" si="39"/>
        <v/>
      </c>
      <c r="Q348" s="4" t="str">
        <f>_xlfn.LET(
_xlpm.CumulativeHousingPaymentsIncludingAdditionalCosts,SUM($L$29:$L348),
_xlpm.PrincipalOwedCalculation,$B$10-$F348,
_xlpm.IsPrincipalLessThenOrEqualToMonthlyPaymentCondition,$I347&lt;=$B$10,
_xlpm.IsPrincipalZeroCondition,ROUND($I347,2) = 0,
_xlpm.IsPrincipalRemainingBlankCondition,$I347="",
_xlpm.IsPeriodBlankCondition,ISBLANK($A348),
_xlpm.Calculation,IF(_xlpm.IsPeriodBlankCondition,"",IF(_xlpm.IsPrincipalRemainingBlankCondition,"",IF(_xlpm.IsPrincipalZeroCondition,"",_xlpm.CumulativeHousingPaymentsIncludingAdditionalCosts))),
_xlpm.Calculation
)</f>
        <v/>
      </c>
    </row>
    <row r="349" spans="1:17" x14ac:dyDescent="0.3">
      <c r="A349">
        <v>321</v>
      </c>
      <c r="B349" s="34">
        <f t="shared" si="37"/>
        <v>53571</v>
      </c>
      <c r="C349" s="53">
        <v>0.1</v>
      </c>
      <c r="D349" s="35" t="str">
        <f>_xlfn.LET(
_xlpm.Payment,IF(OR($C349&lt;&gt;$C348,$C348=""),-PMT($C349/12,COUNT($A349:$A$628),$I348),$D348),
_xlpm.IsPrincipalRemainingZeroCondition,ROUND($I348,2)=0,
_xlpm.IsPrincipalRemainingBlankCondition,$I348="",
_xlpm.IsPeriodBlankCondition,ISBLANK($A349),
_xlpm.Calculation,IF(_xlpm.IsPeriodBlankCondition,"",IF(_xlpm.IsPrincipalRemainingBlankCondition,"",IF(_xlpm.IsPrincipalRemainingZeroCondition,"",_xlpm.Payment))),
_xlpm.Calculation
)</f>
        <v/>
      </c>
      <c r="E349" s="4" t="str">
        <f t="shared" si="38"/>
        <v/>
      </c>
      <c r="F349" s="4" t="str" cm="1">
        <f t="array" ref="F349">_xlfn.LET(
_xlpm.InterestCalculation,$I348*($C349/12),
_xlpm.IsPrincipalRemainingZeroCondition,ROUND($I348,2)=0,
_xlpm.IsPrincipalRemainingBlankCondition,$I348="",
_xlpm.IsPeriodBlankCondition,ISBLANK($A349),
_xlpm.Calculation,IF(_xlpm.IsPeriodBlankCondition,"",IF(_xlpm.IsPrincipalRemainingBlankCondition,"",IF(_xlpm.IsPrincipalRemainingZeroCondition,"",_xlpm.InterestCalculation))),
_xlpm.Calculation
)</f>
        <v/>
      </c>
      <c r="G349" s="4" t="str">
        <f t="shared" si="40"/>
        <v/>
      </c>
      <c r="H349" s="4">
        <v>100</v>
      </c>
      <c r="I349" s="4" t="str">
        <f t="shared" ref="I349:I412" si="41">_xlfn.LET(
_xlpm.StartingBalanceGreaterThanPrincipalOwedPlusPrepaymentCondition,$E349&gt;=$G349+$H349,
_xlpm.IsPrincpalOwedPlusPrepaymentLessThanOrEqualToPrincipalRemainingCondition,ROUND($G349+$H349,2)&lt;=ROUND($I348,2),
_xlpm.IsCurrentPrincapalOwedAmtGreaterThanPrevPrincipalOwedCondition,$G348&gt;$I348,
_xlpm.IsPrincipalZeroCondition,ROUND($I348,2) = 0,
_xlpm.IsPrincipalRemainingBlankCondition,$I348="",
_xlpm.IsPeriodBlankCondition,ISBLANK($A349),
_xlpm.Calculation,IF(_xlpm.IsPeriodBlankCondition,"",IF(_xlpm.IsPrincipalRemainingBlankCondition,"",IF(_xlpm.IsPrincipalZeroCondition,"",IF(_xlpm.StartingBalanceGreaterThanPrincipalOwedPlusPrepaymentCondition,$E349-$G349-$H349,0)))),
_xlpm.Calculation
)</f>
        <v/>
      </c>
      <c r="J349" s="4" t="str">
        <f t="shared" ref="J349:J412" si="42">_xlfn.LET(
_xlpm.PrincpalRemainingCalculation,$B$11,
_xlpm.IsPrincipalZeroCondition,ROUND($I348,2) = 0,
_xlpm.IsPrincipalRemainingBlankCondition,$I348="",
_xlpm.IsPeriodBlankCondition,ISBLANK($A349),
_xlpm.Calculation,IF(_xlpm.IsPeriodBlankCondition,"",IF(_xlpm.IsPrincipalRemainingBlankCondition,"",IF(_xlpm.IsPrincipalZeroCondition,"",_xlpm.PrincpalRemainingCalculation))),
_xlpm.Calculation
)</f>
        <v/>
      </c>
      <c r="K349" s="4" t="str">
        <f t="shared" ref="K349:K412" si="43">_xlfn.LET(
_xlpm.IsPrincipalRemainingLessThanOrEqualToPMICutoffAmtCondition,$I348&lt;=$B$2*(1-$B$13),
_xlpm.PMIMonthlyPayment,$B$17,
_xlpm.IsPrincipalZeroCondition,ROUND($I348,2) = 0,
_xlpm.IsPrincipalRemainingBlankCondition,$I348="",
_xlpm.IsPeriodBlankCondition,ISBLANK($A349),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349" s="4" t="str">
        <f t="shared" ref="L349:L412" si="44">_xlfn.LET(
_xlpm.PrePaymentActuallyPaid,IF($E349&gt;=$G349+$H349,$H349,$E349-$G349),
_xlpm.IfPMIOwedIsBlank,IF($K349 = "",0,$K349),
_xlpm.TotalMonthlyPaymentCalculation,$F349+$G349+$J349+_xlpm.IfPMIOwedIsBlank+_xlpm.PrePaymentActuallyPaid,
_xlpm.IsPrincipalZeroCondition,ROUND($I348,2) = 0,
_xlpm.IsPrincipalRemainingBlankCondition,$I348="",
_xlpm.IsPeriodBlankCondition,ISBLANK($A349),
_xlpm.Calculation,IF(_xlpm.IsPeriodBlankCondition,"",IF(_xlpm.IsPrincipalRemainingBlankCondition,"",IF(_xlpm.IsPrincipalZeroCondition,"",_xlpm.TotalMonthlyPaymentCalculation))),
_xlpm.Calculation
)</f>
        <v/>
      </c>
      <c r="M349" s="4" t="str">
        <f>_xlfn.LET(
_xlpm.CumulativeInterestCalculation,SUM($F$29:$F349),
_xlpm.IsPrincipalZeroCondition,ROUND($I348,2) = 0,
_xlpm.IsPrincipalRemainingBlankCondition,$I348="",
_xlpm.IsPeriodBlankCondition,ISBLANK($A349),
_xlpm.Calculation,IF(_xlpm.IsPeriodBlankCondition,"",IF(_xlpm.IsPrincipalRemainingBlankCondition,"",IF(_xlpm.IsPrincipalZeroCondition,"",_xlpm.CumulativeInterestCalculation))),
_xlpm.Calculation
)</f>
        <v/>
      </c>
      <c r="N349" s="4" t="str">
        <f>_xlfn.LET(
_xlpm.CumulativePrincipalCalculation,SUM($G$29:$H349),
_xlpm.CumulativePrincipalCalculationIfPrincipalLessThenOrEqualToMonthlyPaymentCondition,$N348+$H349,
_xlpm.PrincipalOwedCalculation,$B$10-$F349,
_xlpm.IsPrincipalLessThenOrEqualToMonthlyPaymentCondition,$I348&lt;=$B$10,
_xlpm.IsPrincipalZeroCondition,ROUND($I348,2) = 0,
_xlpm.IsPrincipalRemainingBlankCondition,$I348="",
_xlpm.IsPeriodBlankCondition,ISBLANK($A349),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49" s="4" t="str">
        <f>_xlfn.LET(
_xlpm.CumulativePMICalculation,SUM($K$29:$K349),
_xlpm.IsPrincipalZeroCondition,ROUND($I348,2) = 0,
_xlpm.IsPrincipalRemainingBlankCondition,$I348="",
_xlpm.IsPeriodBlankCondition,ISBLANK($A349),
_xlpm.Calculation,IF(_xlpm.IsPeriodBlankCondition,"",IF(_xlpm.IsPrincipalRemainingBlankCondition,"",IF(_xlpm.IsPrincipalZeroCondition,"",_xlpm.CumulativePMICalculation))),
_xlpm.Calculation
)</f>
        <v/>
      </c>
      <c r="P349" s="4" t="str">
        <f t="shared" si="39"/>
        <v/>
      </c>
      <c r="Q349" s="4" t="str">
        <f>_xlfn.LET(
_xlpm.CumulativeHousingPaymentsIncludingAdditionalCosts,SUM($L$29:$L349),
_xlpm.PrincipalOwedCalculation,$B$10-$F349,
_xlpm.IsPrincipalLessThenOrEqualToMonthlyPaymentCondition,$I348&lt;=$B$10,
_xlpm.IsPrincipalZeroCondition,ROUND($I348,2) = 0,
_xlpm.IsPrincipalRemainingBlankCondition,$I348="",
_xlpm.IsPeriodBlankCondition,ISBLANK($A349),
_xlpm.Calculation,IF(_xlpm.IsPeriodBlankCondition,"",IF(_xlpm.IsPrincipalRemainingBlankCondition,"",IF(_xlpm.IsPrincipalZeroCondition,"",_xlpm.CumulativeHousingPaymentsIncludingAdditionalCosts))),
_xlpm.Calculation
)</f>
        <v/>
      </c>
    </row>
    <row r="350" spans="1:17" x14ac:dyDescent="0.3">
      <c r="A350">
        <v>322</v>
      </c>
      <c r="B350" s="34">
        <f t="shared" ref="B350:B413" si="45">IF(ISBLANK($A350),"",EDATE($B349,1))</f>
        <v>53601</v>
      </c>
      <c r="C350" s="53">
        <v>0.1</v>
      </c>
      <c r="D350" s="35" t="str">
        <f>_xlfn.LET(
_xlpm.Payment,IF(OR($C350&lt;&gt;$C349,$C349=""),-PMT($C350/12,COUNT($A350:$A$628),$I349),$D349),
_xlpm.IsPrincipalRemainingZeroCondition,ROUND($I349,2)=0,
_xlpm.IsPrincipalRemainingBlankCondition,$I349="",
_xlpm.IsPeriodBlankCondition,ISBLANK($A350),
_xlpm.Calculation,IF(_xlpm.IsPeriodBlankCondition,"",IF(_xlpm.IsPrincipalRemainingBlankCondition,"",IF(_xlpm.IsPrincipalRemainingZeroCondition,"",_xlpm.Payment))),
_xlpm.Calculation
)</f>
        <v/>
      </c>
      <c r="E350" s="4" t="str">
        <f t="shared" ref="E350:E413" si="46">_xlfn.LET(
_xlpm.StartingPrincipalBalance,$I349,
_xlpm.IsPrincipalRemainingZeroCondition,ROUND($I349,2)=0,
_xlpm.IsPrincipalRemainingBlankCondition,$I349="",
_xlpm.IsPeriodBlankCondition,ISBLANK($A350),
_xlpm.Calculation,IF(_xlpm.IsPeriodBlankCondition,"",IF(_xlpm.IsPrincipalRemainingBlankCondition,"",IF(_xlpm.IsPrincipalRemainingZeroCondition,"",_xlpm.StartingPrincipalBalance))),
_xlpm.Calculation
)</f>
        <v/>
      </c>
      <c r="F350" s="4" t="str" cm="1">
        <f t="array" ref="F350">_xlfn.LET(
_xlpm.InterestCalculation,$I349*($C350/12),
_xlpm.IsPrincipalRemainingZeroCondition,ROUND($I349,2)=0,
_xlpm.IsPrincipalRemainingBlankCondition,$I349="",
_xlpm.IsPeriodBlankCondition,ISBLANK($A350),
_xlpm.Calculation,IF(_xlpm.IsPeriodBlankCondition,"",IF(_xlpm.IsPrincipalRemainingBlankCondition,"",IF(_xlpm.IsPrincipalRemainingZeroCondition,"",_xlpm.InterestCalculation))),
_xlpm.Calculation
)</f>
        <v/>
      </c>
      <c r="G350" s="4" t="str">
        <f t="shared" si="40"/>
        <v/>
      </c>
      <c r="H350" s="4">
        <v>100</v>
      </c>
      <c r="I350" s="4" t="str">
        <f t="shared" si="41"/>
        <v/>
      </c>
      <c r="J350" s="4" t="str">
        <f t="shared" si="42"/>
        <v/>
      </c>
      <c r="K350" s="4" t="str">
        <f t="shared" si="43"/>
        <v/>
      </c>
      <c r="L350" s="4" t="str">
        <f t="shared" si="44"/>
        <v/>
      </c>
      <c r="M350" s="4" t="str">
        <f>_xlfn.LET(
_xlpm.CumulativeInterestCalculation,SUM($F$29:$F350),
_xlpm.IsPrincipalZeroCondition,ROUND($I349,2) = 0,
_xlpm.IsPrincipalRemainingBlankCondition,$I349="",
_xlpm.IsPeriodBlankCondition,ISBLANK($A350),
_xlpm.Calculation,IF(_xlpm.IsPeriodBlankCondition,"",IF(_xlpm.IsPrincipalRemainingBlankCondition,"",IF(_xlpm.IsPrincipalZeroCondition,"",_xlpm.CumulativeInterestCalculation))),
_xlpm.Calculation
)</f>
        <v/>
      </c>
      <c r="N350" s="4" t="str">
        <f>_xlfn.LET(
_xlpm.CumulativePrincipalCalculation,SUM($G$29:$H350),
_xlpm.CumulativePrincipalCalculationIfPrincipalLessThenOrEqualToMonthlyPaymentCondition,$N349+$H350,
_xlpm.PrincipalOwedCalculation,$B$10-$F350,
_xlpm.IsPrincipalLessThenOrEqualToMonthlyPaymentCondition,$I349&lt;=$B$10,
_xlpm.IsPrincipalZeroCondition,ROUND($I349,2) = 0,
_xlpm.IsPrincipalRemainingBlankCondition,$I349="",
_xlpm.IsPeriodBlankCondition,ISBLANK($A350),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50" s="4" t="str">
        <f>_xlfn.LET(
_xlpm.CumulativePMICalculation,SUM($K$29:$K350),
_xlpm.IsPrincipalZeroCondition,ROUND($I349,2) = 0,
_xlpm.IsPrincipalRemainingBlankCondition,$I349="",
_xlpm.IsPeriodBlankCondition,ISBLANK($A350),
_xlpm.Calculation,IF(_xlpm.IsPeriodBlankCondition,"",IF(_xlpm.IsPrincipalRemainingBlankCondition,"",IF(_xlpm.IsPrincipalZeroCondition,"",_xlpm.CumulativePMICalculation))),
_xlpm.Calculation
)</f>
        <v/>
      </c>
      <c r="P350" s="4" t="str">
        <f t="shared" ref="P350:P413" si="47">_xlfn.LET(
_xlpm.CumulativeHousingPayments,$M350+$N350+$O350,
_xlpm.PrincipalOwedCalculation,$B$10-$F350,
_xlpm.IsPrincipalLessThenOrEqualToMonthlyPaymentCondition,$I349&lt;=$B$10,
_xlpm.IsPrincipalZeroCondition,ROUND($I349,2) = 0,
_xlpm.IsPrincipalRemainingBlankCondition,$I349="",
_xlpm.IsPeriodBlankCondition,ISBLANK($A350),
_xlpm.Calculation,IF(_xlpm.IsPeriodBlankCondition,"",IF(_xlpm.IsPrincipalRemainingBlankCondition,"",IF(_xlpm.IsPrincipalZeroCondition,"",_xlpm.CumulativeHousingPayments))),
_xlpm.Calculation
)</f>
        <v/>
      </c>
      <c r="Q350" s="4" t="str">
        <f>_xlfn.LET(
_xlpm.CumulativeHousingPaymentsIncludingAdditionalCosts,SUM($L$29:$L350),
_xlpm.PrincipalOwedCalculation,$B$10-$F350,
_xlpm.IsPrincipalLessThenOrEqualToMonthlyPaymentCondition,$I349&lt;=$B$10,
_xlpm.IsPrincipalZeroCondition,ROUND($I349,2) = 0,
_xlpm.IsPrincipalRemainingBlankCondition,$I349="",
_xlpm.IsPeriodBlankCondition,ISBLANK($A350),
_xlpm.Calculation,IF(_xlpm.IsPeriodBlankCondition,"",IF(_xlpm.IsPrincipalRemainingBlankCondition,"",IF(_xlpm.IsPrincipalZeroCondition,"",_xlpm.CumulativeHousingPaymentsIncludingAdditionalCosts))),
_xlpm.Calculation
)</f>
        <v/>
      </c>
    </row>
    <row r="351" spans="1:17" x14ac:dyDescent="0.3">
      <c r="A351">
        <v>323</v>
      </c>
      <c r="B351" s="34">
        <f t="shared" si="45"/>
        <v>53632</v>
      </c>
      <c r="C351" s="53">
        <v>0.1</v>
      </c>
      <c r="D351" s="35" t="str">
        <f>_xlfn.LET(
_xlpm.Payment,IF(OR($C351&lt;&gt;$C350,$C350=""),-PMT($C351/12,COUNT($A351:$A$628),$I350),$D350),
_xlpm.IsPrincipalRemainingZeroCondition,ROUND($I350,2)=0,
_xlpm.IsPrincipalRemainingBlankCondition,$I350="",
_xlpm.IsPeriodBlankCondition,ISBLANK($A351),
_xlpm.Calculation,IF(_xlpm.IsPeriodBlankCondition,"",IF(_xlpm.IsPrincipalRemainingBlankCondition,"",IF(_xlpm.IsPrincipalRemainingZeroCondition,"",_xlpm.Payment))),
_xlpm.Calculation
)</f>
        <v/>
      </c>
      <c r="E351" s="4" t="str">
        <f t="shared" si="46"/>
        <v/>
      </c>
      <c r="F351" s="4" t="str" cm="1">
        <f t="array" ref="F351">_xlfn.LET(
_xlpm.InterestCalculation,$I350*($C351/12),
_xlpm.IsPrincipalRemainingZeroCondition,ROUND($I350,2)=0,
_xlpm.IsPrincipalRemainingBlankCondition,$I350="",
_xlpm.IsPeriodBlankCondition,ISBLANK($A351),
_xlpm.Calculation,IF(_xlpm.IsPeriodBlankCondition,"",IF(_xlpm.IsPrincipalRemainingBlankCondition,"",IF(_xlpm.IsPrincipalRemainingZeroCondition,"",_xlpm.InterestCalculation))),
_xlpm.Calculation
)</f>
        <v/>
      </c>
      <c r="G351" s="4" t="str">
        <f t="shared" si="40"/>
        <v/>
      </c>
      <c r="H351" s="4">
        <v>100</v>
      </c>
      <c r="I351" s="4" t="str">
        <f t="shared" si="41"/>
        <v/>
      </c>
      <c r="J351" s="4" t="str">
        <f t="shared" si="42"/>
        <v/>
      </c>
      <c r="K351" s="4" t="str">
        <f t="shared" si="43"/>
        <v/>
      </c>
      <c r="L351" s="4" t="str">
        <f t="shared" si="44"/>
        <v/>
      </c>
      <c r="M351" s="4" t="str">
        <f>_xlfn.LET(
_xlpm.CumulativeInterestCalculation,SUM($F$29:$F351),
_xlpm.IsPrincipalZeroCondition,ROUND($I350,2) = 0,
_xlpm.IsPrincipalRemainingBlankCondition,$I350="",
_xlpm.IsPeriodBlankCondition,ISBLANK($A351),
_xlpm.Calculation,IF(_xlpm.IsPeriodBlankCondition,"",IF(_xlpm.IsPrincipalRemainingBlankCondition,"",IF(_xlpm.IsPrincipalZeroCondition,"",_xlpm.CumulativeInterestCalculation))),
_xlpm.Calculation
)</f>
        <v/>
      </c>
      <c r="N351" s="4" t="str">
        <f>_xlfn.LET(
_xlpm.CumulativePrincipalCalculation,SUM($G$29:$H351),
_xlpm.CumulativePrincipalCalculationIfPrincipalLessThenOrEqualToMonthlyPaymentCondition,$N350+$H351,
_xlpm.PrincipalOwedCalculation,$B$10-$F351,
_xlpm.IsPrincipalLessThenOrEqualToMonthlyPaymentCondition,$I350&lt;=$B$10,
_xlpm.IsPrincipalZeroCondition,ROUND($I350,2) = 0,
_xlpm.IsPrincipalRemainingBlankCondition,$I350="",
_xlpm.IsPeriodBlankCondition,ISBLANK($A351),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51" s="4" t="str">
        <f>_xlfn.LET(
_xlpm.CumulativePMICalculation,SUM($K$29:$K351),
_xlpm.IsPrincipalZeroCondition,ROUND($I350,2) = 0,
_xlpm.IsPrincipalRemainingBlankCondition,$I350="",
_xlpm.IsPeriodBlankCondition,ISBLANK($A351),
_xlpm.Calculation,IF(_xlpm.IsPeriodBlankCondition,"",IF(_xlpm.IsPrincipalRemainingBlankCondition,"",IF(_xlpm.IsPrincipalZeroCondition,"",_xlpm.CumulativePMICalculation))),
_xlpm.Calculation
)</f>
        <v/>
      </c>
      <c r="P351" s="4" t="str">
        <f t="shared" si="47"/>
        <v/>
      </c>
      <c r="Q351" s="4" t="str">
        <f>_xlfn.LET(
_xlpm.CumulativeHousingPaymentsIncludingAdditionalCosts,SUM($L$29:$L351),
_xlpm.PrincipalOwedCalculation,$B$10-$F351,
_xlpm.IsPrincipalLessThenOrEqualToMonthlyPaymentCondition,$I350&lt;=$B$10,
_xlpm.IsPrincipalZeroCondition,ROUND($I350,2) = 0,
_xlpm.IsPrincipalRemainingBlankCondition,$I350="",
_xlpm.IsPeriodBlankCondition,ISBLANK($A351),
_xlpm.Calculation,IF(_xlpm.IsPeriodBlankCondition,"",IF(_xlpm.IsPrincipalRemainingBlankCondition,"",IF(_xlpm.IsPrincipalZeroCondition,"",_xlpm.CumulativeHousingPaymentsIncludingAdditionalCosts))),
_xlpm.Calculation
)</f>
        <v/>
      </c>
    </row>
    <row r="352" spans="1:17" x14ac:dyDescent="0.3">
      <c r="A352">
        <v>324</v>
      </c>
      <c r="B352" s="34">
        <f t="shared" si="45"/>
        <v>53662</v>
      </c>
      <c r="C352" s="53">
        <v>0.1</v>
      </c>
      <c r="D352" s="35" t="str">
        <f>_xlfn.LET(
_xlpm.Payment,IF(OR($C352&lt;&gt;$C351,$C351=""),-PMT($C352/12,COUNT($A352:$A$628),$I351),$D351),
_xlpm.IsPrincipalRemainingZeroCondition,ROUND($I351,2)=0,
_xlpm.IsPrincipalRemainingBlankCondition,$I351="",
_xlpm.IsPeriodBlankCondition,ISBLANK($A352),
_xlpm.Calculation,IF(_xlpm.IsPeriodBlankCondition,"",IF(_xlpm.IsPrincipalRemainingBlankCondition,"",IF(_xlpm.IsPrincipalRemainingZeroCondition,"",_xlpm.Payment))),
_xlpm.Calculation
)</f>
        <v/>
      </c>
      <c r="E352" s="4" t="str">
        <f t="shared" si="46"/>
        <v/>
      </c>
      <c r="F352" s="4" t="str" cm="1">
        <f t="array" ref="F352">_xlfn.LET(
_xlpm.InterestCalculation,$I351*($C352/12),
_xlpm.IsPrincipalRemainingZeroCondition,ROUND($I351,2)=0,
_xlpm.IsPrincipalRemainingBlankCondition,$I351="",
_xlpm.IsPeriodBlankCondition,ISBLANK($A352),
_xlpm.Calculation,IF(_xlpm.IsPeriodBlankCondition,"",IF(_xlpm.IsPrincipalRemainingBlankCondition,"",IF(_xlpm.IsPrincipalRemainingZeroCondition,"",_xlpm.InterestCalculation))),
_xlpm.Calculation
)</f>
        <v/>
      </c>
      <c r="G352" s="4" t="str">
        <f t="shared" si="40"/>
        <v/>
      </c>
      <c r="H352" s="4">
        <v>100</v>
      </c>
      <c r="I352" s="4" t="str">
        <f t="shared" si="41"/>
        <v/>
      </c>
      <c r="J352" s="4" t="str">
        <f t="shared" si="42"/>
        <v/>
      </c>
      <c r="K352" s="4" t="str">
        <f t="shared" si="43"/>
        <v/>
      </c>
      <c r="L352" s="4" t="str">
        <f t="shared" si="44"/>
        <v/>
      </c>
      <c r="M352" s="4" t="str">
        <f>_xlfn.LET(
_xlpm.CumulativeInterestCalculation,SUM($F$29:$F352),
_xlpm.IsPrincipalZeroCondition,ROUND($I351,2) = 0,
_xlpm.IsPrincipalRemainingBlankCondition,$I351="",
_xlpm.IsPeriodBlankCondition,ISBLANK($A352),
_xlpm.Calculation,IF(_xlpm.IsPeriodBlankCondition,"",IF(_xlpm.IsPrincipalRemainingBlankCondition,"",IF(_xlpm.IsPrincipalZeroCondition,"",_xlpm.CumulativeInterestCalculation))),
_xlpm.Calculation
)</f>
        <v/>
      </c>
      <c r="N352" s="4" t="str">
        <f>_xlfn.LET(
_xlpm.CumulativePrincipalCalculation,SUM($G$29:$H352),
_xlpm.CumulativePrincipalCalculationIfPrincipalLessThenOrEqualToMonthlyPaymentCondition,$N351+$H352,
_xlpm.PrincipalOwedCalculation,$B$10-$F352,
_xlpm.IsPrincipalLessThenOrEqualToMonthlyPaymentCondition,$I351&lt;=$B$10,
_xlpm.IsPrincipalZeroCondition,ROUND($I351,2) = 0,
_xlpm.IsPrincipalRemainingBlankCondition,$I351="",
_xlpm.IsPeriodBlankCondition,ISBLANK($A352),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52" s="4" t="str">
        <f>_xlfn.LET(
_xlpm.CumulativePMICalculation,SUM($K$29:$K352),
_xlpm.IsPrincipalZeroCondition,ROUND($I351,2) = 0,
_xlpm.IsPrincipalRemainingBlankCondition,$I351="",
_xlpm.IsPeriodBlankCondition,ISBLANK($A352),
_xlpm.Calculation,IF(_xlpm.IsPeriodBlankCondition,"",IF(_xlpm.IsPrincipalRemainingBlankCondition,"",IF(_xlpm.IsPrincipalZeroCondition,"",_xlpm.CumulativePMICalculation))),
_xlpm.Calculation
)</f>
        <v/>
      </c>
      <c r="P352" s="4" t="str">
        <f t="shared" si="47"/>
        <v/>
      </c>
      <c r="Q352" s="4" t="str">
        <f>_xlfn.LET(
_xlpm.CumulativeHousingPaymentsIncludingAdditionalCosts,SUM($L$29:$L352),
_xlpm.PrincipalOwedCalculation,$B$10-$F352,
_xlpm.IsPrincipalLessThenOrEqualToMonthlyPaymentCondition,$I351&lt;=$B$10,
_xlpm.IsPrincipalZeroCondition,ROUND($I351,2) = 0,
_xlpm.IsPrincipalRemainingBlankCondition,$I351="",
_xlpm.IsPeriodBlankCondition,ISBLANK($A352),
_xlpm.Calculation,IF(_xlpm.IsPeriodBlankCondition,"",IF(_xlpm.IsPrincipalRemainingBlankCondition,"",IF(_xlpm.IsPrincipalZeroCondition,"",_xlpm.CumulativeHousingPaymentsIncludingAdditionalCosts))),
_xlpm.Calculation
)</f>
        <v/>
      </c>
    </row>
    <row r="353" spans="1:17" x14ac:dyDescent="0.3">
      <c r="A353">
        <v>325</v>
      </c>
      <c r="B353" s="34">
        <f t="shared" si="45"/>
        <v>53693</v>
      </c>
      <c r="C353" s="53">
        <v>0.1</v>
      </c>
      <c r="D353" s="35" t="str">
        <f>_xlfn.LET(
_xlpm.Payment,IF(OR($C353&lt;&gt;$C352,$C352=""),-PMT($C353/12,COUNT($A353:$A$628),$I352),$D352),
_xlpm.IsPrincipalRemainingZeroCondition,ROUND($I352,2)=0,
_xlpm.IsPrincipalRemainingBlankCondition,$I352="",
_xlpm.IsPeriodBlankCondition,ISBLANK($A353),
_xlpm.Calculation,IF(_xlpm.IsPeriodBlankCondition,"",IF(_xlpm.IsPrincipalRemainingBlankCondition,"",IF(_xlpm.IsPrincipalRemainingZeroCondition,"",_xlpm.Payment))),
_xlpm.Calculation
)</f>
        <v/>
      </c>
      <c r="E353" s="4" t="str">
        <f t="shared" si="46"/>
        <v/>
      </c>
      <c r="F353" s="4" t="str" cm="1">
        <f t="array" ref="F353">_xlfn.LET(
_xlpm.InterestCalculation,$I352*($C353/12),
_xlpm.IsPrincipalRemainingZeroCondition,ROUND($I352,2)=0,
_xlpm.IsPrincipalRemainingBlankCondition,$I352="",
_xlpm.IsPeriodBlankCondition,ISBLANK($A353),
_xlpm.Calculation,IF(_xlpm.IsPeriodBlankCondition,"",IF(_xlpm.IsPrincipalRemainingBlankCondition,"",IF(_xlpm.IsPrincipalRemainingZeroCondition,"",_xlpm.InterestCalculation))),
_xlpm.Calculation
)</f>
        <v/>
      </c>
      <c r="G353" s="4" t="str">
        <f t="shared" si="40"/>
        <v/>
      </c>
      <c r="H353" s="4">
        <v>100</v>
      </c>
      <c r="I353" s="4" t="str">
        <f t="shared" si="41"/>
        <v/>
      </c>
      <c r="J353" s="4" t="str">
        <f t="shared" si="42"/>
        <v/>
      </c>
      <c r="K353" s="4" t="str">
        <f t="shared" si="43"/>
        <v/>
      </c>
      <c r="L353" s="4" t="str">
        <f t="shared" si="44"/>
        <v/>
      </c>
      <c r="M353" s="4" t="str">
        <f>_xlfn.LET(
_xlpm.CumulativeInterestCalculation,SUM($F$29:$F353),
_xlpm.IsPrincipalZeroCondition,ROUND($I352,2) = 0,
_xlpm.IsPrincipalRemainingBlankCondition,$I352="",
_xlpm.IsPeriodBlankCondition,ISBLANK($A353),
_xlpm.Calculation,IF(_xlpm.IsPeriodBlankCondition,"",IF(_xlpm.IsPrincipalRemainingBlankCondition,"",IF(_xlpm.IsPrincipalZeroCondition,"",_xlpm.CumulativeInterestCalculation))),
_xlpm.Calculation
)</f>
        <v/>
      </c>
      <c r="N353" s="4" t="str">
        <f>_xlfn.LET(
_xlpm.CumulativePrincipalCalculation,SUM($G$29:$H353),
_xlpm.CumulativePrincipalCalculationIfPrincipalLessThenOrEqualToMonthlyPaymentCondition,$N352+$H353,
_xlpm.PrincipalOwedCalculation,$B$10-$F353,
_xlpm.IsPrincipalLessThenOrEqualToMonthlyPaymentCondition,$I352&lt;=$B$10,
_xlpm.IsPrincipalZeroCondition,ROUND($I352,2) = 0,
_xlpm.IsPrincipalRemainingBlankCondition,$I352="",
_xlpm.IsPeriodBlankCondition,ISBLANK($A353),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53" s="4" t="str">
        <f>_xlfn.LET(
_xlpm.CumulativePMICalculation,SUM($K$29:$K353),
_xlpm.IsPrincipalZeroCondition,ROUND($I352,2) = 0,
_xlpm.IsPrincipalRemainingBlankCondition,$I352="",
_xlpm.IsPeriodBlankCondition,ISBLANK($A353),
_xlpm.Calculation,IF(_xlpm.IsPeriodBlankCondition,"",IF(_xlpm.IsPrincipalRemainingBlankCondition,"",IF(_xlpm.IsPrincipalZeroCondition,"",_xlpm.CumulativePMICalculation))),
_xlpm.Calculation
)</f>
        <v/>
      </c>
      <c r="P353" s="4" t="str">
        <f t="shared" si="47"/>
        <v/>
      </c>
      <c r="Q353" s="4" t="str">
        <f>_xlfn.LET(
_xlpm.CumulativeHousingPaymentsIncludingAdditionalCosts,SUM($L$29:$L353),
_xlpm.PrincipalOwedCalculation,$B$10-$F353,
_xlpm.IsPrincipalLessThenOrEqualToMonthlyPaymentCondition,$I352&lt;=$B$10,
_xlpm.IsPrincipalZeroCondition,ROUND($I352,2) = 0,
_xlpm.IsPrincipalRemainingBlankCondition,$I352="",
_xlpm.IsPeriodBlankCondition,ISBLANK($A353),
_xlpm.Calculation,IF(_xlpm.IsPeriodBlankCondition,"",IF(_xlpm.IsPrincipalRemainingBlankCondition,"",IF(_xlpm.IsPrincipalZeroCondition,"",_xlpm.CumulativeHousingPaymentsIncludingAdditionalCosts))),
_xlpm.Calculation
)</f>
        <v/>
      </c>
    </row>
    <row r="354" spans="1:17" x14ac:dyDescent="0.3">
      <c r="A354">
        <v>326</v>
      </c>
      <c r="B354" s="34">
        <f t="shared" si="45"/>
        <v>53724</v>
      </c>
      <c r="C354" s="53">
        <v>0.1</v>
      </c>
      <c r="D354" s="35" t="str">
        <f>_xlfn.LET(
_xlpm.Payment,IF(OR($C354&lt;&gt;$C353,$C353=""),-PMT($C354/12,COUNT($A354:$A$628),$I353),$D353),
_xlpm.IsPrincipalRemainingZeroCondition,ROUND($I353,2)=0,
_xlpm.IsPrincipalRemainingBlankCondition,$I353="",
_xlpm.IsPeriodBlankCondition,ISBLANK($A354),
_xlpm.Calculation,IF(_xlpm.IsPeriodBlankCondition,"",IF(_xlpm.IsPrincipalRemainingBlankCondition,"",IF(_xlpm.IsPrincipalRemainingZeroCondition,"",_xlpm.Payment))),
_xlpm.Calculation
)</f>
        <v/>
      </c>
      <c r="E354" s="4" t="str">
        <f t="shared" si="46"/>
        <v/>
      </c>
      <c r="F354" s="4" t="str" cm="1">
        <f t="array" ref="F354">_xlfn.LET(
_xlpm.InterestCalculation,$I353*($C354/12),
_xlpm.IsPrincipalRemainingZeroCondition,ROUND($I353,2)=0,
_xlpm.IsPrincipalRemainingBlankCondition,$I353="",
_xlpm.IsPeriodBlankCondition,ISBLANK($A354),
_xlpm.Calculation,IF(_xlpm.IsPeriodBlankCondition,"",IF(_xlpm.IsPrincipalRemainingBlankCondition,"",IF(_xlpm.IsPrincipalRemainingZeroCondition,"",_xlpm.InterestCalculation))),
_xlpm.Calculation
)</f>
        <v/>
      </c>
      <c r="G354" s="4" t="str">
        <f t="shared" si="40"/>
        <v/>
      </c>
      <c r="H354" s="4">
        <v>100</v>
      </c>
      <c r="I354" s="4" t="str">
        <f t="shared" si="41"/>
        <v/>
      </c>
      <c r="J354" s="4" t="str">
        <f t="shared" si="42"/>
        <v/>
      </c>
      <c r="K354" s="4" t="str">
        <f t="shared" si="43"/>
        <v/>
      </c>
      <c r="L354" s="4" t="str">
        <f t="shared" si="44"/>
        <v/>
      </c>
      <c r="M354" s="4" t="str">
        <f>_xlfn.LET(
_xlpm.CumulativeInterestCalculation,SUM($F$29:$F354),
_xlpm.IsPrincipalZeroCondition,ROUND($I353,2) = 0,
_xlpm.IsPrincipalRemainingBlankCondition,$I353="",
_xlpm.IsPeriodBlankCondition,ISBLANK($A354),
_xlpm.Calculation,IF(_xlpm.IsPeriodBlankCondition,"",IF(_xlpm.IsPrincipalRemainingBlankCondition,"",IF(_xlpm.IsPrincipalZeroCondition,"",_xlpm.CumulativeInterestCalculation))),
_xlpm.Calculation
)</f>
        <v/>
      </c>
      <c r="N354" s="4" t="str">
        <f>_xlfn.LET(
_xlpm.CumulativePrincipalCalculation,SUM($G$29:$H354),
_xlpm.CumulativePrincipalCalculationIfPrincipalLessThenOrEqualToMonthlyPaymentCondition,$N353+$H354,
_xlpm.PrincipalOwedCalculation,$B$10-$F354,
_xlpm.IsPrincipalLessThenOrEqualToMonthlyPaymentCondition,$I353&lt;=$B$10,
_xlpm.IsPrincipalZeroCondition,ROUND($I353,2) = 0,
_xlpm.IsPrincipalRemainingBlankCondition,$I353="",
_xlpm.IsPeriodBlankCondition,ISBLANK($A354),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54" s="4" t="str">
        <f>_xlfn.LET(
_xlpm.CumulativePMICalculation,SUM($K$29:$K354),
_xlpm.IsPrincipalZeroCondition,ROUND($I353,2) = 0,
_xlpm.IsPrincipalRemainingBlankCondition,$I353="",
_xlpm.IsPeriodBlankCondition,ISBLANK($A354),
_xlpm.Calculation,IF(_xlpm.IsPeriodBlankCondition,"",IF(_xlpm.IsPrincipalRemainingBlankCondition,"",IF(_xlpm.IsPrincipalZeroCondition,"",_xlpm.CumulativePMICalculation))),
_xlpm.Calculation
)</f>
        <v/>
      </c>
      <c r="P354" s="4" t="str">
        <f t="shared" si="47"/>
        <v/>
      </c>
      <c r="Q354" s="4" t="str">
        <f>_xlfn.LET(
_xlpm.CumulativeHousingPaymentsIncludingAdditionalCosts,SUM($L$29:$L354),
_xlpm.PrincipalOwedCalculation,$B$10-$F354,
_xlpm.IsPrincipalLessThenOrEqualToMonthlyPaymentCondition,$I353&lt;=$B$10,
_xlpm.IsPrincipalZeroCondition,ROUND($I353,2) = 0,
_xlpm.IsPrincipalRemainingBlankCondition,$I353="",
_xlpm.IsPeriodBlankCondition,ISBLANK($A354),
_xlpm.Calculation,IF(_xlpm.IsPeriodBlankCondition,"",IF(_xlpm.IsPrincipalRemainingBlankCondition,"",IF(_xlpm.IsPrincipalZeroCondition,"",_xlpm.CumulativeHousingPaymentsIncludingAdditionalCosts))),
_xlpm.Calculation
)</f>
        <v/>
      </c>
    </row>
    <row r="355" spans="1:17" x14ac:dyDescent="0.3">
      <c r="A355">
        <v>327</v>
      </c>
      <c r="B355" s="34">
        <f t="shared" si="45"/>
        <v>53752</v>
      </c>
      <c r="C355" s="53">
        <v>0.1</v>
      </c>
      <c r="D355" s="35" t="str">
        <f>_xlfn.LET(
_xlpm.Payment,IF(OR($C355&lt;&gt;$C354,$C354=""),-PMT($C355/12,COUNT($A355:$A$628),$I354),$D354),
_xlpm.IsPrincipalRemainingZeroCondition,ROUND($I354,2)=0,
_xlpm.IsPrincipalRemainingBlankCondition,$I354="",
_xlpm.IsPeriodBlankCondition,ISBLANK($A355),
_xlpm.Calculation,IF(_xlpm.IsPeriodBlankCondition,"",IF(_xlpm.IsPrincipalRemainingBlankCondition,"",IF(_xlpm.IsPrincipalRemainingZeroCondition,"",_xlpm.Payment))),
_xlpm.Calculation
)</f>
        <v/>
      </c>
      <c r="E355" s="4" t="str">
        <f t="shared" si="46"/>
        <v/>
      </c>
      <c r="F355" s="4" t="str" cm="1">
        <f t="array" ref="F355">_xlfn.LET(
_xlpm.InterestCalculation,$I354*($C355/12),
_xlpm.IsPrincipalRemainingZeroCondition,ROUND($I354,2)=0,
_xlpm.IsPrincipalRemainingBlankCondition,$I354="",
_xlpm.IsPeriodBlankCondition,ISBLANK($A355),
_xlpm.Calculation,IF(_xlpm.IsPeriodBlankCondition,"",IF(_xlpm.IsPrincipalRemainingBlankCondition,"",IF(_xlpm.IsPrincipalRemainingZeroCondition,"",_xlpm.InterestCalculation))),
_xlpm.Calculation
)</f>
        <v/>
      </c>
      <c r="G355" s="4" t="str">
        <f t="shared" si="40"/>
        <v/>
      </c>
      <c r="H355" s="4">
        <v>100</v>
      </c>
      <c r="I355" s="4" t="str">
        <f t="shared" si="41"/>
        <v/>
      </c>
      <c r="J355" s="4" t="str">
        <f t="shared" si="42"/>
        <v/>
      </c>
      <c r="K355" s="4" t="str">
        <f t="shared" si="43"/>
        <v/>
      </c>
      <c r="L355" s="4" t="str">
        <f t="shared" si="44"/>
        <v/>
      </c>
      <c r="M355" s="4" t="str">
        <f>_xlfn.LET(
_xlpm.CumulativeInterestCalculation,SUM($F$29:$F355),
_xlpm.IsPrincipalZeroCondition,ROUND($I354,2) = 0,
_xlpm.IsPrincipalRemainingBlankCondition,$I354="",
_xlpm.IsPeriodBlankCondition,ISBLANK($A355),
_xlpm.Calculation,IF(_xlpm.IsPeriodBlankCondition,"",IF(_xlpm.IsPrincipalRemainingBlankCondition,"",IF(_xlpm.IsPrincipalZeroCondition,"",_xlpm.CumulativeInterestCalculation))),
_xlpm.Calculation
)</f>
        <v/>
      </c>
      <c r="N355" s="4" t="str">
        <f>_xlfn.LET(
_xlpm.CumulativePrincipalCalculation,SUM($G$29:$H355),
_xlpm.CumulativePrincipalCalculationIfPrincipalLessThenOrEqualToMonthlyPaymentCondition,$N354+$H355,
_xlpm.PrincipalOwedCalculation,$B$10-$F355,
_xlpm.IsPrincipalLessThenOrEqualToMonthlyPaymentCondition,$I354&lt;=$B$10,
_xlpm.IsPrincipalZeroCondition,ROUND($I354,2) = 0,
_xlpm.IsPrincipalRemainingBlankCondition,$I354="",
_xlpm.IsPeriodBlankCondition,ISBLANK($A355),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55" s="4" t="str">
        <f>_xlfn.LET(
_xlpm.CumulativePMICalculation,SUM($K$29:$K355),
_xlpm.IsPrincipalZeroCondition,ROUND($I354,2) = 0,
_xlpm.IsPrincipalRemainingBlankCondition,$I354="",
_xlpm.IsPeriodBlankCondition,ISBLANK($A355),
_xlpm.Calculation,IF(_xlpm.IsPeriodBlankCondition,"",IF(_xlpm.IsPrincipalRemainingBlankCondition,"",IF(_xlpm.IsPrincipalZeroCondition,"",_xlpm.CumulativePMICalculation))),
_xlpm.Calculation
)</f>
        <v/>
      </c>
      <c r="P355" s="4" t="str">
        <f t="shared" si="47"/>
        <v/>
      </c>
      <c r="Q355" s="4" t="str">
        <f>_xlfn.LET(
_xlpm.CumulativeHousingPaymentsIncludingAdditionalCosts,SUM($L$29:$L355),
_xlpm.PrincipalOwedCalculation,$B$10-$F355,
_xlpm.IsPrincipalLessThenOrEqualToMonthlyPaymentCondition,$I354&lt;=$B$10,
_xlpm.IsPrincipalZeroCondition,ROUND($I354,2) = 0,
_xlpm.IsPrincipalRemainingBlankCondition,$I354="",
_xlpm.IsPeriodBlankCondition,ISBLANK($A355),
_xlpm.Calculation,IF(_xlpm.IsPeriodBlankCondition,"",IF(_xlpm.IsPrincipalRemainingBlankCondition,"",IF(_xlpm.IsPrincipalZeroCondition,"",_xlpm.CumulativeHousingPaymentsIncludingAdditionalCosts))),
_xlpm.Calculation
)</f>
        <v/>
      </c>
    </row>
    <row r="356" spans="1:17" x14ac:dyDescent="0.3">
      <c r="A356">
        <v>328</v>
      </c>
      <c r="B356" s="34">
        <f t="shared" si="45"/>
        <v>53783</v>
      </c>
      <c r="C356" s="53">
        <v>0.1</v>
      </c>
      <c r="D356" s="35" t="str">
        <f>_xlfn.LET(
_xlpm.Payment,IF(OR($C356&lt;&gt;$C355,$C355=""),-PMT($C356/12,COUNT($A356:$A$628),$I355),$D355),
_xlpm.IsPrincipalRemainingZeroCondition,ROUND($I355,2)=0,
_xlpm.IsPrincipalRemainingBlankCondition,$I355="",
_xlpm.IsPeriodBlankCondition,ISBLANK($A356),
_xlpm.Calculation,IF(_xlpm.IsPeriodBlankCondition,"",IF(_xlpm.IsPrincipalRemainingBlankCondition,"",IF(_xlpm.IsPrincipalRemainingZeroCondition,"",_xlpm.Payment))),
_xlpm.Calculation
)</f>
        <v/>
      </c>
      <c r="E356" s="4" t="str">
        <f t="shared" si="46"/>
        <v/>
      </c>
      <c r="F356" s="4" t="str" cm="1">
        <f t="array" ref="F356">_xlfn.LET(
_xlpm.InterestCalculation,$I355*($C356/12),
_xlpm.IsPrincipalRemainingZeroCondition,ROUND($I355,2)=0,
_xlpm.IsPrincipalRemainingBlankCondition,$I355="",
_xlpm.IsPeriodBlankCondition,ISBLANK($A356),
_xlpm.Calculation,IF(_xlpm.IsPeriodBlankCondition,"",IF(_xlpm.IsPrincipalRemainingBlankCondition,"",IF(_xlpm.IsPrincipalRemainingZeroCondition,"",_xlpm.InterestCalculation))),
_xlpm.Calculation
)</f>
        <v/>
      </c>
      <c r="G356" s="4" t="str">
        <f t="shared" si="40"/>
        <v/>
      </c>
      <c r="H356" s="4">
        <v>100</v>
      </c>
      <c r="I356" s="4" t="str">
        <f t="shared" si="41"/>
        <v/>
      </c>
      <c r="J356" s="4" t="str">
        <f t="shared" si="42"/>
        <v/>
      </c>
      <c r="K356" s="4" t="str">
        <f t="shared" si="43"/>
        <v/>
      </c>
      <c r="L356" s="4" t="str">
        <f t="shared" si="44"/>
        <v/>
      </c>
      <c r="M356" s="4" t="str">
        <f>_xlfn.LET(
_xlpm.CumulativeInterestCalculation,SUM($F$29:$F356),
_xlpm.IsPrincipalZeroCondition,ROUND($I355,2) = 0,
_xlpm.IsPrincipalRemainingBlankCondition,$I355="",
_xlpm.IsPeriodBlankCondition,ISBLANK($A356),
_xlpm.Calculation,IF(_xlpm.IsPeriodBlankCondition,"",IF(_xlpm.IsPrincipalRemainingBlankCondition,"",IF(_xlpm.IsPrincipalZeroCondition,"",_xlpm.CumulativeInterestCalculation))),
_xlpm.Calculation
)</f>
        <v/>
      </c>
      <c r="N356" s="4" t="str">
        <f>_xlfn.LET(
_xlpm.CumulativePrincipalCalculation,SUM($G$29:$H356),
_xlpm.CumulativePrincipalCalculationIfPrincipalLessThenOrEqualToMonthlyPaymentCondition,$N355+$H356,
_xlpm.PrincipalOwedCalculation,$B$10-$F356,
_xlpm.IsPrincipalLessThenOrEqualToMonthlyPaymentCondition,$I355&lt;=$B$10,
_xlpm.IsPrincipalZeroCondition,ROUND($I355,2) = 0,
_xlpm.IsPrincipalRemainingBlankCondition,$I355="",
_xlpm.IsPeriodBlankCondition,ISBLANK($A356),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56" s="4" t="str">
        <f>_xlfn.LET(
_xlpm.CumulativePMICalculation,SUM($K$29:$K356),
_xlpm.IsPrincipalZeroCondition,ROUND($I355,2) = 0,
_xlpm.IsPrincipalRemainingBlankCondition,$I355="",
_xlpm.IsPeriodBlankCondition,ISBLANK($A356),
_xlpm.Calculation,IF(_xlpm.IsPeriodBlankCondition,"",IF(_xlpm.IsPrincipalRemainingBlankCondition,"",IF(_xlpm.IsPrincipalZeroCondition,"",_xlpm.CumulativePMICalculation))),
_xlpm.Calculation
)</f>
        <v/>
      </c>
      <c r="P356" s="4" t="str">
        <f t="shared" si="47"/>
        <v/>
      </c>
      <c r="Q356" s="4" t="str">
        <f>_xlfn.LET(
_xlpm.CumulativeHousingPaymentsIncludingAdditionalCosts,SUM($L$29:$L356),
_xlpm.PrincipalOwedCalculation,$B$10-$F356,
_xlpm.IsPrincipalLessThenOrEqualToMonthlyPaymentCondition,$I355&lt;=$B$10,
_xlpm.IsPrincipalZeroCondition,ROUND($I355,2) = 0,
_xlpm.IsPrincipalRemainingBlankCondition,$I355="",
_xlpm.IsPeriodBlankCondition,ISBLANK($A356),
_xlpm.Calculation,IF(_xlpm.IsPeriodBlankCondition,"",IF(_xlpm.IsPrincipalRemainingBlankCondition,"",IF(_xlpm.IsPrincipalZeroCondition,"",_xlpm.CumulativeHousingPaymentsIncludingAdditionalCosts))),
_xlpm.Calculation
)</f>
        <v/>
      </c>
    </row>
    <row r="357" spans="1:17" x14ac:dyDescent="0.3">
      <c r="A357">
        <v>329</v>
      </c>
      <c r="B357" s="34">
        <f t="shared" si="45"/>
        <v>53813</v>
      </c>
      <c r="C357" s="53">
        <v>0.1</v>
      </c>
      <c r="D357" s="35" t="str">
        <f>_xlfn.LET(
_xlpm.Payment,IF(OR($C357&lt;&gt;$C356,$C356=""),-PMT($C357/12,COUNT($A357:$A$628),$I356),$D356),
_xlpm.IsPrincipalRemainingZeroCondition,ROUND($I356,2)=0,
_xlpm.IsPrincipalRemainingBlankCondition,$I356="",
_xlpm.IsPeriodBlankCondition,ISBLANK($A357),
_xlpm.Calculation,IF(_xlpm.IsPeriodBlankCondition,"",IF(_xlpm.IsPrincipalRemainingBlankCondition,"",IF(_xlpm.IsPrincipalRemainingZeroCondition,"",_xlpm.Payment))),
_xlpm.Calculation
)</f>
        <v/>
      </c>
      <c r="E357" s="4" t="str">
        <f t="shared" si="46"/>
        <v/>
      </c>
      <c r="F357" s="4" t="str" cm="1">
        <f t="array" ref="F357">_xlfn.LET(
_xlpm.InterestCalculation,$I356*($C357/12),
_xlpm.IsPrincipalRemainingZeroCondition,ROUND($I356,2)=0,
_xlpm.IsPrincipalRemainingBlankCondition,$I356="",
_xlpm.IsPeriodBlankCondition,ISBLANK($A357),
_xlpm.Calculation,IF(_xlpm.IsPeriodBlankCondition,"",IF(_xlpm.IsPrincipalRemainingBlankCondition,"",IF(_xlpm.IsPrincipalRemainingZeroCondition,"",_xlpm.InterestCalculation))),
_xlpm.Calculation
)</f>
        <v/>
      </c>
      <c r="G357" s="4" t="str">
        <f t="shared" si="40"/>
        <v/>
      </c>
      <c r="H357" s="4">
        <v>100</v>
      </c>
      <c r="I357" s="4" t="str">
        <f t="shared" si="41"/>
        <v/>
      </c>
      <c r="J357" s="4" t="str">
        <f t="shared" si="42"/>
        <v/>
      </c>
      <c r="K357" s="4" t="str">
        <f t="shared" si="43"/>
        <v/>
      </c>
      <c r="L357" s="4" t="str">
        <f t="shared" si="44"/>
        <v/>
      </c>
      <c r="M357" s="4" t="str">
        <f>_xlfn.LET(
_xlpm.CumulativeInterestCalculation,SUM($F$29:$F357),
_xlpm.IsPrincipalZeroCondition,ROUND($I356,2) = 0,
_xlpm.IsPrincipalRemainingBlankCondition,$I356="",
_xlpm.IsPeriodBlankCondition,ISBLANK($A357),
_xlpm.Calculation,IF(_xlpm.IsPeriodBlankCondition,"",IF(_xlpm.IsPrincipalRemainingBlankCondition,"",IF(_xlpm.IsPrincipalZeroCondition,"",_xlpm.CumulativeInterestCalculation))),
_xlpm.Calculation
)</f>
        <v/>
      </c>
      <c r="N357" s="4" t="str">
        <f>_xlfn.LET(
_xlpm.CumulativePrincipalCalculation,SUM($G$29:$H357),
_xlpm.CumulativePrincipalCalculationIfPrincipalLessThenOrEqualToMonthlyPaymentCondition,$N356+$H357,
_xlpm.PrincipalOwedCalculation,$B$10-$F357,
_xlpm.IsPrincipalLessThenOrEqualToMonthlyPaymentCondition,$I356&lt;=$B$10,
_xlpm.IsPrincipalZeroCondition,ROUND($I356,2) = 0,
_xlpm.IsPrincipalRemainingBlankCondition,$I356="",
_xlpm.IsPeriodBlankCondition,ISBLANK($A357),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57" s="4" t="str">
        <f>_xlfn.LET(
_xlpm.CumulativePMICalculation,SUM($K$29:$K357),
_xlpm.IsPrincipalZeroCondition,ROUND($I356,2) = 0,
_xlpm.IsPrincipalRemainingBlankCondition,$I356="",
_xlpm.IsPeriodBlankCondition,ISBLANK($A357),
_xlpm.Calculation,IF(_xlpm.IsPeriodBlankCondition,"",IF(_xlpm.IsPrincipalRemainingBlankCondition,"",IF(_xlpm.IsPrincipalZeroCondition,"",_xlpm.CumulativePMICalculation))),
_xlpm.Calculation
)</f>
        <v/>
      </c>
      <c r="P357" s="4" t="str">
        <f t="shared" si="47"/>
        <v/>
      </c>
      <c r="Q357" s="4" t="str">
        <f>_xlfn.LET(
_xlpm.CumulativeHousingPaymentsIncludingAdditionalCosts,SUM($L$29:$L357),
_xlpm.PrincipalOwedCalculation,$B$10-$F357,
_xlpm.IsPrincipalLessThenOrEqualToMonthlyPaymentCondition,$I356&lt;=$B$10,
_xlpm.IsPrincipalZeroCondition,ROUND($I356,2) = 0,
_xlpm.IsPrincipalRemainingBlankCondition,$I356="",
_xlpm.IsPeriodBlankCondition,ISBLANK($A357),
_xlpm.Calculation,IF(_xlpm.IsPeriodBlankCondition,"",IF(_xlpm.IsPrincipalRemainingBlankCondition,"",IF(_xlpm.IsPrincipalZeroCondition,"",_xlpm.CumulativeHousingPaymentsIncludingAdditionalCosts))),
_xlpm.Calculation
)</f>
        <v/>
      </c>
    </row>
    <row r="358" spans="1:17" x14ac:dyDescent="0.3">
      <c r="A358">
        <v>330</v>
      </c>
      <c r="B358" s="34">
        <f t="shared" si="45"/>
        <v>53844</v>
      </c>
      <c r="C358" s="53">
        <v>0.1</v>
      </c>
      <c r="D358" s="35" t="str">
        <f>_xlfn.LET(
_xlpm.Payment,IF(OR($C358&lt;&gt;$C357,$C357=""),-PMT($C358/12,COUNT($A358:$A$628),$I357),$D357),
_xlpm.IsPrincipalRemainingZeroCondition,ROUND($I357,2)=0,
_xlpm.IsPrincipalRemainingBlankCondition,$I357="",
_xlpm.IsPeriodBlankCondition,ISBLANK($A358),
_xlpm.Calculation,IF(_xlpm.IsPeriodBlankCondition,"",IF(_xlpm.IsPrincipalRemainingBlankCondition,"",IF(_xlpm.IsPrincipalRemainingZeroCondition,"",_xlpm.Payment))),
_xlpm.Calculation
)</f>
        <v/>
      </c>
      <c r="E358" s="4" t="str">
        <f t="shared" si="46"/>
        <v/>
      </c>
      <c r="F358" s="4" t="str" cm="1">
        <f t="array" ref="F358">_xlfn.LET(
_xlpm.InterestCalculation,$I357*($C358/12),
_xlpm.IsPrincipalRemainingZeroCondition,ROUND($I357,2)=0,
_xlpm.IsPrincipalRemainingBlankCondition,$I357="",
_xlpm.IsPeriodBlankCondition,ISBLANK($A358),
_xlpm.Calculation,IF(_xlpm.IsPeriodBlankCondition,"",IF(_xlpm.IsPrincipalRemainingBlankCondition,"",IF(_xlpm.IsPrincipalRemainingZeroCondition,"",_xlpm.InterestCalculation))),
_xlpm.Calculation
)</f>
        <v/>
      </c>
      <c r="G358" s="4" t="str">
        <f t="shared" si="40"/>
        <v/>
      </c>
      <c r="H358" s="4">
        <v>100</v>
      </c>
      <c r="I358" s="4" t="str">
        <f t="shared" si="41"/>
        <v/>
      </c>
      <c r="J358" s="4" t="str">
        <f t="shared" si="42"/>
        <v/>
      </c>
      <c r="K358" s="4" t="str">
        <f t="shared" si="43"/>
        <v/>
      </c>
      <c r="L358" s="4" t="str">
        <f t="shared" si="44"/>
        <v/>
      </c>
      <c r="M358" s="4" t="str">
        <f>_xlfn.LET(
_xlpm.CumulativeInterestCalculation,SUM($F$29:$F358),
_xlpm.IsPrincipalZeroCondition,ROUND($I357,2) = 0,
_xlpm.IsPrincipalRemainingBlankCondition,$I357="",
_xlpm.IsPeriodBlankCondition,ISBLANK($A358),
_xlpm.Calculation,IF(_xlpm.IsPeriodBlankCondition,"",IF(_xlpm.IsPrincipalRemainingBlankCondition,"",IF(_xlpm.IsPrincipalZeroCondition,"",_xlpm.CumulativeInterestCalculation))),
_xlpm.Calculation
)</f>
        <v/>
      </c>
      <c r="N358" s="4" t="str">
        <f>_xlfn.LET(
_xlpm.CumulativePrincipalCalculation,SUM($G$29:$H358),
_xlpm.CumulativePrincipalCalculationIfPrincipalLessThenOrEqualToMonthlyPaymentCondition,$N357+$H358,
_xlpm.PrincipalOwedCalculation,$B$10-$F358,
_xlpm.IsPrincipalLessThenOrEqualToMonthlyPaymentCondition,$I357&lt;=$B$10,
_xlpm.IsPrincipalZeroCondition,ROUND($I357,2) = 0,
_xlpm.IsPrincipalRemainingBlankCondition,$I357="",
_xlpm.IsPeriodBlankCondition,ISBLANK($A358),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58" s="4" t="str">
        <f>_xlfn.LET(
_xlpm.CumulativePMICalculation,SUM($K$29:$K358),
_xlpm.IsPrincipalZeroCondition,ROUND($I357,2) = 0,
_xlpm.IsPrincipalRemainingBlankCondition,$I357="",
_xlpm.IsPeriodBlankCondition,ISBLANK($A358),
_xlpm.Calculation,IF(_xlpm.IsPeriodBlankCondition,"",IF(_xlpm.IsPrincipalRemainingBlankCondition,"",IF(_xlpm.IsPrincipalZeroCondition,"",_xlpm.CumulativePMICalculation))),
_xlpm.Calculation
)</f>
        <v/>
      </c>
      <c r="P358" s="4" t="str">
        <f t="shared" si="47"/>
        <v/>
      </c>
      <c r="Q358" s="4" t="str">
        <f>_xlfn.LET(
_xlpm.CumulativeHousingPaymentsIncludingAdditionalCosts,SUM($L$29:$L358),
_xlpm.PrincipalOwedCalculation,$B$10-$F358,
_xlpm.IsPrincipalLessThenOrEqualToMonthlyPaymentCondition,$I357&lt;=$B$10,
_xlpm.IsPrincipalZeroCondition,ROUND($I357,2) = 0,
_xlpm.IsPrincipalRemainingBlankCondition,$I357="",
_xlpm.IsPeriodBlankCondition,ISBLANK($A358),
_xlpm.Calculation,IF(_xlpm.IsPeriodBlankCondition,"",IF(_xlpm.IsPrincipalRemainingBlankCondition,"",IF(_xlpm.IsPrincipalZeroCondition,"",_xlpm.CumulativeHousingPaymentsIncludingAdditionalCosts))),
_xlpm.Calculation
)</f>
        <v/>
      </c>
    </row>
    <row r="359" spans="1:17" x14ac:dyDescent="0.3">
      <c r="A359">
        <v>331</v>
      </c>
      <c r="B359" s="34">
        <f t="shared" si="45"/>
        <v>53874</v>
      </c>
      <c r="C359" s="53">
        <v>0.1</v>
      </c>
      <c r="D359" s="35" t="str">
        <f>_xlfn.LET(
_xlpm.Payment,IF(OR($C359&lt;&gt;$C358,$C358=""),-PMT($C359/12,COUNT($A359:$A$628),$I358),$D358),
_xlpm.IsPrincipalRemainingZeroCondition,ROUND($I358,2)=0,
_xlpm.IsPrincipalRemainingBlankCondition,$I358="",
_xlpm.IsPeriodBlankCondition,ISBLANK($A359),
_xlpm.Calculation,IF(_xlpm.IsPeriodBlankCondition,"",IF(_xlpm.IsPrincipalRemainingBlankCondition,"",IF(_xlpm.IsPrincipalRemainingZeroCondition,"",_xlpm.Payment))),
_xlpm.Calculation
)</f>
        <v/>
      </c>
      <c r="E359" s="4" t="str">
        <f t="shared" si="46"/>
        <v/>
      </c>
      <c r="F359" s="4" t="str" cm="1">
        <f t="array" ref="F359">_xlfn.LET(
_xlpm.InterestCalculation,$I358*($C359/12),
_xlpm.IsPrincipalRemainingZeroCondition,ROUND($I358,2)=0,
_xlpm.IsPrincipalRemainingBlankCondition,$I358="",
_xlpm.IsPeriodBlankCondition,ISBLANK($A359),
_xlpm.Calculation,IF(_xlpm.IsPeriodBlankCondition,"",IF(_xlpm.IsPrincipalRemainingBlankCondition,"",IF(_xlpm.IsPrincipalRemainingZeroCondition,"",_xlpm.InterestCalculation))),
_xlpm.Calculation
)</f>
        <v/>
      </c>
      <c r="G359" s="4" t="str">
        <f t="shared" si="40"/>
        <v/>
      </c>
      <c r="H359" s="4">
        <v>100</v>
      </c>
      <c r="I359" s="4" t="str">
        <f t="shared" si="41"/>
        <v/>
      </c>
      <c r="J359" s="4" t="str">
        <f t="shared" si="42"/>
        <v/>
      </c>
      <c r="K359" s="4" t="str">
        <f t="shared" si="43"/>
        <v/>
      </c>
      <c r="L359" s="4" t="str">
        <f t="shared" si="44"/>
        <v/>
      </c>
      <c r="M359" s="4" t="str">
        <f>_xlfn.LET(
_xlpm.CumulativeInterestCalculation,SUM($F$29:$F359),
_xlpm.IsPrincipalZeroCondition,ROUND($I358,2) = 0,
_xlpm.IsPrincipalRemainingBlankCondition,$I358="",
_xlpm.IsPeriodBlankCondition,ISBLANK($A359),
_xlpm.Calculation,IF(_xlpm.IsPeriodBlankCondition,"",IF(_xlpm.IsPrincipalRemainingBlankCondition,"",IF(_xlpm.IsPrincipalZeroCondition,"",_xlpm.CumulativeInterestCalculation))),
_xlpm.Calculation
)</f>
        <v/>
      </c>
      <c r="N359" s="4" t="str">
        <f>_xlfn.LET(
_xlpm.CumulativePrincipalCalculation,SUM($G$29:$H359),
_xlpm.CumulativePrincipalCalculationIfPrincipalLessThenOrEqualToMonthlyPaymentCondition,$N358+$H359,
_xlpm.PrincipalOwedCalculation,$B$10-$F359,
_xlpm.IsPrincipalLessThenOrEqualToMonthlyPaymentCondition,$I358&lt;=$B$10,
_xlpm.IsPrincipalZeroCondition,ROUND($I358,2) = 0,
_xlpm.IsPrincipalRemainingBlankCondition,$I358="",
_xlpm.IsPeriodBlankCondition,ISBLANK($A359),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59" s="4" t="str">
        <f>_xlfn.LET(
_xlpm.CumulativePMICalculation,SUM($K$29:$K359),
_xlpm.IsPrincipalZeroCondition,ROUND($I358,2) = 0,
_xlpm.IsPrincipalRemainingBlankCondition,$I358="",
_xlpm.IsPeriodBlankCondition,ISBLANK($A359),
_xlpm.Calculation,IF(_xlpm.IsPeriodBlankCondition,"",IF(_xlpm.IsPrincipalRemainingBlankCondition,"",IF(_xlpm.IsPrincipalZeroCondition,"",_xlpm.CumulativePMICalculation))),
_xlpm.Calculation
)</f>
        <v/>
      </c>
      <c r="P359" s="4" t="str">
        <f t="shared" si="47"/>
        <v/>
      </c>
      <c r="Q359" s="4" t="str">
        <f>_xlfn.LET(
_xlpm.CumulativeHousingPaymentsIncludingAdditionalCosts,SUM($L$29:$L359),
_xlpm.PrincipalOwedCalculation,$B$10-$F359,
_xlpm.IsPrincipalLessThenOrEqualToMonthlyPaymentCondition,$I358&lt;=$B$10,
_xlpm.IsPrincipalZeroCondition,ROUND($I358,2) = 0,
_xlpm.IsPrincipalRemainingBlankCondition,$I358="",
_xlpm.IsPeriodBlankCondition,ISBLANK($A359),
_xlpm.Calculation,IF(_xlpm.IsPeriodBlankCondition,"",IF(_xlpm.IsPrincipalRemainingBlankCondition,"",IF(_xlpm.IsPrincipalZeroCondition,"",_xlpm.CumulativeHousingPaymentsIncludingAdditionalCosts))),
_xlpm.Calculation
)</f>
        <v/>
      </c>
    </row>
    <row r="360" spans="1:17" x14ac:dyDescent="0.3">
      <c r="A360">
        <v>332</v>
      </c>
      <c r="B360" s="34">
        <f t="shared" si="45"/>
        <v>53905</v>
      </c>
      <c r="C360" s="53">
        <v>0.1</v>
      </c>
      <c r="D360" s="35" t="str">
        <f>_xlfn.LET(
_xlpm.Payment,IF(OR($C360&lt;&gt;$C359,$C359=""),-PMT($C360/12,COUNT($A360:$A$628),$I359),$D359),
_xlpm.IsPrincipalRemainingZeroCondition,ROUND($I359,2)=0,
_xlpm.IsPrincipalRemainingBlankCondition,$I359="",
_xlpm.IsPeriodBlankCondition,ISBLANK($A360),
_xlpm.Calculation,IF(_xlpm.IsPeriodBlankCondition,"",IF(_xlpm.IsPrincipalRemainingBlankCondition,"",IF(_xlpm.IsPrincipalRemainingZeroCondition,"",_xlpm.Payment))),
_xlpm.Calculation
)</f>
        <v/>
      </c>
      <c r="E360" s="4" t="str">
        <f t="shared" si="46"/>
        <v/>
      </c>
      <c r="F360" s="4" t="str" cm="1">
        <f t="array" ref="F360">_xlfn.LET(
_xlpm.InterestCalculation,$I359*($C360/12),
_xlpm.IsPrincipalRemainingZeroCondition,ROUND($I359,2)=0,
_xlpm.IsPrincipalRemainingBlankCondition,$I359="",
_xlpm.IsPeriodBlankCondition,ISBLANK($A360),
_xlpm.Calculation,IF(_xlpm.IsPeriodBlankCondition,"",IF(_xlpm.IsPrincipalRemainingBlankCondition,"",IF(_xlpm.IsPrincipalRemainingZeroCondition,"",_xlpm.InterestCalculation))),
_xlpm.Calculation
)</f>
        <v/>
      </c>
      <c r="G360" s="4" t="str">
        <f t="shared" si="40"/>
        <v/>
      </c>
      <c r="H360" s="4">
        <v>100</v>
      </c>
      <c r="I360" s="4" t="str">
        <f t="shared" si="41"/>
        <v/>
      </c>
      <c r="J360" s="4" t="str">
        <f t="shared" si="42"/>
        <v/>
      </c>
      <c r="K360" s="4" t="str">
        <f t="shared" si="43"/>
        <v/>
      </c>
      <c r="L360" s="4" t="str">
        <f t="shared" si="44"/>
        <v/>
      </c>
      <c r="M360" s="4" t="str">
        <f>_xlfn.LET(
_xlpm.CumulativeInterestCalculation,SUM($F$29:$F360),
_xlpm.IsPrincipalZeroCondition,ROUND($I359,2) = 0,
_xlpm.IsPrincipalRemainingBlankCondition,$I359="",
_xlpm.IsPeriodBlankCondition,ISBLANK($A360),
_xlpm.Calculation,IF(_xlpm.IsPeriodBlankCondition,"",IF(_xlpm.IsPrincipalRemainingBlankCondition,"",IF(_xlpm.IsPrincipalZeroCondition,"",_xlpm.CumulativeInterestCalculation))),
_xlpm.Calculation
)</f>
        <v/>
      </c>
      <c r="N360" s="4" t="str">
        <f>_xlfn.LET(
_xlpm.CumulativePrincipalCalculation,SUM($G$29:$H360),
_xlpm.CumulativePrincipalCalculationIfPrincipalLessThenOrEqualToMonthlyPaymentCondition,$N359+$H360,
_xlpm.PrincipalOwedCalculation,$B$10-$F360,
_xlpm.IsPrincipalLessThenOrEqualToMonthlyPaymentCondition,$I359&lt;=$B$10,
_xlpm.IsPrincipalZeroCondition,ROUND($I359,2) = 0,
_xlpm.IsPrincipalRemainingBlankCondition,$I359="",
_xlpm.IsPeriodBlankCondition,ISBLANK($A360),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60" s="4" t="str">
        <f>_xlfn.LET(
_xlpm.CumulativePMICalculation,SUM($K$29:$K360),
_xlpm.IsPrincipalZeroCondition,ROUND($I359,2) = 0,
_xlpm.IsPrincipalRemainingBlankCondition,$I359="",
_xlpm.IsPeriodBlankCondition,ISBLANK($A360),
_xlpm.Calculation,IF(_xlpm.IsPeriodBlankCondition,"",IF(_xlpm.IsPrincipalRemainingBlankCondition,"",IF(_xlpm.IsPrincipalZeroCondition,"",_xlpm.CumulativePMICalculation))),
_xlpm.Calculation
)</f>
        <v/>
      </c>
      <c r="P360" s="4" t="str">
        <f t="shared" si="47"/>
        <v/>
      </c>
      <c r="Q360" s="4" t="str">
        <f>_xlfn.LET(
_xlpm.CumulativeHousingPaymentsIncludingAdditionalCosts,SUM($L$29:$L360),
_xlpm.PrincipalOwedCalculation,$B$10-$F360,
_xlpm.IsPrincipalLessThenOrEqualToMonthlyPaymentCondition,$I359&lt;=$B$10,
_xlpm.IsPrincipalZeroCondition,ROUND($I359,2) = 0,
_xlpm.IsPrincipalRemainingBlankCondition,$I359="",
_xlpm.IsPeriodBlankCondition,ISBLANK($A360),
_xlpm.Calculation,IF(_xlpm.IsPeriodBlankCondition,"",IF(_xlpm.IsPrincipalRemainingBlankCondition,"",IF(_xlpm.IsPrincipalZeroCondition,"",_xlpm.CumulativeHousingPaymentsIncludingAdditionalCosts))),
_xlpm.Calculation
)</f>
        <v/>
      </c>
    </row>
    <row r="361" spans="1:17" x14ac:dyDescent="0.3">
      <c r="A361">
        <v>333</v>
      </c>
      <c r="B361" s="34">
        <f t="shared" si="45"/>
        <v>53936</v>
      </c>
      <c r="C361" s="53">
        <v>0.1</v>
      </c>
      <c r="D361" s="35" t="str">
        <f>_xlfn.LET(
_xlpm.Payment,IF(OR($C361&lt;&gt;$C360,$C360=""),-PMT($C361/12,COUNT($A361:$A$628),$I360),$D360),
_xlpm.IsPrincipalRemainingZeroCondition,ROUND($I360,2)=0,
_xlpm.IsPrincipalRemainingBlankCondition,$I360="",
_xlpm.IsPeriodBlankCondition,ISBLANK($A361),
_xlpm.Calculation,IF(_xlpm.IsPeriodBlankCondition,"",IF(_xlpm.IsPrincipalRemainingBlankCondition,"",IF(_xlpm.IsPrincipalRemainingZeroCondition,"",_xlpm.Payment))),
_xlpm.Calculation
)</f>
        <v/>
      </c>
      <c r="E361" s="4" t="str">
        <f t="shared" si="46"/>
        <v/>
      </c>
      <c r="F361" s="4" t="str" cm="1">
        <f t="array" ref="F361">_xlfn.LET(
_xlpm.InterestCalculation,$I360*($C361/12),
_xlpm.IsPrincipalRemainingZeroCondition,ROUND($I360,2)=0,
_xlpm.IsPrincipalRemainingBlankCondition,$I360="",
_xlpm.IsPeriodBlankCondition,ISBLANK($A361),
_xlpm.Calculation,IF(_xlpm.IsPeriodBlankCondition,"",IF(_xlpm.IsPrincipalRemainingBlankCondition,"",IF(_xlpm.IsPrincipalRemainingZeroCondition,"",_xlpm.InterestCalculation))),
_xlpm.Calculation
)</f>
        <v/>
      </c>
      <c r="G361" s="4" t="str">
        <f t="shared" si="40"/>
        <v/>
      </c>
      <c r="H361" s="4">
        <v>100</v>
      </c>
      <c r="I361" s="4" t="str">
        <f t="shared" si="41"/>
        <v/>
      </c>
      <c r="J361" s="4" t="str">
        <f t="shared" si="42"/>
        <v/>
      </c>
      <c r="K361" s="4" t="str">
        <f t="shared" si="43"/>
        <v/>
      </c>
      <c r="L361" s="4" t="str">
        <f t="shared" si="44"/>
        <v/>
      </c>
      <c r="M361" s="4" t="str">
        <f>_xlfn.LET(
_xlpm.CumulativeInterestCalculation,SUM($F$29:$F361),
_xlpm.IsPrincipalZeroCondition,ROUND($I360,2) = 0,
_xlpm.IsPrincipalRemainingBlankCondition,$I360="",
_xlpm.IsPeriodBlankCondition,ISBLANK($A361),
_xlpm.Calculation,IF(_xlpm.IsPeriodBlankCondition,"",IF(_xlpm.IsPrincipalRemainingBlankCondition,"",IF(_xlpm.IsPrincipalZeroCondition,"",_xlpm.CumulativeInterestCalculation))),
_xlpm.Calculation
)</f>
        <v/>
      </c>
      <c r="N361" s="4" t="str">
        <f>_xlfn.LET(
_xlpm.CumulativePrincipalCalculation,SUM($G$29:$H361),
_xlpm.CumulativePrincipalCalculationIfPrincipalLessThenOrEqualToMonthlyPaymentCondition,$N360+$H361,
_xlpm.PrincipalOwedCalculation,$B$10-$F361,
_xlpm.IsPrincipalLessThenOrEqualToMonthlyPaymentCondition,$I360&lt;=$B$10,
_xlpm.IsPrincipalZeroCondition,ROUND($I360,2) = 0,
_xlpm.IsPrincipalRemainingBlankCondition,$I360="",
_xlpm.IsPeriodBlankCondition,ISBLANK($A361),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61" s="4" t="str">
        <f>_xlfn.LET(
_xlpm.CumulativePMICalculation,SUM($K$29:$K361),
_xlpm.IsPrincipalZeroCondition,ROUND($I360,2) = 0,
_xlpm.IsPrincipalRemainingBlankCondition,$I360="",
_xlpm.IsPeriodBlankCondition,ISBLANK($A361),
_xlpm.Calculation,IF(_xlpm.IsPeriodBlankCondition,"",IF(_xlpm.IsPrincipalRemainingBlankCondition,"",IF(_xlpm.IsPrincipalZeroCondition,"",_xlpm.CumulativePMICalculation))),
_xlpm.Calculation
)</f>
        <v/>
      </c>
      <c r="P361" s="4" t="str">
        <f t="shared" si="47"/>
        <v/>
      </c>
      <c r="Q361" s="4" t="str">
        <f>_xlfn.LET(
_xlpm.CumulativeHousingPaymentsIncludingAdditionalCosts,SUM($L$29:$L361),
_xlpm.PrincipalOwedCalculation,$B$10-$F361,
_xlpm.IsPrincipalLessThenOrEqualToMonthlyPaymentCondition,$I360&lt;=$B$10,
_xlpm.IsPrincipalZeroCondition,ROUND($I360,2) = 0,
_xlpm.IsPrincipalRemainingBlankCondition,$I360="",
_xlpm.IsPeriodBlankCondition,ISBLANK($A361),
_xlpm.Calculation,IF(_xlpm.IsPeriodBlankCondition,"",IF(_xlpm.IsPrincipalRemainingBlankCondition,"",IF(_xlpm.IsPrincipalZeroCondition,"",_xlpm.CumulativeHousingPaymentsIncludingAdditionalCosts))),
_xlpm.Calculation
)</f>
        <v/>
      </c>
    </row>
    <row r="362" spans="1:17" x14ac:dyDescent="0.3">
      <c r="A362">
        <v>334</v>
      </c>
      <c r="B362" s="34">
        <f t="shared" si="45"/>
        <v>53966</v>
      </c>
      <c r="C362" s="53">
        <v>0.1</v>
      </c>
      <c r="D362" s="35" t="str">
        <f>_xlfn.LET(
_xlpm.Payment,IF(OR($C362&lt;&gt;$C361,$C361=""),-PMT($C362/12,COUNT($A362:$A$628),$I361),$D361),
_xlpm.IsPrincipalRemainingZeroCondition,ROUND($I361,2)=0,
_xlpm.IsPrincipalRemainingBlankCondition,$I361="",
_xlpm.IsPeriodBlankCondition,ISBLANK($A362),
_xlpm.Calculation,IF(_xlpm.IsPeriodBlankCondition,"",IF(_xlpm.IsPrincipalRemainingBlankCondition,"",IF(_xlpm.IsPrincipalRemainingZeroCondition,"",_xlpm.Payment))),
_xlpm.Calculation
)</f>
        <v/>
      </c>
      <c r="E362" s="4" t="str">
        <f t="shared" si="46"/>
        <v/>
      </c>
      <c r="F362" s="4" t="str" cm="1">
        <f t="array" ref="F362">_xlfn.LET(
_xlpm.InterestCalculation,$I361*($C362/12),
_xlpm.IsPrincipalRemainingZeroCondition,ROUND($I361,2)=0,
_xlpm.IsPrincipalRemainingBlankCondition,$I361="",
_xlpm.IsPeriodBlankCondition,ISBLANK($A362),
_xlpm.Calculation,IF(_xlpm.IsPeriodBlankCondition,"",IF(_xlpm.IsPrincipalRemainingBlankCondition,"",IF(_xlpm.IsPrincipalRemainingZeroCondition,"",_xlpm.InterestCalculation))),
_xlpm.Calculation
)</f>
        <v/>
      </c>
      <c r="G362" s="4" t="str">
        <f t="shared" si="40"/>
        <v/>
      </c>
      <c r="H362" s="4">
        <v>100</v>
      </c>
      <c r="I362" s="4" t="str">
        <f t="shared" si="41"/>
        <v/>
      </c>
      <c r="J362" s="4" t="str">
        <f t="shared" si="42"/>
        <v/>
      </c>
      <c r="K362" s="4" t="str">
        <f t="shared" si="43"/>
        <v/>
      </c>
      <c r="L362" s="4" t="str">
        <f t="shared" si="44"/>
        <v/>
      </c>
      <c r="M362" s="4" t="str">
        <f>_xlfn.LET(
_xlpm.CumulativeInterestCalculation,SUM($F$29:$F362),
_xlpm.IsPrincipalZeroCondition,ROUND($I361,2) = 0,
_xlpm.IsPrincipalRemainingBlankCondition,$I361="",
_xlpm.IsPeriodBlankCondition,ISBLANK($A362),
_xlpm.Calculation,IF(_xlpm.IsPeriodBlankCondition,"",IF(_xlpm.IsPrincipalRemainingBlankCondition,"",IF(_xlpm.IsPrincipalZeroCondition,"",_xlpm.CumulativeInterestCalculation))),
_xlpm.Calculation
)</f>
        <v/>
      </c>
      <c r="N362" s="4" t="str">
        <f>_xlfn.LET(
_xlpm.CumulativePrincipalCalculation,SUM($G$29:$H362),
_xlpm.CumulativePrincipalCalculationIfPrincipalLessThenOrEqualToMonthlyPaymentCondition,$N361+$H362,
_xlpm.PrincipalOwedCalculation,$B$10-$F362,
_xlpm.IsPrincipalLessThenOrEqualToMonthlyPaymentCondition,$I361&lt;=$B$10,
_xlpm.IsPrincipalZeroCondition,ROUND($I361,2) = 0,
_xlpm.IsPrincipalRemainingBlankCondition,$I361="",
_xlpm.IsPeriodBlankCondition,ISBLANK($A362),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62" s="4" t="str">
        <f>_xlfn.LET(
_xlpm.CumulativePMICalculation,SUM($K$29:$K362),
_xlpm.IsPrincipalZeroCondition,ROUND($I361,2) = 0,
_xlpm.IsPrincipalRemainingBlankCondition,$I361="",
_xlpm.IsPeriodBlankCondition,ISBLANK($A362),
_xlpm.Calculation,IF(_xlpm.IsPeriodBlankCondition,"",IF(_xlpm.IsPrincipalRemainingBlankCondition,"",IF(_xlpm.IsPrincipalZeroCondition,"",_xlpm.CumulativePMICalculation))),
_xlpm.Calculation
)</f>
        <v/>
      </c>
      <c r="P362" s="4" t="str">
        <f t="shared" si="47"/>
        <v/>
      </c>
      <c r="Q362" s="4" t="str">
        <f>_xlfn.LET(
_xlpm.CumulativeHousingPaymentsIncludingAdditionalCosts,SUM($L$29:$L362),
_xlpm.PrincipalOwedCalculation,$B$10-$F362,
_xlpm.IsPrincipalLessThenOrEqualToMonthlyPaymentCondition,$I361&lt;=$B$10,
_xlpm.IsPrincipalZeroCondition,ROUND($I361,2) = 0,
_xlpm.IsPrincipalRemainingBlankCondition,$I361="",
_xlpm.IsPeriodBlankCondition,ISBLANK($A362),
_xlpm.Calculation,IF(_xlpm.IsPeriodBlankCondition,"",IF(_xlpm.IsPrincipalRemainingBlankCondition,"",IF(_xlpm.IsPrincipalZeroCondition,"",_xlpm.CumulativeHousingPaymentsIncludingAdditionalCosts))),
_xlpm.Calculation
)</f>
        <v/>
      </c>
    </row>
    <row r="363" spans="1:17" x14ac:dyDescent="0.3">
      <c r="A363">
        <v>335</v>
      </c>
      <c r="B363" s="34">
        <f t="shared" si="45"/>
        <v>53997</v>
      </c>
      <c r="C363" s="53">
        <v>0.1</v>
      </c>
      <c r="D363" s="35" t="str">
        <f>_xlfn.LET(
_xlpm.Payment,IF(OR($C363&lt;&gt;$C362,$C362=""),-PMT($C363/12,COUNT($A363:$A$628),$I362),$D362),
_xlpm.IsPrincipalRemainingZeroCondition,ROUND($I362,2)=0,
_xlpm.IsPrincipalRemainingBlankCondition,$I362="",
_xlpm.IsPeriodBlankCondition,ISBLANK($A363),
_xlpm.Calculation,IF(_xlpm.IsPeriodBlankCondition,"",IF(_xlpm.IsPrincipalRemainingBlankCondition,"",IF(_xlpm.IsPrincipalRemainingZeroCondition,"",_xlpm.Payment))),
_xlpm.Calculation
)</f>
        <v/>
      </c>
      <c r="E363" s="4" t="str">
        <f t="shared" si="46"/>
        <v/>
      </c>
      <c r="F363" s="4" t="str" cm="1">
        <f t="array" ref="F363">_xlfn.LET(
_xlpm.InterestCalculation,$I362*($C363/12),
_xlpm.IsPrincipalRemainingZeroCondition,ROUND($I362,2)=0,
_xlpm.IsPrincipalRemainingBlankCondition,$I362="",
_xlpm.IsPeriodBlankCondition,ISBLANK($A363),
_xlpm.Calculation,IF(_xlpm.IsPeriodBlankCondition,"",IF(_xlpm.IsPrincipalRemainingBlankCondition,"",IF(_xlpm.IsPrincipalRemainingZeroCondition,"",_xlpm.InterestCalculation))),
_xlpm.Calculation
)</f>
        <v/>
      </c>
      <c r="G363" s="4" t="str">
        <f t="shared" si="40"/>
        <v/>
      </c>
      <c r="H363" s="4">
        <v>100</v>
      </c>
      <c r="I363" s="4" t="str">
        <f t="shared" si="41"/>
        <v/>
      </c>
      <c r="J363" s="4" t="str">
        <f t="shared" si="42"/>
        <v/>
      </c>
      <c r="K363" s="4" t="str">
        <f t="shared" si="43"/>
        <v/>
      </c>
      <c r="L363" s="4" t="str">
        <f t="shared" si="44"/>
        <v/>
      </c>
      <c r="M363" s="4" t="str">
        <f>_xlfn.LET(
_xlpm.CumulativeInterestCalculation,SUM($F$29:$F363),
_xlpm.IsPrincipalZeroCondition,ROUND($I362,2) = 0,
_xlpm.IsPrincipalRemainingBlankCondition,$I362="",
_xlpm.IsPeriodBlankCondition,ISBLANK($A363),
_xlpm.Calculation,IF(_xlpm.IsPeriodBlankCondition,"",IF(_xlpm.IsPrincipalRemainingBlankCondition,"",IF(_xlpm.IsPrincipalZeroCondition,"",_xlpm.CumulativeInterestCalculation))),
_xlpm.Calculation
)</f>
        <v/>
      </c>
      <c r="N363" s="4" t="str">
        <f>_xlfn.LET(
_xlpm.CumulativePrincipalCalculation,SUM($G$29:$H363),
_xlpm.CumulativePrincipalCalculationIfPrincipalLessThenOrEqualToMonthlyPaymentCondition,$N362+$H363,
_xlpm.PrincipalOwedCalculation,$B$10-$F363,
_xlpm.IsPrincipalLessThenOrEqualToMonthlyPaymentCondition,$I362&lt;=$B$10,
_xlpm.IsPrincipalZeroCondition,ROUND($I362,2) = 0,
_xlpm.IsPrincipalRemainingBlankCondition,$I362="",
_xlpm.IsPeriodBlankCondition,ISBLANK($A363),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63" s="4" t="str">
        <f>_xlfn.LET(
_xlpm.CumulativePMICalculation,SUM($K$29:$K363),
_xlpm.IsPrincipalZeroCondition,ROUND($I362,2) = 0,
_xlpm.IsPrincipalRemainingBlankCondition,$I362="",
_xlpm.IsPeriodBlankCondition,ISBLANK($A363),
_xlpm.Calculation,IF(_xlpm.IsPeriodBlankCondition,"",IF(_xlpm.IsPrincipalRemainingBlankCondition,"",IF(_xlpm.IsPrincipalZeroCondition,"",_xlpm.CumulativePMICalculation))),
_xlpm.Calculation
)</f>
        <v/>
      </c>
      <c r="P363" s="4" t="str">
        <f t="shared" si="47"/>
        <v/>
      </c>
      <c r="Q363" s="4" t="str">
        <f>_xlfn.LET(
_xlpm.CumulativeHousingPaymentsIncludingAdditionalCosts,SUM($L$29:$L363),
_xlpm.PrincipalOwedCalculation,$B$10-$F363,
_xlpm.IsPrincipalLessThenOrEqualToMonthlyPaymentCondition,$I362&lt;=$B$10,
_xlpm.IsPrincipalZeroCondition,ROUND($I362,2) = 0,
_xlpm.IsPrincipalRemainingBlankCondition,$I362="",
_xlpm.IsPeriodBlankCondition,ISBLANK($A363),
_xlpm.Calculation,IF(_xlpm.IsPeriodBlankCondition,"",IF(_xlpm.IsPrincipalRemainingBlankCondition,"",IF(_xlpm.IsPrincipalZeroCondition,"",_xlpm.CumulativeHousingPaymentsIncludingAdditionalCosts))),
_xlpm.Calculation
)</f>
        <v/>
      </c>
    </row>
    <row r="364" spans="1:17" x14ac:dyDescent="0.3">
      <c r="A364">
        <v>336</v>
      </c>
      <c r="B364" s="34">
        <f t="shared" si="45"/>
        <v>54027</v>
      </c>
      <c r="C364" s="53">
        <v>0.1</v>
      </c>
      <c r="D364" s="35" t="str">
        <f>_xlfn.LET(
_xlpm.Payment,IF(OR($C364&lt;&gt;$C363,$C363=""),-PMT($C364/12,COUNT($A364:$A$628),$I363),$D363),
_xlpm.IsPrincipalRemainingZeroCondition,ROUND($I363,2)=0,
_xlpm.IsPrincipalRemainingBlankCondition,$I363="",
_xlpm.IsPeriodBlankCondition,ISBLANK($A364),
_xlpm.Calculation,IF(_xlpm.IsPeriodBlankCondition,"",IF(_xlpm.IsPrincipalRemainingBlankCondition,"",IF(_xlpm.IsPrincipalRemainingZeroCondition,"",_xlpm.Payment))),
_xlpm.Calculation
)</f>
        <v/>
      </c>
      <c r="E364" s="4" t="str">
        <f t="shared" si="46"/>
        <v/>
      </c>
      <c r="F364" s="4" t="str" cm="1">
        <f t="array" ref="F364">_xlfn.LET(
_xlpm.InterestCalculation,$I363*($C364/12),
_xlpm.IsPrincipalRemainingZeroCondition,ROUND($I363,2)=0,
_xlpm.IsPrincipalRemainingBlankCondition,$I363="",
_xlpm.IsPeriodBlankCondition,ISBLANK($A364),
_xlpm.Calculation,IF(_xlpm.IsPeriodBlankCondition,"",IF(_xlpm.IsPrincipalRemainingBlankCondition,"",IF(_xlpm.IsPrincipalRemainingZeroCondition,"",_xlpm.InterestCalculation))),
_xlpm.Calculation
)</f>
        <v/>
      </c>
      <c r="G364" s="4" t="str">
        <f t="shared" si="40"/>
        <v/>
      </c>
      <c r="H364" s="4">
        <v>100</v>
      </c>
      <c r="I364" s="4" t="str">
        <f t="shared" si="41"/>
        <v/>
      </c>
      <c r="J364" s="4" t="str">
        <f t="shared" si="42"/>
        <v/>
      </c>
      <c r="K364" s="4" t="str">
        <f t="shared" si="43"/>
        <v/>
      </c>
      <c r="L364" s="4" t="str">
        <f t="shared" si="44"/>
        <v/>
      </c>
      <c r="M364" s="4" t="str">
        <f>_xlfn.LET(
_xlpm.CumulativeInterestCalculation,SUM($F$29:$F364),
_xlpm.IsPrincipalZeroCondition,ROUND($I363,2) = 0,
_xlpm.IsPrincipalRemainingBlankCondition,$I363="",
_xlpm.IsPeriodBlankCondition,ISBLANK($A364),
_xlpm.Calculation,IF(_xlpm.IsPeriodBlankCondition,"",IF(_xlpm.IsPrincipalRemainingBlankCondition,"",IF(_xlpm.IsPrincipalZeroCondition,"",_xlpm.CumulativeInterestCalculation))),
_xlpm.Calculation
)</f>
        <v/>
      </c>
      <c r="N364" s="4" t="str">
        <f>_xlfn.LET(
_xlpm.CumulativePrincipalCalculation,SUM($G$29:$H364),
_xlpm.CumulativePrincipalCalculationIfPrincipalLessThenOrEqualToMonthlyPaymentCondition,$N363+$H364,
_xlpm.PrincipalOwedCalculation,$B$10-$F364,
_xlpm.IsPrincipalLessThenOrEqualToMonthlyPaymentCondition,$I363&lt;=$B$10,
_xlpm.IsPrincipalZeroCondition,ROUND($I363,2) = 0,
_xlpm.IsPrincipalRemainingBlankCondition,$I363="",
_xlpm.IsPeriodBlankCondition,ISBLANK($A364),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64" s="4" t="str">
        <f>_xlfn.LET(
_xlpm.CumulativePMICalculation,SUM($K$29:$K364),
_xlpm.IsPrincipalZeroCondition,ROUND($I363,2) = 0,
_xlpm.IsPrincipalRemainingBlankCondition,$I363="",
_xlpm.IsPeriodBlankCondition,ISBLANK($A364),
_xlpm.Calculation,IF(_xlpm.IsPeriodBlankCondition,"",IF(_xlpm.IsPrincipalRemainingBlankCondition,"",IF(_xlpm.IsPrincipalZeroCondition,"",_xlpm.CumulativePMICalculation))),
_xlpm.Calculation
)</f>
        <v/>
      </c>
      <c r="P364" s="4" t="str">
        <f t="shared" si="47"/>
        <v/>
      </c>
      <c r="Q364" s="4" t="str">
        <f>_xlfn.LET(
_xlpm.CumulativeHousingPaymentsIncludingAdditionalCosts,SUM($L$29:$L364),
_xlpm.PrincipalOwedCalculation,$B$10-$F364,
_xlpm.IsPrincipalLessThenOrEqualToMonthlyPaymentCondition,$I363&lt;=$B$10,
_xlpm.IsPrincipalZeroCondition,ROUND($I363,2) = 0,
_xlpm.IsPrincipalRemainingBlankCondition,$I363="",
_xlpm.IsPeriodBlankCondition,ISBLANK($A364),
_xlpm.Calculation,IF(_xlpm.IsPeriodBlankCondition,"",IF(_xlpm.IsPrincipalRemainingBlankCondition,"",IF(_xlpm.IsPrincipalZeroCondition,"",_xlpm.CumulativeHousingPaymentsIncludingAdditionalCosts))),
_xlpm.Calculation
)</f>
        <v/>
      </c>
    </row>
    <row r="365" spans="1:17" x14ac:dyDescent="0.3">
      <c r="A365">
        <v>337</v>
      </c>
      <c r="B365" s="34">
        <f t="shared" si="45"/>
        <v>54058</v>
      </c>
      <c r="C365" s="53">
        <v>0.1</v>
      </c>
      <c r="D365" s="35" t="str">
        <f>_xlfn.LET(
_xlpm.Payment,IF(OR($C365&lt;&gt;$C364,$C364=""),-PMT($C365/12,COUNT($A365:$A$628),$I364),$D364),
_xlpm.IsPrincipalRemainingZeroCondition,ROUND($I364,2)=0,
_xlpm.IsPrincipalRemainingBlankCondition,$I364="",
_xlpm.IsPeriodBlankCondition,ISBLANK($A365),
_xlpm.Calculation,IF(_xlpm.IsPeriodBlankCondition,"",IF(_xlpm.IsPrincipalRemainingBlankCondition,"",IF(_xlpm.IsPrincipalRemainingZeroCondition,"",_xlpm.Payment))),
_xlpm.Calculation
)</f>
        <v/>
      </c>
      <c r="E365" s="4" t="str">
        <f t="shared" si="46"/>
        <v/>
      </c>
      <c r="F365" s="4" t="str" cm="1">
        <f t="array" ref="F365">_xlfn.LET(
_xlpm.InterestCalculation,$I364*($C365/12),
_xlpm.IsPrincipalRemainingZeroCondition,ROUND($I364,2)=0,
_xlpm.IsPrincipalRemainingBlankCondition,$I364="",
_xlpm.IsPeriodBlankCondition,ISBLANK($A365),
_xlpm.Calculation,IF(_xlpm.IsPeriodBlankCondition,"",IF(_xlpm.IsPrincipalRemainingBlankCondition,"",IF(_xlpm.IsPrincipalRemainingZeroCondition,"",_xlpm.InterestCalculation))),
_xlpm.Calculation
)</f>
        <v/>
      </c>
      <c r="G365" s="4" t="str">
        <f t="shared" si="40"/>
        <v/>
      </c>
      <c r="H365" s="4">
        <v>100</v>
      </c>
      <c r="I365" s="4" t="str">
        <f t="shared" si="41"/>
        <v/>
      </c>
      <c r="J365" s="4" t="str">
        <f t="shared" si="42"/>
        <v/>
      </c>
      <c r="K365" s="4" t="str">
        <f t="shared" si="43"/>
        <v/>
      </c>
      <c r="L365" s="4" t="str">
        <f t="shared" si="44"/>
        <v/>
      </c>
      <c r="M365" s="4" t="str">
        <f>_xlfn.LET(
_xlpm.CumulativeInterestCalculation,SUM($F$29:$F365),
_xlpm.IsPrincipalZeroCondition,ROUND($I364,2) = 0,
_xlpm.IsPrincipalRemainingBlankCondition,$I364="",
_xlpm.IsPeriodBlankCondition,ISBLANK($A365),
_xlpm.Calculation,IF(_xlpm.IsPeriodBlankCondition,"",IF(_xlpm.IsPrincipalRemainingBlankCondition,"",IF(_xlpm.IsPrincipalZeroCondition,"",_xlpm.CumulativeInterestCalculation))),
_xlpm.Calculation
)</f>
        <v/>
      </c>
      <c r="N365" s="4" t="str">
        <f>_xlfn.LET(
_xlpm.CumulativePrincipalCalculation,SUM($G$29:$H365),
_xlpm.CumulativePrincipalCalculationIfPrincipalLessThenOrEqualToMonthlyPaymentCondition,$N364+$H365,
_xlpm.PrincipalOwedCalculation,$B$10-$F365,
_xlpm.IsPrincipalLessThenOrEqualToMonthlyPaymentCondition,$I364&lt;=$B$10,
_xlpm.IsPrincipalZeroCondition,ROUND($I364,2) = 0,
_xlpm.IsPrincipalRemainingBlankCondition,$I364="",
_xlpm.IsPeriodBlankCondition,ISBLANK($A365),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65" s="4" t="str">
        <f>_xlfn.LET(
_xlpm.CumulativePMICalculation,SUM($K$29:$K365),
_xlpm.IsPrincipalZeroCondition,ROUND($I364,2) = 0,
_xlpm.IsPrincipalRemainingBlankCondition,$I364="",
_xlpm.IsPeriodBlankCondition,ISBLANK($A365),
_xlpm.Calculation,IF(_xlpm.IsPeriodBlankCondition,"",IF(_xlpm.IsPrincipalRemainingBlankCondition,"",IF(_xlpm.IsPrincipalZeroCondition,"",_xlpm.CumulativePMICalculation))),
_xlpm.Calculation
)</f>
        <v/>
      </c>
      <c r="P365" s="4" t="str">
        <f t="shared" si="47"/>
        <v/>
      </c>
      <c r="Q365" s="4" t="str">
        <f>_xlfn.LET(
_xlpm.CumulativeHousingPaymentsIncludingAdditionalCosts,SUM($L$29:$L365),
_xlpm.PrincipalOwedCalculation,$B$10-$F365,
_xlpm.IsPrincipalLessThenOrEqualToMonthlyPaymentCondition,$I364&lt;=$B$10,
_xlpm.IsPrincipalZeroCondition,ROUND($I364,2) = 0,
_xlpm.IsPrincipalRemainingBlankCondition,$I364="",
_xlpm.IsPeriodBlankCondition,ISBLANK($A365),
_xlpm.Calculation,IF(_xlpm.IsPeriodBlankCondition,"",IF(_xlpm.IsPrincipalRemainingBlankCondition,"",IF(_xlpm.IsPrincipalZeroCondition,"",_xlpm.CumulativeHousingPaymentsIncludingAdditionalCosts))),
_xlpm.Calculation
)</f>
        <v/>
      </c>
    </row>
    <row r="366" spans="1:17" x14ac:dyDescent="0.3">
      <c r="A366">
        <v>338</v>
      </c>
      <c r="B366" s="34">
        <f t="shared" si="45"/>
        <v>54089</v>
      </c>
      <c r="C366" s="53">
        <v>0.1</v>
      </c>
      <c r="D366" s="35" t="str">
        <f>_xlfn.LET(
_xlpm.Payment,IF(OR($C366&lt;&gt;$C365,$C365=""),-PMT($C366/12,COUNT($A366:$A$628),$I365),$D365),
_xlpm.IsPrincipalRemainingZeroCondition,ROUND($I365,2)=0,
_xlpm.IsPrincipalRemainingBlankCondition,$I365="",
_xlpm.IsPeriodBlankCondition,ISBLANK($A366),
_xlpm.Calculation,IF(_xlpm.IsPeriodBlankCondition,"",IF(_xlpm.IsPrincipalRemainingBlankCondition,"",IF(_xlpm.IsPrincipalRemainingZeroCondition,"",_xlpm.Payment))),
_xlpm.Calculation
)</f>
        <v/>
      </c>
      <c r="E366" s="4" t="str">
        <f t="shared" si="46"/>
        <v/>
      </c>
      <c r="F366" s="4" t="str" cm="1">
        <f t="array" ref="F366">_xlfn.LET(
_xlpm.InterestCalculation,$I365*($C366/12),
_xlpm.IsPrincipalRemainingZeroCondition,ROUND($I365,2)=0,
_xlpm.IsPrincipalRemainingBlankCondition,$I365="",
_xlpm.IsPeriodBlankCondition,ISBLANK($A366),
_xlpm.Calculation,IF(_xlpm.IsPeriodBlankCondition,"",IF(_xlpm.IsPrincipalRemainingBlankCondition,"",IF(_xlpm.IsPrincipalRemainingZeroCondition,"",_xlpm.InterestCalculation))),
_xlpm.Calculation
)</f>
        <v/>
      </c>
      <c r="G366" s="4" t="str">
        <f t="shared" ref="G366:G429" si="48">_xlfn.LET(
_xlpm.PrincipalOwedCalculation,$D366-$F366,
_xlpm.IsPrincipalLessThenOrEqualToMonthlyPaymentCondition,$I365&lt;=$D366,
_xlpm.IsPrincipalZeroCondition,ROUND($I365,2) = 0,
_xlpm.IsPrincipalRemainingBlankCondition,$I365="",
_xlpm.IsPeriodBlankCondition,ISBLANK($A366),
_xlpm.Calculation,IF(_xlpm.IsPeriodBlankCondition,"",IF(_xlpm.IsPrincipalRemainingBlankCondition,"",IF(_xlpm.IsPrincipalZeroCondition,"",IF(_xlpm.IsPrincipalLessThenOrEqualToMonthlyPaymentCondition,$I365,_xlpm.PrincipalOwedCalculation)))),
_xlpm.Calculation
)</f>
        <v/>
      </c>
      <c r="H366" s="4">
        <v>100</v>
      </c>
      <c r="I366" s="4" t="str">
        <f t="shared" si="41"/>
        <v/>
      </c>
      <c r="J366" s="4" t="str">
        <f t="shared" si="42"/>
        <v/>
      </c>
      <c r="K366" s="4" t="str">
        <f t="shared" si="43"/>
        <v/>
      </c>
      <c r="L366" s="4" t="str">
        <f t="shared" si="44"/>
        <v/>
      </c>
      <c r="M366" s="4" t="str">
        <f>_xlfn.LET(
_xlpm.CumulativeInterestCalculation,SUM($F$29:$F366),
_xlpm.IsPrincipalZeroCondition,ROUND($I365,2) = 0,
_xlpm.IsPrincipalRemainingBlankCondition,$I365="",
_xlpm.IsPeriodBlankCondition,ISBLANK($A366),
_xlpm.Calculation,IF(_xlpm.IsPeriodBlankCondition,"",IF(_xlpm.IsPrincipalRemainingBlankCondition,"",IF(_xlpm.IsPrincipalZeroCondition,"",_xlpm.CumulativeInterestCalculation))),
_xlpm.Calculation
)</f>
        <v/>
      </c>
      <c r="N366" s="4" t="str">
        <f>_xlfn.LET(
_xlpm.CumulativePrincipalCalculation,SUM($G$29:$H366),
_xlpm.CumulativePrincipalCalculationIfPrincipalLessThenOrEqualToMonthlyPaymentCondition,$N365+$H366,
_xlpm.PrincipalOwedCalculation,$B$10-$F366,
_xlpm.IsPrincipalLessThenOrEqualToMonthlyPaymentCondition,$I365&lt;=$B$10,
_xlpm.IsPrincipalZeroCondition,ROUND($I365,2) = 0,
_xlpm.IsPrincipalRemainingBlankCondition,$I365="",
_xlpm.IsPeriodBlankCondition,ISBLANK($A366),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66" s="4" t="str">
        <f>_xlfn.LET(
_xlpm.CumulativePMICalculation,SUM($K$29:$K366),
_xlpm.IsPrincipalZeroCondition,ROUND($I365,2) = 0,
_xlpm.IsPrincipalRemainingBlankCondition,$I365="",
_xlpm.IsPeriodBlankCondition,ISBLANK($A366),
_xlpm.Calculation,IF(_xlpm.IsPeriodBlankCondition,"",IF(_xlpm.IsPrincipalRemainingBlankCondition,"",IF(_xlpm.IsPrincipalZeroCondition,"",_xlpm.CumulativePMICalculation))),
_xlpm.Calculation
)</f>
        <v/>
      </c>
      <c r="P366" s="4" t="str">
        <f t="shared" si="47"/>
        <v/>
      </c>
      <c r="Q366" s="4" t="str">
        <f>_xlfn.LET(
_xlpm.CumulativeHousingPaymentsIncludingAdditionalCosts,SUM($L$29:$L366),
_xlpm.PrincipalOwedCalculation,$B$10-$F366,
_xlpm.IsPrincipalLessThenOrEqualToMonthlyPaymentCondition,$I365&lt;=$B$10,
_xlpm.IsPrincipalZeroCondition,ROUND($I365,2) = 0,
_xlpm.IsPrincipalRemainingBlankCondition,$I365="",
_xlpm.IsPeriodBlankCondition,ISBLANK($A366),
_xlpm.Calculation,IF(_xlpm.IsPeriodBlankCondition,"",IF(_xlpm.IsPrincipalRemainingBlankCondition,"",IF(_xlpm.IsPrincipalZeroCondition,"",_xlpm.CumulativeHousingPaymentsIncludingAdditionalCosts))),
_xlpm.Calculation
)</f>
        <v/>
      </c>
    </row>
    <row r="367" spans="1:17" x14ac:dyDescent="0.3">
      <c r="A367">
        <v>339</v>
      </c>
      <c r="B367" s="34">
        <f t="shared" si="45"/>
        <v>54118</v>
      </c>
      <c r="C367" s="53">
        <v>0.1</v>
      </c>
      <c r="D367" s="35" t="str">
        <f>_xlfn.LET(
_xlpm.Payment,IF(OR($C367&lt;&gt;$C366,$C366=""),-PMT($C367/12,COUNT($A367:$A$628),$I366),$D366),
_xlpm.IsPrincipalRemainingZeroCondition,ROUND($I366,2)=0,
_xlpm.IsPrincipalRemainingBlankCondition,$I366="",
_xlpm.IsPeriodBlankCondition,ISBLANK($A367),
_xlpm.Calculation,IF(_xlpm.IsPeriodBlankCondition,"",IF(_xlpm.IsPrincipalRemainingBlankCondition,"",IF(_xlpm.IsPrincipalRemainingZeroCondition,"",_xlpm.Payment))),
_xlpm.Calculation
)</f>
        <v/>
      </c>
      <c r="E367" s="4" t="str">
        <f t="shared" si="46"/>
        <v/>
      </c>
      <c r="F367" s="4" t="str" cm="1">
        <f t="array" ref="F367">_xlfn.LET(
_xlpm.InterestCalculation,$I366*($C367/12),
_xlpm.IsPrincipalRemainingZeroCondition,ROUND($I366,2)=0,
_xlpm.IsPrincipalRemainingBlankCondition,$I366="",
_xlpm.IsPeriodBlankCondition,ISBLANK($A367),
_xlpm.Calculation,IF(_xlpm.IsPeriodBlankCondition,"",IF(_xlpm.IsPrincipalRemainingBlankCondition,"",IF(_xlpm.IsPrincipalRemainingZeroCondition,"",_xlpm.InterestCalculation))),
_xlpm.Calculation
)</f>
        <v/>
      </c>
      <c r="G367" s="4" t="str">
        <f t="shared" si="48"/>
        <v/>
      </c>
      <c r="H367" s="4">
        <v>100</v>
      </c>
      <c r="I367" s="4" t="str">
        <f t="shared" si="41"/>
        <v/>
      </c>
      <c r="J367" s="4" t="str">
        <f t="shared" si="42"/>
        <v/>
      </c>
      <c r="K367" s="4" t="str">
        <f t="shared" si="43"/>
        <v/>
      </c>
      <c r="L367" s="4" t="str">
        <f t="shared" si="44"/>
        <v/>
      </c>
      <c r="M367" s="4" t="str">
        <f>_xlfn.LET(
_xlpm.CumulativeInterestCalculation,SUM($F$29:$F367),
_xlpm.IsPrincipalZeroCondition,ROUND($I366,2) = 0,
_xlpm.IsPrincipalRemainingBlankCondition,$I366="",
_xlpm.IsPeriodBlankCondition,ISBLANK($A367),
_xlpm.Calculation,IF(_xlpm.IsPeriodBlankCondition,"",IF(_xlpm.IsPrincipalRemainingBlankCondition,"",IF(_xlpm.IsPrincipalZeroCondition,"",_xlpm.CumulativeInterestCalculation))),
_xlpm.Calculation
)</f>
        <v/>
      </c>
      <c r="N367" s="4" t="str">
        <f>_xlfn.LET(
_xlpm.CumulativePrincipalCalculation,SUM($G$29:$H367),
_xlpm.CumulativePrincipalCalculationIfPrincipalLessThenOrEqualToMonthlyPaymentCondition,$N366+$H367,
_xlpm.PrincipalOwedCalculation,$B$10-$F367,
_xlpm.IsPrincipalLessThenOrEqualToMonthlyPaymentCondition,$I366&lt;=$B$10,
_xlpm.IsPrincipalZeroCondition,ROUND($I366,2) = 0,
_xlpm.IsPrincipalRemainingBlankCondition,$I366="",
_xlpm.IsPeriodBlankCondition,ISBLANK($A367),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67" s="4" t="str">
        <f>_xlfn.LET(
_xlpm.CumulativePMICalculation,SUM($K$29:$K367),
_xlpm.IsPrincipalZeroCondition,ROUND($I366,2) = 0,
_xlpm.IsPrincipalRemainingBlankCondition,$I366="",
_xlpm.IsPeriodBlankCondition,ISBLANK($A367),
_xlpm.Calculation,IF(_xlpm.IsPeriodBlankCondition,"",IF(_xlpm.IsPrincipalRemainingBlankCondition,"",IF(_xlpm.IsPrincipalZeroCondition,"",_xlpm.CumulativePMICalculation))),
_xlpm.Calculation
)</f>
        <v/>
      </c>
      <c r="P367" s="4" t="str">
        <f t="shared" si="47"/>
        <v/>
      </c>
      <c r="Q367" s="4" t="str">
        <f>_xlfn.LET(
_xlpm.CumulativeHousingPaymentsIncludingAdditionalCosts,SUM($L$29:$L367),
_xlpm.PrincipalOwedCalculation,$B$10-$F367,
_xlpm.IsPrincipalLessThenOrEqualToMonthlyPaymentCondition,$I366&lt;=$B$10,
_xlpm.IsPrincipalZeroCondition,ROUND($I366,2) = 0,
_xlpm.IsPrincipalRemainingBlankCondition,$I366="",
_xlpm.IsPeriodBlankCondition,ISBLANK($A367),
_xlpm.Calculation,IF(_xlpm.IsPeriodBlankCondition,"",IF(_xlpm.IsPrincipalRemainingBlankCondition,"",IF(_xlpm.IsPrincipalZeroCondition,"",_xlpm.CumulativeHousingPaymentsIncludingAdditionalCosts))),
_xlpm.Calculation
)</f>
        <v/>
      </c>
    </row>
    <row r="368" spans="1:17" x14ac:dyDescent="0.3">
      <c r="A368">
        <v>340</v>
      </c>
      <c r="B368" s="34">
        <f t="shared" si="45"/>
        <v>54149</v>
      </c>
      <c r="C368" s="53">
        <v>0.1</v>
      </c>
      <c r="D368" s="35" t="str">
        <f>_xlfn.LET(
_xlpm.Payment,IF(OR($C368&lt;&gt;$C367,$C367=""),-PMT($C368/12,COUNT($A368:$A$628),$I367),$D367),
_xlpm.IsPrincipalRemainingZeroCondition,ROUND($I367,2)=0,
_xlpm.IsPrincipalRemainingBlankCondition,$I367="",
_xlpm.IsPeriodBlankCondition,ISBLANK($A368),
_xlpm.Calculation,IF(_xlpm.IsPeriodBlankCondition,"",IF(_xlpm.IsPrincipalRemainingBlankCondition,"",IF(_xlpm.IsPrincipalRemainingZeroCondition,"",_xlpm.Payment))),
_xlpm.Calculation
)</f>
        <v/>
      </c>
      <c r="E368" s="4" t="str">
        <f t="shared" si="46"/>
        <v/>
      </c>
      <c r="F368" s="4" t="str" cm="1">
        <f t="array" ref="F368">_xlfn.LET(
_xlpm.InterestCalculation,$I367*($C368/12),
_xlpm.IsPrincipalRemainingZeroCondition,ROUND($I367,2)=0,
_xlpm.IsPrincipalRemainingBlankCondition,$I367="",
_xlpm.IsPeriodBlankCondition,ISBLANK($A368),
_xlpm.Calculation,IF(_xlpm.IsPeriodBlankCondition,"",IF(_xlpm.IsPrincipalRemainingBlankCondition,"",IF(_xlpm.IsPrincipalRemainingZeroCondition,"",_xlpm.InterestCalculation))),
_xlpm.Calculation
)</f>
        <v/>
      </c>
      <c r="G368" s="4" t="str">
        <f t="shared" si="48"/>
        <v/>
      </c>
      <c r="H368" s="4">
        <v>100</v>
      </c>
      <c r="I368" s="4" t="str">
        <f t="shared" si="41"/>
        <v/>
      </c>
      <c r="J368" s="4" t="str">
        <f t="shared" si="42"/>
        <v/>
      </c>
      <c r="K368" s="4" t="str">
        <f t="shared" si="43"/>
        <v/>
      </c>
      <c r="L368" s="4" t="str">
        <f t="shared" si="44"/>
        <v/>
      </c>
      <c r="M368" s="4" t="str">
        <f>_xlfn.LET(
_xlpm.CumulativeInterestCalculation,SUM($F$29:$F368),
_xlpm.IsPrincipalZeroCondition,ROUND($I367,2) = 0,
_xlpm.IsPrincipalRemainingBlankCondition,$I367="",
_xlpm.IsPeriodBlankCondition,ISBLANK($A368),
_xlpm.Calculation,IF(_xlpm.IsPeriodBlankCondition,"",IF(_xlpm.IsPrincipalRemainingBlankCondition,"",IF(_xlpm.IsPrincipalZeroCondition,"",_xlpm.CumulativeInterestCalculation))),
_xlpm.Calculation
)</f>
        <v/>
      </c>
      <c r="N368" s="4" t="str">
        <f>_xlfn.LET(
_xlpm.CumulativePrincipalCalculation,SUM($G$29:$H368),
_xlpm.CumulativePrincipalCalculationIfPrincipalLessThenOrEqualToMonthlyPaymentCondition,$N367+$H368,
_xlpm.PrincipalOwedCalculation,$B$10-$F368,
_xlpm.IsPrincipalLessThenOrEqualToMonthlyPaymentCondition,$I367&lt;=$B$10,
_xlpm.IsPrincipalZeroCondition,ROUND($I367,2) = 0,
_xlpm.IsPrincipalRemainingBlankCondition,$I367="",
_xlpm.IsPeriodBlankCondition,ISBLANK($A368),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68" s="4" t="str">
        <f>_xlfn.LET(
_xlpm.CumulativePMICalculation,SUM($K$29:$K368),
_xlpm.IsPrincipalZeroCondition,ROUND($I367,2) = 0,
_xlpm.IsPrincipalRemainingBlankCondition,$I367="",
_xlpm.IsPeriodBlankCondition,ISBLANK($A368),
_xlpm.Calculation,IF(_xlpm.IsPeriodBlankCondition,"",IF(_xlpm.IsPrincipalRemainingBlankCondition,"",IF(_xlpm.IsPrincipalZeroCondition,"",_xlpm.CumulativePMICalculation))),
_xlpm.Calculation
)</f>
        <v/>
      </c>
      <c r="P368" s="4" t="str">
        <f t="shared" si="47"/>
        <v/>
      </c>
      <c r="Q368" s="4" t="str">
        <f>_xlfn.LET(
_xlpm.CumulativeHousingPaymentsIncludingAdditionalCosts,SUM($L$29:$L368),
_xlpm.PrincipalOwedCalculation,$B$10-$F368,
_xlpm.IsPrincipalLessThenOrEqualToMonthlyPaymentCondition,$I367&lt;=$B$10,
_xlpm.IsPrincipalZeroCondition,ROUND($I367,2) = 0,
_xlpm.IsPrincipalRemainingBlankCondition,$I367="",
_xlpm.IsPeriodBlankCondition,ISBLANK($A368),
_xlpm.Calculation,IF(_xlpm.IsPeriodBlankCondition,"",IF(_xlpm.IsPrincipalRemainingBlankCondition,"",IF(_xlpm.IsPrincipalZeroCondition,"",_xlpm.CumulativeHousingPaymentsIncludingAdditionalCosts))),
_xlpm.Calculation
)</f>
        <v/>
      </c>
    </row>
    <row r="369" spans="1:17" x14ac:dyDescent="0.3">
      <c r="A369">
        <v>341</v>
      </c>
      <c r="B369" s="34">
        <f t="shared" si="45"/>
        <v>54179</v>
      </c>
      <c r="C369" s="53">
        <v>0.1</v>
      </c>
      <c r="D369" s="35" t="str">
        <f>_xlfn.LET(
_xlpm.Payment,IF(OR($C369&lt;&gt;$C368,$C368=""),-PMT($C369/12,COUNT($A369:$A$628),$I368),$D368),
_xlpm.IsPrincipalRemainingZeroCondition,ROUND($I368,2)=0,
_xlpm.IsPrincipalRemainingBlankCondition,$I368="",
_xlpm.IsPeriodBlankCondition,ISBLANK($A369),
_xlpm.Calculation,IF(_xlpm.IsPeriodBlankCondition,"",IF(_xlpm.IsPrincipalRemainingBlankCondition,"",IF(_xlpm.IsPrincipalRemainingZeroCondition,"",_xlpm.Payment))),
_xlpm.Calculation
)</f>
        <v/>
      </c>
      <c r="E369" s="4" t="str">
        <f t="shared" si="46"/>
        <v/>
      </c>
      <c r="F369" s="4" t="str" cm="1">
        <f t="array" ref="F369">_xlfn.LET(
_xlpm.InterestCalculation,$I368*($C369/12),
_xlpm.IsPrincipalRemainingZeroCondition,ROUND($I368,2)=0,
_xlpm.IsPrincipalRemainingBlankCondition,$I368="",
_xlpm.IsPeriodBlankCondition,ISBLANK($A369),
_xlpm.Calculation,IF(_xlpm.IsPeriodBlankCondition,"",IF(_xlpm.IsPrincipalRemainingBlankCondition,"",IF(_xlpm.IsPrincipalRemainingZeroCondition,"",_xlpm.InterestCalculation))),
_xlpm.Calculation
)</f>
        <v/>
      </c>
      <c r="G369" s="4" t="str">
        <f t="shared" si="48"/>
        <v/>
      </c>
      <c r="H369" s="4">
        <v>100</v>
      </c>
      <c r="I369" s="4" t="str">
        <f t="shared" si="41"/>
        <v/>
      </c>
      <c r="J369" s="4" t="str">
        <f t="shared" si="42"/>
        <v/>
      </c>
      <c r="K369" s="4" t="str">
        <f t="shared" si="43"/>
        <v/>
      </c>
      <c r="L369" s="4" t="str">
        <f t="shared" si="44"/>
        <v/>
      </c>
      <c r="M369" s="4" t="str">
        <f>_xlfn.LET(
_xlpm.CumulativeInterestCalculation,SUM($F$29:$F369),
_xlpm.IsPrincipalZeroCondition,ROUND($I368,2) = 0,
_xlpm.IsPrincipalRemainingBlankCondition,$I368="",
_xlpm.IsPeriodBlankCondition,ISBLANK($A369),
_xlpm.Calculation,IF(_xlpm.IsPeriodBlankCondition,"",IF(_xlpm.IsPrincipalRemainingBlankCondition,"",IF(_xlpm.IsPrincipalZeroCondition,"",_xlpm.CumulativeInterestCalculation))),
_xlpm.Calculation
)</f>
        <v/>
      </c>
      <c r="N369" s="4" t="str">
        <f>_xlfn.LET(
_xlpm.CumulativePrincipalCalculation,SUM($G$29:$H369),
_xlpm.CumulativePrincipalCalculationIfPrincipalLessThenOrEqualToMonthlyPaymentCondition,$N368+$H369,
_xlpm.PrincipalOwedCalculation,$B$10-$F369,
_xlpm.IsPrincipalLessThenOrEqualToMonthlyPaymentCondition,$I368&lt;=$B$10,
_xlpm.IsPrincipalZeroCondition,ROUND($I368,2) = 0,
_xlpm.IsPrincipalRemainingBlankCondition,$I368="",
_xlpm.IsPeriodBlankCondition,ISBLANK($A369),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69" s="4" t="str">
        <f>_xlfn.LET(
_xlpm.CumulativePMICalculation,SUM($K$29:$K369),
_xlpm.IsPrincipalZeroCondition,ROUND($I368,2) = 0,
_xlpm.IsPrincipalRemainingBlankCondition,$I368="",
_xlpm.IsPeriodBlankCondition,ISBLANK($A369),
_xlpm.Calculation,IF(_xlpm.IsPeriodBlankCondition,"",IF(_xlpm.IsPrincipalRemainingBlankCondition,"",IF(_xlpm.IsPrincipalZeroCondition,"",_xlpm.CumulativePMICalculation))),
_xlpm.Calculation
)</f>
        <v/>
      </c>
      <c r="P369" s="4" t="str">
        <f t="shared" si="47"/>
        <v/>
      </c>
      <c r="Q369" s="4" t="str">
        <f>_xlfn.LET(
_xlpm.CumulativeHousingPaymentsIncludingAdditionalCosts,SUM($L$29:$L369),
_xlpm.PrincipalOwedCalculation,$B$10-$F369,
_xlpm.IsPrincipalLessThenOrEqualToMonthlyPaymentCondition,$I368&lt;=$B$10,
_xlpm.IsPrincipalZeroCondition,ROUND($I368,2) = 0,
_xlpm.IsPrincipalRemainingBlankCondition,$I368="",
_xlpm.IsPeriodBlankCondition,ISBLANK($A369),
_xlpm.Calculation,IF(_xlpm.IsPeriodBlankCondition,"",IF(_xlpm.IsPrincipalRemainingBlankCondition,"",IF(_xlpm.IsPrincipalZeroCondition,"",_xlpm.CumulativeHousingPaymentsIncludingAdditionalCosts))),
_xlpm.Calculation
)</f>
        <v/>
      </c>
    </row>
    <row r="370" spans="1:17" x14ac:dyDescent="0.3">
      <c r="A370">
        <v>342</v>
      </c>
      <c r="B370" s="34">
        <f t="shared" si="45"/>
        <v>54210</v>
      </c>
      <c r="C370" s="53">
        <v>0.1</v>
      </c>
      <c r="D370" s="35" t="str">
        <f>_xlfn.LET(
_xlpm.Payment,IF(OR($C370&lt;&gt;$C369,$C369=""),-PMT($C370/12,COUNT($A370:$A$628),$I369),$D369),
_xlpm.IsPrincipalRemainingZeroCondition,ROUND($I369,2)=0,
_xlpm.IsPrincipalRemainingBlankCondition,$I369="",
_xlpm.IsPeriodBlankCondition,ISBLANK($A370),
_xlpm.Calculation,IF(_xlpm.IsPeriodBlankCondition,"",IF(_xlpm.IsPrincipalRemainingBlankCondition,"",IF(_xlpm.IsPrincipalRemainingZeroCondition,"",_xlpm.Payment))),
_xlpm.Calculation
)</f>
        <v/>
      </c>
      <c r="E370" s="4" t="str">
        <f t="shared" si="46"/>
        <v/>
      </c>
      <c r="F370" s="4" t="str" cm="1">
        <f t="array" ref="F370">_xlfn.LET(
_xlpm.InterestCalculation,$I369*($C370/12),
_xlpm.IsPrincipalRemainingZeroCondition,ROUND($I369,2)=0,
_xlpm.IsPrincipalRemainingBlankCondition,$I369="",
_xlpm.IsPeriodBlankCondition,ISBLANK($A370),
_xlpm.Calculation,IF(_xlpm.IsPeriodBlankCondition,"",IF(_xlpm.IsPrincipalRemainingBlankCondition,"",IF(_xlpm.IsPrincipalRemainingZeroCondition,"",_xlpm.InterestCalculation))),
_xlpm.Calculation
)</f>
        <v/>
      </c>
      <c r="G370" s="4" t="str">
        <f t="shared" si="48"/>
        <v/>
      </c>
      <c r="H370" s="4">
        <v>100</v>
      </c>
      <c r="I370" s="4" t="str">
        <f t="shared" si="41"/>
        <v/>
      </c>
      <c r="J370" s="4" t="str">
        <f t="shared" si="42"/>
        <v/>
      </c>
      <c r="K370" s="4" t="str">
        <f t="shared" si="43"/>
        <v/>
      </c>
      <c r="L370" s="4" t="str">
        <f t="shared" si="44"/>
        <v/>
      </c>
      <c r="M370" s="4" t="str">
        <f>_xlfn.LET(
_xlpm.CumulativeInterestCalculation,SUM($F$29:$F370),
_xlpm.IsPrincipalZeroCondition,ROUND($I369,2) = 0,
_xlpm.IsPrincipalRemainingBlankCondition,$I369="",
_xlpm.IsPeriodBlankCondition,ISBLANK($A370),
_xlpm.Calculation,IF(_xlpm.IsPeriodBlankCondition,"",IF(_xlpm.IsPrincipalRemainingBlankCondition,"",IF(_xlpm.IsPrincipalZeroCondition,"",_xlpm.CumulativeInterestCalculation))),
_xlpm.Calculation
)</f>
        <v/>
      </c>
      <c r="N370" s="4" t="str">
        <f>_xlfn.LET(
_xlpm.CumulativePrincipalCalculation,SUM($G$29:$H370),
_xlpm.CumulativePrincipalCalculationIfPrincipalLessThenOrEqualToMonthlyPaymentCondition,$N369+$H370,
_xlpm.PrincipalOwedCalculation,$B$10-$F370,
_xlpm.IsPrincipalLessThenOrEqualToMonthlyPaymentCondition,$I369&lt;=$B$10,
_xlpm.IsPrincipalZeroCondition,ROUND($I369,2) = 0,
_xlpm.IsPrincipalRemainingBlankCondition,$I369="",
_xlpm.IsPeriodBlankCondition,ISBLANK($A370),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70" s="4" t="str">
        <f>_xlfn.LET(
_xlpm.CumulativePMICalculation,SUM($K$29:$K370),
_xlpm.IsPrincipalZeroCondition,ROUND($I369,2) = 0,
_xlpm.IsPrincipalRemainingBlankCondition,$I369="",
_xlpm.IsPeriodBlankCondition,ISBLANK($A370),
_xlpm.Calculation,IF(_xlpm.IsPeriodBlankCondition,"",IF(_xlpm.IsPrincipalRemainingBlankCondition,"",IF(_xlpm.IsPrincipalZeroCondition,"",_xlpm.CumulativePMICalculation))),
_xlpm.Calculation
)</f>
        <v/>
      </c>
      <c r="P370" s="4" t="str">
        <f t="shared" si="47"/>
        <v/>
      </c>
      <c r="Q370" s="4" t="str">
        <f>_xlfn.LET(
_xlpm.CumulativeHousingPaymentsIncludingAdditionalCosts,SUM($L$29:$L370),
_xlpm.PrincipalOwedCalculation,$B$10-$F370,
_xlpm.IsPrincipalLessThenOrEqualToMonthlyPaymentCondition,$I369&lt;=$B$10,
_xlpm.IsPrincipalZeroCondition,ROUND($I369,2) = 0,
_xlpm.IsPrincipalRemainingBlankCondition,$I369="",
_xlpm.IsPeriodBlankCondition,ISBLANK($A370),
_xlpm.Calculation,IF(_xlpm.IsPeriodBlankCondition,"",IF(_xlpm.IsPrincipalRemainingBlankCondition,"",IF(_xlpm.IsPrincipalZeroCondition,"",_xlpm.CumulativeHousingPaymentsIncludingAdditionalCosts))),
_xlpm.Calculation
)</f>
        <v/>
      </c>
    </row>
    <row r="371" spans="1:17" x14ac:dyDescent="0.3">
      <c r="A371">
        <v>343</v>
      </c>
      <c r="B371" s="34">
        <f t="shared" si="45"/>
        <v>54240</v>
      </c>
      <c r="C371" s="53">
        <v>0.1</v>
      </c>
      <c r="D371" s="35" t="str">
        <f>_xlfn.LET(
_xlpm.Payment,IF(OR($C371&lt;&gt;$C370,$C370=""),-PMT($C371/12,COUNT($A371:$A$628),$I370),$D370),
_xlpm.IsPrincipalRemainingZeroCondition,ROUND($I370,2)=0,
_xlpm.IsPrincipalRemainingBlankCondition,$I370="",
_xlpm.IsPeriodBlankCondition,ISBLANK($A371),
_xlpm.Calculation,IF(_xlpm.IsPeriodBlankCondition,"",IF(_xlpm.IsPrincipalRemainingBlankCondition,"",IF(_xlpm.IsPrincipalRemainingZeroCondition,"",_xlpm.Payment))),
_xlpm.Calculation
)</f>
        <v/>
      </c>
      <c r="E371" s="4" t="str">
        <f t="shared" si="46"/>
        <v/>
      </c>
      <c r="F371" s="4" t="str" cm="1">
        <f t="array" ref="F371">_xlfn.LET(
_xlpm.InterestCalculation,$I370*($C371/12),
_xlpm.IsPrincipalRemainingZeroCondition,ROUND($I370,2)=0,
_xlpm.IsPrincipalRemainingBlankCondition,$I370="",
_xlpm.IsPeriodBlankCondition,ISBLANK($A371),
_xlpm.Calculation,IF(_xlpm.IsPeriodBlankCondition,"",IF(_xlpm.IsPrincipalRemainingBlankCondition,"",IF(_xlpm.IsPrincipalRemainingZeroCondition,"",_xlpm.InterestCalculation))),
_xlpm.Calculation
)</f>
        <v/>
      </c>
      <c r="G371" s="4" t="str">
        <f t="shared" si="48"/>
        <v/>
      </c>
      <c r="H371" s="4">
        <v>100</v>
      </c>
      <c r="I371" s="4" t="str">
        <f t="shared" si="41"/>
        <v/>
      </c>
      <c r="J371" s="4" t="str">
        <f t="shared" si="42"/>
        <v/>
      </c>
      <c r="K371" s="4" t="str">
        <f t="shared" si="43"/>
        <v/>
      </c>
      <c r="L371" s="4" t="str">
        <f t="shared" si="44"/>
        <v/>
      </c>
      <c r="M371" s="4" t="str">
        <f>_xlfn.LET(
_xlpm.CumulativeInterestCalculation,SUM($F$29:$F371),
_xlpm.IsPrincipalZeroCondition,ROUND($I370,2) = 0,
_xlpm.IsPrincipalRemainingBlankCondition,$I370="",
_xlpm.IsPeriodBlankCondition,ISBLANK($A371),
_xlpm.Calculation,IF(_xlpm.IsPeriodBlankCondition,"",IF(_xlpm.IsPrincipalRemainingBlankCondition,"",IF(_xlpm.IsPrincipalZeroCondition,"",_xlpm.CumulativeInterestCalculation))),
_xlpm.Calculation
)</f>
        <v/>
      </c>
      <c r="N371" s="4" t="str">
        <f>_xlfn.LET(
_xlpm.CumulativePrincipalCalculation,SUM($G$29:$H371),
_xlpm.CumulativePrincipalCalculationIfPrincipalLessThenOrEqualToMonthlyPaymentCondition,$N370+$H371,
_xlpm.PrincipalOwedCalculation,$B$10-$F371,
_xlpm.IsPrincipalLessThenOrEqualToMonthlyPaymentCondition,$I370&lt;=$B$10,
_xlpm.IsPrincipalZeroCondition,ROUND($I370,2) = 0,
_xlpm.IsPrincipalRemainingBlankCondition,$I370="",
_xlpm.IsPeriodBlankCondition,ISBLANK($A371),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71" s="4" t="str">
        <f>_xlfn.LET(
_xlpm.CumulativePMICalculation,SUM($K$29:$K371),
_xlpm.IsPrincipalZeroCondition,ROUND($I370,2) = 0,
_xlpm.IsPrincipalRemainingBlankCondition,$I370="",
_xlpm.IsPeriodBlankCondition,ISBLANK($A371),
_xlpm.Calculation,IF(_xlpm.IsPeriodBlankCondition,"",IF(_xlpm.IsPrincipalRemainingBlankCondition,"",IF(_xlpm.IsPrincipalZeroCondition,"",_xlpm.CumulativePMICalculation))),
_xlpm.Calculation
)</f>
        <v/>
      </c>
      <c r="P371" s="4" t="str">
        <f t="shared" si="47"/>
        <v/>
      </c>
      <c r="Q371" s="4" t="str">
        <f>_xlfn.LET(
_xlpm.CumulativeHousingPaymentsIncludingAdditionalCosts,SUM($L$29:$L371),
_xlpm.PrincipalOwedCalculation,$B$10-$F371,
_xlpm.IsPrincipalLessThenOrEqualToMonthlyPaymentCondition,$I370&lt;=$B$10,
_xlpm.IsPrincipalZeroCondition,ROUND($I370,2) = 0,
_xlpm.IsPrincipalRemainingBlankCondition,$I370="",
_xlpm.IsPeriodBlankCondition,ISBLANK($A371),
_xlpm.Calculation,IF(_xlpm.IsPeriodBlankCondition,"",IF(_xlpm.IsPrincipalRemainingBlankCondition,"",IF(_xlpm.IsPrincipalZeroCondition,"",_xlpm.CumulativeHousingPaymentsIncludingAdditionalCosts))),
_xlpm.Calculation
)</f>
        <v/>
      </c>
    </row>
    <row r="372" spans="1:17" x14ac:dyDescent="0.3">
      <c r="A372">
        <v>344</v>
      </c>
      <c r="B372" s="34">
        <f t="shared" si="45"/>
        <v>54271</v>
      </c>
      <c r="C372" s="53">
        <v>0.1</v>
      </c>
      <c r="D372" s="35" t="str">
        <f>_xlfn.LET(
_xlpm.Payment,IF(OR($C372&lt;&gt;$C371,$C371=""),-PMT($C372/12,COUNT($A372:$A$628),$I371),$D371),
_xlpm.IsPrincipalRemainingZeroCondition,ROUND($I371,2)=0,
_xlpm.IsPrincipalRemainingBlankCondition,$I371="",
_xlpm.IsPeriodBlankCondition,ISBLANK($A372),
_xlpm.Calculation,IF(_xlpm.IsPeriodBlankCondition,"",IF(_xlpm.IsPrincipalRemainingBlankCondition,"",IF(_xlpm.IsPrincipalRemainingZeroCondition,"",_xlpm.Payment))),
_xlpm.Calculation
)</f>
        <v/>
      </c>
      <c r="E372" s="4" t="str">
        <f t="shared" si="46"/>
        <v/>
      </c>
      <c r="F372" s="4" t="str" cm="1">
        <f t="array" ref="F372">_xlfn.LET(
_xlpm.InterestCalculation,$I371*($C372/12),
_xlpm.IsPrincipalRemainingZeroCondition,ROUND($I371,2)=0,
_xlpm.IsPrincipalRemainingBlankCondition,$I371="",
_xlpm.IsPeriodBlankCondition,ISBLANK($A372),
_xlpm.Calculation,IF(_xlpm.IsPeriodBlankCondition,"",IF(_xlpm.IsPrincipalRemainingBlankCondition,"",IF(_xlpm.IsPrincipalRemainingZeroCondition,"",_xlpm.InterestCalculation))),
_xlpm.Calculation
)</f>
        <v/>
      </c>
      <c r="G372" s="4" t="str">
        <f t="shared" si="48"/>
        <v/>
      </c>
      <c r="H372" s="4">
        <v>100</v>
      </c>
      <c r="I372" s="4" t="str">
        <f t="shared" si="41"/>
        <v/>
      </c>
      <c r="J372" s="4" t="str">
        <f t="shared" si="42"/>
        <v/>
      </c>
      <c r="K372" s="4" t="str">
        <f t="shared" si="43"/>
        <v/>
      </c>
      <c r="L372" s="4" t="str">
        <f t="shared" si="44"/>
        <v/>
      </c>
      <c r="M372" s="4" t="str">
        <f>_xlfn.LET(
_xlpm.CumulativeInterestCalculation,SUM($F$29:$F372),
_xlpm.IsPrincipalZeroCondition,ROUND($I371,2) = 0,
_xlpm.IsPrincipalRemainingBlankCondition,$I371="",
_xlpm.IsPeriodBlankCondition,ISBLANK($A372),
_xlpm.Calculation,IF(_xlpm.IsPeriodBlankCondition,"",IF(_xlpm.IsPrincipalRemainingBlankCondition,"",IF(_xlpm.IsPrincipalZeroCondition,"",_xlpm.CumulativeInterestCalculation))),
_xlpm.Calculation
)</f>
        <v/>
      </c>
      <c r="N372" s="4" t="str">
        <f>_xlfn.LET(
_xlpm.CumulativePrincipalCalculation,SUM($G$29:$H372),
_xlpm.CumulativePrincipalCalculationIfPrincipalLessThenOrEqualToMonthlyPaymentCondition,$N371+$H372,
_xlpm.PrincipalOwedCalculation,$B$10-$F372,
_xlpm.IsPrincipalLessThenOrEqualToMonthlyPaymentCondition,$I371&lt;=$B$10,
_xlpm.IsPrincipalZeroCondition,ROUND($I371,2) = 0,
_xlpm.IsPrincipalRemainingBlankCondition,$I371="",
_xlpm.IsPeriodBlankCondition,ISBLANK($A372),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72" s="4" t="str">
        <f>_xlfn.LET(
_xlpm.CumulativePMICalculation,SUM($K$29:$K372),
_xlpm.IsPrincipalZeroCondition,ROUND($I371,2) = 0,
_xlpm.IsPrincipalRemainingBlankCondition,$I371="",
_xlpm.IsPeriodBlankCondition,ISBLANK($A372),
_xlpm.Calculation,IF(_xlpm.IsPeriodBlankCondition,"",IF(_xlpm.IsPrincipalRemainingBlankCondition,"",IF(_xlpm.IsPrincipalZeroCondition,"",_xlpm.CumulativePMICalculation))),
_xlpm.Calculation
)</f>
        <v/>
      </c>
      <c r="P372" s="4" t="str">
        <f t="shared" si="47"/>
        <v/>
      </c>
      <c r="Q372" s="4" t="str">
        <f>_xlfn.LET(
_xlpm.CumulativeHousingPaymentsIncludingAdditionalCosts,SUM($L$29:$L372),
_xlpm.PrincipalOwedCalculation,$B$10-$F372,
_xlpm.IsPrincipalLessThenOrEqualToMonthlyPaymentCondition,$I371&lt;=$B$10,
_xlpm.IsPrincipalZeroCondition,ROUND($I371,2) = 0,
_xlpm.IsPrincipalRemainingBlankCondition,$I371="",
_xlpm.IsPeriodBlankCondition,ISBLANK($A372),
_xlpm.Calculation,IF(_xlpm.IsPeriodBlankCondition,"",IF(_xlpm.IsPrincipalRemainingBlankCondition,"",IF(_xlpm.IsPrincipalZeroCondition,"",_xlpm.CumulativeHousingPaymentsIncludingAdditionalCosts))),
_xlpm.Calculation
)</f>
        <v/>
      </c>
    </row>
    <row r="373" spans="1:17" x14ac:dyDescent="0.3">
      <c r="A373">
        <v>345</v>
      </c>
      <c r="B373" s="34">
        <f t="shared" si="45"/>
        <v>54302</v>
      </c>
      <c r="C373" s="53">
        <v>0.1</v>
      </c>
      <c r="D373" s="35" t="str">
        <f>_xlfn.LET(
_xlpm.Payment,IF(OR($C373&lt;&gt;$C372,$C372=""),-PMT($C373/12,COUNT($A373:$A$628),$I372),$D372),
_xlpm.IsPrincipalRemainingZeroCondition,ROUND($I372,2)=0,
_xlpm.IsPrincipalRemainingBlankCondition,$I372="",
_xlpm.IsPeriodBlankCondition,ISBLANK($A373),
_xlpm.Calculation,IF(_xlpm.IsPeriodBlankCondition,"",IF(_xlpm.IsPrincipalRemainingBlankCondition,"",IF(_xlpm.IsPrincipalRemainingZeroCondition,"",_xlpm.Payment))),
_xlpm.Calculation
)</f>
        <v/>
      </c>
      <c r="E373" s="4" t="str">
        <f t="shared" si="46"/>
        <v/>
      </c>
      <c r="F373" s="4" t="str" cm="1">
        <f t="array" ref="F373">_xlfn.LET(
_xlpm.InterestCalculation,$I372*($C373/12),
_xlpm.IsPrincipalRemainingZeroCondition,ROUND($I372,2)=0,
_xlpm.IsPrincipalRemainingBlankCondition,$I372="",
_xlpm.IsPeriodBlankCondition,ISBLANK($A373),
_xlpm.Calculation,IF(_xlpm.IsPeriodBlankCondition,"",IF(_xlpm.IsPrincipalRemainingBlankCondition,"",IF(_xlpm.IsPrincipalRemainingZeroCondition,"",_xlpm.InterestCalculation))),
_xlpm.Calculation
)</f>
        <v/>
      </c>
      <c r="G373" s="4" t="str">
        <f t="shared" si="48"/>
        <v/>
      </c>
      <c r="H373" s="4">
        <v>100</v>
      </c>
      <c r="I373" s="4" t="str">
        <f t="shared" si="41"/>
        <v/>
      </c>
      <c r="J373" s="4" t="str">
        <f t="shared" si="42"/>
        <v/>
      </c>
      <c r="K373" s="4" t="str">
        <f t="shared" si="43"/>
        <v/>
      </c>
      <c r="L373" s="4" t="str">
        <f t="shared" si="44"/>
        <v/>
      </c>
      <c r="M373" s="4" t="str">
        <f>_xlfn.LET(
_xlpm.CumulativeInterestCalculation,SUM($F$29:$F373),
_xlpm.IsPrincipalZeroCondition,ROUND($I372,2) = 0,
_xlpm.IsPrincipalRemainingBlankCondition,$I372="",
_xlpm.IsPeriodBlankCondition,ISBLANK($A373),
_xlpm.Calculation,IF(_xlpm.IsPeriodBlankCondition,"",IF(_xlpm.IsPrincipalRemainingBlankCondition,"",IF(_xlpm.IsPrincipalZeroCondition,"",_xlpm.CumulativeInterestCalculation))),
_xlpm.Calculation
)</f>
        <v/>
      </c>
      <c r="N373" s="4" t="str">
        <f>_xlfn.LET(
_xlpm.CumulativePrincipalCalculation,SUM($G$29:$H373),
_xlpm.CumulativePrincipalCalculationIfPrincipalLessThenOrEqualToMonthlyPaymentCondition,$N372+$H373,
_xlpm.PrincipalOwedCalculation,$B$10-$F373,
_xlpm.IsPrincipalLessThenOrEqualToMonthlyPaymentCondition,$I372&lt;=$B$10,
_xlpm.IsPrincipalZeroCondition,ROUND($I372,2) = 0,
_xlpm.IsPrincipalRemainingBlankCondition,$I372="",
_xlpm.IsPeriodBlankCondition,ISBLANK($A373),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73" s="4" t="str">
        <f>_xlfn.LET(
_xlpm.CumulativePMICalculation,SUM($K$29:$K373),
_xlpm.IsPrincipalZeroCondition,ROUND($I372,2) = 0,
_xlpm.IsPrincipalRemainingBlankCondition,$I372="",
_xlpm.IsPeriodBlankCondition,ISBLANK($A373),
_xlpm.Calculation,IF(_xlpm.IsPeriodBlankCondition,"",IF(_xlpm.IsPrincipalRemainingBlankCondition,"",IF(_xlpm.IsPrincipalZeroCondition,"",_xlpm.CumulativePMICalculation))),
_xlpm.Calculation
)</f>
        <v/>
      </c>
      <c r="P373" s="4" t="str">
        <f t="shared" si="47"/>
        <v/>
      </c>
      <c r="Q373" s="4" t="str">
        <f>_xlfn.LET(
_xlpm.CumulativeHousingPaymentsIncludingAdditionalCosts,SUM($L$29:$L373),
_xlpm.PrincipalOwedCalculation,$B$10-$F373,
_xlpm.IsPrincipalLessThenOrEqualToMonthlyPaymentCondition,$I372&lt;=$B$10,
_xlpm.IsPrincipalZeroCondition,ROUND($I372,2) = 0,
_xlpm.IsPrincipalRemainingBlankCondition,$I372="",
_xlpm.IsPeriodBlankCondition,ISBLANK($A373),
_xlpm.Calculation,IF(_xlpm.IsPeriodBlankCondition,"",IF(_xlpm.IsPrincipalRemainingBlankCondition,"",IF(_xlpm.IsPrincipalZeroCondition,"",_xlpm.CumulativeHousingPaymentsIncludingAdditionalCosts))),
_xlpm.Calculation
)</f>
        <v/>
      </c>
    </row>
    <row r="374" spans="1:17" x14ac:dyDescent="0.3">
      <c r="A374">
        <v>346</v>
      </c>
      <c r="B374" s="34">
        <f t="shared" si="45"/>
        <v>54332</v>
      </c>
      <c r="C374" s="53">
        <v>0.1</v>
      </c>
      <c r="D374" s="35" t="str">
        <f>_xlfn.LET(
_xlpm.Payment,IF(OR($C374&lt;&gt;$C373,$C373=""),-PMT($C374/12,COUNT($A374:$A$628),$I373),$D373),
_xlpm.IsPrincipalRemainingZeroCondition,ROUND($I373,2)=0,
_xlpm.IsPrincipalRemainingBlankCondition,$I373="",
_xlpm.IsPeriodBlankCondition,ISBLANK($A374),
_xlpm.Calculation,IF(_xlpm.IsPeriodBlankCondition,"",IF(_xlpm.IsPrincipalRemainingBlankCondition,"",IF(_xlpm.IsPrincipalRemainingZeroCondition,"",_xlpm.Payment))),
_xlpm.Calculation
)</f>
        <v/>
      </c>
      <c r="E374" s="4" t="str">
        <f t="shared" si="46"/>
        <v/>
      </c>
      <c r="F374" s="4" t="str" cm="1">
        <f t="array" ref="F374">_xlfn.LET(
_xlpm.InterestCalculation,$I373*($C374/12),
_xlpm.IsPrincipalRemainingZeroCondition,ROUND($I373,2)=0,
_xlpm.IsPrincipalRemainingBlankCondition,$I373="",
_xlpm.IsPeriodBlankCondition,ISBLANK($A374),
_xlpm.Calculation,IF(_xlpm.IsPeriodBlankCondition,"",IF(_xlpm.IsPrincipalRemainingBlankCondition,"",IF(_xlpm.IsPrincipalRemainingZeroCondition,"",_xlpm.InterestCalculation))),
_xlpm.Calculation
)</f>
        <v/>
      </c>
      <c r="G374" s="4" t="str">
        <f t="shared" si="48"/>
        <v/>
      </c>
      <c r="H374" s="4">
        <v>100</v>
      </c>
      <c r="I374" s="4" t="str">
        <f t="shared" si="41"/>
        <v/>
      </c>
      <c r="J374" s="4" t="str">
        <f t="shared" si="42"/>
        <v/>
      </c>
      <c r="K374" s="4" t="str">
        <f t="shared" si="43"/>
        <v/>
      </c>
      <c r="L374" s="4" t="str">
        <f t="shared" si="44"/>
        <v/>
      </c>
      <c r="M374" s="4" t="str">
        <f>_xlfn.LET(
_xlpm.CumulativeInterestCalculation,SUM($F$29:$F374),
_xlpm.IsPrincipalZeroCondition,ROUND($I373,2) = 0,
_xlpm.IsPrincipalRemainingBlankCondition,$I373="",
_xlpm.IsPeriodBlankCondition,ISBLANK($A374),
_xlpm.Calculation,IF(_xlpm.IsPeriodBlankCondition,"",IF(_xlpm.IsPrincipalRemainingBlankCondition,"",IF(_xlpm.IsPrincipalZeroCondition,"",_xlpm.CumulativeInterestCalculation))),
_xlpm.Calculation
)</f>
        <v/>
      </c>
      <c r="N374" s="4" t="str">
        <f>_xlfn.LET(
_xlpm.CumulativePrincipalCalculation,SUM($G$29:$H374),
_xlpm.CumulativePrincipalCalculationIfPrincipalLessThenOrEqualToMonthlyPaymentCondition,$N373+$H374,
_xlpm.PrincipalOwedCalculation,$B$10-$F374,
_xlpm.IsPrincipalLessThenOrEqualToMonthlyPaymentCondition,$I373&lt;=$B$10,
_xlpm.IsPrincipalZeroCondition,ROUND($I373,2) = 0,
_xlpm.IsPrincipalRemainingBlankCondition,$I373="",
_xlpm.IsPeriodBlankCondition,ISBLANK($A374),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74" s="4" t="str">
        <f>_xlfn.LET(
_xlpm.CumulativePMICalculation,SUM($K$29:$K374),
_xlpm.IsPrincipalZeroCondition,ROUND($I373,2) = 0,
_xlpm.IsPrincipalRemainingBlankCondition,$I373="",
_xlpm.IsPeriodBlankCondition,ISBLANK($A374),
_xlpm.Calculation,IF(_xlpm.IsPeriodBlankCondition,"",IF(_xlpm.IsPrincipalRemainingBlankCondition,"",IF(_xlpm.IsPrincipalZeroCondition,"",_xlpm.CumulativePMICalculation))),
_xlpm.Calculation
)</f>
        <v/>
      </c>
      <c r="P374" s="4" t="str">
        <f t="shared" si="47"/>
        <v/>
      </c>
      <c r="Q374" s="4" t="str">
        <f>_xlfn.LET(
_xlpm.CumulativeHousingPaymentsIncludingAdditionalCosts,SUM($L$29:$L374),
_xlpm.PrincipalOwedCalculation,$B$10-$F374,
_xlpm.IsPrincipalLessThenOrEqualToMonthlyPaymentCondition,$I373&lt;=$B$10,
_xlpm.IsPrincipalZeroCondition,ROUND($I373,2) = 0,
_xlpm.IsPrincipalRemainingBlankCondition,$I373="",
_xlpm.IsPeriodBlankCondition,ISBLANK($A374),
_xlpm.Calculation,IF(_xlpm.IsPeriodBlankCondition,"",IF(_xlpm.IsPrincipalRemainingBlankCondition,"",IF(_xlpm.IsPrincipalZeroCondition,"",_xlpm.CumulativeHousingPaymentsIncludingAdditionalCosts))),
_xlpm.Calculation
)</f>
        <v/>
      </c>
    </row>
    <row r="375" spans="1:17" x14ac:dyDescent="0.3">
      <c r="A375">
        <v>347</v>
      </c>
      <c r="B375" s="34">
        <f t="shared" si="45"/>
        <v>54363</v>
      </c>
      <c r="C375" s="53">
        <v>0.1</v>
      </c>
      <c r="D375" s="35" t="str">
        <f>_xlfn.LET(
_xlpm.Payment,IF(OR($C375&lt;&gt;$C374,$C374=""),-PMT($C375/12,COUNT($A375:$A$628),$I374),$D374),
_xlpm.IsPrincipalRemainingZeroCondition,ROUND($I374,2)=0,
_xlpm.IsPrincipalRemainingBlankCondition,$I374="",
_xlpm.IsPeriodBlankCondition,ISBLANK($A375),
_xlpm.Calculation,IF(_xlpm.IsPeriodBlankCondition,"",IF(_xlpm.IsPrincipalRemainingBlankCondition,"",IF(_xlpm.IsPrincipalRemainingZeroCondition,"",_xlpm.Payment))),
_xlpm.Calculation
)</f>
        <v/>
      </c>
      <c r="E375" s="4" t="str">
        <f t="shared" si="46"/>
        <v/>
      </c>
      <c r="F375" s="4" t="str" cm="1">
        <f t="array" ref="F375">_xlfn.LET(
_xlpm.InterestCalculation,$I374*($C375/12),
_xlpm.IsPrincipalRemainingZeroCondition,ROUND($I374,2)=0,
_xlpm.IsPrincipalRemainingBlankCondition,$I374="",
_xlpm.IsPeriodBlankCondition,ISBLANK($A375),
_xlpm.Calculation,IF(_xlpm.IsPeriodBlankCondition,"",IF(_xlpm.IsPrincipalRemainingBlankCondition,"",IF(_xlpm.IsPrincipalRemainingZeroCondition,"",_xlpm.InterestCalculation))),
_xlpm.Calculation
)</f>
        <v/>
      </c>
      <c r="G375" s="4" t="str">
        <f t="shared" si="48"/>
        <v/>
      </c>
      <c r="H375" s="4">
        <v>100</v>
      </c>
      <c r="I375" s="4" t="str">
        <f t="shared" si="41"/>
        <v/>
      </c>
      <c r="J375" s="4" t="str">
        <f t="shared" si="42"/>
        <v/>
      </c>
      <c r="K375" s="4" t="str">
        <f t="shared" si="43"/>
        <v/>
      </c>
      <c r="L375" s="4" t="str">
        <f t="shared" si="44"/>
        <v/>
      </c>
      <c r="M375" s="4" t="str">
        <f>_xlfn.LET(
_xlpm.CumulativeInterestCalculation,SUM($F$29:$F375),
_xlpm.IsPrincipalZeroCondition,ROUND($I374,2) = 0,
_xlpm.IsPrincipalRemainingBlankCondition,$I374="",
_xlpm.IsPeriodBlankCondition,ISBLANK($A375),
_xlpm.Calculation,IF(_xlpm.IsPeriodBlankCondition,"",IF(_xlpm.IsPrincipalRemainingBlankCondition,"",IF(_xlpm.IsPrincipalZeroCondition,"",_xlpm.CumulativeInterestCalculation))),
_xlpm.Calculation
)</f>
        <v/>
      </c>
      <c r="N375" s="4" t="str">
        <f>_xlfn.LET(
_xlpm.CumulativePrincipalCalculation,SUM($G$29:$H375),
_xlpm.CumulativePrincipalCalculationIfPrincipalLessThenOrEqualToMonthlyPaymentCondition,$N374+$H375,
_xlpm.PrincipalOwedCalculation,$B$10-$F375,
_xlpm.IsPrincipalLessThenOrEqualToMonthlyPaymentCondition,$I374&lt;=$B$10,
_xlpm.IsPrincipalZeroCondition,ROUND($I374,2) = 0,
_xlpm.IsPrincipalRemainingBlankCondition,$I374="",
_xlpm.IsPeriodBlankCondition,ISBLANK($A375),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75" s="4" t="str">
        <f>_xlfn.LET(
_xlpm.CumulativePMICalculation,SUM($K$29:$K375),
_xlpm.IsPrincipalZeroCondition,ROUND($I374,2) = 0,
_xlpm.IsPrincipalRemainingBlankCondition,$I374="",
_xlpm.IsPeriodBlankCondition,ISBLANK($A375),
_xlpm.Calculation,IF(_xlpm.IsPeriodBlankCondition,"",IF(_xlpm.IsPrincipalRemainingBlankCondition,"",IF(_xlpm.IsPrincipalZeroCondition,"",_xlpm.CumulativePMICalculation))),
_xlpm.Calculation
)</f>
        <v/>
      </c>
      <c r="P375" s="4" t="str">
        <f t="shared" si="47"/>
        <v/>
      </c>
      <c r="Q375" s="4" t="str">
        <f>_xlfn.LET(
_xlpm.CumulativeHousingPaymentsIncludingAdditionalCosts,SUM($L$29:$L375),
_xlpm.PrincipalOwedCalculation,$B$10-$F375,
_xlpm.IsPrincipalLessThenOrEqualToMonthlyPaymentCondition,$I374&lt;=$B$10,
_xlpm.IsPrincipalZeroCondition,ROUND($I374,2) = 0,
_xlpm.IsPrincipalRemainingBlankCondition,$I374="",
_xlpm.IsPeriodBlankCondition,ISBLANK($A375),
_xlpm.Calculation,IF(_xlpm.IsPeriodBlankCondition,"",IF(_xlpm.IsPrincipalRemainingBlankCondition,"",IF(_xlpm.IsPrincipalZeroCondition,"",_xlpm.CumulativeHousingPaymentsIncludingAdditionalCosts))),
_xlpm.Calculation
)</f>
        <v/>
      </c>
    </row>
    <row r="376" spans="1:17" x14ac:dyDescent="0.3">
      <c r="A376">
        <v>348</v>
      </c>
      <c r="B376" s="34">
        <f t="shared" si="45"/>
        <v>54393</v>
      </c>
      <c r="C376" s="53">
        <v>0.1</v>
      </c>
      <c r="D376" s="35" t="str">
        <f>_xlfn.LET(
_xlpm.Payment,IF(OR($C376&lt;&gt;$C375,$C375=""),-PMT($C376/12,COUNT($A376:$A$628),$I375),$D375),
_xlpm.IsPrincipalRemainingZeroCondition,ROUND($I375,2)=0,
_xlpm.IsPrincipalRemainingBlankCondition,$I375="",
_xlpm.IsPeriodBlankCondition,ISBLANK($A376),
_xlpm.Calculation,IF(_xlpm.IsPeriodBlankCondition,"",IF(_xlpm.IsPrincipalRemainingBlankCondition,"",IF(_xlpm.IsPrincipalRemainingZeroCondition,"",_xlpm.Payment))),
_xlpm.Calculation
)</f>
        <v/>
      </c>
      <c r="E376" s="4" t="str">
        <f t="shared" si="46"/>
        <v/>
      </c>
      <c r="F376" s="4" t="str" cm="1">
        <f t="array" ref="F376">_xlfn.LET(
_xlpm.InterestCalculation,$I375*($C376/12),
_xlpm.IsPrincipalRemainingZeroCondition,ROUND($I375,2)=0,
_xlpm.IsPrincipalRemainingBlankCondition,$I375="",
_xlpm.IsPeriodBlankCondition,ISBLANK($A376),
_xlpm.Calculation,IF(_xlpm.IsPeriodBlankCondition,"",IF(_xlpm.IsPrincipalRemainingBlankCondition,"",IF(_xlpm.IsPrincipalRemainingZeroCondition,"",_xlpm.InterestCalculation))),
_xlpm.Calculation
)</f>
        <v/>
      </c>
      <c r="G376" s="4" t="str">
        <f t="shared" si="48"/>
        <v/>
      </c>
      <c r="H376" s="4">
        <v>100</v>
      </c>
      <c r="I376" s="4" t="str">
        <f t="shared" si="41"/>
        <v/>
      </c>
      <c r="J376" s="4" t="str">
        <f t="shared" si="42"/>
        <v/>
      </c>
      <c r="K376" s="4" t="str">
        <f t="shared" si="43"/>
        <v/>
      </c>
      <c r="L376" s="4" t="str">
        <f t="shared" si="44"/>
        <v/>
      </c>
      <c r="M376" s="4" t="str">
        <f>_xlfn.LET(
_xlpm.CumulativeInterestCalculation,SUM($F$29:$F376),
_xlpm.IsPrincipalZeroCondition,ROUND($I375,2) = 0,
_xlpm.IsPrincipalRemainingBlankCondition,$I375="",
_xlpm.IsPeriodBlankCondition,ISBLANK($A376),
_xlpm.Calculation,IF(_xlpm.IsPeriodBlankCondition,"",IF(_xlpm.IsPrincipalRemainingBlankCondition,"",IF(_xlpm.IsPrincipalZeroCondition,"",_xlpm.CumulativeInterestCalculation))),
_xlpm.Calculation
)</f>
        <v/>
      </c>
      <c r="N376" s="4" t="str">
        <f>_xlfn.LET(
_xlpm.CumulativePrincipalCalculation,SUM($G$29:$H376),
_xlpm.CumulativePrincipalCalculationIfPrincipalLessThenOrEqualToMonthlyPaymentCondition,$N375+$H376,
_xlpm.PrincipalOwedCalculation,$B$10-$F376,
_xlpm.IsPrincipalLessThenOrEqualToMonthlyPaymentCondition,$I375&lt;=$B$10,
_xlpm.IsPrincipalZeroCondition,ROUND($I375,2) = 0,
_xlpm.IsPrincipalRemainingBlankCondition,$I375="",
_xlpm.IsPeriodBlankCondition,ISBLANK($A376),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76" s="4" t="str">
        <f>_xlfn.LET(
_xlpm.CumulativePMICalculation,SUM($K$29:$K376),
_xlpm.IsPrincipalZeroCondition,ROUND($I375,2) = 0,
_xlpm.IsPrincipalRemainingBlankCondition,$I375="",
_xlpm.IsPeriodBlankCondition,ISBLANK($A376),
_xlpm.Calculation,IF(_xlpm.IsPeriodBlankCondition,"",IF(_xlpm.IsPrincipalRemainingBlankCondition,"",IF(_xlpm.IsPrincipalZeroCondition,"",_xlpm.CumulativePMICalculation))),
_xlpm.Calculation
)</f>
        <v/>
      </c>
      <c r="P376" s="4" t="str">
        <f t="shared" si="47"/>
        <v/>
      </c>
      <c r="Q376" s="4" t="str">
        <f>_xlfn.LET(
_xlpm.CumulativeHousingPaymentsIncludingAdditionalCosts,SUM($L$29:$L376),
_xlpm.PrincipalOwedCalculation,$B$10-$F376,
_xlpm.IsPrincipalLessThenOrEqualToMonthlyPaymentCondition,$I375&lt;=$B$10,
_xlpm.IsPrincipalZeroCondition,ROUND($I375,2) = 0,
_xlpm.IsPrincipalRemainingBlankCondition,$I375="",
_xlpm.IsPeriodBlankCondition,ISBLANK($A376),
_xlpm.Calculation,IF(_xlpm.IsPeriodBlankCondition,"",IF(_xlpm.IsPrincipalRemainingBlankCondition,"",IF(_xlpm.IsPrincipalZeroCondition,"",_xlpm.CumulativeHousingPaymentsIncludingAdditionalCosts))),
_xlpm.Calculation
)</f>
        <v/>
      </c>
    </row>
    <row r="377" spans="1:17" x14ac:dyDescent="0.3">
      <c r="A377">
        <v>349</v>
      </c>
      <c r="B377" s="34">
        <f t="shared" si="45"/>
        <v>54424</v>
      </c>
      <c r="C377" s="53">
        <v>0.1</v>
      </c>
      <c r="D377" s="35" t="str">
        <f>_xlfn.LET(
_xlpm.Payment,IF(OR($C377&lt;&gt;$C376,$C376=""),-PMT($C377/12,COUNT($A377:$A$628),$I376),$D376),
_xlpm.IsPrincipalRemainingZeroCondition,ROUND($I376,2)=0,
_xlpm.IsPrincipalRemainingBlankCondition,$I376="",
_xlpm.IsPeriodBlankCondition,ISBLANK($A377),
_xlpm.Calculation,IF(_xlpm.IsPeriodBlankCondition,"",IF(_xlpm.IsPrincipalRemainingBlankCondition,"",IF(_xlpm.IsPrincipalRemainingZeroCondition,"",_xlpm.Payment))),
_xlpm.Calculation
)</f>
        <v/>
      </c>
      <c r="E377" s="4" t="str">
        <f t="shared" si="46"/>
        <v/>
      </c>
      <c r="F377" s="4" t="str" cm="1">
        <f t="array" ref="F377">_xlfn.LET(
_xlpm.InterestCalculation,$I376*($C377/12),
_xlpm.IsPrincipalRemainingZeroCondition,ROUND($I376,2)=0,
_xlpm.IsPrincipalRemainingBlankCondition,$I376="",
_xlpm.IsPeriodBlankCondition,ISBLANK($A377),
_xlpm.Calculation,IF(_xlpm.IsPeriodBlankCondition,"",IF(_xlpm.IsPrincipalRemainingBlankCondition,"",IF(_xlpm.IsPrincipalRemainingZeroCondition,"",_xlpm.InterestCalculation))),
_xlpm.Calculation
)</f>
        <v/>
      </c>
      <c r="G377" s="4" t="str">
        <f t="shared" si="48"/>
        <v/>
      </c>
      <c r="H377" s="4">
        <v>100</v>
      </c>
      <c r="I377" s="4" t="str">
        <f t="shared" si="41"/>
        <v/>
      </c>
      <c r="J377" s="4" t="str">
        <f t="shared" si="42"/>
        <v/>
      </c>
      <c r="K377" s="4" t="str">
        <f t="shared" si="43"/>
        <v/>
      </c>
      <c r="L377" s="4" t="str">
        <f t="shared" si="44"/>
        <v/>
      </c>
      <c r="M377" s="4" t="str">
        <f>_xlfn.LET(
_xlpm.CumulativeInterestCalculation,SUM($F$29:$F377),
_xlpm.IsPrincipalZeroCondition,ROUND($I376,2) = 0,
_xlpm.IsPrincipalRemainingBlankCondition,$I376="",
_xlpm.IsPeriodBlankCondition,ISBLANK($A377),
_xlpm.Calculation,IF(_xlpm.IsPeriodBlankCondition,"",IF(_xlpm.IsPrincipalRemainingBlankCondition,"",IF(_xlpm.IsPrincipalZeroCondition,"",_xlpm.CumulativeInterestCalculation))),
_xlpm.Calculation
)</f>
        <v/>
      </c>
      <c r="N377" s="4" t="str">
        <f>_xlfn.LET(
_xlpm.CumulativePrincipalCalculation,SUM($G$29:$H377),
_xlpm.CumulativePrincipalCalculationIfPrincipalLessThenOrEqualToMonthlyPaymentCondition,$N376+$H377,
_xlpm.PrincipalOwedCalculation,$B$10-$F377,
_xlpm.IsPrincipalLessThenOrEqualToMonthlyPaymentCondition,$I376&lt;=$B$10,
_xlpm.IsPrincipalZeroCondition,ROUND($I376,2) = 0,
_xlpm.IsPrincipalRemainingBlankCondition,$I376="",
_xlpm.IsPeriodBlankCondition,ISBLANK($A377),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77" s="4" t="str">
        <f>_xlfn.LET(
_xlpm.CumulativePMICalculation,SUM($K$29:$K377),
_xlpm.IsPrincipalZeroCondition,ROUND($I376,2) = 0,
_xlpm.IsPrincipalRemainingBlankCondition,$I376="",
_xlpm.IsPeriodBlankCondition,ISBLANK($A377),
_xlpm.Calculation,IF(_xlpm.IsPeriodBlankCondition,"",IF(_xlpm.IsPrincipalRemainingBlankCondition,"",IF(_xlpm.IsPrincipalZeroCondition,"",_xlpm.CumulativePMICalculation))),
_xlpm.Calculation
)</f>
        <v/>
      </c>
      <c r="P377" s="4" t="str">
        <f t="shared" si="47"/>
        <v/>
      </c>
      <c r="Q377" s="4" t="str">
        <f>_xlfn.LET(
_xlpm.CumulativeHousingPaymentsIncludingAdditionalCosts,SUM($L$29:$L377),
_xlpm.PrincipalOwedCalculation,$B$10-$F377,
_xlpm.IsPrincipalLessThenOrEqualToMonthlyPaymentCondition,$I376&lt;=$B$10,
_xlpm.IsPrincipalZeroCondition,ROUND($I376,2) = 0,
_xlpm.IsPrincipalRemainingBlankCondition,$I376="",
_xlpm.IsPeriodBlankCondition,ISBLANK($A377),
_xlpm.Calculation,IF(_xlpm.IsPeriodBlankCondition,"",IF(_xlpm.IsPrincipalRemainingBlankCondition,"",IF(_xlpm.IsPrincipalZeroCondition,"",_xlpm.CumulativeHousingPaymentsIncludingAdditionalCosts))),
_xlpm.Calculation
)</f>
        <v/>
      </c>
    </row>
    <row r="378" spans="1:17" x14ac:dyDescent="0.3">
      <c r="A378">
        <v>350</v>
      </c>
      <c r="B378" s="34">
        <f t="shared" si="45"/>
        <v>54455</v>
      </c>
      <c r="C378" s="53">
        <v>0.1</v>
      </c>
      <c r="D378" s="35" t="str">
        <f>_xlfn.LET(
_xlpm.Payment,IF(OR($C378&lt;&gt;$C377,$C377=""),-PMT($C378/12,COUNT($A378:$A$628),$I377),$D377),
_xlpm.IsPrincipalRemainingZeroCondition,ROUND($I377,2)=0,
_xlpm.IsPrincipalRemainingBlankCondition,$I377="",
_xlpm.IsPeriodBlankCondition,ISBLANK($A378),
_xlpm.Calculation,IF(_xlpm.IsPeriodBlankCondition,"",IF(_xlpm.IsPrincipalRemainingBlankCondition,"",IF(_xlpm.IsPrincipalRemainingZeroCondition,"",_xlpm.Payment))),
_xlpm.Calculation
)</f>
        <v/>
      </c>
      <c r="E378" s="4" t="str">
        <f t="shared" si="46"/>
        <v/>
      </c>
      <c r="F378" s="4" t="str" cm="1">
        <f t="array" ref="F378">_xlfn.LET(
_xlpm.InterestCalculation,$I377*($C378/12),
_xlpm.IsPrincipalRemainingZeroCondition,ROUND($I377,2)=0,
_xlpm.IsPrincipalRemainingBlankCondition,$I377="",
_xlpm.IsPeriodBlankCondition,ISBLANK($A378),
_xlpm.Calculation,IF(_xlpm.IsPeriodBlankCondition,"",IF(_xlpm.IsPrincipalRemainingBlankCondition,"",IF(_xlpm.IsPrincipalRemainingZeroCondition,"",_xlpm.InterestCalculation))),
_xlpm.Calculation
)</f>
        <v/>
      </c>
      <c r="G378" s="4" t="str">
        <f t="shared" si="48"/>
        <v/>
      </c>
      <c r="H378" s="4">
        <v>100</v>
      </c>
      <c r="I378" s="4" t="str">
        <f t="shared" si="41"/>
        <v/>
      </c>
      <c r="J378" s="4" t="str">
        <f t="shared" si="42"/>
        <v/>
      </c>
      <c r="K378" s="4" t="str">
        <f t="shared" si="43"/>
        <v/>
      </c>
      <c r="L378" s="4" t="str">
        <f t="shared" si="44"/>
        <v/>
      </c>
      <c r="M378" s="4" t="str">
        <f>_xlfn.LET(
_xlpm.CumulativeInterestCalculation,SUM($F$29:$F378),
_xlpm.IsPrincipalZeroCondition,ROUND($I377,2) = 0,
_xlpm.IsPrincipalRemainingBlankCondition,$I377="",
_xlpm.IsPeriodBlankCondition,ISBLANK($A378),
_xlpm.Calculation,IF(_xlpm.IsPeriodBlankCondition,"",IF(_xlpm.IsPrincipalRemainingBlankCondition,"",IF(_xlpm.IsPrincipalZeroCondition,"",_xlpm.CumulativeInterestCalculation))),
_xlpm.Calculation
)</f>
        <v/>
      </c>
      <c r="N378" s="4" t="str">
        <f>_xlfn.LET(
_xlpm.CumulativePrincipalCalculation,SUM($G$29:$H378),
_xlpm.CumulativePrincipalCalculationIfPrincipalLessThenOrEqualToMonthlyPaymentCondition,$N377+$H378,
_xlpm.PrincipalOwedCalculation,$B$10-$F378,
_xlpm.IsPrincipalLessThenOrEqualToMonthlyPaymentCondition,$I377&lt;=$B$10,
_xlpm.IsPrincipalZeroCondition,ROUND($I377,2) = 0,
_xlpm.IsPrincipalRemainingBlankCondition,$I377="",
_xlpm.IsPeriodBlankCondition,ISBLANK($A378),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78" s="4" t="str">
        <f>_xlfn.LET(
_xlpm.CumulativePMICalculation,SUM($K$29:$K378),
_xlpm.IsPrincipalZeroCondition,ROUND($I377,2) = 0,
_xlpm.IsPrincipalRemainingBlankCondition,$I377="",
_xlpm.IsPeriodBlankCondition,ISBLANK($A378),
_xlpm.Calculation,IF(_xlpm.IsPeriodBlankCondition,"",IF(_xlpm.IsPrincipalRemainingBlankCondition,"",IF(_xlpm.IsPrincipalZeroCondition,"",_xlpm.CumulativePMICalculation))),
_xlpm.Calculation
)</f>
        <v/>
      </c>
      <c r="P378" s="4" t="str">
        <f t="shared" si="47"/>
        <v/>
      </c>
      <c r="Q378" s="4" t="str">
        <f>_xlfn.LET(
_xlpm.CumulativeHousingPaymentsIncludingAdditionalCosts,SUM($L$29:$L378),
_xlpm.PrincipalOwedCalculation,$B$10-$F378,
_xlpm.IsPrincipalLessThenOrEqualToMonthlyPaymentCondition,$I377&lt;=$B$10,
_xlpm.IsPrincipalZeroCondition,ROUND($I377,2) = 0,
_xlpm.IsPrincipalRemainingBlankCondition,$I377="",
_xlpm.IsPeriodBlankCondition,ISBLANK($A378),
_xlpm.Calculation,IF(_xlpm.IsPeriodBlankCondition,"",IF(_xlpm.IsPrincipalRemainingBlankCondition,"",IF(_xlpm.IsPrincipalZeroCondition,"",_xlpm.CumulativeHousingPaymentsIncludingAdditionalCosts))),
_xlpm.Calculation
)</f>
        <v/>
      </c>
    </row>
    <row r="379" spans="1:17" x14ac:dyDescent="0.3">
      <c r="A379">
        <v>351</v>
      </c>
      <c r="B379" s="34">
        <f t="shared" si="45"/>
        <v>54483</v>
      </c>
      <c r="C379" s="53">
        <v>0.1</v>
      </c>
      <c r="D379" s="35" t="str">
        <f>_xlfn.LET(
_xlpm.Payment,IF(OR($C379&lt;&gt;$C378,$C378=""),-PMT($C379/12,COUNT($A379:$A$628),$I378),$D378),
_xlpm.IsPrincipalRemainingZeroCondition,ROUND($I378,2)=0,
_xlpm.IsPrincipalRemainingBlankCondition,$I378="",
_xlpm.IsPeriodBlankCondition,ISBLANK($A379),
_xlpm.Calculation,IF(_xlpm.IsPeriodBlankCondition,"",IF(_xlpm.IsPrincipalRemainingBlankCondition,"",IF(_xlpm.IsPrincipalRemainingZeroCondition,"",_xlpm.Payment))),
_xlpm.Calculation
)</f>
        <v/>
      </c>
      <c r="E379" s="4" t="str">
        <f t="shared" si="46"/>
        <v/>
      </c>
      <c r="F379" s="4" t="str" cm="1">
        <f t="array" ref="F379">_xlfn.LET(
_xlpm.InterestCalculation,$I378*($C379/12),
_xlpm.IsPrincipalRemainingZeroCondition,ROUND($I378,2)=0,
_xlpm.IsPrincipalRemainingBlankCondition,$I378="",
_xlpm.IsPeriodBlankCondition,ISBLANK($A379),
_xlpm.Calculation,IF(_xlpm.IsPeriodBlankCondition,"",IF(_xlpm.IsPrincipalRemainingBlankCondition,"",IF(_xlpm.IsPrincipalRemainingZeroCondition,"",_xlpm.InterestCalculation))),
_xlpm.Calculation
)</f>
        <v/>
      </c>
      <c r="G379" s="4" t="str">
        <f t="shared" si="48"/>
        <v/>
      </c>
      <c r="H379" s="4">
        <v>100</v>
      </c>
      <c r="I379" s="4" t="str">
        <f t="shared" si="41"/>
        <v/>
      </c>
      <c r="J379" s="4" t="str">
        <f t="shared" si="42"/>
        <v/>
      </c>
      <c r="K379" s="4" t="str">
        <f t="shared" si="43"/>
        <v/>
      </c>
      <c r="L379" s="4" t="str">
        <f t="shared" si="44"/>
        <v/>
      </c>
      <c r="M379" s="4" t="str">
        <f>_xlfn.LET(
_xlpm.CumulativeInterestCalculation,SUM($F$29:$F379),
_xlpm.IsPrincipalZeroCondition,ROUND($I378,2) = 0,
_xlpm.IsPrincipalRemainingBlankCondition,$I378="",
_xlpm.IsPeriodBlankCondition,ISBLANK($A379),
_xlpm.Calculation,IF(_xlpm.IsPeriodBlankCondition,"",IF(_xlpm.IsPrincipalRemainingBlankCondition,"",IF(_xlpm.IsPrincipalZeroCondition,"",_xlpm.CumulativeInterestCalculation))),
_xlpm.Calculation
)</f>
        <v/>
      </c>
      <c r="N379" s="4" t="str">
        <f>_xlfn.LET(
_xlpm.CumulativePrincipalCalculation,SUM($G$29:$H379),
_xlpm.CumulativePrincipalCalculationIfPrincipalLessThenOrEqualToMonthlyPaymentCondition,$N378+$H379,
_xlpm.PrincipalOwedCalculation,$B$10-$F379,
_xlpm.IsPrincipalLessThenOrEqualToMonthlyPaymentCondition,$I378&lt;=$B$10,
_xlpm.IsPrincipalZeroCondition,ROUND($I378,2) = 0,
_xlpm.IsPrincipalRemainingBlankCondition,$I378="",
_xlpm.IsPeriodBlankCondition,ISBLANK($A379),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79" s="4" t="str">
        <f>_xlfn.LET(
_xlpm.CumulativePMICalculation,SUM($K$29:$K379),
_xlpm.IsPrincipalZeroCondition,ROUND($I378,2) = 0,
_xlpm.IsPrincipalRemainingBlankCondition,$I378="",
_xlpm.IsPeriodBlankCondition,ISBLANK($A379),
_xlpm.Calculation,IF(_xlpm.IsPeriodBlankCondition,"",IF(_xlpm.IsPrincipalRemainingBlankCondition,"",IF(_xlpm.IsPrincipalZeroCondition,"",_xlpm.CumulativePMICalculation))),
_xlpm.Calculation
)</f>
        <v/>
      </c>
      <c r="P379" s="4" t="str">
        <f t="shared" si="47"/>
        <v/>
      </c>
      <c r="Q379" s="4" t="str">
        <f>_xlfn.LET(
_xlpm.CumulativeHousingPaymentsIncludingAdditionalCosts,SUM($L$29:$L379),
_xlpm.PrincipalOwedCalculation,$B$10-$F379,
_xlpm.IsPrincipalLessThenOrEqualToMonthlyPaymentCondition,$I378&lt;=$B$10,
_xlpm.IsPrincipalZeroCondition,ROUND($I378,2) = 0,
_xlpm.IsPrincipalRemainingBlankCondition,$I378="",
_xlpm.IsPeriodBlankCondition,ISBLANK($A379),
_xlpm.Calculation,IF(_xlpm.IsPeriodBlankCondition,"",IF(_xlpm.IsPrincipalRemainingBlankCondition,"",IF(_xlpm.IsPrincipalZeroCondition,"",_xlpm.CumulativeHousingPaymentsIncludingAdditionalCosts))),
_xlpm.Calculation
)</f>
        <v/>
      </c>
    </row>
    <row r="380" spans="1:17" x14ac:dyDescent="0.3">
      <c r="A380">
        <v>352</v>
      </c>
      <c r="B380" s="34">
        <f t="shared" si="45"/>
        <v>54514</v>
      </c>
      <c r="C380" s="53">
        <v>0.1</v>
      </c>
      <c r="D380" s="35" t="str">
        <f>_xlfn.LET(
_xlpm.Payment,IF(OR($C380&lt;&gt;$C379,$C379=""),-PMT($C380/12,COUNT($A380:$A$628),$I379),$D379),
_xlpm.IsPrincipalRemainingZeroCondition,ROUND($I379,2)=0,
_xlpm.IsPrincipalRemainingBlankCondition,$I379="",
_xlpm.IsPeriodBlankCondition,ISBLANK($A380),
_xlpm.Calculation,IF(_xlpm.IsPeriodBlankCondition,"",IF(_xlpm.IsPrincipalRemainingBlankCondition,"",IF(_xlpm.IsPrincipalRemainingZeroCondition,"",_xlpm.Payment))),
_xlpm.Calculation
)</f>
        <v/>
      </c>
      <c r="E380" s="4" t="str">
        <f t="shared" si="46"/>
        <v/>
      </c>
      <c r="F380" s="4" t="str" cm="1">
        <f t="array" ref="F380">_xlfn.LET(
_xlpm.InterestCalculation,$I379*($C380/12),
_xlpm.IsPrincipalRemainingZeroCondition,ROUND($I379,2)=0,
_xlpm.IsPrincipalRemainingBlankCondition,$I379="",
_xlpm.IsPeriodBlankCondition,ISBLANK($A380),
_xlpm.Calculation,IF(_xlpm.IsPeriodBlankCondition,"",IF(_xlpm.IsPrincipalRemainingBlankCondition,"",IF(_xlpm.IsPrincipalRemainingZeroCondition,"",_xlpm.InterestCalculation))),
_xlpm.Calculation
)</f>
        <v/>
      </c>
      <c r="G380" s="4" t="str">
        <f t="shared" si="48"/>
        <v/>
      </c>
      <c r="H380" s="4">
        <v>100</v>
      </c>
      <c r="I380" s="4" t="str">
        <f t="shared" si="41"/>
        <v/>
      </c>
      <c r="J380" s="4" t="str">
        <f t="shared" si="42"/>
        <v/>
      </c>
      <c r="K380" s="4" t="str">
        <f t="shared" si="43"/>
        <v/>
      </c>
      <c r="L380" s="4" t="str">
        <f t="shared" si="44"/>
        <v/>
      </c>
      <c r="M380" s="4" t="str">
        <f>_xlfn.LET(
_xlpm.CumulativeInterestCalculation,SUM($F$29:$F380),
_xlpm.IsPrincipalZeroCondition,ROUND($I379,2) = 0,
_xlpm.IsPrincipalRemainingBlankCondition,$I379="",
_xlpm.IsPeriodBlankCondition,ISBLANK($A380),
_xlpm.Calculation,IF(_xlpm.IsPeriodBlankCondition,"",IF(_xlpm.IsPrincipalRemainingBlankCondition,"",IF(_xlpm.IsPrincipalZeroCondition,"",_xlpm.CumulativeInterestCalculation))),
_xlpm.Calculation
)</f>
        <v/>
      </c>
      <c r="N380" s="4" t="str">
        <f>_xlfn.LET(
_xlpm.CumulativePrincipalCalculation,SUM($G$29:$H380),
_xlpm.CumulativePrincipalCalculationIfPrincipalLessThenOrEqualToMonthlyPaymentCondition,$N379+$H380,
_xlpm.PrincipalOwedCalculation,$B$10-$F380,
_xlpm.IsPrincipalLessThenOrEqualToMonthlyPaymentCondition,$I379&lt;=$B$10,
_xlpm.IsPrincipalZeroCondition,ROUND($I379,2) = 0,
_xlpm.IsPrincipalRemainingBlankCondition,$I379="",
_xlpm.IsPeriodBlankCondition,ISBLANK($A380),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80" s="4" t="str">
        <f>_xlfn.LET(
_xlpm.CumulativePMICalculation,SUM($K$29:$K380),
_xlpm.IsPrincipalZeroCondition,ROUND($I379,2) = 0,
_xlpm.IsPrincipalRemainingBlankCondition,$I379="",
_xlpm.IsPeriodBlankCondition,ISBLANK($A380),
_xlpm.Calculation,IF(_xlpm.IsPeriodBlankCondition,"",IF(_xlpm.IsPrincipalRemainingBlankCondition,"",IF(_xlpm.IsPrincipalZeroCondition,"",_xlpm.CumulativePMICalculation))),
_xlpm.Calculation
)</f>
        <v/>
      </c>
      <c r="P380" s="4" t="str">
        <f t="shared" si="47"/>
        <v/>
      </c>
      <c r="Q380" s="4" t="str">
        <f>_xlfn.LET(
_xlpm.CumulativeHousingPaymentsIncludingAdditionalCosts,SUM($L$29:$L380),
_xlpm.PrincipalOwedCalculation,$B$10-$F380,
_xlpm.IsPrincipalLessThenOrEqualToMonthlyPaymentCondition,$I379&lt;=$B$10,
_xlpm.IsPrincipalZeroCondition,ROUND($I379,2) = 0,
_xlpm.IsPrincipalRemainingBlankCondition,$I379="",
_xlpm.IsPeriodBlankCondition,ISBLANK($A380),
_xlpm.Calculation,IF(_xlpm.IsPeriodBlankCondition,"",IF(_xlpm.IsPrincipalRemainingBlankCondition,"",IF(_xlpm.IsPrincipalZeroCondition,"",_xlpm.CumulativeHousingPaymentsIncludingAdditionalCosts))),
_xlpm.Calculation
)</f>
        <v/>
      </c>
    </row>
    <row r="381" spans="1:17" x14ac:dyDescent="0.3">
      <c r="A381">
        <v>353</v>
      </c>
      <c r="B381" s="34">
        <f t="shared" si="45"/>
        <v>54544</v>
      </c>
      <c r="C381" s="53">
        <v>0.1</v>
      </c>
      <c r="D381" s="35" t="str">
        <f>_xlfn.LET(
_xlpm.Payment,IF(OR($C381&lt;&gt;$C380,$C380=""),-PMT($C381/12,COUNT($A381:$A$628),$I380),$D380),
_xlpm.IsPrincipalRemainingZeroCondition,ROUND($I380,2)=0,
_xlpm.IsPrincipalRemainingBlankCondition,$I380="",
_xlpm.IsPeriodBlankCondition,ISBLANK($A381),
_xlpm.Calculation,IF(_xlpm.IsPeriodBlankCondition,"",IF(_xlpm.IsPrincipalRemainingBlankCondition,"",IF(_xlpm.IsPrincipalRemainingZeroCondition,"",_xlpm.Payment))),
_xlpm.Calculation
)</f>
        <v/>
      </c>
      <c r="E381" s="4" t="str">
        <f t="shared" si="46"/>
        <v/>
      </c>
      <c r="F381" s="4" t="str" cm="1">
        <f t="array" ref="F381">_xlfn.LET(
_xlpm.InterestCalculation,$I380*($C381/12),
_xlpm.IsPrincipalRemainingZeroCondition,ROUND($I380,2)=0,
_xlpm.IsPrincipalRemainingBlankCondition,$I380="",
_xlpm.IsPeriodBlankCondition,ISBLANK($A381),
_xlpm.Calculation,IF(_xlpm.IsPeriodBlankCondition,"",IF(_xlpm.IsPrincipalRemainingBlankCondition,"",IF(_xlpm.IsPrincipalRemainingZeroCondition,"",_xlpm.InterestCalculation))),
_xlpm.Calculation
)</f>
        <v/>
      </c>
      <c r="G381" s="4" t="str">
        <f t="shared" si="48"/>
        <v/>
      </c>
      <c r="H381" s="4">
        <v>100</v>
      </c>
      <c r="I381" s="4" t="str">
        <f t="shared" si="41"/>
        <v/>
      </c>
      <c r="J381" s="4" t="str">
        <f t="shared" si="42"/>
        <v/>
      </c>
      <c r="K381" s="4" t="str">
        <f t="shared" si="43"/>
        <v/>
      </c>
      <c r="L381" s="4" t="str">
        <f t="shared" si="44"/>
        <v/>
      </c>
      <c r="M381" s="4" t="str">
        <f>_xlfn.LET(
_xlpm.CumulativeInterestCalculation,SUM($F$29:$F381),
_xlpm.IsPrincipalZeroCondition,ROUND($I380,2) = 0,
_xlpm.IsPrincipalRemainingBlankCondition,$I380="",
_xlpm.IsPeriodBlankCondition,ISBLANK($A381),
_xlpm.Calculation,IF(_xlpm.IsPeriodBlankCondition,"",IF(_xlpm.IsPrincipalRemainingBlankCondition,"",IF(_xlpm.IsPrincipalZeroCondition,"",_xlpm.CumulativeInterestCalculation))),
_xlpm.Calculation
)</f>
        <v/>
      </c>
      <c r="N381" s="4" t="str">
        <f>_xlfn.LET(
_xlpm.CumulativePrincipalCalculation,SUM($G$29:$H381),
_xlpm.CumulativePrincipalCalculationIfPrincipalLessThenOrEqualToMonthlyPaymentCondition,$N380+$H381,
_xlpm.PrincipalOwedCalculation,$B$10-$F381,
_xlpm.IsPrincipalLessThenOrEqualToMonthlyPaymentCondition,$I380&lt;=$B$10,
_xlpm.IsPrincipalZeroCondition,ROUND($I380,2) = 0,
_xlpm.IsPrincipalRemainingBlankCondition,$I380="",
_xlpm.IsPeriodBlankCondition,ISBLANK($A381),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81" s="4" t="str">
        <f>_xlfn.LET(
_xlpm.CumulativePMICalculation,SUM($K$29:$K381),
_xlpm.IsPrincipalZeroCondition,ROUND($I380,2) = 0,
_xlpm.IsPrincipalRemainingBlankCondition,$I380="",
_xlpm.IsPeriodBlankCondition,ISBLANK($A381),
_xlpm.Calculation,IF(_xlpm.IsPeriodBlankCondition,"",IF(_xlpm.IsPrincipalRemainingBlankCondition,"",IF(_xlpm.IsPrincipalZeroCondition,"",_xlpm.CumulativePMICalculation))),
_xlpm.Calculation
)</f>
        <v/>
      </c>
      <c r="P381" s="4" t="str">
        <f t="shared" si="47"/>
        <v/>
      </c>
      <c r="Q381" s="4" t="str">
        <f>_xlfn.LET(
_xlpm.CumulativeHousingPaymentsIncludingAdditionalCosts,SUM($L$29:$L381),
_xlpm.PrincipalOwedCalculation,$B$10-$F381,
_xlpm.IsPrincipalLessThenOrEqualToMonthlyPaymentCondition,$I380&lt;=$B$10,
_xlpm.IsPrincipalZeroCondition,ROUND($I380,2) = 0,
_xlpm.IsPrincipalRemainingBlankCondition,$I380="",
_xlpm.IsPeriodBlankCondition,ISBLANK($A381),
_xlpm.Calculation,IF(_xlpm.IsPeriodBlankCondition,"",IF(_xlpm.IsPrincipalRemainingBlankCondition,"",IF(_xlpm.IsPrincipalZeroCondition,"",_xlpm.CumulativeHousingPaymentsIncludingAdditionalCosts))),
_xlpm.Calculation
)</f>
        <v/>
      </c>
    </row>
    <row r="382" spans="1:17" x14ac:dyDescent="0.3">
      <c r="A382">
        <v>354</v>
      </c>
      <c r="B382" s="34">
        <f t="shared" si="45"/>
        <v>54575</v>
      </c>
      <c r="C382" s="53">
        <v>0.1</v>
      </c>
      <c r="D382" s="35" t="str">
        <f>_xlfn.LET(
_xlpm.Payment,IF(OR($C382&lt;&gt;$C381,$C381=""),-PMT($C382/12,COUNT($A382:$A$628),$I381),$D381),
_xlpm.IsPrincipalRemainingZeroCondition,ROUND($I381,2)=0,
_xlpm.IsPrincipalRemainingBlankCondition,$I381="",
_xlpm.IsPeriodBlankCondition,ISBLANK($A382),
_xlpm.Calculation,IF(_xlpm.IsPeriodBlankCondition,"",IF(_xlpm.IsPrincipalRemainingBlankCondition,"",IF(_xlpm.IsPrincipalRemainingZeroCondition,"",_xlpm.Payment))),
_xlpm.Calculation
)</f>
        <v/>
      </c>
      <c r="E382" s="4" t="str">
        <f t="shared" si="46"/>
        <v/>
      </c>
      <c r="F382" s="4" t="str" cm="1">
        <f t="array" ref="F382">_xlfn.LET(
_xlpm.InterestCalculation,$I381*($C382/12),
_xlpm.IsPrincipalRemainingZeroCondition,ROUND($I381,2)=0,
_xlpm.IsPrincipalRemainingBlankCondition,$I381="",
_xlpm.IsPeriodBlankCondition,ISBLANK($A382),
_xlpm.Calculation,IF(_xlpm.IsPeriodBlankCondition,"",IF(_xlpm.IsPrincipalRemainingBlankCondition,"",IF(_xlpm.IsPrincipalRemainingZeroCondition,"",_xlpm.InterestCalculation))),
_xlpm.Calculation
)</f>
        <v/>
      </c>
      <c r="G382" s="4" t="str">
        <f t="shared" si="48"/>
        <v/>
      </c>
      <c r="H382" s="4">
        <v>100</v>
      </c>
      <c r="I382" s="4" t="str">
        <f t="shared" si="41"/>
        <v/>
      </c>
      <c r="J382" s="4" t="str">
        <f t="shared" si="42"/>
        <v/>
      </c>
      <c r="K382" s="4" t="str">
        <f t="shared" si="43"/>
        <v/>
      </c>
      <c r="L382" s="4" t="str">
        <f t="shared" si="44"/>
        <v/>
      </c>
      <c r="M382" s="4" t="str">
        <f>_xlfn.LET(
_xlpm.CumulativeInterestCalculation,SUM($F$29:$F382),
_xlpm.IsPrincipalZeroCondition,ROUND($I381,2) = 0,
_xlpm.IsPrincipalRemainingBlankCondition,$I381="",
_xlpm.IsPeriodBlankCondition,ISBLANK($A382),
_xlpm.Calculation,IF(_xlpm.IsPeriodBlankCondition,"",IF(_xlpm.IsPrincipalRemainingBlankCondition,"",IF(_xlpm.IsPrincipalZeroCondition,"",_xlpm.CumulativeInterestCalculation))),
_xlpm.Calculation
)</f>
        <v/>
      </c>
      <c r="N382" s="4" t="str">
        <f>_xlfn.LET(
_xlpm.CumulativePrincipalCalculation,SUM($G$29:$H382),
_xlpm.CumulativePrincipalCalculationIfPrincipalLessThenOrEqualToMonthlyPaymentCondition,$N381+$H382,
_xlpm.PrincipalOwedCalculation,$B$10-$F382,
_xlpm.IsPrincipalLessThenOrEqualToMonthlyPaymentCondition,$I381&lt;=$B$10,
_xlpm.IsPrincipalZeroCondition,ROUND($I381,2) = 0,
_xlpm.IsPrincipalRemainingBlankCondition,$I381="",
_xlpm.IsPeriodBlankCondition,ISBLANK($A382),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82" s="4" t="str">
        <f>_xlfn.LET(
_xlpm.CumulativePMICalculation,SUM($K$29:$K382),
_xlpm.IsPrincipalZeroCondition,ROUND($I381,2) = 0,
_xlpm.IsPrincipalRemainingBlankCondition,$I381="",
_xlpm.IsPeriodBlankCondition,ISBLANK($A382),
_xlpm.Calculation,IF(_xlpm.IsPeriodBlankCondition,"",IF(_xlpm.IsPrincipalRemainingBlankCondition,"",IF(_xlpm.IsPrincipalZeroCondition,"",_xlpm.CumulativePMICalculation))),
_xlpm.Calculation
)</f>
        <v/>
      </c>
      <c r="P382" s="4" t="str">
        <f t="shared" si="47"/>
        <v/>
      </c>
      <c r="Q382" s="4" t="str">
        <f>_xlfn.LET(
_xlpm.CumulativeHousingPaymentsIncludingAdditionalCosts,SUM($L$29:$L382),
_xlpm.PrincipalOwedCalculation,$B$10-$F382,
_xlpm.IsPrincipalLessThenOrEqualToMonthlyPaymentCondition,$I381&lt;=$B$10,
_xlpm.IsPrincipalZeroCondition,ROUND($I381,2) = 0,
_xlpm.IsPrincipalRemainingBlankCondition,$I381="",
_xlpm.IsPeriodBlankCondition,ISBLANK($A382),
_xlpm.Calculation,IF(_xlpm.IsPeriodBlankCondition,"",IF(_xlpm.IsPrincipalRemainingBlankCondition,"",IF(_xlpm.IsPrincipalZeroCondition,"",_xlpm.CumulativeHousingPaymentsIncludingAdditionalCosts))),
_xlpm.Calculation
)</f>
        <v/>
      </c>
    </row>
    <row r="383" spans="1:17" x14ac:dyDescent="0.3">
      <c r="A383">
        <v>355</v>
      </c>
      <c r="B383" s="34">
        <f t="shared" si="45"/>
        <v>54605</v>
      </c>
      <c r="C383" s="53">
        <v>0.1</v>
      </c>
      <c r="D383" s="35" t="str">
        <f>_xlfn.LET(
_xlpm.Payment,IF(OR($C383&lt;&gt;$C382,$C382=""),-PMT($C383/12,COUNT($A383:$A$628),$I382),$D382),
_xlpm.IsPrincipalRemainingZeroCondition,ROUND($I382,2)=0,
_xlpm.IsPrincipalRemainingBlankCondition,$I382="",
_xlpm.IsPeriodBlankCondition,ISBLANK($A383),
_xlpm.Calculation,IF(_xlpm.IsPeriodBlankCondition,"",IF(_xlpm.IsPrincipalRemainingBlankCondition,"",IF(_xlpm.IsPrincipalRemainingZeroCondition,"",_xlpm.Payment))),
_xlpm.Calculation
)</f>
        <v/>
      </c>
      <c r="E383" s="4" t="str">
        <f t="shared" si="46"/>
        <v/>
      </c>
      <c r="F383" s="4" t="str" cm="1">
        <f t="array" ref="F383">_xlfn.LET(
_xlpm.InterestCalculation,$I382*($C383/12),
_xlpm.IsPrincipalRemainingZeroCondition,ROUND($I382,2)=0,
_xlpm.IsPrincipalRemainingBlankCondition,$I382="",
_xlpm.IsPeriodBlankCondition,ISBLANK($A383),
_xlpm.Calculation,IF(_xlpm.IsPeriodBlankCondition,"",IF(_xlpm.IsPrincipalRemainingBlankCondition,"",IF(_xlpm.IsPrincipalRemainingZeroCondition,"",_xlpm.InterestCalculation))),
_xlpm.Calculation
)</f>
        <v/>
      </c>
      <c r="G383" s="4" t="str">
        <f t="shared" si="48"/>
        <v/>
      </c>
      <c r="H383" s="4">
        <v>100</v>
      </c>
      <c r="I383" s="4" t="str">
        <f t="shared" si="41"/>
        <v/>
      </c>
      <c r="J383" s="4" t="str">
        <f t="shared" si="42"/>
        <v/>
      </c>
      <c r="K383" s="4" t="str">
        <f t="shared" si="43"/>
        <v/>
      </c>
      <c r="L383" s="4" t="str">
        <f t="shared" si="44"/>
        <v/>
      </c>
      <c r="M383" s="4" t="str">
        <f>_xlfn.LET(
_xlpm.CumulativeInterestCalculation,SUM($F$29:$F383),
_xlpm.IsPrincipalZeroCondition,ROUND($I382,2) = 0,
_xlpm.IsPrincipalRemainingBlankCondition,$I382="",
_xlpm.IsPeriodBlankCondition,ISBLANK($A383),
_xlpm.Calculation,IF(_xlpm.IsPeriodBlankCondition,"",IF(_xlpm.IsPrincipalRemainingBlankCondition,"",IF(_xlpm.IsPrincipalZeroCondition,"",_xlpm.CumulativeInterestCalculation))),
_xlpm.Calculation
)</f>
        <v/>
      </c>
      <c r="N383" s="4" t="str">
        <f>_xlfn.LET(
_xlpm.CumulativePrincipalCalculation,SUM($G$29:$H383),
_xlpm.CumulativePrincipalCalculationIfPrincipalLessThenOrEqualToMonthlyPaymentCondition,$N382+$H383,
_xlpm.PrincipalOwedCalculation,$B$10-$F383,
_xlpm.IsPrincipalLessThenOrEqualToMonthlyPaymentCondition,$I382&lt;=$B$10,
_xlpm.IsPrincipalZeroCondition,ROUND($I382,2) = 0,
_xlpm.IsPrincipalRemainingBlankCondition,$I382="",
_xlpm.IsPeriodBlankCondition,ISBLANK($A383),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83" s="4" t="str">
        <f>_xlfn.LET(
_xlpm.CumulativePMICalculation,SUM($K$29:$K383),
_xlpm.IsPrincipalZeroCondition,ROUND($I382,2) = 0,
_xlpm.IsPrincipalRemainingBlankCondition,$I382="",
_xlpm.IsPeriodBlankCondition,ISBLANK($A383),
_xlpm.Calculation,IF(_xlpm.IsPeriodBlankCondition,"",IF(_xlpm.IsPrincipalRemainingBlankCondition,"",IF(_xlpm.IsPrincipalZeroCondition,"",_xlpm.CumulativePMICalculation))),
_xlpm.Calculation
)</f>
        <v/>
      </c>
      <c r="P383" s="4" t="str">
        <f t="shared" si="47"/>
        <v/>
      </c>
      <c r="Q383" s="4" t="str">
        <f>_xlfn.LET(
_xlpm.CumulativeHousingPaymentsIncludingAdditionalCosts,SUM($L$29:$L383),
_xlpm.PrincipalOwedCalculation,$B$10-$F383,
_xlpm.IsPrincipalLessThenOrEqualToMonthlyPaymentCondition,$I382&lt;=$B$10,
_xlpm.IsPrincipalZeroCondition,ROUND($I382,2) = 0,
_xlpm.IsPrincipalRemainingBlankCondition,$I382="",
_xlpm.IsPeriodBlankCondition,ISBLANK($A383),
_xlpm.Calculation,IF(_xlpm.IsPeriodBlankCondition,"",IF(_xlpm.IsPrincipalRemainingBlankCondition,"",IF(_xlpm.IsPrincipalZeroCondition,"",_xlpm.CumulativeHousingPaymentsIncludingAdditionalCosts))),
_xlpm.Calculation
)</f>
        <v/>
      </c>
    </row>
    <row r="384" spans="1:17" x14ac:dyDescent="0.3">
      <c r="A384">
        <v>356</v>
      </c>
      <c r="B384" s="34">
        <f t="shared" si="45"/>
        <v>54636</v>
      </c>
      <c r="C384" s="53">
        <v>0.1</v>
      </c>
      <c r="D384" s="35" t="str">
        <f>_xlfn.LET(
_xlpm.Payment,IF(OR($C384&lt;&gt;$C383,$C383=""),-PMT($C384/12,COUNT($A384:$A$628),$I383),$D383),
_xlpm.IsPrincipalRemainingZeroCondition,ROUND($I383,2)=0,
_xlpm.IsPrincipalRemainingBlankCondition,$I383="",
_xlpm.IsPeriodBlankCondition,ISBLANK($A384),
_xlpm.Calculation,IF(_xlpm.IsPeriodBlankCondition,"",IF(_xlpm.IsPrincipalRemainingBlankCondition,"",IF(_xlpm.IsPrincipalRemainingZeroCondition,"",_xlpm.Payment))),
_xlpm.Calculation
)</f>
        <v/>
      </c>
      <c r="E384" s="4" t="str">
        <f t="shared" si="46"/>
        <v/>
      </c>
      <c r="F384" s="4" t="str" cm="1">
        <f t="array" ref="F384">_xlfn.LET(
_xlpm.InterestCalculation,$I383*($C384/12),
_xlpm.IsPrincipalRemainingZeroCondition,ROUND($I383,2)=0,
_xlpm.IsPrincipalRemainingBlankCondition,$I383="",
_xlpm.IsPeriodBlankCondition,ISBLANK($A384),
_xlpm.Calculation,IF(_xlpm.IsPeriodBlankCondition,"",IF(_xlpm.IsPrincipalRemainingBlankCondition,"",IF(_xlpm.IsPrincipalRemainingZeroCondition,"",_xlpm.InterestCalculation))),
_xlpm.Calculation
)</f>
        <v/>
      </c>
      <c r="G384" s="4" t="str">
        <f t="shared" si="48"/>
        <v/>
      </c>
      <c r="H384" s="4">
        <v>100</v>
      </c>
      <c r="I384" s="4" t="str">
        <f t="shared" si="41"/>
        <v/>
      </c>
      <c r="J384" s="4" t="str">
        <f t="shared" si="42"/>
        <v/>
      </c>
      <c r="K384" s="4" t="str">
        <f t="shared" si="43"/>
        <v/>
      </c>
      <c r="L384" s="4" t="str">
        <f t="shared" si="44"/>
        <v/>
      </c>
      <c r="M384" s="4" t="str">
        <f>_xlfn.LET(
_xlpm.CumulativeInterestCalculation,SUM($F$29:$F384),
_xlpm.IsPrincipalZeroCondition,ROUND($I383,2) = 0,
_xlpm.IsPrincipalRemainingBlankCondition,$I383="",
_xlpm.IsPeriodBlankCondition,ISBLANK($A384),
_xlpm.Calculation,IF(_xlpm.IsPeriodBlankCondition,"",IF(_xlpm.IsPrincipalRemainingBlankCondition,"",IF(_xlpm.IsPrincipalZeroCondition,"",_xlpm.CumulativeInterestCalculation))),
_xlpm.Calculation
)</f>
        <v/>
      </c>
      <c r="N384" s="4" t="str">
        <f>_xlfn.LET(
_xlpm.CumulativePrincipalCalculation,SUM($G$29:$H384),
_xlpm.CumulativePrincipalCalculationIfPrincipalLessThenOrEqualToMonthlyPaymentCondition,$N383+$H384,
_xlpm.PrincipalOwedCalculation,$B$10-$F384,
_xlpm.IsPrincipalLessThenOrEqualToMonthlyPaymentCondition,$I383&lt;=$B$10,
_xlpm.IsPrincipalZeroCondition,ROUND($I383,2) = 0,
_xlpm.IsPrincipalRemainingBlankCondition,$I383="",
_xlpm.IsPeriodBlankCondition,ISBLANK($A384),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84" s="4" t="str">
        <f>_xlfn.LET(
_xlpm.CumulativePMICalculation,SUM($K$29:$K384),
_xlpm.IsPrincipalZeroCondition,ROUND($I383,2) = 0,
_xlpm.IsPrincipalRemainingBlankCondition,$I383="",
_xlpm.IsPeriodBlankCondition,ISBLANK($A384),
_xlpm.Calculation,IF(_xlpm.IsPeriodBlankCondition,"",IF(_xlpm.IsPrincipalRemainingBlankCondition,"",IF(_xlpm.IsPrincipalZeroCondition,"",_xlpm.CumulativePMICalculation))),
_xlpm.Calculation
)</f>
        <v/>
      </c>
      <c r="P384" s="4" t="str">
        <f t="shared" si="47"/>
        <v/>
      </c>
      <c r="Q384" s="4" t="str">
        <f>_xlfn.LET(
_xlpm.CumulativeHousingPaymentsIncludingAdditionalCosts,SUM($L$29:$L384),
_xlpm.PrincipalOwedCalculation,$B$10-$F384,
_xlpm.IsPrincipalLessThenOrEqualToMonthlyPaymentCondition,$I383&lt;=$B$10,
_xlpm.IsPrincipalZeroCondition,ROUND($I383,2) = 0,
_xlpm.IsPrincipalRemainingBlankCondition,$I383="",
_xlpm.IsPeriodBlankCondition,ISBLANK($A384),
_xlpm.Calculation,IF(_xlpm.IsPeriodBlankCondition,"",IF(_xlpm.IsPrincipalRemainingBlankCondition,"",IF(_xlpm.IsPrincipalZeroCondition,"",_xlpm.CumulativeHousingPaymentsIncludingAdditionalCosts))),
_xlpm.Calculation
)</f>
        <v/>
      </c>
    </row>
    <row r="385" spans="1:17" x14ac:dyDescent="0.3">
      <c r="A385">
        <v>357</v>
      </c>
      <c r="B385" s="34">
        <f t="shared" si="45"/>
        <v>54667</v>
      </c>
      <c r="C385" s="53">
        <v>0.1</v>
      </c>
      <c r="D385" s="35" t="str">
        <f>_xlfn.LET(
_xlpm.Payment,IF(OR($C385&lt;&gt;$C384,$C384=""),-PMT($C385/12,COUNT($A385:$A$628),$I384),$D384),
_xlpm.IsPrincipalRemainingZeroCondition,ROUND($I384,2)=0,
_xlpm.IsPrincipalRemainingBlankCondition,$I384="",
_xlpm.IsPeriodBlankCondition,ISBLANK($A385),
_xlpm.Calculation,IF(_xlpm.IsPeriodBlankCondition,"",IF(_xlpm.IsPrincipalRemainingBlankCondition,"",IF(_xlpm.IsPrincipalRemainingZeroCondition,"",_xlpm.Payment))),
_xlpm.Calculation
)</f>
        <v/>
      </c>
      <c r="E385" s="4" t="str">
        <f t="shared" si="46"/>
        <v/>
      </c>
      <c r="F385" s="4" t="str" cm="1">
        <f t="array" ref="F385">_xlfn.LET(
_xlpm.InterestCalculation,$I384*($C385/12),
_xlpm.IsPrincipalRemainingZeroCondition,ROUND($I384,2)=0,
_xlpm.IsPrincipalRemainingBlankCondition,$I384="",
_xlpm.IsPeriodBlankCondition,ISBLANK($A385),
_xlpm.Calculation,IF(_xlpm.IsPeriodBlankCondition,"",IF(_xlpm.IsPrincipalRemainingBlankCondition,"",IF(_xlpm.IsPrincipalRemainingZeroCondition,"",_xlpm.InterestCalculation))),
_xlpm.Calculation
)</f>
        <v/>
      </c>
      <c r="G385" s="4" t="str">
        <f t="shared" si="48"/>
        <v/>
      </c>
      <c r="H385" s="4">
        <v>100</v>
      </c>
      <c r="I385" s="4" t="str">
        <f t="shared" si="41"/>
        <v/>
      </c>
      <c r="J385" s="4" t="str">
        <f t="shared" si="42"/>
        <v/>
      </c>
      <c r="K385" s="4" t="str">
        <f t="shared" si="43"/>
        <v/>
      </c>
      <c r="L385" s="4" t="str">
        <f t="shared" si="44"/>
        <v/>
      </c>
      <c r="M385" s="4" t="str">
        <f>_xlfn.LET(
_xlpm.CumulativeInterestCalculation,SUM($F$29:$F385),
_xlpm.IsPrincipalZeroCondition,ROUND($I384,2) = 0,
_xlpm.IsPrincipalRemainingBlankCondition,$I384="",
_xlpm.IsPeriodBlankCondition,ISBLANK($A385),
_xlpm.Calculation,IF(_xlpm.IsPeriodBlankCondition,"",IF(_xlpm.IsPrincipalRemainingBlankCondition,"",IF(_xlpm.IsPrincipalZeroCondition,"",_xlpm.CumulativeInterestCalculation))),
_xlpm.Calculation
)</f>
        <v/>
      </c>
      <c r="N385" s="4" t="str">
        <f>_xlfn.LET(
_xlpm.CumulativePrincipalCalculation,SUM($G$29:$H385),
_xlpm.CumulativePrincipalCalculationIfPrincipalLessThenOrEqualToMonthlyPaymentCondition,$N384+$H385,
_xlpm.PrincipalOwedCalculation,$B$10-$F385,
_xlpm.IsPrincipalLessThenOrEqualToMonthlyPaymentCondition,$I384&lt;=$B$10,
_xlpm.IsPrincipalZeroCondition,ROUND($I384,2) = 0,
_xlpm.IsPrincipalRemainingBlankCondition,$I384="",
_xlpm.IsPeriodBlankCondition,ISBLANK($A385),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85" s="4" t="str">
        <f>_xlfn.LET(
_xlpm.CumulativePMICalculation,SUM($K$29:$K385),
_xlpm.IsPrincipalZeroCondition,ROUND($I384,2) = 0,
_xlpm.IsPrincipalRemainingBlankCondition,$I384="",
_xlpm.IsPeriodBlankCondition,ISBLANK($A385),
_xlpm.Calculation,IF(_xlpm.IsPeriodBlankCondition,"",IF(_xlpm.IsPrincipalRemainingBlankCondition,"",IF(_xlpm.IsPrincipalZeroCondition,"",_xlpm.CumulativePMICalculation))),
_xlpm.Calculation
)</f>
        <v/>
      </c>
      <c r="P385" s="4" t="str">
        <f t="shared" si="47"/>
        <v/>
      </c>
      <c r="Q385" s="4" t="str">
        <f>_xlfn.LET(
_xlpm.CumulativeHousingPaymentsIncludingAdditionalCosts,SUM($L$29:$L385),
_xlpm.PrincipalOwedCalculation,$B$10-$F385,
_xlpm.IsPrincipalLessThenOrEqualToMonthlyPaymentCondition,$I384&lt;=$B$10,
_xlpm.IsPrincipalZeroCondition,ROUND($I384,2) = 0,
_xlpm.IsPrincipalRemainingBlankCondition,$I384="",
_xlpm.IsPeriodBlankCondition,ISBLANK($A385),
_xlpm.Calculation,IF(_xlpm.IsPeriodBlankCondition,"",IF(_xlpm.IsPrincipalRemainingBlankCondition,"",IF(_xlpm.IsPrincipalZeroCondition,"",_xlpm.CumulativeHousingPaymentsIncludingAdditionalCosts))),
_xlpm.Calculation
)</f>
        <v/>
      </c>
    </row>
    <row r="386" spans="1:17" x14ac:dyDescent="0.3">
      <c r="A386">
        <v>358</v>
      </c>
      <c r="B386" s="34">
        <f t="shared" si="45"/>
        <v>54697</v>
      </c>
      <c r="C386" s="53">
        <v>0.1</v>
      </c>
      <c r="D386" s="35" t="str">
        <f>_xlfn.LET(
_xlpm.Payment,IF(OR($C386&lt;&gt;$C385,$C385=""),-PMT($C386/12,COUNT($A386:$A$628),$I385),$D385),
_xlpm.IsPrincipalRemainingZeroCondition,ROUND($I385,2)=0,
_xlpm.IsPrincipalRemainingBlankCondition,$I385="",
_xlpm.IsPeriodBlankCondition,ISBLANK($A386),
_xlpm.Calculation,IF(_xlpm.IsPeriodBlankCondition,"",IF(_xlpm.IsPrincipalRemainingBlankCondition,"",IF(_xlpm.IsPrincipalRemainingZeroCondition,"",_xlpm.Payment))),
_xlpm.Calculation
)</f>
        <v/>
      </c>
      <c r="E386" s="4" t="str">
        <f t="shared" si="46"/>
        <v/>
      </c>
      <c r="F386" s="4" t="str" cm="1">
        <f t="array" ref="F386">_xlfn.LET(
_xlpm.InterestCalculation,$I385*($C386/12),
_xlpm.IsPrincipalRemainingZeroCondition,ROUND($I385,2)=0,
_xlpm.IsPrincipalRemainingBlankCondition,$I385="",
_xlpm.IsPeriodBlankCondition,ISBLANK($A386),
_xlpm.Calculation,IF(_xlpm.IsPeriodBlankCondition,"",IF(_xlpm.IsPrincipalRemainingBlankCondition,"",IF(_xlpm.IsPrincipalRemainingZeroCondition,"",_xlpm.InterestCalculation))),
_xlpm.Calculation
)</f>
        <v/>
      </c>
      <c r="G386" s="4" t="str">
        <f t="shared" si="48"/>
        <v/>
      </c>
      <c r="H386" s="4">
        <v>100</v>
      </c>
      <c r="I386" s="4" t="str">
        <f t="shared" si="41"/>
        <v/>
      </c>
      <c r="J386" s="4" t="str">
        <f t="shared" si="42"/>
        <v/>
      </c>
      <c r="K386" s="4" t="str">
        <f t="shared" si="43"/>
        <v/>
      </c>
      <c r="L386" s="4" t="str">
        <f t="shared" si="44"/>
        <v/>
      </c>
      <c r="M386" s="4" t="str">
        <f>_xlfn.LET(
_xlpm.CumulativeInterestCalculation,SUM($F$29:$F386),
_xlpm.IsPrincipalZeroCondition,ROUND($I385,2) = 0,
_xlpm.IsPrincipalRemainingBlankCondition,$I385="",
_xlpm.IsPeriodBlankCondition,ISBLANK($A386),
_xlpm.Calculation,IF(_xlpm.IsPeriodBlankCondition,"",IF(_xlpm.IsPrincipalRemainingBlankCondition,"",IF(_xlpm.IsPrincipalZeroCondition,"",_xlpm.CumulativeInterestCalculation))),
_xlpm.Calculation
)</f>
        <v/>
      </c>
      <c r="N386" s="4" t="str">
        <f>_xlfn.LET(
_xlpm.CumulativePrincipalCalculation,SUM($G$29:$H386),
_xlpm.CumulativePrincipalCalculationIfPrincipalLessThenOrEqualToMonthlyPaymentCondition,$N385+$H386,
_xlpm.PrincipalOwedCalculation,$B$10-$F386,
_xlpm.IsPrincipalLessThenOrEqualToMonthlyPaymentCondition,$I385&lt;=$B$10,
_xlpm.IsPrincipalZeroCondition,ROUND($I385,2) = 0,
_xlpm.IsPrincipalRemainingBlankCondition,$I385="",
_xlpm.IsPeriodBlankCondition,ISBLANK($A386),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86" s="4" t="str">
        <f>_xlfn.LET(
_xlpm.CumulativePMICalculation,SUM($K$29:$K386),
_xlpm.IsPrincipalZeroCondition,ROUND($I385,2) = 0,
_xlpm.IsPrincipalRemainingBlankCondition,$I385="",
_xlpm.IsPeriodBlankCondition,ISBLANK($A386),
_xlpm.Calculation,IF(_xlpm.IsPeriodBlankCondition,"",IF(_xlpm.IsPrincipalRemainingBlankCondition,"",IF(_xlpm.IsPrincipalZeroCondition,"",_xlpm.CumulativePMICalculation))),
_xlpm.Calculation
)</f>
        <v/>
      </c>
      <c r="P386" s="4" t="str">
        <f t="shared" si="47"/>
        <v/>
      </c>
      <c r="Q386" s="4" t="str">
        <f>_xlfn.LET(
_xlpm.CumulativeHousingPaymentsIncludingAdditionalCosts,SUM($L$29:$L386),
_xlpm.PrincipalOwedCalculation,$B$10-$F386,
_xlpm.IsPrincipalLessThenOrEqualToMonthlyPaymentCondition,$I385&lt;=$B$10,
_xlpm.IsPrincipalZeroCondition,ROUND($I385,2) = 0,
_xlpm.IsPrincipalRemainingBlankCondition,$I385="",
_xlpm.IsPeriodBlankCondition,ISBLANK($A386),
_xlpm.Calculation,IF(_xlpm.IsPeriodBlankCondition,"",IF(_xlpm.IsPrincipalRemainingBlankCondition,"",IF(_xlpm.IsPrincipalZeroCondition,"",_xlpm.CumulativeHousingPaymentsIncludingAdditionalCosts))),
_xlpm.Calculation
)</f>
        <v/>
      </c>
    </row>
    <row r="387" spans="1:17" x14ac:dyDescent="0.3">
      <c r="A387">
        <v>359</v>
      </c>
      <c r="B387" s="34">
        <f t="shared" si="45"/>
        <v>54728</v>
      </c>
      <c r="C387" s="53">
        <v>0.1</v>
      </c>
      <c r="D387" s="35" t="str">
        <f>_xlfn.LET(
_xlpm.Payment,IF(OR($C387&lt;&gt;$C386,$C386=""),-PMT($C387/12,COUNT($A387:$A$628),$I386),$D386),
_xlpm.IsPrincipalRemainingZeroCondition,ROUND($I386,2)=0,
_xlpm.IsPrincipalRemainingBlankCondition,$I386="",
_xlpm.IsPeriodBlankCondition,ISBLANK($A387),
_xlpm.Calculation,IF(_xlpm.IsPeriodBlankCondition,"",IF(_xlpm.IsPrincipalRemainingBlankCondition,"",IF(_xlpm.IsPrincipalRemainingZeroCondition,"",_xlpm.Payment))),
_xlpm.Calculation
)</f>
        <v/>
      </c>
      <c r="E387" s="4" t="str">
        <f t="shared" si="46"/>
        <v/>
      </c>
      <c r="F387" s="4" t="str" cm="1">
        <f t="array" ref="F387">_xlfn.LET(
_xlpm.InterestCalculation,$I386*($C387/12),
_xlpm.IsPrincipalRemainingZeroCondition,ROUND($I386,2)=0,
_xlpm.IsPrincipalRemainingBlankCondition,$I386="",
_xlpm.IsPeriodBlankCondition,ISBLANK($A387),
_xlpm.Calculation,IF(_xlpm.IsPeriodBlankCondition,"",IF(_xlpm.IsPrincipalRemainingBlankCondition,"",IF(_xlpm.IsPrincipalRemainingZeroCondition,"",_xlpm.InterestCalculation))),
_xlpm.Calculation
)</f>
        <v/>
      </c>
      <c r="G387" s="4" t="str">
        <f t="shared" si="48"/>
        <v/>
      </c>
      <c r="H387" s="4">
        <v>100</v>
      </c>
      <c r="I387" s="4" t="str">
        <f t="shared" si="41"/>
        <v/>
      </c>
      <c r="J387" s="4" t="str">
        <f t="shared" si="42"/>
        <v/>
      </c>
      <c r="K387" s="4" t="str">
        <f t="shared" si="43"/>
        <v/>
      </c>
      <c r="L387" s="4" t="str">
        <f t="shared" si="44"/>
        <v/>
      </c>
      <c r="M387" s="4" t="str">
        <f>_xlfn.LET(
_xlpm.CumulativeInterestCalculation,SUM($F$29:$F387),
_xlpm.IsPrincipalZeroCondition,ROUND($I386,2) = 0,
_xlpm.IsPrincipalRemainingBlankCondition,$I386="",
_xlpm.IsPeriodBlankCondition,ISBLANK($A387),
_xlpm.Calculation,IF(_xlpm.IsPeriodBlankCondition,"",IF(_xlpm.IsPrincipalRemainingBlankCondition,"",IF(_xlpm.IsPrincipalZeroCondition,"",_xlpm.CumulativeInterestCalculation))),
_xlpm.Calculation
)</f>
        <v/>
      </c>
      <c r="N387" s="4" t="str">
        <f>_xlfn.LET(
_xlpm.CumulativePrincipalCalculation,SUM($G$29:$H387),
_xlpm.CumulativePrincipalCalculationIfPrincipalLessThenOrEqualToMonthlyPaymentCondition,$N386+$H387,
_xlpm.PrincipalOwedCalculation,$B$10-$F387,
_xlpm.IsPrincipalLessThenOrEqualToMonthlyPaymentCondition,$I386&lt;=$B$10,
_xlpm.IsPrincipalZeroCondition,ROUND($I386,2) = 0,
_xlpm.IsPrincipalRemainingBlankCondition,$I386="",
_xlpm.IsPeriodBlankCondition,ISBLANK($A387),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87" s="4" t="str">
        <f>_xlfn.LET(
_xlpm.CumulativePMICalculation,SUM($K$29:$K387),
_xlpm.IsPrincipalZeroCondition,ROUND($I386,2) = 0,
_xlpm.IsPrincipalRemainingBlankCondition,$I386="",
_xlpm.IsPeriodBlankCondition,ISBLANK($A387),
_xlpm.Calculation,IF(_xlpm.IsPeriodBlankCondition,"",IF(_xlpm.IsPrincipalRemainingBlankCondition,"",IF(_xlpm.IsPrincipalZeroCondition,"",_xlpm.CumulativePMICalculation))),
_xlpm.Calculation
)</f>
        <v/>
      </c>
      <c r="P387" s="4" t="str">
        <f t="shared" si="47"/>
        <v/>
      </c>
      <c r="Q387" s="4" t="str">
        <f>_xlfn.LET(
_xlpm.CumulativeHousingPaymentsIncludingAdditionalCosts,SUM($L$29:$L387),
_xlpm.PrincipalOwedCalculation,$B$10-$F387,
_xlpm.IsPrincipalLessThenOrEqualToMonthlyPaymentCondition,$I386&lt;=$B$10,
_xlpm.IsPrincipalZeroCondition,ROUND($I386,2) = 0,
_xlpm.IsPrincipalRemainingBlankCondition,$I386="",
_xlpm.IsPeriodBlankCondition,ISBLANK($A387),
_xlpm.Calculation,IF(_xlpm.IsPeriodBlankCondition,"",IF(_xlpm.IsPrincipalRemainingBlankCondition,"",IF(_xlpm.IsPrincipalZeroCondition,"",_xlpm.CumulativeHousingPaymentsIncludingAdditionalCosts))),
_xlpm.Calculation
)</f>
        <v/>
      </c>
    </row>
    <row r="388" spans="1:17" x14ac:dyDescent="0.3">
      <c r="A388">
        <v>360</v>
      </c>
      <c r="B388" s="34">
        <f t="shared" si="45"/>
        <v>54758</v>
      </c>
      <c r="C388" s="53">
        <v>0.1</v>
      </c>
      <c r="D388" s="35" t="str">
        <f>_xlfn.LET(
_xlpm.Payment,IF(OR($C388&lt;&gt;$C387,$C387=""),-PMT($C388/12,COUNT($A388:$A$628),$I387),$D387),
_xlpm.IsPrincipalRemainingZeroCondition,ROUND($I387,2)=0,
_xlpm.IsPrincipalRemainingBlankCondition,$I387="",
_xlpm.IsPeriodBlankCondition,ISBLANK($A388),
_xlpm.Calculation,IF(_xlpm.IsPeriodBlankCondition,"",IF(_xlpm.IsPrincipalRemainingBlankCondition,"",IF(_xlpm.IsPrincipalRemainingZeroCondition,"",_xlpm.Payment))),
_xlpm.Calculation
)</f>
        <v/>
      </c>
      <c r="E388" s="4" t="str">
        <f t="shared" si="46"/>
        <v/>
      </c>
      <c r="F388" s="4" t="str" cm="1">
        <f t="array" ref="F388">_xlfn.LET(
_xlpm.InterestCalculation,$I387*($C388/12),
_xlpm.IsPrincipalRemainingZeroCondition,ROUND($I387,2)=0,
_xlpm.IsPrincipalRemainingBlankCondition,$I387="",
_xlpm.IsPeriodBlankCondition,ISBLANK($A388),
_xlpm.Calculation,IF(_xlpm.IsPeriodBlankCondition,"",IF(_xlpm.IsPrincipalRemainingBlankCondition,"",IF(_xlpm.IsPrincipalRemainingZeroCondition,"",_xlpm.InterestCalculation))),
_xlpm.Calculation
)</f>
        <v/>
      </c>
      <c r="G388" s="4" t="str">
        <f t="shared" si="48"/>
        <v/>
      </c>
      <c r="H388" s="4">
        <v>100</v>
      </c>
      <c r="I388" s="4" t="str">
        <f t="shared" si="41"/>
        <v/>
      </c>
      <c r="J388" s="4" t="str">
        <f t="shared" si="42"/>
        <v/>
      </c>
      <c r="K388" s="4" t="str">
        <f t="shared" si="43"/>
        <v/>
      </c>
      <c r="L388" s="4" t="str">
        <f t="shared" si="44"/>
        <v/>
      </c>
      <c r="M388" s="4" t="str">
        <f>_xlfn.LET(
_xlpm.CumulativeInterestCalculation,SUM($F$29:$F388),
_xlpm.IsPrincipalZeroCondition,ROUND($I387,2) = 0,
_xlpm.IsPrincipalRemainingBlankCondition,$I387="",
_xlpm.IsPeriodBlankCondition,ISBLANK($A388),
_xlpm.Calculation,IF(_xlpm.IsPeriodBlankCondition,"",IF(_xlpm.IsPrincipalRemainingBlankCondition,"",IF(_xlpm.IsPrincipalZeroCondition,"",_xlpm.CumulativeInterestCalculation))),
_xlpm.Calculation
)</f>
        <v/>
      </c>
      <c r="N388" s="4" t="str">
        <f>_xlfn.LET(
_xlpm.CumulativePrincipalCalculation,SUM($G$29:$H388),
_xlpm.CumulativePrincipalCalculationIfPrincipalLessThenOrEqualToMonthlyPaymentCondition,$N387+$H388,
_xlpm.PrincipalOwedCalculation,$B$10-$F388,
_xlpm.IsPrincipalLessThenOrEqualToMonthlyPaymentCondition,$I387&lt;=$B$10,
_xlpm.IsPrincipalZeroCondition,ROUND($I387,2) = 0,
_xlpm.IsPrincipalRemainingBlankCondition,$I387="",
_xlpm.IsPeriodBlankCondition,ISBLANK($A388),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88" s="4" t="str">
        <f>_xlfn.LET(
_xlpm.CumulativePMICalculation,SUM($K$29:$K388),
_xlpm.IsPrincipalZeroCondition,ROUND($I387,2) = 0,
_xlpm.IsPrincipalRemainingBlankCondition,$I387="",
_xlpm.IsPeriodBlankCondition,ISBLANK($A388),
_xlpm.Calculation,IF(_xlpm.IsPeriodBlankCondition,"",IF(_xlpm.IsPrincipalRemainingBlankCondition,"",IF(_xlpm.IsPrincipalZeroCondition,"",_xlpm.CumulativePMICalculation))),
_xlpm.Calculation
)</f>
        <v/>
      </c>
      <c r="P388" s="4" t="str">
        <f t="shared" si="47"/>
        <v/>
      </c>
      <c r="Q388" s="4" t="str">
        <f>_xlfn.LET(
_xlpm.CumulativeHousingPaymentsIncludingAdditionalCosts,SUM($L$29:$L388),
_xlpm.PrincipalOwedCalculation,$B$10-$F388,
_xlpm.IsPrincipalLessThenOrEqualToMonthlyPaymentCondition,$I387&lt;=$B$10,
_xlpm.IsPrincipalZeroCondition,ROUND($I387,2) = 0,
_xlpm.IsPrincipalRemainingBlankCondition,$I387="",
_xlpm.IsPeriodBlankCondition,ISBLANK($A388),
_xlpm.Calculation,IF(_xlpm.IsPeriodBlankCondition,"",IF(_xlpm.IsPrincipalRemainingBlankCondition,"",IF(_xlpm.IsPrincipalZeroCondition,"",_xlpm.CumulativeHousingPaymentsIncludingAdditionalCosts))),
_xlpm.Calculation
)</f>
        <v/>
      </c>
    </row>
    <row r="389" spans="1:17" x14ac:dyDescent="0.3">
      <c r="B389" s="34" t="str">
        <f t="shared" si="45"/>
        <v/>
      </c>
      <c r="C389" s="53">
        <v>0.1</v>
      </c>
      <c r="D389" s="35" t="str">
        <f>_xlfn.LET(
_xlpm.Payment,IF(OR($C389&lt;&gt;$C388,$C388=""),-PMT($C389/12,COUNT($A389:$A$628),$I388),$D388),
_xlpm.IsPrincipalRemainingZeroCondition,ROUND($I388,2)=0,
_xlpm.IsPrincipalRemainingBlankCondition,$I388="",
_xlpm.IsPeriodBlankCondition,ISBLANK($A389),
_xlpm.Calculation,IF(_xlpm.IsPeriodBlankCondition,"",IF(_xlpm.IsPrincipalRemainingBlankCondition,"",IF(_xlpm.IsPrincipalRemainingZeroCondition,"",_xlpm.Payment))),
_xlpm.Calculation
)</f>
        <v/>
      </c>
      <c r="E389" s="4" t="str">
        <f t="shared" si="46"/>
        <v/>
      </c>
      <c r="F389" s="4" t="str" cm="1">
        <f t="array" ref="F389">_xlfn.LET(
_xlpm.InterestCalculation,$I388*($C389/12),
_xlpm.IsPrincipalRemainingZeroCondition,ROUND($I388,2)=0,
_xlpm.IsPrincipalRemainingBlankCondition,$I388="",
_xlpm.IsPeriodBlankCondition,ISBLANK($A389),
_xlpm.Calculation,IF(_xlpm.IsPeriodBlankCondition,"",IF(_xlpm.IsPrincipalRemainingBlankCondition,"",IF(_xlpm.IsPrincipalRemainingZeroCondition,"",_xlpm.InterestCalculation))),
_xlpm.Calculation
)</f>
        <v/>
      </c>
      <c r="G389" s="4" t="str">
        <f t="shared" si="48"/>
        <v/>
      </c>
      <c r="H389" s="4"/>
      <c r="I389" s="4" t="str">
        <f t="shared" si="41"/>
        <v/>
      </c>
      <c r="J389" s="4" t="str">
        <f t="shared" si="42"/>
        <v/>
      </c>
      <c r="K389" s="4" t="str">
        <f t="shared" si="43"/>
        <v/>
      </c>
      <c r="L389" s="4" t="str">
        <f t="shared" si="44"/>
        <v/>
      </c>
      <c r="M389" s="4" t="str">
        <f>_xlfn.LET(
_xlpm.CumulativeInterestCalculation,SUM($F$29:$F389),
_xlpm.IsPrincipalZeroCondition,ROUND($I388,2) = 0,
_xlpm.IsPrincipalRemainingBlankCondition,$I388="",
_xlpm.IsPeriodBlankCondition,ISBLANK($A389),
_xlpm.Calculation,IF(_xlpm.IsPeriodBlankCondition,"",IF(_xlpm.IsPrincipalRemainingBlankCondition,"",IF(_xlpm.IsPrincipalZeroCondition,"",_xlpm.CumulativeInterestCalculation))),
_xlpm.Calculation
)</f>
        <v/>
      </c>
      <c r="N389" s="4" t="str">
        <f>_xlfn.LET(
_xlpm.CumulativePrincipalCalculation,SUM($G$29:$H389),
_xlpm.CumulativePrincipalCalculationIfPrincipalLessThenOrEqualToMonthlyPaymentCondition,$N388+$H389,
_xlpm.PrincipalOwedCalculation,$B$10-$F389,
_xlpm.IsPrincipalLessThenOrEqualToMonthlyPaymentCondition,$I388&lt;=$B$10,
_xlpm.IsPrincipalZeroCondition,ROUND($I388,2) = 0,
_xlpm.IsPrincipalRemainingBlankCondition,$I388="",
_xlpm.IsPeriodBlankCondition,ISBLANK($A389),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89" s="4" t="str">
        <f>_xlfn.LET(
_xlpm.CumulativePMICalculation,SUM($K$29:$K389),
_xlpm.IsPrincipalZeroCondition,ROUND($I388,2) = 0,
_xlpm.IsPrincipalRemainingBlankCondition,$I388="",
_xlpm.IsPeriodBlankCondition,ISBLANK($A389),
_xlpm.Calculation,IF(_xlpm.IsPeriodBlankCondition,"",IF(_xlpm.IsPrincipalRemainingBlankCondition,"",IF(_xlpm.IsPrincipalZeroCondition,"",_xlpm.CumulativePMICalculation))),
_xlpm.Calculation
)</f>
        <v/>
      </c>
      <c r="P389" s="4" t="str">
        <f t="shared" si="47"/>
        <v/>
      </c>
      <c r="Q389" s="4" t="str">
        <f>_xlfn.LET(
_xlpm.CumulativeHousingPaymentsIncludingAdditionalCosts,SUM($L$29:$L389),
_xlpm.PrincipalOwedCalculation,$B$10-$F389,
_xlpm.IsPrincipalLessThenOrEqualToMonthlyPaymentCondition,$I388&lt;=$B$10,
_xlpm.IsPrincipalZeroCondition,ROUND($I388,2) = 0,
_xlpm.IsPrincipalRemainingBlankCondition,$I388="",
_xlpm.IsPeriodBlankCondition,ISBLANK($A389),
_xlpm.Calculation,IF(_xlpm.IsPeriodBlankCondition,"",IF(_xlpm.IsPrincipalRemainingBlankCondition,"",IF(_xlpm.IsPrincipalZeroCondition,"",_xlpm.CumulativeHousingPaymentsIncludingAdditionalCosts))),
_xlpm.Calculation
)</f>
        <v/>
      </c>
    </row>
    <row r="390" spans="1:17" x14ac:dyDescent="0.3">
      <c r="B390" s="34" t="str">
        <f t="shared" si="45"/>
        <v/>
      </c>
      <c r="C390" s="53">
        <v>0.1</v>
      </c>
      <c r="D390" s="35" t="str">
        <f>_xlfn.LET(
_xlpm.Payment,IF(OR($C390&lt;&gt;$C389,$C389=""),-PMT($C390/12,COUNT($A390:$A$628),$I389),$D389),
_xlpm.IsPrincipalRemainingZeroCondition,ROUND($I389,2)=0,
_xlpm.IsPrincipalRemainingBlankCondition,$I389="",
_xlpm.IsPeriodBlankCondition,ISBLANK($A390),
_xlpm.Calculation,IF(_xlpm.IsPeriodBlankCondition,"",IF(_xlpm.IsPrincipalRemainingBlankCondition,"",IF(_xlpm.IsPrincipalRemainingZeroCondition,"",_xlpm.Payment))),
_xlpm.Calculation
)</f>
        <v/>
      </c>
      <c r="E390" s="4" t="str">
        <f t="shared" si="46"/>
        <v/>
      </c>
      <c r="F390" s="4" t="str" cm="1">
        <f t="array" ref="F390">_xlfn.LET(
_xlpm.InterestCalculation,$I389*($C390/12),
_xlpm.IsPrincipalRemainingZeroCondition,ROUND($I389,2)=0,
_xlpm.IsPrincipalRemainingBlankCondition,$I389="",
_xlpm.IsPeriodBlankCondition,ISBLANK($A390),
_xlpm.Calculation,IF(_xlpm.IsPeriodBlankCondition,"",IF(_xlpm.IsPrincipalRemainingBlankCondition,"",IF(_xlpm.IsPrincipalRemainingZeroCondition,"",_xlpm.InterestCalculation))),
_xlpm.Calculation
)</f>
        <v/>
      </c>
      <c r="G390" s="4" t="str">
        <f t="shared" si="48"/>
        <v/>
      </c>
      <c r="H390" s="4"/>
      <c r="I390" s="4" t="str">
        <f t="shared" si="41"/>
        <v/>
      </c>
      <c r="J390" s="4" t="str">
        <f t="shared" si="42"/>
        <v/>
      </c>
      <c r="K390" s="4" t="str">
        <f t="shared" si="43"/>
        <v/>
      </c>
      <c r="L390" s="4" t="str">
        <f t="shared" si="44"/>
        <v/>
      </c>
      <c r="M390" s="4" t="str">
        <f>_xlfn.LET(
_xlpm.CumulativeInterestCalculation,SUM($F$29:$F390),
_xlpm.IsPrincipalZeroCondition,ROUND($I389,2) = 0,
_xlpm.IsPrincipalRemainingBlankCondition,$I389="",
_xlpm.IsPeriodBlankCondition,ISBLANK($A390),
_xlpm.Calculation,IF(_xlpm.IsPeriodBlankCondition,"",IF(_xlpm.IsPrincipalRemainingBlankCondition,"",IF(_xlpm.IsPrincipalZeroCondition,"",_xlpm.CumulativeInterestCalculation))),
_xlpm.Calculation
)</f>
        <v/>
      </c>
      <c r="N390" s="4" t="str">
        <f>_xlfn.LET(
_xlpm.CumulativePrincipalCalculation,SUM($G$29:$H390),
_xlpm.CumulativePrincipalCalculationIfPrincipalLessThenOrEqualToMonthlyPaymentCondition,$N389+$H390,
_xlpm.PrincipalOwedCalculation,$B$10-$F390,
_xlpm.IsPrincipalLessThenOrEqualToMonthlyPaymentCondition,$I389&lt;=$B$10,
_xlpm.IsPrincipalZeroCondition,ROUND($I389,2) = 0,
_xlpm.IsPrincipalRemainingBlankCondition,$I389="",
_xlpm.IsPeriodBlankCondition,ISBLANK($A390),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90" s="4" t="str">
        <f>_xlfn.LET(
_xlpm.CumulativePMICalculation,SUM($K$29:$K390),
_xlpm.IsPrincipalZeroCondition,ROUND($I389,2) = 0,
_xlpm.IsPrincipalRemainingBlankCondition,$I389="",
_xlpm.IsPeriodBlankCondition,ISBLANK($A390),
_xlpm.Calculation,IF(_xlpm.IsPeriodBlankCondition,"",IF(_xlpm.IsPrincipalRemainingBlankCondition,"",IF(_xlpm.IsPrincipalZeroCondition,"",_xlpm.CumulativePMICalculation))),
_xlpm.Calculation
)</f>
        <v/>
      </c>
      <c r="P390" s="4" t="str">
        <f t="shared" si="47"/>
        <v/>
      </c>
      <c r="Q390" s="4" t="str">
        <f>_xlfn.LET(
_xlpm.CumulativeHousingPaymentsIncludingAdditionalCosts,SUM($L$29:$L390),
_xlpm.PrincipalOwedCalculation,$B$10-$F390,
_xlpm.IsPrincipalLessThenOrEqualToMonthlyPaymentCondition,$I389&lt;=$B$10,
_xlpm.IsPrincipalZeroCondition,ROUND($I389,2) = 0,
_xlpm.IsPrincipalRemainingBlankCondition,$I389="",
_xlpm.IsPeriodBlankCondition,ISBLANK($A390),
_xlpm.Calculation,IF(_xlpm.IsPeriodBlankCondition,"",IF(_xlpm.IsPrincipalRemainingBlankCondition,"",IF(_xlpm.IsPrincipalZeroCondition,"",_xlpm.CumulativeHousingPaymentsIncludingAdditionalCosts))),
_xlpm.Calculation
)</f>
        <v/>
      </c>
    </row>
    <row r="391" spans="1:17" x14ac:dyDescent="0.3">
      <c r="B391" s="34" t="str">
        <f t="shared" si="45"/>
        <v/>
      </c>
      <c r="C391" s="53">
        <v>0.1</v>
      </c>
      <c r="D391" s="35" t="str">
        <f>_xlfn.LET(
_xlpm.Payment,IF(OR($C391&lt;&gt;$C390,$C390=""),-PMT($C391/12,COUNT($A391:$A$628),$I390),$D390),
_xlpm.IsPrincipalRemainingZeroCondition,ROUND($I390,2)=0,
_xlpm.IsPrincipalRemainingBlankCondition,$I390="",
_xlpm.IsPeriodBlankCondition,ISBLANK($A391),
_xlpm.Calculation,IF(_xlpm.IsPeriodBlankCondition,"",IF(_xlpm.IsPrincipalRemainingBlankCondition,"",IF(_xlpm.IsPrincipalRemainingZeroCondition,"",_xlpm.Payment))),
_xlpm.Calculation
)</f>
        <v/>
      </c>
      <c r="E391" s="4" t="str">
        <f t="shared" si="46"/>
        <v/>
      </c>
      <c r="F391" s="4" t="str" cm="1">
        <f t="array" ref="F391">_xlfn.LET(
_xlpm.InterestCalculation,$I390*($C391/12),
_xlpm.IsPrincipalRemainingZeroCondition,ROUND($I390,2)=0,
_xlpm.IsPrincipalRemainingBlankCondition,$I390="",
_xlpm.IsPeriodBlankCondition,ISBLANK($A391),
_xlpm.Calculation,IF(_xlpm.IsPeriodBlankCondition,"",IF(_xlpm.IsPrincipalRemainingBlankCondition,"",IF(_xlpm.IsPrincipalRemainingZeroCondition,"",_xlpm.InterestCalculation))),
_xlpm.Calculation
)</f>
        <v/>
      </c>
      <c r="G391" s="4" t="str">
        <f t="shared" si="48"/>
        <v/>
      </c>
      <c r="H391" s="4"/>
      <c r="I391" s="4" t="str">
        <f t="shared" si="41"/>
        <v/>
      </c>
      <c r="J391" s="4" t="str">
        <f t="shared" si="42"/>
        <v/>
      </c>
      <c r="K391" s="4" t="str">
        <f t="shared" si="43"/>
        <v/>
      </c>
      <c r="L391" s="4" t="str">
        <f t="shared" si="44"/>
        <v/>
      </c>
      <c r="M391" s="4" t="str">
        <f>_xlfn.LET(
_xlpm.CumulativeInterestCalculation,SUM($F$29:$F391),
_xlpm.IsPrincipalZeroCondition,ROUND($I390,2) = 0,
_xlpm.IsPrincipalRemainingBlankCondition,$I390="",
_xlpm.IsPeriodBlankCondition,ISBLANK($A391),
_xlpm.Calculation,IF(_xlpm.IsPeriodBlankCondition,"",IF(_xlpm.IsPrincipalRemainingBlankCondition,"",IF(_xlpm.IsPrincipalZeroCondition,"",_xlpm.CumulativeInterestCalculation))),
_xlpm.Calculation
)</f>
        <v/>
      </c>
      <c r="N391" s="4" t="str">
        <f>_xlfn.LET(
_xlpm.CumulativePrincipalCalculation,SUM($G$29:$H391),
_xlpm.CumulativePrincipalCalculationIfPrincipalLessThenOrEqualToMonthlyPaymentCondition,$N390+$H391,
_xlpm.PrincipalOwedCalculation,$B$10-$F391,
_xlpm.IsPrincipalLessThenOrEqualToMonthlyPaymentCondition,$I390&lt;=$B$10,
_xlpm.IsPrincipalZeroCondition,ROUND($I390,2) = 0,
_xlpm.IsPrincipalRemainingBlankCondition,$I390="",
_xlpm.IsPeriodBlankCondition,ISBLANK($A391),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91" s="4" t="str">
        <f>_xlfn.LET(
_xlpm.CumulativePMICalculation,SUM($K$29:$K391),
_xlpm.IsPrincipalZeroCondition,ROUND($I390,2) = 0,
_xlpm.IsPrincipalRemainingBlankCondition,$I390="",
_xlpm.IsPeriodBlankCondition,ISBLANK($A391),
_xlpm.Calculation,IF(_xlpm.IsPeriodBlankCondition,"",IF(_xlpm.IsPrincipalRemainingBlankCondition,"",IF(_xlpm.IsPrincipalZeroCondition,"",_xlpm.CumulativePMICalculation))),
_xlpm.Calculation
)</f>
        <v/>
      </c>
      <c r="P391" s="4" t="str">
        <f t="shared" si="47"/>
        <v/>
      </c>
      <c r="Q391" s="4" t="str">
        <f>_xlfn.LET(
_xlpm.CumulativeHousingPaymentsIncludingAdditionalCosts,SUM($L$29:$L391),
_xlpm.PrincipalOwedCalculation,$B$10-$F391,
_xlpm.IsPrincipalLessThenOrEqualToMonthlyPaymentCondition,$I390&lt;=$B$10,
_xlpm.IsPrincipalZeroCondition,ROUND($I390,2) = 0,
_xlpm.IsPrincipalRemainingBlankCondition,$I390="",
_xlpm.IsPeriodBlankCondition,ISBLANK($A391),
_xlpm.Calculation,IF(_xlpm.IsPeriodBlankCondition,"",IF(_xlpm.IsPrincipalRemainingBlankCondition,"",IF(_xlpm.IsPrincipalZeroCondition,"",_xlpm.CumulativeHousingPaymentsIncludingAdditionalCosts))),
_xlpm.Calculation
)</f>
        <v/>
      </c>
    </row>
    <row r="392" spans="1:17" x14ac:dyDescent="0.3">
      <c r="B392" s="34" t="str">
        <f t="shared" si="45"/>
        <v/>
      </c>
      <c r="C392" s="53">
        <v>0.1</v>
      </c>
      <c r="D392" s="35" t="str">
        <f>_xlfn.LET(
_xlpm.Payment,IF(OR($C392&lt;&gt;$C391,$C391=""),-PMT($C392/12,COUNT($A392:$A$628),$I391),$D391),
_xlpm.IsPrincipalRemainingZeroCondition,ROUND($I391,2)=0,
_xlpm.IsPrincipalRemainingBlankCondition,$I391="",
_xlpm.IsPeriodBlankCondition,ISBLANK($A392),
_xlpm.Calculation,IF(_xlpm.IsPeriodBlankCondition,"",IF(_xlpm.IsPrincipalRemainingBlankCondition,"",IF(_xlpm.IsPrincipalRemainingZeroCondition,"",_xlpm.Payment))),
_xlpm.Calculation
)</f>
        <v/>
      </c>
      <c r="E392" s="4" t="str">
        <f t="shared" si="46"/>
        <v/>
      </c>
      <c r="F392" s="4" t="str" cm="1">
        <f t="array" ref="F392">_xlfn.LET(
_xlpm.InterestCalculation,$I391*($C392/12),
_xlpm.IsPrincipalRemainingZeroCondition,ROUND($I391,2)=0,
_xlpm.IsPrincipalRemainingBlankCondition,$I391="",
_xlpm.IsPeriodBlankCondition,ISBLANK($A392),
_xlpm.Calculation,IF(_xlpm.IsPeriodBlankCondition,"",IF(_xlpm.IsPrincipalRemainingBlankCondition,"",IF(_xlpm.IsPrincipalRemainingZeroCondition,"",_xlpm.InterestCalculation))),
_xlpm.Calculation
)</f>
        <v/>
      </c>
      <c r="G392" s="4" t="str">
        <f t="shared" si="48"/>
        <v/>
      </c>
      <c r="H392" s="4"/>
      <c r="I392" s="4" t="str">
        <f t="shared" si="41"/>
        <v/>
      </c>
      <c r="J392" s="4" t="str">
        <f t="shared" si="42"/>
        <v/>
      </c>
      <c r="K392" s="4" t="str">
        <f t="shared" si="43"/>
        <v/>
      </c>
      <c r="L392" s="4" t="str">
        <f t="shared" si="44"/>
        <v/>
      </c>
      <c r="M392" s="4" t="str">
        <f>_xlfn.LET(
_xlpm.CumulativeInterestCalculation,SUM($F$29:$F392),
_xlpm.IsPrincipalZeroCondition,ROUND($I391,2) = 0,
_xlpm.IsPrincipalRemainingBlankCondition,$I391="",
_xlpm.IsPeriodBlankCondition,ISBLANK($A392),
_xlpm.Calculation,IF(_xlpm.IsPeriodBlankCondition,"",IF(_xlpm.IsPrincipalRemainingBlankCondition,"",IF(_xlpm.IsPrincipalZeroCondition,"",_xlpm.CumulativeInterestCalculation))),
_xlpm.Calculation
)</f>
        <v/>
      </c>
      <c r="N392" s="4" t="str">
        <f>_xlfn.LET(
_xlpm.CumulativePrincipalCalculation,SUM($G$29:$H392),
_xlpm.CumulativePrincipalCalculationIfPrincipalLessThenOrEqualToMonthlyPaymentCondition,$N391+$H392,
_xlpm.PrincipalOwedCalculation,$B$10-$F392,
_xlpm.IsPrincipalLessThenOrEqualToMonthlyPaymentCondition,$I391&lt;=$B$10,
_xlpm.IsPrincipalZeroCondition,ROUND($I391,2) = 0,
_xlpm.IsPrincipalRemainingBlankCondition,$I391="",
_xlpm.IsPeriodBlankCondition,ISBLANK($A392),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92" s="4" t="str">
        <f>_xlfn.LET(
_xlpm.CumulativePMICalculation,SUM($K$29:$K392),
_xlpm.IsPrincipalZeroCondition,ROUND($I391,2) = 0,
_xlpm.IsPrincipalRemainingBlankCondition,$I391="",
_xlpm.IsPeriodBlankCondition,ISBLANK($A392),
_xlpm.Calculation,IF(_xlpm.IsPeriodBlankCondition,"",IF(_xlpm.IsPrincipalRemainingBlankCondition,"",IF(_xlpm.IsPrincipalZeroCondition,"",_xlpm.CumulativePMICalculation))),
_xlpm.Calculation
)</f>
        <v/>
      </c>
      <c r="P392" s="4" t="str">
        <f t="shared" si="47"/>
        <v/>
      </c>
      <c r="Q392" s="4" t="str">
        <f>_xlfn.LET(
_xlpm.CumulativeHousingPaymentsIncludingAdditionalCosts,SUM($L$29:$L392),
_xlpm.PrincipalOwedCalculation,$B$10-$F392,
_xlpm.IsPrincipalLessThenOrEqualToMonthlyPaymentCondition,$I391&lt;=$B$10,
_xlpm.IsPrincipalZeroCondition,ROUND($I391,2) = 0,
_xlpm.IsPrincipalRemainingBlankCondition,$I391="",
_xlpm.IsPeriodBlankCondition,ISBLANK($A392),
_xlpm.Calculation,IF(_xlpm.IsPeriodBlankCondition,"",IF(_xlpm.IsPrincipalRemainingBlankCondition,"",IF(_xlpm.IsPrincipalZeroCondition,"",_xlpm.CumulativeHousingPaymentsIncludingAdditionalCosts))),
_xlpm.Calculation
)</f>
        <v/>
      </c>
    </row>
    <row r="393" spans="1:17" x14ac:dyDescent="0.3">
      <c r="B393" s="34" t="str">
        <f t="shared" si="45"/>
        <v/>
      </c>
      <c r="C393" s="53">
        <v>0.1</v>
      </c>
      <c r="D393" s="35" t="str">
        <f>_xlfn.LET(
_xlpm.Payment,IF(OR($C393&lt;&gt;$C392,$C392=""),-PMT($C393/12,COUNT($A393:$A$628),$I392),$D392),
_xlpm.IsPrincipalRemainingZeroCondition,ROUND($I392,2)=0,
_xlpm.IsPrincipalRemainingBlankCondition,$I392="",
_xlpm.IsPeriodBlankCondition,ISBLANK($A393),
_xlpm.Calculation,IF(_xlpm.IsPeriodBlankCondition,"",IF(_xlpm.IsPrincipalRemainingBlankCondition,"",IF(_xlpm.IsPrincipalRemainingZeroCondition,"",_xlpm.Payment))),
_xlpm.Calculation
)</f>
        <v/>
      </c>
      <c r="E393" s="4" t="str">
        <f t="shared" si="46"/>
        <v/>
      </c>
      <c r="F393" s="4" t="str" cm="1">
        <f t="array" ref="F393">_xlfn.LET(
_xlpm.InterestCalculation,$I392*($C393/12),
_xlpm.IsPrincipalRemainingZeroCondition,ROUND($I392,2)=0,
_xlpm.IsPrincipalRemainingBlankCondition,$I392="",
_xlpm.IsPeriodBlankCondition,ISBLANK($A393),
_xlpm.Calculation,IF(_xlpm.IsPeriodBlankCondition,"",IF(_xlpm.IsPrincipalRemainingBlankCondition,"",IF(_xlpm.IsPrincipalRemainingZeroCondition,"",_xlpm.InterestCalculation))),
_xlpm.Calculation
)</f>
        <v/>
      </c>
      <c r="G393" s="4" t="str">
        <f t="shared" si="48"/>
        <v/>
      </c>
      <c r="H393" s="4"/>
      <c r="I393" s="4" t="str">
        <f t="shared" si="41"/>
        <v/>
      </c>
      <c r="J393" s="4" t="str">
        <f t="shared" si="42"/>
        <v/>
      </c>
      <c r="K393" s="4" t="str">
        <f t="shared" si="43"/>
        <v/>
      </c>
      <c r="L393" s="4" t="str">
        <f t="shared" si="44"/>
        <v/>
      </c>
      <c r="M393" s="4" t="str">
        <f>_xlfn.LET(
_xlpm.CumulativeInterestCalculation,SUM($F$29:$F393),
_xlpm.IsPrincipalZeroCondition,ROUND($I392,2) = 0,
_xlpm.IsPrincipalRemainingBlankCondition,$I392="",
_xlpm.IsPeriodBlankCondition,ISBLANK($A393),
_xlpm.Calculation,IF(_xlpm.IsPeriodBlankCondition,"",IF(_xlpm.IsPrincipalRemainingBlankCondition,"",IF(_xlpm.IsPrincipalZeroCondition,"",_xlpm.CumulativeInterestCalculation))),
_xlpm.Calculation
)</f>
        <v/>
      </c>
      <c r="N393" s="4" t="str">
        <f>_xlfn.LET(
_xlpm.CumulativePrincipalCalculation,SUM($G$29:$H393),
_xlpm.CumulativePrincipalCalculationIfPrincipalLessThenOrEqualToMonthlyPaymentCondition,$N392+$H393,
_xlpm.PrincipalOwedCalculation,$B$10-$F393,
_xlpm.IsPrincipalLessThenOrEqualToMonthlyPaymentCondition,$I392&lt;=$B$10,
_xlpm.IsPrincipalZeroCondition,ROUND($I392,2) = 0,
_xlpm.IsPrincipalRemainingBlankCondition,$I392="",
_xlpm.IsPeriodBlankCondition,ISBLANK($A393),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93" s="4" t="str">
        <f>_xlfn.LET(
_xlpm.CumulativePMICalculation,SUM($K$29:$K393),
_xlpm.IsPrincipalZeroCondition,ROUND($I392,2) = 0,
_xlpm.IsPrincipalRemainingBlankCondition,$I392="",
_xlpm.IsPeriodBlankCondition,ISBLANK($A393),
_xlpm.Calculation,IF(_xlpm.IsPeriodBlankCondition,"",IF(_xlpm.IsPrincipalRemainingBlankCondition,"",IF(_xlpm.IsPrincipalZeroCondition,"",_xlpm.CumulativePMICalculation))),
_xlpm.Calculation
)</f>
        <v/>
      </c>
      <c r="P393" s="4" t="str">
        <f t="shared" si="47"/>
        <v/>
      </c>
      <c r="Q393" s="4" t="str">
        <f>_xlfn.LET(
_xlpm.CumulativeHousingPaymentsIncludingAdditionalCosts,SUM($L$29:$L393),
_xlpm.PrincipalOwedCalculation,$B$10-$F393,
_xlpm.IsPrincipalLessThenOrEqualToMonthlyPaymentCondition,$I392&lt;=$B$10,
_xlpm.IsPrincipalZeroCondition,ROUND($I392,2) = 0,
_xlpm.IsPrincipalRemainingBlankCondition,$I392="",
_xlpm.IsPeriodBlankCondition,ISBLANK($A393),
_xlpm.Calculation,IF(_xlpm.IsPeriodBlankCondition,"",IF(_xlpm.IsPrincipalRemainingBlankCondition,"",IF(_xlpm.IsPrincipalZeroCondition,"",_xlpm.CumulativeHousingPaymentsIncludingAdditionalCosts))),
_xlpm.Calculation
)</f>
        <v/>
      </c>
    </row>
    <row r="394" spans="1:17" x14ac:dyDescent="0.3">
      <c r="B394" s="34" t="str">
        <f t="shared" si="45"/>
        <v/>
      </c>
      <c r="C394" s="53">
        <v>0.1</v>
      </c>
      <c r="D394" s="35" t="str">
        <f>_xlfn.LET(
_xlpm.Payment,IF(OR($C394&lt;&gt;$C393,$C393=""),-PMT($C394/12,COUNT($A394:$A$628),$I393),$D393),
_xlpm.IsPrincipalRemainingZeroCondition,ROUND($I393,2)=0,
_xlpm.IsPrincipalRemainingBlankCondition,$I393="",
_xlpm.IsPeriodBlankCondition,ISBLANK($A394),
_xlpm.Calculation,IF(_xlpm.IsPeriodBlankCondition,"",IF(_xlpm.IsPrincipalRemainingBlankCondition,"",IF(_xlpm.IsPrincipalRemainingZeroCondition,"",_xlpm.Payment))),
_xlpm.Calculation
)</f>
        <v/>
      </c>
      <c r="E394" s="4" t="str">
        <f t="shared" si="46"/>
        <v/>
      </c>
      <c r="F394" s="4" t="str" cm="1">
        <f t="array" ref="F394">_xlfn.LET(
_xlpm.InterestCalculation,$I393*($C394/12),
_xlpm.IsPrincipalRemainingZeroCondition,ROUND($I393,2)=0,
_xlpm.IsPrincipalRemainingBlankCondition,$I393="",
_xlpm.IsPeriodBlankCondition,ISBLANK($A394),
_xlpm.Calculation,IF(_xlpm.IsPeriodBlankCondition,"",IF(_xlpm.IsPrincipalRemainingBlankCondition,"",IF(_xlpm.IsPrincipalRemainingZeroCondition,"",_xlpm.InterestCalculation))),
_xlpm.Calculation
)</f>
        <v/>
      </c>
      <c r="G394" s="4" t="str">
        <f t="shared" si="48"/>
        <v/>
      </c>
      <c r="H394" s="4"/>
      <c r="I394" s="4" t="str">
        <f t="shared" si="41"/>
        <v/>
      </c>
      <c r="J394" s="4" t="str">
        <f t="shared" si="42"/>
        <v/>
      </c>
      <c r="K394" s="4" t="str">
        <f t="shared" si="43"/>
        <v/>
      </c>
      <c r="L394" s="4" t="str">
        <f t="shared" si="44"/>
        <v/>
      </c>
      <c r="M394" s="4" t="str">
        <f>_xlfn.LET(
_xlpm.CumulativeInterestCalculation,SUM($F$29:$F394),
_xlpm.IsPrincipalZeroCondition,ROUND($I393,2) = 0,
_xlpm.IsPrincipalRemainingBlankCondition,$I393="",
_xlpm.IsPeriodBlankCondition,ISBLANK($A394),
_xlpm.Calculation,IF(_xlpm.IsPeriodBlankCondition,"",IF(_xlpm.IsPrincipalRemainingBlankCondition,"",IF(_xlpm.IsPrincipalZeroCondition,"",_xlpm.CumulativeInterestCalculation))),
_xlpm.Calculation
)</f>
        <v/>
      </c>
      <c r="N394" s="4" t="str">
        <f>_xlfn.LET(
_xlpm.CumulativePrincipalCalculation,SUM($G$29:$H394),
_xlpm.CumulativePrincipalCalculationIfPrincipalLessThenOrEqualToMonthlyPaymentCondition,$N393+$H394,
_xlpm.PrincipalOwedCalculation,$B$10-$F394,
_xlpm.IsPrincipalLessThenOrEqualToMonthlyPaymentCondition,$I393&lt;=$B$10,
_xlpm.IsPrincipalZeroCondition,ROUND($I393,2) = 0,
_xlpm.IsPrincipalRemainingBlankCondition,$I393="",
_xlpm.IsPeriodBlankCondition,ISBLANK($A394),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94" s="4" t="str">
        <f>_xlfn.LET(
_xlpm.CumulativePMICalculation,SUM($K$29:$K394),
_xlpm.IsPrincipalZeroCondition,ROUND($I393,2) = 0,
_xlpm.IsPrincipalRemainingBlankCondition,$I393="",
_xlpm.IsPeriodBlankCondition,ISBLANK($A394),
_xlpm.Calculation,IF(_xlpm.IsPeriodBlankCondition,"",IF(_xlpm.IsPrincipalRemainingBlankCondition,"",IF(_xlpm.IsPrincipalZeroCondition,"",_xlpm.CumulativePMICalculation))),
_xlpm.Calculation
)</f>
        <v/>
      </c>
      <c r="P394" s="4" t="str">
        <f t="shared" si="47"/>
        <v/>
      </c>
      <c r="Q394" s="4" t="str">
        <f>_xlfn.LET(
_xlpm.CumulativeHousingPaymentsIncludingAdditionalCosts,SUM($L$29:$L394),
_xlpm.PrincipalOwedCalculation,$B$10-$F394,
_xlpm.IsPrincipalLessThenOrEqualToMonthlyPaymentCondition,$I393&lt;=$B$10,
_xlpm.IsPrincipalZeroCondition,ROUND($I393,2) = 0,
_xlpm.IsPrincipalRemainingBlankCondition,$I393="",
_xlpm.IsPeriodBlankCondition,ISBLANK($A394),
_xlpm.Calculation,IF(_xlpm.IsPeriodBlankCondition,"",IF(_xlpm.IsPrincipalRemainingBlankCondition,"",IF(_xlpm.IsPrincipalZeroCondition,"",_xlpm.CumulativeHousingPaymentsIncludingAdditionalCosts))),
_xlpm.Calculation
)</f>
        <v/>
      </c>
    </row>
    <row r="395" spans="1:17" x14ac:dyDescent="0.3">
      <c r="B395" s="34" t="str">
        <f t="shared" si="45"/>
        <v/>
      </c>
      <c r="C395" s="53">
        <v>0.1</v>
      </c>
      <c r="D395" s="35" t="str">
        <f>_xlfn.LET(
_xlpm.Payment,IF(OR($C395&lt;&gt;$C394,$C394=""),-PMT($C395/12,COUNT($A395:$A$628),$I394),$D394),
_xlpm.IsPrincipalRemainingZeroCondition,ROUND($I394,2)=0,
_xlpm.IsPrincipalRemainingBlankCondition,$I394="",
_xlpm.IsPeriodBlankCondition,ISBLANK($A395),
_xlpm.Calculation,IF(_xlpm.IsPeriodBlankCondition,"",IF(_xlpm.IsPrincipalRemainingBlankCondition,"",IF(_xlpm.IsPrincipalRemainingZeroCondition,"",_xlpm.Payment))),
_xlpm.Calculation
)</f>
        <v/>
      </c>
      <c r="E395" s="4" t="str">
        <f t="shared" si="46"/>
        <v/>
      </c>
      <c r="F395" s="4" t="str" cm="1">
        <f t="array" ref="F395">_xlfn.LET(
_xlpm.InterestCalculation,$I394*($C395/12),
_xlpm.IsPrincipalRemainingZeroCondition,ROUND($I394,2)=0,
_xlpm.IsPrincipalRemainingBlankCondition,$I394="",
_xlpm.IsPeriodBlankCondition,ISBLANK($A395),
_xlpm.Calculation,IF(_xlpm.IsPeriodBlankCondition,"",IF(_xlpm.IsPrincipalRemainingBlankCondition,"",IF(_xlpm.IsPrincipalRemainingZeroCondition,"",_xlpm.InterestCalculation))),
_xlpm.Calculation
)</f>
        <v/>
      </c>
      <c r="G395" s="4" t="str">
        <f t="shared" si="48"/>
        <v/>
      </c>
      <c r="H395" s="4"/>
      <c r="I395" s="4" t="str">
        <f t="shared" si="41"/>
        <v/>
      </c>
      <c r="J395" s="4" t="str">
        <f t="shared" si="42"/>
        <v/>
      </c>
      <c r="K395" s="4" t="str">
        <f t="shared" si="43"/>
        <v/>
      </c>
      <c r="L395" s="4" t="str">
        <f t="shared" si="44"/>
        <v/>
      </c>
      <c r="M395" s="4" t="str">
        <f>_xlfn.LET(
_xlpm.CumulativeInterestCalculation,SUM($F$29:$F395),
_xlpm.IsPrincipalZeroCondition,ROUND($I394,2) = 0,
_xlpm.IsPrincipalRemainingBlankCondition,$I394="",
_xlpm.IsPeriodBlankCondition,ISBLANK($A395),
_xlpm.Calculation,IF(_xlpm.IsPeriodBlankCondition,"",IF(_xlpm.IsPrincipalRemainingBlankCondition,"",IF(_xlpm.IsPrincipalZeroCondition,"",_xlpm.CumulativeInterestCalculation))),
_xlpm.Calculation
)</f>
        <v/>
      </c>
      <c r="N395" s="4" t="str">
        <f>_xlfn.LET(
_xlpm.CumulativePrincipalCalculation,SUM($G$29:$H395),
_xlpm.CumulativePrincipalCalculationIfPrincipalLessThenOrEqualToMonthlyPaymentCondition,$N394+$H395,
_xlpm.PrincipalOwedCalculation,$B$10-$F395,
_xlpm.IsPrincipalLessThenOrEqualToMonthlyPaymentCondition,$I394&lt;=$B$10,
_xlpm.IsPrincipalZeroCondition,ROUND($I394,2) = 0,
_xlpm.IsPrincipalRemainingBlankCondition,$I394="",
_xlpm.IsPeriodBlankCondition,ISBLANK($A395),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95" s="4" t="str">
        <f>_xlfn.LET(
_xlpm.CumulativePMICalculation,SUM($K$29:$K395),
_xlpm.IsPrincipalZeroCondition,ROUND($I394,2) = 0,
_xlpm.IsPrincipalRemainingBlankCondition,$I394="",
_xlpm.IsPeriodBlankCondition,ISBLANK($A395),
_xlpm.Calculation,IF(_xlpm.IsPeriodBlankCondition,"",IF(_xlpm.IsPrincipalRemainingBlankCondition,"",IF(_xlpm.IsPrincipalZeroCondition,"",_xlpm.CumulativePMICalculation))),
_xlpm.Calculation
)</f>
        <v/>
      </c>
      <c r="P395" s="4" t="str">
        <f t="shared" si="47"/>
        <v/>
      </c>
      <c r="Q395" s="4" t="str">
        <f>_xlfn.LET(
_xlpm.CumulativeHousingPaymentsIncludingAdditionalCosts,SUM($L$29:$L395),
_xlpm.PrincipalOwedCalculation,$B$10-$F395,
_xlpm.IsPrincipalLessThenOrEqualToMonthlyPaymentCondition,$I394&lt;=$B$10,
_xlpm.IsPrincipalZeroCondition,ROUND($I394,2) = 0,
_xlpm.IsPrincipalRemainingBlankCondition,$I394="",
_xlpm.IsPeriodBlankCondition,ISBLANK($A395),
_xlpm.Calculation,IF(_xlpm.IsPeriodBlankCondition,"",IF(_xlpm.IsPrincipalRemainingBlankCondition,"",IF(_xlpm.IsPrincipalZeroCondition,"",_xlpm.CumulativeHousingPaymentsIncludingAdditionalCosts))),
_xlpm.Calculation
)</f>
        <v/>
      </c>
    </row>
    <row r="396" spans="1:17" x14ac:dyDescent="0.3">
      <c r="B396" s="34" t="str">
        <f t="shared" si="45"/>
        <v/>
      </c>
      <c r="C396" s="53">
        <v>0.1</v>
      </c>
      <c r="D396" s="35" t="str">
        <f>_xlfn.LET(
_xlpm.Payment,IF(OR($C396&lt;&gt;$C395,$C395=""),-PMT($C396/12,COUNT($A396:$A$628),$I395),$D395),
_xlpm.IsPrincipalRemainingZeroCondition,ROUND($I395,2)=0,
_xlpm.IsPrincipalRemainingBlankCondition,$I395="",
_xlpm.IsPeriodBlankCondition,ISBLANK($A396),
_xlpm.Calculation,IF(_xlpm.IsPeriodBlankCondition,"",IF(_xlpm.IsPrincipalRemainingBlankCondition,"",IF(_xlpm.IsPrincipalRemainingZeroCondition,"",_xlpm.Payment))),
_xlpm.Calculation
)</f>
        <v/>
      </c>
      <c r="E396" s="4" t="str">
        <f t="shared" si="46"/>
        <v/>
      </c>
      <c r="F396" s="4" t="str" cm="1">
        <f t="array" ref="F396">_xlfn.LET(
_xlpm.InterestCalculation,$I395*($C396/12),
_xlpm.IsPrincipalRemainingZeroCondition,ROUND($I395,2)=0,
_xlpm.IsPrincipalRemainingBlankCondition,$I395="",
_xlpm.IsPeriodBlankCondition,ISBLANK($A396),
_xlpm.Calculation,IF(_xlpm.IsPeriodBlankCondition,"",IF(_xlpm.IsPrincipalRemainingBlankCondition,"",IF(_xlpm.IsPrincipalRemainingZeroCondition,"",_xlpm.InterestCalculation))),
_xlpm.Calculation
)</f>
        <v/>
      </c>
      <c r="G396" s="4" t="str">
        <f t="shared" si="48"/>
        <v/>
      </c>
      <c r="H396" s="4"/>
      <c r="I396" s="4" t="str">
        <f t="shared" si="41"/>
        <v/>
      </c>
      <c r="J396" s="4" t="str">
        <f t="shared" si="42"/>
        <v/>
      </c>
      <c r="K396" s="4" t="str">
        <f t="shared" si="43"/>
        <v/>
      </c>
      <c r="L396" s="4" t="str">
        <f t="shared" si="44"/>
        <v/>
      </c>
      <c r="M396" s="4" t="str">
        <f>_xlfn.LET(
_xlpm.CumulativeInterestCalculation,SUM($F$29:$F396),
_xlpm.IsPrincipalZeroCondition,ROUND($I395,2) = 0,
_xlpm.IsPrincipalRemainingBlankCondition,$I395="",
_xlpm.IsPeriodBlankCondition,ISBLANK($A396),
_xlpm.Calculation,IF(_xlpm.IsPeriodBlankCondition,"",IF(_xlpm.IsPrincipalRemainingBlankCondition,"",IF(_xlpm.IsPrincipalZeroCondition,"",_xlpm.CumulativeInterestCalculation))),
_xlpm.Calculation
)</f>
        <v/>
      </c>
      <c r="N396" s="4" t="str">
        <f>_xlfn.LET(
_xlpm.CumulativePrincipalCalculation,SUM($G$29:$H396),
_xlpm.CumulativePrincipalCalculationIfPrincipalLessThenOrEqualToMonthlyPaymentCondition,$N395+$H396,
_xlpm.PrincipalOwedCalculation,$B$10-$F396,
_xlpm.IsPrincipalLessThenOrEqualToMonthlyPaymentCondition,$I395&lt;=$B$10,
_xlpm.IsPrincipalZeroCondition,ROUND($I395,2) = 0,
_xlpm.IsPrincipalRemainingBlankCondition,$I395="",
_xlpm.IsPeriodBlankCondition,ISBLANK($A396),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96" s="4" t="str">
        <f>_xlfn.LET(
_xlpm.CumulativePMICalculation,SUM($K$29:$K396),
_xlpm.IsPrincipalZeroCondition,ROUND($I395,2) = 0,
_xlpm.IsPrincipalRemainingBlankCondition,$I395="",
_xlpm.IsPeriodBlankCondition,ISBLANK($A396),
_xlpm.Calculation,IF(_xlpm.IsPeriodBlankCondition,"",IF(_xlpm.IsPrincipalRemainingBlankCondition,"",IF(_xlpm.IsPrincipalZeroCondition,"",_xlpm.CumulativePMICalculation))),
_xlpm.Calculation
)</f>
        <v/>
      </c>
      <c r="P396" s="4" t="str">
        <f t="shared" si="47"/>
        <v/>
      </c>
      <c r="Q396" s="4" t="str">
        <f>_xlfn.LET(
_xlpm.CumulativeHousingPaymentsIncludingAdditionalCosts,SUM($L$29:$L396),
_xlpm.PrincipalOwedCalculation,$B$10-$F396,
_xlpm.IsPrincipalLessThenOrEqualToMonthlyPaymentCondition,$I395&lt;=$B$10,
_xlpm.IsPrincipalZeroCondition,ROUND($I395,2) = 0,
_xlpm.IsPrincipalRemainingBlankCondition,$I395="",
_xlpm.IsPeriodBlankCondition,ISBLANK($A396),
_xlpm.Calculation,IF(_xlpm.IsPeriodBlankCondition,"",IF(_xlpm.IsPrincipalRemainingBlankCondition,"",IF(_xlpm.IsPrincipalZeroCondition,"",_xlpm.CumulativeHousingPaymentsIncludingAdditionalCosts))),
_xlpm.Calculation
)</f>
        <v/>
      </c>
    </row>
    <row r="397" spans="1:17" x14ac:dyDescent="0.3">
      <c r="B397" s="34" t="str">
        <f t="shared" si="45"/>
        <v/>
      </c>
      <c r="C397" s="53">
        <v>0.1</v>
      </c>
      <c r="D397" s="35" t="str">
        <f>_xlfn.LET(
_xlpm.Payment,IF(OR($C397&lt;&gt;$C396,$C396=""),-PMT($C397/12,COUNT($A397:$A$628),$I396),$D396),
_xlpm.IsPrincipalRemainingZeroCondition,ROUND($I396,2)=0,
_xlpm.IsPrincipalRemainingBlankCondition,$I396="",
_xlpm.IsPeriodBlankCondition,ISBLANK($A397),
_xlpm.Calculation,IF(_xlpm.IsPeriodBlankCondition,"",IF(_xlpm.IsPrincipalRemainingBlankCondition,"",IF(_xlpm.IsPrincipalRemainingZeroCondition,"",_xlpm.Payment))),
_xlpm.Calculation
)</f>
        <v/>
      </c>
      <c r="E397" s="4" t="str">
        <f t="shared" si="46"/>
        <v/>
      </c>
      <c r="F397" s="4" t="str" cm="1">
        <f t="array" ref="F397">_xlfn.LET(
_xlpm.InterestCalculation,$I396*($C397/12),
_xlpm.IsPrincipalRemainingZeroCondition,ROUND($I396,2)=0,
_xlpm.IsPrincipalRemainingBlankCondition,$I396="",
_xlpm.IsPeriodBlankCondition,ISBLANK($A397),
_xlpm.Calculation,IF(_xlpm.IsPeriodBlankCondition,"",IF(_xlpm.IsPrincipalRemainingBlankCondition,"",IF(_xlpm.IsPrincipalRemainingZeroCondition,"",_xlpm.InterestCalculation))),
_xlpm.Calculation
)</f>
        <v/>
      </c>
      <c r="G397" s="4" t="str">
        <f t="shared" si="48"/>
        <v/>
      </c>
      <c r="H397" s="4"/>
      <c r="I397" s="4" t="str">
        <f t="shared" si="41"/>
        <v/>
      </c>
      <c r="J397" s="4" t="str">
        <f t="shared" si="42"/>
        <v/>
      </c>
      <c r="K397" s="4" t="str">
        <f t="shared" si="43"/>
        <v/>
      </c>
      <c r="L397" s="4" t="str">
        <f t="shared" si="44"/>
        <v/>
      </c>
      <c r="M397" s="4" t="str">
        <f>_xlfn.LET(
_xlpm.CumulativeInterestCalculation,SUM($F$29:$F397),
_xlpm.IsPrincipalZeroCondition,ROUND($I396,2) = 0,
_xlpm.IsPrincipalRemainingBlankCondition,$I396="",
_xlpm.IsPeriodBlankCondition,ISBLANK($A397),
_xlpm.Calculation,IF(_xlpm.IsPeriodBlankCondition,"",IF(_xlpm.IsPrincipalRemainingBlankCondition,"",IF(_xlpm.IsPrincipalZeroCondition,"",_xlpm.CumulativeInterestCalculation))),
_xlpm.Calculation
)</f>
        <v/>
      </c>
      <c r="N397" s="4" t="str">
        <f>_xlfn.LET(
_xlpm.CumulativePrincipalCalculation,SUM($G$29:$H397),
_xlpm.CumulativePrincipalCalculationIfPrincipalLessThenOrEqualToMonthlyPaymentCondition,$N396+$H397,
_xlpm.PrincipalOwedCalculation,$B$10-$F397,
_xlpm.IsPrincipalLessThenOrEqualToMonthlyPaymentCondition,$I396&lt;=$B$10,
_xlpm.IsPrincipalZeroCondition,ROUND($I396,2) = 0,
_xlpm.IsPrincipalRemainingBlankCondition,$I396="",
_xlpm.IsPeriodBlankCondition,ISBLANK($A397),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97" s="4" t="str">
        <f>_xlfn.LET(
_xlpm.CumulativePMICalculation,SUM($K$29:$K397),
_xlpm.IsPrincipalZeroCondition,ROUND($I396,2) = 0,
_xlpm.IsPrincipalRemainingBlankCondition,$I396="",
_xlpm.IsPeriodBlankCondition,ISBLANK($A397),
_xlpm.Calculation,IF(_xlpm.IsPeriodBlankCondition,"",IF(_xlpm.IsPrincipalRemainingBlankCondition,"",IF(_xlpm.IsPrincipalZeroCondition,"",_xlpm.CumulativePMICalculation))),
_xlpm.Calculation
)</f>
        <v/>
      </c>
      <c r="P397" s="4" t="str">
        <f t="shared" si="47"/>
        <v/>
      </c>
      <c r="Q397" s="4" t="str">
        <f>_xlfn.LET(
_xlpm.CumulativeHousingPaymentsIncludingAdditionalCosts,SUM($L$29:$L397),
_xlpm.PrincipalOwedCalculation,$B$10-$F397,
_xlpm.IsPrincipalLessThenOrEqualToMonthlyPaymentCondition,$I396&lt;=$B$10,
_xlpm.IsPrincipalZeroCondition,ROUND($I396,2) = 0,
_xlpm.IsPrincipalRemainingBlankCondition,$I396="",
_xlpm.IsPeriodBlankCondition,ISBLANK($A397),
_xlpm.Calculation,IF(_xlpm.IsPeriodBlankCondition,"",IF(_xlpm.IsPrincipalRemainingBlankCondition,"",IF(_xlpm.IsPrincipalZeroCondition,"",_xlpm.CumulativeHousingPaymentsIncludingAdditionalCosts))),
_xlpm.Calculation
)</f>
        <v/>
      </c>
    </row>
    <row r="398" spans="1:17" x14ac:dyDescent="0.3">
      <c r="B398" s="34" t="str">
        <f t="shared" si="45"/>
        <v/>
      </c>
      <c r="C398" s="53">
        <v>0.1</v>
      </c>
      <c r="D398" s="35" t="str">
        <f>_xlfn.LET(
_xlpm.Payment,IF(OR($C398&lt;&gt;$C397,$C397=""),-PMT($C398/12,COUNT($A398:$A$628),$I397),$D397),
_xlpm.IsPrincipalRemainingZeroCondition,ROUND($I397,2)=0,
_xlpm.IsPrincipalRemainingBlankCondition,$I397="",
_xlpm.IsPeriodBlankCondition,ISBLANK($A398),
_xlpm.Calculation,IF(_xlpm.IsPeriodBlankCondition,"",IF(_xlpm.IsPrincipalRemainingBlankCondition,"",IF(_xlpm.IsPrincipalRemainingZeroCondition,"",_xlpm.Payment))),
_xlpm.Calculation
)</f>
        <v/>
      </c>
      <c r="E398" s="4" t="str">
        <f t="shared" si="46"/>
        <v/>
      </c>
      <c r="F398" s="4" t="str" cm="1">
        <f t="array" ref="F398">_xlfn.LET(
_xlpm.InterestCalculation,$I397*($C398/12),
_xlpm.IsPrincipalRemainingZeroCondition,ROUND($I397,2)=0,
_xlpm.IsPrincipalRemainingBlankCondition,$I397="",
_xlpm.IsPeriodBlankCondition,ISBLANK($A398),
_xlpm.Calculation,IF(_xlpm.IsPeriodBlankCondition,"",IF(_xlpm.IsPrincipalRemainingBlankCondition,"",IF(_xlpm.IsPrincipalRemainingZeroCondition,"",_xlpm.InterestCalculation))),
_xlpm.Calculation
)</f>
        <v/>
      </c>
      <c r="G398" s="4" t="str">
        <f t="shared" si="48"/>
        <v/>
      </c>
      <c r="H398" s="4"/>
      <c r="I398" s="4" t="str">
        <f t="shared" si="41"/>
        <v/>
      </c>
      <c r="J398" s="4" t="str">
        <f t="shared" si="42"/>
        <v/>
      </c>
      <c r="K398" s="4" t="str">
        <f t="shared" si="43"/>
        <v/>
      </c>
      <c r="L398" s="4" t="str">
        <f t="shared" si="44"/>
        <v/>
      </c>
      <c r="M398" s="4" t="str">
        <f>_xlfn.LET(
_xlpm.CumulativeInterestCalculation,SUM($F$29:$F398),
_xlpm.IsPrincipalZeroCondition,ROUND($I397,2) = 0,
_xlpm.IsPrincipalRemainingBlankCondition,$I397="",
_xlpm.IsPeriodBlankCondition,ISBLANK($A398),
_xlpm.Calculation,IF(_xlpm.IsPeriodBlankCondition,"",IF(_xlpm.IsPrincipalRemainingBlankCondition,"",IF(_xlpm.IsPrincipalZeroCondition,"",_xlpm.CumulativeInterestCalculation))),
_xlpm.Calculation
)</f>
        <v/>
      </c>
      <c r="N398" s="4" t="str">
        <f>_xlfn.LET(
_xlpm.CumulativePrincipalCalculation,SUM($G$29:$H398),
_xlpm.CumulativePrincipalCalculationIfPrincipalLessThenOrEqualToMonthlyPaymentCondition,$N397+$H398,
_xlpm.PrincipalOwedCalculation,$B$10-$F398,
_xlpm.IsPrincipalLessThenOrEqualToMonthlyPaymentCondition,$I397&lt;=$B$10,
_xlpm.IsPrincipalZeroCondition,ROUND($I397,2) = 0,
_xlpm.IsPrincipalRemainingBlankCondition,$I397="",
_xlpm.IsPeriodBlankCondition,ISBLANK($A398),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98" s="4" t="str">
        <f>_xlfn.LET(
_xlpm.CumulativePMICalculation,SUM($K$29:$K398),
_xlpm.IsPrincipalZeroCondition,ROUND($I397,2) = 0,
_xlpm.IsPrincipalRemainingBlankCondition,$I397="",
_xlpm.IsPeriodBlankCondition,ISBLANK($A398),
_xlpm.Calculation,IF(_xlpm.IsPeriodBlankCondition,"",IF(_xlpm.IsPrincipalRemainingBlankCondition,"",IF(_xlpm.IsPrincipalZeroCondition,"",_xlpm.CumulativePMICalculation))),
_xlpm.Calculation
)</f>
        <v/>
      </c>
      <c r="P398" s="4" t="str">
        <f t="shared" si="47"/>
        <v/>
      </c>
      <c r="Q398" s="4" t="str">
        <f>_xlfn.LET(
_xlpm.CumulativeHousingPaymentsIncludingAdditionalCosts,SUM($L$29:$L398),
_xlpm.PrincipalOwedCalculation,$B$10-$F398,
_xlpm.IsPrincipalLessThenOrEqualToMonthlyPaymentCondition,$I397&lt;=$B$10,
_xlpm.IsPrincipalZeroCondition,ROUND($I397,2) = 0,
_xlpm.IsPrincipalRemainingBlankCondition,$I397="",
_xlpm.IsPeriodBlankCondition,ISBLANK($A398),
_xlpm.Calculation,IF(_xlpm.IsPeriodBlankCondition,"",IF(_xlpm.IsPrincipalRemainingBlankCondition,"",IF(_xlpm.IsPrincipalZeroCondition,"",_xlpm.CumulativeHousingPaymentsIncludingAdditionalCosts))),
_xlpm.Calculation
)</f>
        <v/>
      </c>
    </row>
    <row r="399" spans="1:17" x14ac:dyDescent="0.3">
      <c r="B399" s="34" t="str">
        <f t="shared" si="45"/>
        <v/>
      </c>
      <c r="C399" s="53">
        <v>0.1</v>
      </c>
      <c r="D399" s="35" t="str">
        <f>_xlfn.LET(
_xlpm.Payment,IF(OR($C399&lt;&gt;$C398,$C398=""),-PMT($C399/12,COUNT($A399:$A$628),$I398),$D398),
_xlpm.IsPrincipalRemainingZeroCondition,ROUND($I398,2)=0,
_xlpm.IsPrincipalRemainingBlankCondition,$I398="",
_xlpm.IsPeriodBlankCondition,ISBLANK($A399),
_xlpm.Calculation,IF(_xlpm.IsPeriodBlankCondition,"",IF(_xlpm.IsPrincipalRemainingBlankCondition,"",IF(_xlpm.IsPrincipalRemainingZeroCondition,"",_xlpm.Payment))),
_xlpm.Calculation
)</f>
        <v/>
      </c>
      <c r="E399" s="4" t="str">
        <f t="shared" si="46"/>
        <v/>
      </c>
      <c r="F399" s="4" t="str" cm="1">
        <f t="array" ref="F399">_xlfn.LET(
_xlpm.InterestCalculation,$I398*($C399/12),
_xlpm.IsPrincipalRemainingZeroCondition,ROUND($I398,2)=0,
_xlpm.IsPrincipalRemainingBlankCondition,$I398="",
_xlpm.IsPeriodBlankCondition,ISBLANK($A399),
_xlpm.Calculation,IF(_xlpm.IsPeriodBlankCondition,"",IF(_xlpm.IsPrincipalRemainingBlankCondition,"",IF(_xlpm.IsPrincipalRemainingZeroCondition,"",_xlpm.InterestCalculation))),
_xlpm.Calculation
)</f>
        <v/>
      </c>
      <c r="G399" s="4" t="str">
        <f t="shared" si="48"/>
        <v/>
      </c>
      <c r="H399" s="4"/>
      <c r="I399" s="4" t="str">
        <f t="shared" si="41"/>
        <v/>
      </c>
      <c r="J399" s="4" t="str">
        <f t="shared" si="42"/>
        <v/>
      </c>
      <c r="K399" s="4" t="str">
        <f t="shared" si="43"/>
        <v/>
      </c>
      <c r="L399" s="4" t="str">
        <f t="shared" si="44"/>
        <v/>
      </c>
      <c r="M399" s="4" t="str">
        <f>_xlfn.LET(
_xlpm.CumulativeInterestCalculation,SUM($F$29:$F399),
_xlpm.IsPrincipalZeroCondition,ROUND($I398,2) = 0,
_xlpm.IsPrincipalRemainingBlankCondition,$I398="",
_xlpm.IsPeriodBlankCondition,ISBLANK($A399),
_xlpm.Calculation,IF(_xlpm.IsPeriodBlankCondition,"",IF(_xlpm.IsPrincipalRemainingBlankCondition,"",IF(_xlpm.IsPrincipalZeroCondition,"",_xlpm.CumulativeInterestCalculation))),
_xlpm.Calculation
)</f>
        <v/>
      </c>
      <c r="N399" s="4" t="str">
        <f>_xlfn.LET(
_xlpm.CumulativePrincipalCalculation,SUM($G$29:$H399),
_xlpm.CumulativePrincipalCalculationIfPrincipalLessThenOrEqualToMonthlyPaymentCondition,$N398+$H399,
_xlpm.PrincipalOwedCalculation,$B$10-$F399,
_xlpm.IsPrincipalLessThenOrEqualToMonthlyPaymentCondition,$I398&lt;=$B$10,
_xlpm.IsPrincipalZeroCondition,ROUND($I398,2) = 0,
_xlpm.IsPrincipalRemainingBlankCondition,$I398="",
_xlpm.IsPeriodBlankCondition,ISBLANK($A399),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399" s="4" t="str">
        <f>_xlfn.LET(
_xlpm.CumulativePMICalculation,SUM($K$29:$K399),
_xlpm.IsPrincipalZeroCondition,ROUND($I398,2) = 0,
_xlpm.IsPrincipalRemainingBlankCondition,$I398="",
_xlpm.IsPeriodBlankCondition,ISBLANK($A399),
_xlpm.Calculation,IF(_xlpm.IsPeriodBlankCondition,"",IF(_xlpm.IsPrincipalRemainingBlankCondition,"",IF(_xlpm.IsPrincipalZeroCondition,"",_xlpm.CumulativePMICalculation))),
_xlpm.Calculation
)</f>
        <v/>
      </c>
      <c r="P399" s="4" t="str">
        <f t="shared" si="47"/>
        <v/>
      </c>
      <c r="Q399" s="4" t="str">
        <f>_xlfn.LET(
_xlpm.CumulativeHousingPaymentsIncludingAdditionalCosts,SUM($L$29:$L399),
_xlpm.PrincipalOwedCalculation,$B$10-$F399,
_xlpm.IsPrincipalLessThenOrEqualToMonthlyPaymentCondition,$I398&lt;=$B$10,
_xlpm.IsPrincipalZeroCondition,ROUND($I398,2) = 0,
_xlpm.IsPrincipalRemainingBlankCondition,$I398="",
_xlpm.IsPeriodBlankCondition,ISBLANK($A399),
_xlpm.Calculation,IF(_xlpm.IsPeriodBlankCondition,"",IF(_xlpm.IsPrincipalRemainingBlankCondition,"",IF(_xlpm.IsPrincipalZeroCondition,"",_xlpm.CumulativeHousingPaymentsIncludingAdditionalCosts))),
_xlpm.Calculation
)</f>
        <v/>
      </c>
    </row>
    <row r="400" spans="1:17" x14ac:dyDescent="0.3">
      <c r="B400" s="34" t="str">
        <f t="shared" si="45"/>
        <v/>
      </c>
      <c r="C400" s="53">
        <v>0.1</v>
      </c>
      <c r="D400" s="35" t="str">
        <f>_xlfn.LET(
_xlpm.Payment,IF(OR($C400&lt;&gt;$C399,$C399=""),-PMT($C400/12,COUNT($A400:$A$628),$I399),$D399),
_xlpm.IsPrincipalRemainingZeroCondition,ROUND($I399,2)=0,
_xlpm.IsPrincipalRemainingBlankCondition,$I399="",
_xlpm.IsPeriodBlankCondition,ISBLANK($A400),
_xlpm.Calculation,IF(_xlpm.IsPeriodBlankCondition,"",IF(_xlpm.IsPrincipalRemainingBlankCondition,"",IF(_xlpm.IsPrincipalRemainingZeroCondition,"",_xlpm.Payment))),
_xlpm.Calculation
)</f>
        <v/>
      </c>
      <c r="E400" s="4" t="str">
        <f t="shared" si="46"/>
        <v/>
      </c>
      <c r="F400" s="4" t="str" cm="1">
        <f t="array" ref="F400">_xlfn.LET(
_xlpm.InterestCalculation,$I399*($C400/12),
_xlpm.IsPrincipalRemainingZeroCondition,ROUND($I399,2)=0,
_xlpm.IsPrincipalRemainingBlankCondition,$I399="",
_xlpm.IsPeriodBlankCondition,ISBLANK($A400),
_xlpm.Calculation,IF(_xlpm.IsPeriodBlankCondition,"",IF(_xlpm.IsPrincipalRemainingBlankCondition,"",IF(_xlpm.IsPrincipalRemainingZeroCondition,"",_xlpm.InterestCalculation))),
_xlpm.Calculation
)</f>
        <v/>
      </c>
      <c r="G400" s="4" t="str">
        <f t="shared" si="48"/>
        <v/>
      </c>
      <c r="H400" s="4"/>
      <c r="I400" s="4" t="str">
        <f t="shared" si="41"/>
        <v/>
      </c>
      <c r="J400" s="4" t="str">
        <f t="shared" si="42"/>
        <v/>
      </c>
      <c r="K400" s="4" t="str">
        <f t="shared" si="43"/>
        <v/>
      </c>
      <c r="L400" s="4" t="str">
        <f t="shared" si="44"/>
        <v/>
      </c>
      <c r="M400" s="4" t="str">
        <f>_xlfn.LET(
_xlpm.CumulativeInterestCalculation,SUM($F$29:$F400),
_xlpm.IsPrincipalZeroCondition,ROUND($I399,2) = 0,
_xlpm.IsPrincipalRemainingBlankCondition,$I399="",
_xlpm.IsPeriodBlankCondition,ISBLANK($A400),
_xlpm.Calculation,IF(_xlpm.IsPeriodBlankCondition,"",IF(_xlpm.IsPrincipalRemainingBlankCondition,"",IF(_xlpm.IsPrincipalZeroCondition,"",_xlpm.CumulativeInterestCalculation))),
_xlpm.Calculation
)</f>
        <v/>
      </c>
      <c r="N400" s="4" t="str">
        <f>_xlfn.LET(
_xlpm.CumulativePrincipalCalculation,SUM($G$29:$H400),
_xlpm.CumulativePrincipalCalculationIfPrincipalLessThenOrEqualToMonthlyPaymentCondition,$N399+$H400,
_xlpm.PrincipalOwedCalculation,$B$10-$F400,
_xlpm.IsPrincipalLessThenOrEqualToMonthlyPaymentCondition,$I399&lt;=$B$10,
_xlpm.IsPrincipalZeroCondition,ROUND($I399,2) = 0,
_xlpm.IsPrincipalRemainingBlankCondition,$I399="",
_xlpm.IsPeriodBlankCondition,ISBLANK($A400),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00" s="4" t="str">
        <f>_xlfn.LET(
_xlpm.CumulativePMICalculation,SUM($K$29:$K400),
_xlpm.IsPrincipalZeroCondition,ROUND($I399,2) = 0,
_xlpm.IsPrincipalRemainingBlankCondition,$I399="",
_xlpm.IsPeriodBlankCondition,ISBLANK($A400),
_xlpm.Calculation,IF(_xlpm.IsPeriodBlankCondition,"",IF(_xlpm.IsPrincipalRemainingBlankCondition,"",IF(_xlpm.IsPrincipalZeroCondition,"",_xlpm.CumulativePMICalculation))),
_xlpm.Calculation
)</f>
        <v/>
      </c>
      <c r="P400" s="4" t="str">
        <f t="shared" si="47"/>
        <v/>
      </c>
      <c r="Q400" s="4" t="str">
        <f>_xlfn.LET(
_xlpm.CumulativeHousingPaymentsIncludingAdditionalCosts,SUM($L$29:$L400),
_xlpm.PrincipalOwedCalculation,$B$10-$F400,
_xlpm.IsPrincipalLessThenOrEqualToMonthlyPaymentCondition,$I399&lt;=$B$10,
_xlpm.IsPrincipalZeroCondition,ROUND($I399,2) = 0,
_xlpm.IsPrincipalRemainingBlankCondition,$I399="",
_xlpm.IsPeriodBlankCondition,ISBLANK($A400),
_xlpm.Calculation,IF(_xlpm.IsPeriodBlankCondition,"",IF(_xlpm.IsPrincipalRemainingBlankCondition,"",IF(_xlpm.IsPrincipalZeroCondition,"",_xlpm.CumulativeHousingPaymentsIncludingAdditionalCosts))),
_xlpm.Calculation
)</f>
        <v/>
      </c>
    </row>
    <row r="401" spans="2:17" x14ac:dyDescent="0.3">
      <c r="B401" s="34" t="str">
        <f t="shared" si="45"/>
        <v/>
      </c>
      <c r="C401" s="53">
        <v>0.1</v>
      </c>
      <c r="D401" s="35" t="str">
        <f>_xlfn.LET(
_xlpm.Payment,IF(OR($C401&lt;&gt;$C400,$C400=""),-PMT($C401/12,COUNT($A401:$A$628),$I400),$D400),
_xlpm.IsPrincipalRemainingZeroCondition,ROUND($I400,2)=0,
_xlpm.IsPrincipalRemainingBlankCondition,$I400="",
_xlpm.IsPeriodBlankCondition,ISBLANK($A401),
_xlpm.Calculation,IF(_xlpm.IsPeriodBlankCondition,"",IF(_xlpm.IsPrincipalRemainingBlankCondition,"",IF(_xlpm.IsPrincipalRemainingZeroCondition,"",_xlpm.Payment))),
_xlpm.Calculation
)</f>
        <v/>
      </c>
      <c r="E401" s="4" t="str">
        <f t="shared" si="46"/>
        <v/>
      </c>
      <c r="F401" s="4" t="str" cm="1">
        <f t="array" ref="F401">_xlfn.LET(
_xlpm.InterestCalculation,$I400*($C401/12),
_xlpm.IsPrincipalRemainingZeroCondition,ROUND($I400,2)=0,
_xlpm.IsPrincipalRemainingBlankCondition,$I400="",
_xlpm.IsPeriodBlankCondition,ISBLANK($A401),
_xlpm.Calculation,IF(_xlpm.IsPeriodBlankCondition,"",IF(_xlpm.IsPrincipalRemainingBlankCondition,"",IF(_xlpm.IsPrincipalRemainingZeroCondition,"",_xlpm.InterestCalculation))),
_xlpm.Calculation
)</f>
        <v/>
      </c>
      <c r="G401" s="4" t="str">
        <f t="shared" si="48"/>
        <v/>
      </c>
      <c r="H401" s="4"/>
      <c r="I401" s="4" t="str">
        <f t="shared" si="41"/>
        <v/>
      </c>
      <c r="J401" s="4" t="str">
        <f t="shared" si="42"/>
        <v/>
      </c>
      <c r="K401" s="4" t="str">
        <f t="shared" si="43"/>
        <v/>
      </c>
      <c r="L401" s="4" t="str">
        <f t="shared" si="44"/>
        <v/>
      </c>
      <c r="M401" s="4" t="str">
        <f>_xlfn.LET(
_xlpm.CumulativeInterestCalculation,SUM($F$29:$F401),
_xlpm.IsPrincipalZeroCondition,ROUND($I400,2) = 0,
_xlpm.IsPrincipalRemainingBlankCondition,$I400="",
_xlpm.IsPeriodBlankCondition,ISBLANK($A401),
_xlpm.Calculation,IF(_xlpm.IsPeriodBlankCondition,"",IF(_xlpm.IsPrincipalRemainingBlankCondition,"",IF(_xlpm.IsPrincipalZeroCondition,"",_xlpm.CumulativeInterestCalculation))),
_xlpm.Calculation
)</f>
        <v/>
      </c>
      <c r="N401" s="4" t="str">
        <f>_xlfn.LET(
_xlpm.CumulativePrincipalCalculation,SUM($G$29:$H401),
_xlpm.CumulativePrincipalCalculationIfPrincipalLessThenOrEqualToMonthlyPaymentCondition,$N400+$H401,
_xlpm.PrincipalOwedCalculation,$B$10-$F401,
_xlpm.IsPrincipalLessThenOrEqualToMonthlyPaymentCondition,$I400&lt;=$B$10,
_xlpm.IsPrincipalZeroCondition,ROUND($I400,2) = 0,
_xlpm.IsPrincipalRemainingBlankCondition,$I400="",
_xlpm.IsPeriodBlankCondition,ISBLANK($A401),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01" s="4" t="str">
        <f>_xlfn.LET(
_xlpm.CumulativePMICalculation,SUM($K$29:$K401),
_xlpm.IsPrincipalZeroCondition,ROUND($I400,2) = 0,
_xlpm.IsPrincipalRemainingBlankCondition,$I400="",
_xlpm.IsPeriodBlankCondition,ISBLANK($A401),
_xlpm.Calculation,IF(_xlpm.IsPeriodBlankCondition,"",IF(_xlpm.IsPrincipalRemainingBlankCondition,"",IF(_xlpm.IsPrincipalZeroCondition,"",_xlpm.CumulativePMICalculation))),
_xlpm.Calculation
)</f>
        <v/>
      </c>
      <c r="P401" s="4" t="str">
        <f t="shared" si="47"/>
        <v/>
      </c>
      <c r="Q401" s="4" t="str">
        <f>_xlfn.LET(
_xlpm.CumulativeHousingPaymentsIncludingAdditionalCosts,SUM($L$29:$L401),
_xlpm.PrincipalOwedCalculation,$B$10-$F401,
_xlpm.IsPrincipalLessThenOrEqualToMonthlyPaymentCondition,$I400&lt;=$B$10,
_xlpm.IsPrincipalZeroCondition,ROUND($I400,2) = 0,
_xlpm.IsPrincipalRemainingBlankCondition,$I400="",
_xlpm.IsPeriodBlankCondition,ISBLANK($A401),
_xlpm.Calculation,IF(_xlpm.IsPeriodBlankCondition,"",IF(_xlpm.IsPrincipalRemainingBlankCondition,"",IF(_xlpm.IsPrincipalZeroCondition,"",_xlpm.CumulativeHousingPaymentsIncludingAdditionalCosts))),
_xlpm.Calculation
)</f>
        <v/>
      </c>
    </row>
    <row r="402" spans="2:17" x14ac:dyDescent="0.3">
      <c r="B402" s="34" t="str">
        <f t="shared" si="45"/>
        <v/>
      </c>
      <c r="C402" s="53">
        <v>0.1</v>
      </c>
      <c r="D402" s="35" t="str">
        <f>_xlfn.LET(
_xlpm.Payment,IF(OR($C402&lt;&gt;$C401,$C401=""),-PMT($C402/12,COUNT($A402:$A$628),$I401),$D401),
_xlpm.IsPrincipalRemainingZeroCondition,ROUND($I401,2)=0,
_xlpm.IsPrincipalRemainingBlankCondition,$I401="",
_xlpm.IsPeriodBlankCondition,ISBLANK($A402),
_xlpm.Calculation,IF(_xlpm.IsPeriodBlankCondition,"",IF(_xlpm.IsPrincipalRemainingBlankCondition,"",IF(_xlpm.IsPrincipalRemainingZeroCondition,"",_xlpm.Payment))),
_xlpm.Calculation
)</f>
        <v/>
      </c>
      <c r="E402" s="4" t="str">
        <f t="shared" si="46"/>
        <v/>
      </c>
      <c r="F402" s="4" t="str" cm="1">
        <f t="array" ref="F402">_xlfn.LET(
_xlpm.InterestCalculation,$I401*($C402/12),
_xlpm.IsPrincipalRemainingZeroCondition,ROUND($I401,2)=0,
_xlpm.IsPrincipalRemainingBlankCondition,$I401="",
_xlpm.IsPeriodBlankCondition,ISBLANK($A402),
_xlpm.Calculation,IF(_xlpm.IsPeriodBlankCondition,"",IF(_xlpm.IsPrincipalRemainingBlankCondition,"",IF(_xlpm.IsPrincipalRemainingZeroCondition,"",_xlpm.InterestCalculation))),
_xlpm.Calculation
)</f>
        <v/>
      </c>
      <c r="G402" s="4" t="str">
        <f t="shared" si="48"/>
        <v/>
      </c>
      <c r="H402" s="4"/>
      <c r="I402" s="4" t="str">
        <f t="shared" si="41"/>
        <v/>
      </c>
      <c r="J402" s="4" t="str">
        <f t="shared" si="42"/>
        <v/>
      </c>
      <c r="K402" s="4" t="str">
        <f t="shared" si="43"/>
        <v/>
      </c>
      <c r="L402" s="4" t="str">
        <f t="shared" si="44"/>
        <v/>
      </c>
      <c r="M402" s="4" t="str">
        <f>_xlfn.LET(
_xlpm.CumulativeInterestCalculation,SUM($F$29:$F402),
_xlpm.IsPrincipalZeroCondition,ROUND($I401,2) = 0,
_xlpm.IsPrincipalRemainingBlankCondition,$I401="",
_xlpm.IsPeriodBlankCondition,ISBLANK($A402),
_xlpm.Calculation,IF(_xlpm.IsPeriodBlankCondition,"",IF(_xlpm.IsPrincipalRemainingBlankCondition,"",IF(_xlpm.IsPrincipalZeroCondition,"",_xlpm.CumulativeInterestCalculation))),
_xlpm.Calculation
)</f>
        <v/>
      </c>
      <c r="N402" s="4" t="str">
        <f>_xlfn.LET(
_xlpm.CumulativePrincipalCalculation,SUM($G$29:$H402),
_xlpm.CumulativePrincipalCalculationIfPrincipalLessThenOrEqualToMonthlyPaymentCondition,$N401+$H402,
_xlpm.PrincipalOwedCalculation,$B$10-$F402,
_xlpm.IsPrincipalLessThenOrEqualToMonthlyPaymentCondition,$I401&lt;=$B$10,
_xlpm.IsPrincipalZeroCondition,ROUND($I401,2) = 0,
_xlpm.IsPrincipalRemainingBlankCondition,$I401="",
_xlpm.IsPeriodBlankCondition,ISBLANK($A402),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02" s="4" t="str">
        <f>_xlfn.LET(
_xlpm.CumulativePMICalculation,SUM($K$29:$K402),
_xlpm.IsPrincipalZeroCondition,ROUND($I401,2) = 0,
_xlpm.IsPrincipalRemainingBlankCondition,$I401="",
_xlpm.IsPeriodBlankCondition,ISBLANK($A402),
_xlpm.Calculation,IF(_xlpm.IsPeriodBlankCondition,"",IF(_xlpm.IsPrincipalRemainingBlankCondition,"",IF(_xlpm.IsPrincipalZeroCondition,"",_xlpm.CumulativePMICalculation))),
_xlpm.Calculation
)</f>
        <v/>
      </c>
      <c r="P402" s="4" t="str">
        <f t="shared" si="47"/>
        <v/>
      </c>
      <c r="Q402" s="4" t="str">
        <f>_xlfn.LET(
_xlpm.CumulativeHousingPaymentsIncludingAdditionalCosts,SUM($L$29:$L402),
_xlpm.PrincipalOwedCalculation,$B$10-$F402,
_xlpm.IsPrincipalLessThenOrEqualToMonthlyPaymentCondition,$I401&lt;=$B$10,
_xlpm.IsPrincipalZeroCondition,ROUND($I401,2) = 0,
_xlpm.IsPrincipalRemainingBlankCondition,$I401="",
_xlpm.IsPeriodBlankCondition,ISBLANK($A402),
_xlpm.Calculation,IF(_xlpm.IsPeriodBlankCondition,"",IF(_xlpm.IsPrincipalRemainingBlankCondition,"",IF(_xlpm.IsPrincipalZeroCondition,"",_xlpm.CumulativeHousingPaymentsIncludingAdditionalCosts))),
_xlpm.Calculation
)</f>
        <v/>
      </c>
    </row>
    <row r="403" spans="2:17" x14ac:dyDescent="0.3">
      <c r="B403" s="34" t="str">
        <f t="shared" si="45"/>
        <v/>
      </c>
      <c r="C403" s="53">
        <v>0.1</v>
      </c>
      <c r="D403" s="35" t="str">
        <f>_xlfn.LET(
_xlpm.Payment,IF(OR($C403&lt;&gt;$C402,$C402=""),-PMT($C403/12,COUNT($A403:$A$628),$I402),$D402),
_xlpm.IsPrincipalRemainingZeroCondition,ROUND($I402,2)=0,
_xlpm.IsPrincipalRemainingBlankCondition,$I402="",
_xlpm.IsPeriodBlankCondition,ISBLANK($A403),
_xlpm.Calculation,IF(_xlpm.IsPeriodBlankCondition,"",IF(_xlpm.IsPrincipalRemainingBlankCondition,"",IF(_xlpm.IsPrincipalRemainingZeroCondition,"",_xlpm.Payment))),
_xlpm.Calculation
)</f>
        <v/>
      </c>
      <c r="E403" s="4" t="str">
        <f t="shared" si="46"/>
        <v/>
      </c>
      <c r="F403" s="4" t="str" cm="1">
        <f t="array" ref="F403">_xlfn.LET(
_xlpm.InterestCalculation,$I402*($C403/12),
_xlpm.IsPrincipalRemainingZeroCondition,ROUND($I402,2)=0,
_xlpm.IsPrincipalRemainingBlankCondition,$I402="",
_xlpm.IsPeriodBlankCondition,ISBLANK($A403),
_xlpm.Calculation,IF(_xlpm.IsPeriodBlankCondition,"",IF(_xlpm.IsPrincipalRemainingBlankCondition,"",IF(_xlpm.IsPrincipalRemainingZeroCondition,"",_xlpm.InterestCalculation))),
_xlpm.Calculation
)</f>
        <v/>
      </c>
      <c r="G403" s="4" t="str">
        <f t="shared" si="48"/>
        <v/>
      </c>
      <c r="H403" s="4"/>
      <c r="I403" s="4" t="str">
        <f t="shared" si="41"/>
        <v/>
      </c>
      <c r="J403" s="4" t="str">
        <f t="shared" si="42"/>
        <v/>
      </c>
      <c r="K403" s="4" t="str">
        <f t="shared" si="43"/>
        <v/>
      </c>
      <c r="L403" s="4" t="str">
        <f t="shared" si="44"/>
        <v/>
      </c>
      <c r="M403" s="4" t="str">
        <f>_xlfn.LET(
_xlpm.CumulativeInterestCalculation,SUM($F$29:$F403),
_xlpm.IsPrincipalZeroCondition,ROUND($I402,2) = 0,
_xlpm.IsPrincipalRemainingBlankCondition,$I402="",
_xlpm.IsPeriodBlankCondition,ISBLANK($A403),
_xlpm.Calculation,IF(_xlpm.IsPeriodBlankCondition,"",IF(_xlpm.IsPrincipalRemainingBlankCondition,"",IF(_xlpm.IsPrincipalZeroCondition,"",_xlpm.CumulativeInterestCalculation))),
_xlpm.Calculation
)</f>
        <v/>
      </c>
      <c r="N403" s="4" t="str">
        <f>_xlfn.LET(
_xlpm.CumulativePrincipalCalculation,SUM($G$29:$H403),
_xlpm.CumulativePrincipalCalculationIfPrincipalLessThenOrEqualToMonthlyPaymentCondition,$N402+$H403,
_xlpm.PrincipalOwedCalculation,$B$10-$F403,
_xlpm.IsPrincipalLessThenOrEqualToMonthlyPaymentCondition,$I402&lt;=$B$10,
_xlpm.IsPrincipalZeroCondition,ROUND($I402,2) = 0,
_xlpm.IsPrincipalRemainingBlankCondition,$I402="",
_xlpm.IsPeriodBlankCondition,ISBLANK($A403),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03" s="4" t="str">
        <f>_xlfn.LET(
_xlpm.CumulativePMICalculation,SUM($K$29:$K403),
_xlpm.IsPrincipalZeroCondition,ROUND($I402,2) = 0,
_xlpm.IsPrincipalRemainingBlankCondition,$I402="",
_xlpm.IsPeriodBlankCondition,ISBLANK($A403),
_xlpm.Calculation,IF(_xlpm.IsPeriodBlankCondition,"",IF(_xlpm.IsPrincipalRemainingBlankCondition,"",IF(_xlpm.IsPrincipalZeroCondition,"",_xlpm.CumulativePMICalculation))),
_xlpm.Calculation
)</f>
        <v/>
      </c>
      <c r="P403" s="4" t="str">
        <f t="shared" si="47"/>
        <v/>
      </c>
      <c r="Q403" s="4" t="str">
        <f>_xlfn.LET(
_xlpm.CumulativeHousingPaymentsIncludingAdditionalCosts,SUM($L$29:$L403),
_xlpm.PrincipalOwedCalculation,$B$10-$F403,
_xlpm.IsPrincipalLessThenOrEqualToMonthlyPaymentCondition,$I402&lt;=$B$10,
_xlpm.IsPrincipalZeroCondition,ROUND($I402,2) = 0,
_xlpm.IsPrincipalRemainingBlankCondition,$I402="",
_xlpm.IsPeriodBlankCondition,ISBLANK($A403),
_xlpm.Calculation,IF(_xlpm.IsPeriodBlankCondition,"",IF(_xlpm.IsPrincipalRemainingBlankCondition,"",IF(_xlpm.IsPrincipalZeroCondition,"",_xlpm.CumulativeHousingPaymentsIncludingAdditionalCosts))),
_xlpm.Calculation
)</f>
        <v/>
      </c>
    </row>
    <row r="404" spans="2:17" x14ac:dyDescent="0.3">
      <c r="B404" s="34" t="str">
        <f t="shared" si="45"/>
        <v/>
      </c>
      <c r="C404" s="53">
        <v>0.1</v>
      </c>
      <c r="D404" s="35" t="str">
        <f>_xlfn.LET(
_xlpm.Payment,IF(OR($C404&lt;&gt;$C403,$C403=""),-PMT($C404/12,COUNT($A404:$A$628),$I403),$D403),
_xlpm.IsPrincipalRemainingZeroCondition,ROUND($I403,2)=0,
_xlpm.IsPrincipalRemainingBlankCondition,$I403="",
_xlpm.IsPeriodBlankCondition,ISBLANK($A404),
_xlpm.Calculation,IF(_xlpm.IsPeriodBlankCondition,"",IF(_xlpm.IsPrincipalRemainingBlankCondition,"",IF(_xlpm.IsPrincipalRemainingZeroCondition,"",_xlpm.Payment))),
_xlpm.Calculation
)</f>
        <v/>
      </c>
      <c r="E404" s="4" t="str">
        <f t="shared" si="46"/>
        <v/>
      </c>
      <c r="F404" s="4" t="str" cm="1">
        <f t="array" ref="F404">_xlfn.LET(
_xlpm.InterestCalculation,$I403*($C404/12),
_xlpm.IsPrincipalRemainingZeroCondition,ROUND($I403,2)=0,
_xlpm.IsPrincipalRemainingBlankCondition,$I403="",
_xlpm.IsPeriodBlankCondition,ISBLANK($A404),
_xlpm.Calculation,IF(_xlpm.IsPeriodBlankCondition,"",IF(_xlpm.IsPrincipalRemainingBlankCondition,"",IF(_xlpm.IsPrincipalRemainingZeroCondition,"",_xlpm.InterestCalculation))),
_xlpm.Calculation
)</f>
        <v/>
      </c>
      <c r="G404" s="4" t="str">
        <f t="shared" si="48"/>
        <v/>
      </c>
      <c r="H404" s="4"/>
      <c r="I404" s="4" t="str">
        <f t="shared" si="41"/>
        <v/>
      </c>
      <c r="J404" s="4" t="str">
        <f t="shared" si="42"/>
        <v/>
      </c>
      <c r="K404" s="4" t="str">
        <f t="shared" si="43"/>
        <v/>
      </c>
      <c r="L404" s="4" t="str">
        <f t="shared" si="44"/>
        <v/>
      </c>
      <c r="M404" s="4" t="str">
        <f>_xlfn.LET(
_xlpm.CumulativeInterestCalculation,SUM($F$29:$F404),
_xlpm.IsPrincipalZeroCondition,ROUND($I403,2) = 0,
_xlpm.IsPrincipalRemainingBlankCondition,$I403="",
_xlpm.IsPeriodBlankCondition,ISBLANK($A404),
_xlpm.Calculation,IF(_xlpm.IsPeriodBlankCondition,"",IF(_xlpm.IsPrincipalRemainingBlankCondition,"",IF(_xlpm.IsPrincipalZeroCondition,"",_xlpm.CumulativeInterestCalculation))),
_xlpm.Calculation
)</f>
        <v/>
      </c>
      <c r="N404" s="4" t="str">
        <f>_xlfn.LET(
_xlpm.CumulativePrincipalCalculation,SUM($G$29:$H404),
_xlpm.CumulativePrincipalCalculationIfPrincipalLessThenOrEqualToMonthlyPaymentCondition,$N403+$H404,
_xlpm.PrincipalOwedCalculation,$B$10-$F404,
_xlpm.IsPrincipalLessThenOrEqualToMonthlyPaymentCondition,$I403&lt;=$B$10,
_xlpm.IsPrincipalZeroCondition,ROUND($I403,2) = 0,
_xlpm.IsPrincipalRemainingBlankCondition,$I403="",
_xlpm.IsPeriodBlankCondition,ISBLANK($A404),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04" s="4" t="str">
        <f>_xlfn.LET(
_xlpm.CumulativePMICalculation,SUM($K$29:$K404),
_xlpm.IsPrincipalZeroCondition,ROUND($I403,2) = 0,
_xlpm.IsPrincipalRemainingBlankCondition,$I403="",
_xlpm.IsPeriodBlankCondition,ISBLANK($A404),
_xlpm.Calculation,IF(_xlpm.IsPeriodBlankCondition,"",IF(_xlpm.IsPrincipalRemainingBlankCondition,"",IF(_xlpm.IsPrincipalZeroCondition,"",_xlpm.CumulativePMICalculation))),
_xlpm.Calculation
)</f>
        <v/>
      </c>
      <c r="P404" s="4" t="str">
        <f t="shared" si="47"/>
        <v/>
      </c>
      <c r="Q404" s="4" t="str">
        <f>_xlfn.LET(
_xlpm.CumulativeHousingPaymentsIncludingAdditionalCosts,SUM($L$29:$L404),
_xlpm.PrincipalOwedCalculation,$B$10-$F404,
_xlpm.IsPrincipalLessThenOrEqualToMonthlyPaymentCondition,$I403&lt;=$B$10,
_xlpm.IsPrincipalZeroCondition,ROUND($I403,2) = 0,
_xlpm.IsPrincipalRemainingBlankCondition,$I403="",
_xlpm.IsPeriodBlankCondition,ISBLANK($A404),
_xlpm.Calculation,IF(_xlpm.IsPeriodBlankCondition,"",IF(_xlpm.IsPrincipalRemainingBlankCondition,"",IF(_xlpm.IsPrincipalZeroCondition,"",_xlpm.CumulativeHousingPaymentsIncludingAdditionalCosts))),
_xlpm.Calculation
)</f>
        <v/>
      </c>
    </row>
    <row r="405" spans="2:17" x14ac:dyDescent="0.3">
      <c r="B405" s="34" t="str">
        <f t="shared" si="45"/>
        <v/>
      </c>
      <c r="C405" s="53">
        <v>0.1</v>
      </c>
      <c r="D405" s="35" t="str">
        <f>_xlfn.LET(
_xlpm.Payment,IF(OR($C405&lt;&gt;$C404,$C404=""),-PMT($C405/12,COUNT($A405:$A$628),$I404),$D404),
_xlpm.IsPrincipalRemainingZeroCondition,ROUND($I404,2)=0,
_xlpm.IsPrincipalRemainingBlankCondition,$I404="",
_xlpm.IsPeriodBlankCondition,ISBLANK($A405),
_xlpm.Calculation,IF(_xlpm.IsPeriodBlankCondition,"",IF(_xlpm.IsPrincipalRemainingBlankCondition,"",IF(_xlpm.IsPrincipalRemainingZeroCondition,"",_xlpm.Payment))),
_xlpm.Calculation
)</f>
        <v/>
      </c>
      <c r="E405" s="4" t="str">
        <f t="shared" si="46"/>
        <v/>
      </c>
      <c r="F405" s="4" t="str" cm="1">
        <f t="array" ref="F405">_xlfn.LET(
_xlpm.InterestCalculation,$I404*($C405/12),
_xlpm.IsPrincipalRemainingZeroCondition,ROUND($I404,2)=0,
_xlpm.IsPrincipalRemainingBlankCondition,$I404="",
_xlpm.IsPeriodBlankCondition,ISBLANK($A405),
_xlpm.Calculation,IF(_xlpm.IsPeriodBlankCondition,"",IF(_xlpm.IsPrincipalRemainingBlankCondition,"",IF(_xlpm.IsPrincipalRemainingZeroCondition,"",_xlpm.InterestCalculation))),
_xlpm.Calculation
)</f>
        <v/>
      </c>
      <c r="G405" s="4" t="str">
        <f t="shared" si="48"/>
        <v/>
      </c>
      <c r="H405" s="4"/>
      <c r="I405" s="4" t="str">
        <f t="shared" si="41"/>
        <v/>
      </c>
      <c r="J405" s="4" t="str">
        <f t="shared" si="42"/>
        <v/>
      </c>
      <c r="K405" s="4" t="str">
        <f t="shared" si="43"/>
        <v/>
      </c>
      <c r="L405" s="4" t="str">
        <f t="shared" si="44"/>
        <v/>
      </c>
      <c r="M405" s="4" t="str">
        <f>_xlfn.LET(
_xlpm.CumulativeInterestCalculation,SUM($F$29:$F405),
_xlpm.IsPrincipalZeroCondition,ROUND($I404,2) = 0,
_xlpm.IsPrincipalRemainingBlankCondition,$I404="",
_xlpm.IsPeriodBlankCondition,ISBLANK($A405),
_xlpm.Calculation,IF(_xlpm.IsPeriodBlankCondition,"",IF(_xlpm.IsPrincipalRemainingBlankCondition,"",IF(_xlpm.IsPrincipalZeroCondition,"",_xlpm.CumulativeInterestCalculation))),
_xlpm.Calculation
)</f>
        <v/>
      </c>
      <c r="N405" s="4" t="str">
        <f>_xlfn.LET(
_xlpm.CumulativePrincipalCalculation,SUM($G$29:$H405),
_xlpm.CumulativePrincipalCalculationIfPrincipalLessThenOrEqualToMonthlyPaymentCondition,$N404+$H405,
_xlpm.PrincipalOwedCalculation,$B$10-$F405,
_xlpm.IsPrincipalLessThenOrEqualToMonthlyPaymentCondition,$I404&lt;=$B$10,
_xlpm.IsPrincipalZeroCondition,ROUND($I404,2) = 0,
_xlpm.IsPrincipalRemainingBlankCondition,$I404="",
_xlpm.IsPeriodBlankCondition,ISBLANK($A405),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05" s="4" t="str">
        <f>_xlfn.LET(
_xlpm.CumulativePMICalculation,SUM($K$29:$K405),
_xlpm.IsPrincipalZeroCondition,ROUND($I404,2) = 0,
_xlpm.IsPrincipalRemainingBlankCondition,$I404="",
_xlpm.IsPeriodBlankCondition,ISBLANK($A405),
_xlpm.Calculation,IF(_xlpm.IsPeriodBlankCondition,"",IF(_xlpm.IsPrincipalRemainingBlankCondition,"",IF(_xlpm.IsPrincipalZeroCondition,"",_xlpm.CumulativePMICalculation))),
_xlpm.Calculation
)</f>
        <v/>
      </c>
      <c r="P405" s="4" t="str">
        <f t="shared" si="47"/>
        <v/>
      </c>
      <c r="Q405" s="4" t="str">
        <f>_xlfn.LET(
_xlpm.CumulativeHousingPaymentsIncludingAdditionalCosts,SUM($L$29:$L405),
_xlpm.PrincipalOwedCalculation,$B$10-$F405,
_xlpm.IsPrincipalLessThenOrEqualToMonthlyPaymentCondition,$I404&lt;=$B$10,
_xlpm.IsPrincipalZeroCondition,ROUND($I404,2) = 0,
_xlpm.IsPrincipalRemainingBlankCondition,$I404="",
_xlpm.IsPeriodBlankCondition,ISBLANK($A405),
_xlpm.Calculation,IF(_xlpm.IsPeriodBlankCondition,"",IF(_xlpm.IsPrincipalRemainingBlankCondition,"",IF(_xlpm.IsPrincipalZeroCondition,"",_xlpm.CumulativeHousingPaymentsIncludingAdditionalCosts))),
_xlpm.Calculation
)</f>
        <v/>
      </c>
    </row>
    <row r="406" spans="2:17" x14ac:dyDescent="0.3">
      <c r="B406" s="34" t="str">
        <f t="shared" si="45"/>
        <v/>
      </c>
      <c r="C406" s="53">
        <v>0.1</v>
      </c>
      <c r="D406" s="35" t="str">
        <f>_xlfn.LET(
_xlpm.Payment,IF(OR($C406&lt;&gt;$C405,$C405=""),-PMT($C406/12,COUNT($A406:$A$628),$I405),$D405),
_xlpm.IsPrincipalRemainingZeroCondition,ROUND($I405,2)=0,
_xlpm.IsPrincipalRemainingBlankCondition,$I405="",
_xlpm.IsPeriodBlankCondition,ISBLANK($A406),
_xlpm.Calculation,IF(_xlpm.IsPeriodBlankCondition,"",IF(_xlpm.IsPrincipalRemainingBlankCondition,"",IF(_xlpm.IsPrincipalRemainingZeroCondition,"",_xlpm.Payment))),
_xlpm.Calculation
)</f>
        <v/>
      </c>
      <c r="E406" s="4" t="str">
        <f t="shared" si="46"/>
        <v/>
      </c>
      <c r="F406" s="4" t="str" cm="1">
        <f t="array" ref="F406">_xlfn.LET(
_xlpm.InterestCalculation,$I405*($C406/12),
_xlpm.IsPrincipalRemainingZeroCondition,ROUND($I405,2)=0,
_xlpm.IsPrincipalRemainingBlankCondition,$I405="",
_xlpm.IsPeriodBlankCondition,ISBLANK($A406),
_xlpm.Calculation,IF(_xlpm.IsPeriodBlankCondition,"",IF(_xlpm.IsPrincipalRemainingBlankCondition,"",IF(_xlpm.IsPrincipalRemainingZeroCondition,"",_xlpm.InterestCalculation))),
_xlpm.Calculation
)</f>
        <v/>
      </c>
      <c r="G406" s="4" t="str">
        <f t="shared" si="48"/>
        <v/>
      </c>
      <c r="H406" s="4"/>
      <c r="I406" s="4" t="str">
        <f t="shared" si="41"/>
        <v/>
      </c>
      <c r="J406" s="4" t="str">
        <f t="shared" si="42"/>
        <v/>
      </c>
      <c r="K406" s="4" t="str">
        <f t="shared" si="43"/>
        <v/>
      </c>
      <c r="L406" s="4" t="str">
        <f t="shared" si="44"/>
        <v/>
      </c>
      <c r="M406" s="4" t="str">
        <f>_xlfn.LET(
_xlpm.CumulativeInterestCalculation,SUM($F$29:$F406),
_xlpm.IsPrincipalZeroCondition,ROUND($I405,2) = 0,
_xlpm.IsPrincipalRemainingBlankCondition,$I405="",
_xlpm.IsPeriodBlankCondition,ISBLANK($A406),
_xlpm.Calculation,IF(_xlpm.IsPeriodBlankCondition,"",IF(_xlpm.IsPrincipalRemainingBlankCondition,"",IF(_xlpm.IsPrincipalZeroCondition,"",_xlpm.CumulativeInterestCalculation))),
_xlpm.Calculation
)</f>
        <v/>
      </c>
      <c r="N406" s="4" t="str">
        <f>_xlfn.LET(
_xlpm.CumulativePrincipalCalculation,SUM($G$29:$H406),
_xlpm.CumulativePrincipalCalculationIfPrincipalLessThenOrEqualToMonthlyPaymentCondition,$N405+$H406,
_xlpm.PrincipalOwedCalculation,$B$10-$F406,
_xlpm.IsPrincipalLessThenOrEqualToMonthlyPaymentCondition,$I405&lt;=$B$10,
_xlpm.IsPrincipalZeroCondition,ROUND($I405,2) = 0,
_xlpm.IsPrincipalRemainingBlankCondition,$I405="",
_xlpm.IsPeriodBlankCondition,ISBLANK($A406),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06" s="4" t="str">
        <f>_xlfn.LET(
_xlpm.CumulativePMICalculation,SUM($K$29:$K406),
_xlpm.IsPrincipalZeroCondition,ROUND($I405,2) = 0,
_xlpm.IsPrincipalRemainingBlankCondition,$I405="",
_xlpm.IsPeriodBlankCondition,ISBLANK($A406),
_xlpm.Calculation,IF(_xlpm.IsPeriodBlankCondition,"",IF(_xlpm.IsPrincipalRemainingBlankCondition,"",IF(_xlpm.IsPrincipalZeroCondition,"",_xlpm.CumulativePMICalculation))),
_xlpm.Calculation
)</f>
        <v/>
      </c>
      <c r="P406" s="4" t="str">
        <f t="shared" si="47"/>
        <v/>
      </c>
      <c r="Q406" s="4" t="str">
        <f>_xlfn.LET(
_xlpm.CumulativeHousingPaymentsIncludingAdditionalCosts,SUM($L$29:$L406),
_xlpm.PrincipalOwedCalculation,$B$10-$F406,
_xlpm.IsPrincipalLessThenOrEqualToMonthlyPaymentCondition,$I405&lt;=$B$10,
_xlpm.IsPrincipalZeroCondition,ROUND($I405,2) = 0,
_xlpm.IsPrincipalRemainingBlankCondition,$I405="",
_xlpm.IsPeriodBlankCondition,ISBLANK($A406),
_xlpm.Calculation,IF(_xlpm.IsPeriodBlankCondition,"",IF(_xlpm.IsPrincipalRemainingBlankCondition,"",IF(_xlpm.IsPrincipalZeroCondition,"",_xlpm.CumulativeHousingPaymentsIncludingAdditionalCosts))),
_xlpm.Calculation
)</f>
        <v/>
      </c>
    </row>
    <row r="407" spans="2:17" x14ac:dyDescent="0.3">
      <c r="B407" s="34" t="str">
        <f t="shared" si="45"/>
        <v/>
      </c>
      <c r="C407" s="53">
        <v>0.1</v>
      </c>
      <c r="D407" s="35" t="str">
        <f>_xlfn.LET(
_xlpm.Payment,IF(OR($C407&lt;&gt;$C406,$C406=""),-PMT($C407/12,COUNT($A407:$A$628),$I406),$D406),
_xlpm.IsPrincipalRemainingZeroCondition,ROUND($I406,2)=0,
_xlpm.IsPrincipalRemainingBlankCondition,$I406="",
_xlpm.IsPeriodBlankCondition,ISBLANK($A407),
_xlpm.Calculation,IF(_xlpm.IsPeriodBlankCondition,"",IF(_xlpm.IsPrincipalRemainingBlankCondition,"",IF(_xlpm.IsPrincipalRemainingZeroCondition,"",_xlpm.Payment))),
_xlpm.Calculation
)</f>
        <v/>
      </c>
      <c r="E407" s="4" t="str">
        <f t="shared" si="46"/>
        <v/>
      </c>
      <c r="F407" s="4" t="str" cm="1">
        <f t="array" ref="F407">_xlfn.LET(
_xlpm.InterestCalculation,$I406*($C407/12),
_xlpm.IsPrincipalRemainingZeroCondition,ROUND($I406,2)=0,
_xlpm.IsPrincipalRemainingBlankCondition,$I406="",
_xlpm.IsPeriodBlankCondition,ISBLANK($A407),
_xlpm.Calculation,IF(_xlpm.IsPeriodBlankCondition,"",IF(_xlpm.IsPrincipalRemainingBlankCondition,"",IF(_xlpm.IsPrincipalRemainingZeroCondition,"",_xlpm.InterestCalculation))),
_xlpm.Calculation
)</f>
        <v/>
      </c>
      <c r="G407" s="4" t="str">
        <f t="shared" si="48"/>
        <v/>
      </c>
      <c r="H407" s="4"/>
      <c r="I407" s="4" t="str">
        <f t="shared" si="41"/>
        <v/>
      </c>
      <c r="J407" s="4" t="str">
        <f t="shared" si="42"/>
        <v/>
      </c>
      <c r="K407" s="4" t="str">
        <f t="shared" si="43"/>
        <v/>
      </c>
      <c r="L407" s="4" t="str">
        <f t="shared" si="44"/>
        <v/>
      </c>
      <c r="M407" s="4" t="str">
        <f>_xlfn.LET(
_xlpm.CumulativeInterestCalculation,SUM($F$29:$F407),
_xlpm.IsPrincipalZeroCondition,ROUND($I406,2) = 0,
_xlpm.IsPrincipalRemainingBlankCondition,$I406="",
_xlpm.IsPeriodBlankCondition,ISBLANK($A407),
_xlpm.Calculation,IF(_xlpm.IsPeriodBlankCondition,"",IF(_xlpm.IsPrincipalRemainingBlankCondition,"",IF(_xlpm.IsPrincipalZeroCondition,"",_xlpm.CumulativeInterestCalculation))),
_xlpm.Calculation
)</f>
        <v/>
      </c>
      <c r="N407" s="4" t="str">
        <f>_xlfn.LET(
_xlpm.CumulativePrincipalCalculation,SUM($G$29:$H407),
_xlpm.CumulativePrincipalCalculationIfPrincipalLessThenOrEqualToMonthlyPaymentCondition,$N406+$H407,
_xlpm.PrincipalOwedCalculation,$B$10-$F407,
_xlpm.IsPrincipalLessThenOrEqualToMonthlyPaymentCondition,$I406&lt;=$B$10,
_xlpm.IsPrincipalZeroCondition,ROUND($I406,2) = 0,
_xlpm.IsPrincipalRemainingBlankCondition,$I406="",
_xlpm.IsPeriodBlankCondition,ISBLANK($A407),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07" s="4" t="str">
        <f>_xlfn.LET(
_xlpm.CumulativePMICalculation,SUM($K$29:$K407),
_xlpm.IsPrincipalZeroCondition,ROUND($I406,2) = 0,
_xlpm.IsPrincipalRemainingBlankCondition,$I406="",
_xlpm.IsPeriodBlankCondition,ISBLANK($A407),
_xlpm.Calculation,IF(_xlpm.IsPeriodBlankCondition,"",IF(_xlpm.IsPrincipalRemainingBlankCondition,"",IF(_xlpm.IsPrincipalZeroCondition,"",_xlpm.CumulativePMICalculation))),
_xlpm.Calculation
)</f>
        <v/>
      </c>
      <c r="P407" s="4" t="str">
        <f t="shared" si="47"/>
        <v/>
      </c>
      <c r="Q407" s="4" t="str">
        <f>_xlfn.LET(
_xlpm.CumulativeHousingPaymentsIncludingAdditionalCosts,SUM($L$29:$L407),
_xlpm.PrincipalOwedCalculation,$B$10-$F407,
_xlpm.IsPrincipalLessThenOrEqualToMonthlyPaymentCondition,$I406&lt;=$B$10,
_xlpm.IsPrincipalZeroCondition,ROUND($I406,2) = 0,
_xlpm.IsPrincipalRemainingBlankCondition,$I406="",
_xlpm.IsPeriodBlankCondition,ISBLANK($A407),
_xlpm.Calculation,IF(_xlpm.IsPeriodBlankCondition,"",IF(_xlpm.IsPrincipalRemainingBlankCondition,"",IF(_xlpm.IsPrincipalZeroCondition,"",_xlpm.CumulativeHousingPaymentsIncludingAdditionalCosts))),
_xlpm.Calculation
)</f>
        <v/>
      </c>
    </row>
    <row r="408" spans="2:17" x14ac:dyDescent="0.3">
      <c r="B408" s="34" t="str">
        <f t="shared" si="45"/>
        <v/>
      </c>
      <c r="C408" s="53">
        <v>0.1</v>
      </c>
      <c r="D408" s="35" t="str">
        <f>_xlfn.LET(
_xlpm.Payment,IF(OR($C408&lt;&gt;$C407,$C407=""),-PMT($C408/12,COUNT($A408:$A$628),$I407),$D407),
_xlpm.IsPrincipalRemainingZeroCondition,ROUND($I407,2)=0,
_xlpm.IsPrincipalRemainingBlankCondition,$I407="",
_xlpm.IsPeriodBlankCondition,ISBLANK($A408),
_xlpm.Calculation,IF(_xlpm.IsPeriodBlankCondition,"",IF(_xlpm.IsPrincipalRemainingBlankCondition,"",IF(_xlpm.IsPrincipalRemainingZeroCondition,"",_xlpm.Payment))),
_xlpm.Calculation
)</f>
        <v/>
      </c>
      <c r="E408" s="4" t="str">
        <f t="shared" si="46"/>
        <v/>
      </c>
      <c r="F408" s="4" t="str" cm="1">
        <f t="array" ref="F408">_xlfn.LET(
_xlpm.InterestCalculation,$I407*($C408/12),
_xlpm.IsPrincipalRemainingZeroCondition,ROUND($I407,2)=0,
_xlpm.IsPrincipalRemainingBlankCondition,$I407="",
_xlpm.IsPeriodBlankCondition,ISBLANK($A408),
_xlpm.Calculation,IF(_xlpm.IsPeriodBlankCondition,"",IF(_xlpm.IsPrincipalRemainingBlankCondition,"",IF(_xlpm.IsPrincipalRemainingZeroCondition,"",_xlpm.InterestCalculation))),
_xlpm.Calculation
)</f>
        <v/>
      </c>
      <c r="G408" s="4" t="str">
        <f t="shared" si="48"/>
        <v/>
      </c>
      <c r="H408" s="4"/>
      <c r="I408" s="4" t="str">
        <f t="shared" si="41"/>
        <v/>
      </c>
      <c r="J408" s="4" t="str">
        <f t="shared" si="42"/>
        <v/>
      </c>
      <c r="K408" s="4" t="str">
        <f t="shared" si="43"/>
        <v/>
      </c>
      <c r="L408" s="4" t="str">
        <f t="shared" si="44"/>
        <v/>
      </c>
      <c r="M408" s="4" t="str">
        <f>_xlfn.LET(
_xlpm.CumulativeInterestCalculation,SUM($F$29:$F408),
_xlpm.IsPrincipalZeroCondition,ROUND($I407,2) = 0,
_xlpm.IsPrincipalRemainingBlankCondition,$I407="",
_xlpm.IsPeriodBlankCondition,ISBLANK($A408),
_xlpm.Calculation,IF(_xlpm.IsPeriodBlankCondition,"",IF(_xlpm.IsPrincipalRemainingBlankCondition,"",IF(_xlpm.IsPrincipalZeroCondition,"",_xlpm.CumulativeInterestCalculation))),
_xlpm.Calculation
)</f>
        <v/>
      </c>
      <c r="N408" s="4" t="str">
        <f>_xlfn.LET(
_xlpm.CumulativePrincipalCalculation,SUM($G$29:$H408),
_xlpm.CumulativePrincipalCalculationIfPrincipalLessThenOrEqualToMonthlyPaymentCondition,$N407+$H408,
_xlpm.PrincipalOwedCalculation,$B$10-$F408,
_xlpm.IsPrincipalLessThenOrEqualToMonthlyPaymentCondition,$I407&lt;=$B$10,
_xlpm.IsPrincipalZeroCondition,ROUND($I407,2) = 0,
_xlpm.IsPrincipalRemainingBlankCondition,$I407="",
_xlpm.IsPeriodBlankCondition,ISBLANK($A408),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08" s="4" t="str">
        <f>_xlfn.LET(
_xlpm.CumulativePMICalculation,SUM($K$29:$K408),
_xlpm.IsPrincipalZeroCondition,ROUND($I407,2) = 0,
_xlpm.IsPrincipalRemainingBlankCondition,$I407="",
_xlpm.IsPeriodBlankCondition,ISBLANK($A408),
_xlpm.Calculation,IF(_xlpm.IsPeriodBlankCondition,"",IF(_xlpm.IsPrincipalRemainingBlankCondition,"",IF(_xlpm.IsPrincipalZeroCondition,"",_xlpm.CumulativePMICalculation))),
_xlpm.Calculation
)</f>
        <v/>
      </c>
      <c r="P408" s="4" t="str">
        <f t="shared" si="47"/>
        <v/>
      </c>
      <c r="Q408" s="4" t="str">
        <f>_xlfn.LET(
_xlpm.CumulativeHousingPaymentsIncludingAdditionalCosts,SUM($L$29:$L408),
_xlpm.PrincipalOwedCalculation,$B$10-$F408,
_xlpm.IsPrincipalLessThenOrEqualToMonthlyPaymentCondition,$I407&lt;=$B$10,
_xlpm.IsPrincipalZeroCondition,ROUND($I407,2) = 0,
_xlpm.IsPrincipalRemainingBlankCondition,$I407="",
_xlpm.IsPeriodBlankCondition,ISBLANK($A408),
_xlpm.Calculation,IF(_xlpm.IsPeriodBlankCondition,"",IF(_xlpm.IsPrincipalRemainingBlankCondition,"",IF(_xlpm.IsPrincipalZeroCondition,"",_xlpm.CumulativeHousingPaymentsIncludingAdditionalCosts))),
_xlpm.Calculation
)</f>
        <v/>
      </c>
    </row>
    <row r="409" spans="2:17" x14ac:dyDescent="0.3">
      <c r="B409" s="34" t="str">
        <f t="shared" si="45"/>
        <v/>
      </c>
      <c r="C409" s="53">
        <v>0.1</v>
      </c>
      <c r="D409" s="35" t="str">
        <f>_xlfn.LET(
_xlpm.Payment,IF(OR($C409&lt;&gt;$C408,$C408=""),-PMT($C409/12,COUNT($A409:$A$628),$I408),$D408),
_xlpm.IsPrincipalRemainingZeroCondition,ROUND($I408,2)=0,
_xlpm.IsPrincipalRemainingBlankCondition,$I408="",
_xlpm.IsPeriodBlankCondition,ISBLANK($A409),
_xlpm.Calculation,IF(_xlpm.IsPeriodBlankCondition,"",IF(_xlpm.IsPrincipalRemainingBlankCondition,"",IF(_xlpm.IsPrincipalRemainingZeroCondition,"",_xlpm.Payment))),
_xlpm.Calculation
)</f>
        <v/>
      </c>
      <c r="E409" s="4" t="str">
        <f t="shared" si="46"/>
        <v/>
      </c>
      <c r="F409" s="4" t="str" cm="1">
        <f t="array" ref="F409">_xlfn.LET(
_xlpm.InterestCalculation,$I408*($C409/12),
_xlpm.IsPrincipalRemainingZeroCondition,ROUND($I408,2)=0,
_xlpm.IsPrincipalRemainingBlankCondition,$I408="",
_xlpm.IsPeriodBlankCondition,ISBLANK($A409),
_xlpm.Calculation,IF(_xlpm.IsPeriodBlankCondition,"",IF(_xlpm.IsPrincipalRemainingBlankCondition,"",IF(_xlpm.IsPrincipalRemainingZeroCondition,"",_xlpm.InterestCalculation))),
_xlpm.Calculation
)</f>
        <v/>
      </c>
      <c r="G409" s="4" t="str">
        <f t="shared" si="48"/>
        <v/>
      </c>
      <c r="H409" s="4"/>
      <c r="I409" s="4" t="str">
        <f t="shared" si="41"/>
        <v/>
      </c>
      <c r="J409" s="4" t="str">
        <f t="shared" si="42"/>
        <v/>
      </c>
      <c r="K409" s="4" t="str">
        <f t="shared" si="43"/>
        <v/>
      </c>
      <c r="L409" s="4" t="str">
        <f t="shared" si="44"/>
        <v/>
      </c>
      <c r="M409" s="4" t="str">
        <f>_xlfn.LET(
_xlpm.CumulativeInterestCalculation,SUM($F$29:$F409),
_xlpm.IsPrincipalZeroCondition,ROUND($I408,2) = 0,
_xlpm.IsPrincipalRemainingBlankCondition,$I408="",
_xlpm.IsPeriodBlankCondition,ISBLANK($A409),
_xlpm.Calculation,IF(_xlpm.IsPeriodBlankCondition,"",IF(_xlpm.IsPrincipalRemainingBlankCondition,"",IF(_xlpm.IsPrincipalZeroCondition,"",_xlpm.CumulativeInterestCalculation))),
_xlpm.Calculation
)</f>
        <v/>
      </c>
      <c r="N409" s="4" t="str">
        <f>_xlfn.LET(
_xlpm.CumulativePrincipalCalculation,SUM($G$29:$H409),
_xlpm.CumulativePrincipalCalculationIfPrincipalLessThenOrEqualToMonthlyPaymentCondition,$N408+$H409,
_xlpm.PrincipalOwedCalculation,$B$10-$F409,
_xlpm.IsPrincipalLessThenOrEqualToMonthlyPaymentCondition,$I408&lt;=$B$10,
_xlpm.IsPrincipalZeroCondition,ROUND($I408,2) = 0,
_xlpm.IsPrincipalRemainingBlankCondition,$I408="",
_xlpm.IsPeriodBlankCondition,ISBLANK($A409),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09" s="4" t="str">
        <f>_xlfn.LET(
_xlpm.CumulativePMICalculation,SUM($K$29:$K409),
_xlpm.IsPrincipalZeroCondition,ROUND($I408,2) = 0,
_xlpm.IsPrincipalRemainingBlankCondition,$I408="",
_xlpm.IsPeriodBlankCondition,ISBLANK($A409),
_xlpm.Calculation,IF(_xlpm.IsPeriodBlankCondition,"",IF(_xlpm.IsPrincipalRemainingBlankCondition,"",IF(_xlpm.IsPrincipalZeroCondition,"",_xlpm.CumulativePMICalculation))),
_xlpm.Calculation
)</f>
        <v/>
      </c>
      <c r="P409" s="4" t="str">
        <f t="shared" si="47"/>
        <v/>
      </c>
      <c r="Q409" s="4" t="str">
        <f>_xlfn.LET(
_xlpm.CumulativeHousingPaymentsIncludingAdditionalCosts,SUM($L$29:$L409),
_xlpm.PrincipalOwedCalculation,$B$10-$F409,
_xlpm.IsPrincipalLessThenOrEqualToMonthlyPaymentCondition,$I408&lt;=$B$10,
_xlpm.IsPrincipalZeroCondition,ROUND($I408,2) = 0,
_xlpm.IsPrincipalRemainingBlankCondition,$I408="",
_xlpm.IsPeriodBlankCondition,ISBLANK($A409),
_xlpm.Calculation,IF(_xlpm.IsPeriodBlankCondition,"",IF(_xlpm.IsPrincipalRemainingBlankCondition,"",IF(_xlpm.IsPrincipalZeroCondition,"",_xlpm.CumulativeHousingPaymentsIncludingAdditionalCosts))),
_xlpm.Calculation
)</f>
        <v/>
      </c>
    </row>
    <row r="410" spans="2:17" x14ac:dyDescent="0.3">
      <c r="B410" s="34" t="str">
        <f t="shared" si="45"/>
        <v/>
      </c>
      <c r="C410" s="53">
        <v>0.1</v>
      </c>
      <c r="D410" s="35" t="str">
        <f>_xlfn.LET(
_xlpm.Payment,IF(OR($C410&lt;&gt;$C409,$C409=""),-PMT($C410/12,COUNT($A410:$A$628),$I409),$D409),
_xlpm.IsPrincipalRemainingZeroCondition,ROUND($I409,2)=0,
_xlpm.IsPrincipalRemainingBlankCondition,$I409="",
_xlpm.IsPeriodBlankCondition,ISBLANK($A410),
_xlpm.Calculation,IF(_xlpm.IsPeriodBlankCondition,"",IF(_xlpm.IsPrincipalRemainingBlankCondition,"",IF(_xlpm.IsPrincipalRemainingZeroCondition,"",_xlpm.Payment))),
_xlpm.Calculation
)</f>
        <v/>
      </c>
      <c r="E410" s="4" t="str">
        <f t="shared" si="46"/>
        <v/>
      </c>
      <c r="F410" s="4" t="str" cm="1">
        <f t="array" ref="F410">_xlfn.LET(
_xlpm.InterestCalculation,$I409*($C410/12),
_xlpm.IsPrincipalRemainingZeroCondition,ROUND($I409,2)=0,
_xlpm.IsPrincipalRemainingBlankCondition,$I409="",
_xlpm.IsPeriodBlankCondition,ISBLANK($A410),
_xlpm.Calculation,IF(_xlpm.IsPeriodBlankCondition,"",IF(_xlpm.IsPrincipalRemainingBlankCondition,"",IF(_xlpm.IsPrincipalRemainingZeroCondition,"",_xlpm.InterestCalculation))),
_xlpm.Calculation
)</f>
        <v/>
      </c>
      <c r="G410" s="4" t="str">
        <f t="shared" si="48"/>
        <v/>
      </c>
      <c r="H410" s="4"/>
      <c r="I410" s="4" t="str">
        <f t="shared" si="41"/>
        <v/>
      </c>
      <c r="J410" s="4" t="str">
        <f t="shared" si="42"/>
        <v/>
      </c>
      <c r="K410" s="4" t="str">
        <f t="shared" si="43"/>
        <v/>
      </c>
      <c r="L410" s="4" t="str">
        <f t="shared" si="44"/>
        <v/>
      </c>
      <c r="M410" s="4" t="str">
        <f>_xlfn.LET(
_xlpm.CumulativeInterestCalculation,SUM($F$29:$F410),
_xlpm.IsPrincipalZeroCondition,ROUND($I409,2) = 0,
_xlpm.IsPrincipalRemainingBlankCondition,$I409="",
_xlpm.IsPeriodBlankCondition,ISBLANK($A410),
_xlpm.Calculation,IF(_xlpm.IsPeriodBlankCondition,"",IF(_xlpm.IsPrincipalRemainingBlankCondition,"",IF(_xlpm.IsPrincipalZeroCondition,"",_xlpm.CumulativeInterestCalculation))),
_xlpm.Calculation
)</f>
        <v/>
      </c>
      <c r="N410" s="4" t="str">
        <f>_xlfn.LET(
_xlpm.CumulativePrincipalCalculation,SUM($G$29:$H410),
_xlpm.CumulativePrincipalCalculationIfPrincipalLessThenOrEqualToMonthlyPaymentCondition,$N409+$H410,
_xlpm.PrincipalOwedCalculation,$B$10-$F410,
_xlpm.IsPrincipalLessThenOrEqualToMonthlyPaymentCondition,$I409&lt;=$B$10,
_xlpm.IsPrincipalZeroCondition,ROUND($I409,2) = 0,
_xlpm.IsPrincipalRemainingBlankCondition,$I409="",
_xlpm.IsPeriodBlankCondition,ISBLANK($A410),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10" s="4" t="str">
        <f>_xlfn.LET(
_xlpm.CumulativePMICalculation,SUM($K$29:$K410),
_xlpm.IsPrincipalZeroCondition,ROUND($I409,2) = 0,
_xlpm.IsPrincipalRemainingBlankCondition,$I409="",
_xlpm.IsPeriodBlankCondition,ISBLANK($A410),
_xlpm.Calculation,IF(_xlpm.IsPeriodBlankCondition,"",IF(_xlpm.IsPrincipalRemainingBlankCondition,"",IF(_xlpm.IsPrincipalZeroCondition,"",_xlpm.CumulativePMICalculation))),
_xlpm.Calculation
)</f>
        <v/>
      </c>
      <c r="P410" s="4" t="str">
        <f t="shared" si="47"/>
        <v/>
      </c>
      <c r="Q410" s="4" t="str">
        <f>_xlfn.LET(
_xlpm.CumulativeHousingPaymentsIncludingAdditionalCosts,SUM($L$29:$L410),
_xlpm.PrincipalOwedCalculation,$B$10-$F410,
_xlpm.IsPrincipalLessThenOrEqualToMonthlyPaymentCondition,$I409&lt;=$B$10,
_xlpm.IsPrincipalZeroCondition,ROUND($I409,2) = 0,
_xlpm.IsPrincipalRemainingBlankCondition,$I409="",
_xlpm.IsPeriodBlankCondition,ISBLANK($A410),
_xlpm.Calculation,IF(_xlpm.IsPeriodBlankCondition,"",IF(_xlpm.IsPrincipalRemainingBlankCondition,"",IF(_xlpm.IsPrincipalZeroCondition,"",_xlpm.CumulativeHousingPaymentsIncludingAdditionalCosts))),
_xlpm.Calculation
)</f>
        <v/>
      </c>
    </row>
    <row r="411" spans="2:17" x14ac:dyDescent="0.3">
      <c r="B411" s="34" t="str">
        <f t="shared" si="45"/>
        <v/>
      </c>
      <c r="C411" s="53">
        <v>0.1</v>
      </c>
      <c r="D411" s="35" t="str">
        <f>_xlfn.LET(
_xlpm.Payment,IF(OR($C411&lt;&gt;$C410,$C410=""),-PMT($C411/12,COUNT($A411:$A$628),$I410),$D410),
_xlpm.IsPrincipalRemainingZeroCondition,ROUND($I410,2)=0,
_xlpm.IsPrincipalRemainingBlankCondition,$I410="",
_xlpm.IsPeriodBlankCondition,ISBLANK($A411),
_xlpm.Calculation,IF(_xlpm.IsPeriodBlankCondition,"",IF(_xlpm.IsPrincipalRemainingBlankCondition,"",IF(_xlpm.IsPrincipalRemainingZeroCondition,"",_xlpm.Payment))),
_xlpm.Calculation
)</f>
        <v/>
      </c>
      <c r="E411" s="4" t="str">
        <f t="shared" si="46"/>
        <v/>
      </c>
      <c r="F411" s="4" t="str" cm="1">
        <f t="array" ref="F411">_xlfn.LET(
_xlpm.InterestCalculation,$I410*($C411/12),
_xlpm.IsPrincipalRemainingZeroCondition,ROUND($I410,2)=0,
_xlpm.IsPrincipalRemainingBlankCondition,$I410="",
_xlpm.IsPeriodBlankCondition,ISBLANK($A411),
_xlpm.Calculation,IF(_xlpm.IsPeriodBlankCondition,"",IF(_xlpm.IsPrincipalRemainingBlankCondition,"",IF(_xlpm.IsPrincipalRemainingZeroCondition,"",_xlpm.InterestCalculation))),
_xlpm.Calculation
)</f>
        <v/>
      </c>
      <c r="G411" s="4" t="str">
        <f t="shared" si="48"/>
        <v/>
      </c>
      <c r="H411" s="4"/>
      <c r="I411" s="4" t="str">
        <f t="shared" si="41"/>
        <v/>
      </c>
      <c r="J411" s="4" t="str">
        <f t="shared" si="42"/>
        <v/>
      </c>
      <c r="K411" s="4" t="str">
        <f t="shared" si="43"/>
        <v/>
      </c>
      <c r="L411" s="4" t="str">
        <f t="shared" si="44"/>
        <v/>
      </c>
      <c r="M411" s="4" t="str">
        <f>_xlfn.LET(
_xlpm.CumulativeInterestCalculation,SUM($F$29:$F411),
_xlpm.IsPrincipalZeroCondition,ROUND($I410,2) = 0,
_xlpm.IsPrincipalRemainingBlankCondition,$I410="",
_xlpm.IsPeriodBlankCondition,ISBLANK($A411),
_xlpm.Calculation,IF(_xlpm.IsPeriodBlankCondition,"",IF(_xlpm.IsPrincipalRemainingBlankCondition,"",IF(_xlpm.IsPrincipalZeroCondition,"",_xlpm.CumulativeInterestCalculation))),
_xlpm.Calculation
)</f>
        <v/>
      </c>
      <c r="N411" s="4" t="str">
        <f>_xlfn.LET(
_xlpm.CumulativePrincipalCalculation,SUM($G$29:$H411),
_xlpm.CumulativePrincipalCalculationIfPrincipalLessThenOrEqualToMonthlyPaymentCondition,$N410+$H411,
_xlpm.PrincipalOwedCalculation,$B$10-$F411,
_xlpm.IsPrincipalLessThenOrEqualToMonthlyPaymentCondition,$I410&lt;=$B$10,
_xlpm.IsPrincipalZeroCondition,ROUND($I410,2) = 0,
_xlpm.IsPrincipalRemainingBlankCondition,$I410="",
_xlpm.IsPeriodBlankCondition,ISBLANK($A411),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11" s="4" t="str">
        <f>_xlfn.LET(
_xlpm.CumulativePMICalculation,SUM($K$29:$K411),
_xlpm.IsPrincipalZeroCondition,ROUND($I410,2) = 0,
_xlpm.IsPrincipalRemainingBlankCondition,$I410="",
_xlpm.IsPeriodBlankCondition,ISBLANK($A411),
_xlpm.Calculation,IF(_xlpm.IsPeriodBlankCondition,"",IF(_xlpm.IsPrincipalRemainingBlankCondition,"",IF(_xlpm.IsPrincipalZeroCondition,"",_xlpm.CumulativePMICalculation))),
_xlpm.Calculation
)</f>
        <v/>
      </c>
      <c r="P411" s="4" t="str">
        <f t="shared" si="47"/>
        <v/>
      </c>
      <c r="Q411" s="4" t="str">
        <f>_xlfn.LET(
_xlpm.CumulativeHousingPaymentsIncludingAdditionalCosts,SUM($L$29:$L411),
_xlpm.PrincipalOwedCalculation,$B$10-$F411,
_xlpm.IsPrincipalLessThenOrEqualToMonthlyPaymentCondition,$I410&lt;=$B$10,
_xlpm.IsPrincipalZeroCondition,ROUND($I410,2) = 0,
_xlpm.IsPrincipalRemainingBlankCondition,$I410="",
_xlpm.IsPeriodBlankCondition,ISBLANK($A411),
_xlpm.Calculation,IF(_xlpm.IsPeriodBlankCondition,"",IF(_xlpm.IsPrincipalRemainingBlankCondition,"",IF(_xlpm.IsPrincipalZeroCondition,"",_xlpm.CumulativeHousingPaymentsIncludingAdditionalCosts))),
_xlpm.Calculation
)</f>
        <v/>
      </c>
    </row>
    <row r="412" spans="2:17" x14ac:dyDescent="0.3">
      <c r="B412" s="34" t="str">
        <f t="shared" si="45"/>
        <v/>
      </c>
      <c r="C412" s="53">
        <v>0.1</v>
      </c>
      <c r="D412" s="35" t="str">
        <f>_xlfn.LET(
_xlpm.Payment,IF(OR($C412&lt;&gt;$C411,$C411=""),-PMT($C412/12,COUNT($A412:$A$628),$I411),$D411),
_xlpm.IsPrincipalRemainingZeroCondition,ROUND($I411,2)=0,
_xlpm.IsPrincipalRemainingBlankCondition,$I411="",
_xlpm.IsPeriodBlankCondition,ISBLANK($A412),
_xlpm.Calculation,IF(_xlpm.IsPeriodBlankCondition,"",IF(_xlpm.IsPrincipalRemainingBlankCondition,"",IF(_xlpm.IsPrincipalRemainingZeroCondition,"",_xlpm.Payment))),
_xlpm.Calculation
)</f>
        <v/>
      </c>
      <c r="E412" s="4" t="str">
        <f t="shared" si="46"/>
        <v/>
      </c>
      <c r="F412" s="4" t="str" cm="1">
        <f t="array" ref="F412">_xlfn.LET(
_xlpm.InterestCalculation,$I411*($C412/12),
_xlpm.IsPrincipalRemainingZeroCondition,ROUND($I411,2)=0,
_xlpm.IsPrincipalRemainingBlankCondition,$I411="",
_xlpm.IsPeriodBlankCondition,ISBLANK($A412),
_xlpm.Calculation,IF(_xlpm.IsPeriodBlankCondition,"",IF(_xlpm.IsPrincipalRemainingBlankCondition,"",IF(_xlpm.IsPrincipalRemainingZeroCondition,"",_xlpm.InterestCalculation))),
_xlpm.Calculation
)</f>
        <v/>
      </c>
      <c r="G412" s="4" t="str">
        <f t="shared" si="48"/>
        <v/>
      </c>
      <c r="H412" s="4"/>
      <c r="I412" s="4" t="str">
        <f t="shared" si="41"/>
        <v/>
      </c>
      <c r="J412" s="4" t="str">
        <f t="shared" si="42"/>
        <v/>
      </c>
      <c r="K412" s="4" t="str">
        <f t="shared" si="43"/>
        <v/>
      </c>
      <c r="L412" s="4" t="str">
        <f t="shared" si="44"/>
        <v/>
      </c>
      <c r="M412" s="4" t="str">
        <f>_xlfn.LET(
_xlpm.CumulativeInterestCalculation,SUM($F$29:$F412),
_xlpm.IsPrincipalZeroCondition,ROUND($I411,2) = 0,
_xlpm.IsPrincipalRemainingBlankCondition,$I411="",
_xlpm.IsPeriodBlankCondition,ISBLANK($A412),
_xlpm.Calculation,IF(_xlpm.IsPeriodBlankCondition,"",IF(_xlpm.IsPrincipalRemainingBlankCondition,"",IF(_xlpm.IsPrincipalZeroCondition,"",_xlpm.CumulativeInterestCalculation))),
_xlpm.Calculation
)</f>
        <v/>
      </c>
      <c r="N412" s="4" t="str">
        <f>_xlfn.LET(
_xlpm.CumulativePrincipalCalculation,SUM($G$29:$H412),
_xlpm.CumulativePrincipalCalculationIfPrincipalLessThenOrEqualToMonthlyPaymentCondition,$N411+$H412,
_xlpm.PrincipalOwedCalculation,$B$10-$F412,
_xlpm.IsPrincipalLessThenOrEqualToMonthlyPaymentCondition,$I411&lt;=$B$10,
_xlpm.IsPrincipalZeroCondition,ROUND($I411,2) = 0,
_xlpm.IsPrincipalRemainingBlankCondition,$I411="",
_xlpm.IsPeriodBlankCondition,ISBLANK($A412),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12" s="4" t="str">
        <f>_xlfn.LET(
_xlpm.CumulativePMICalculation,SUM($K$29:$K412),
_xlpm.IsPrincipalZeroCondition,ROUND($I411,2) = 0,
_xlpm.IsPrincipalRemainingBlankCondition,$I411="",
_xlpm.IsPeriodBlankCondition,ISBLANK($A412),
_xlpm.Calculation,IF(_xlpm.IsPeriodBlankCondition,"",IF(_xlpm.IsPrincipalRemainingBlankCondition,"",IF(_xlpm.IsPrincipalZeroCondition,"",_xlpm.CumulativePMICalculation))),
_xlpm.Calculation
)</f>
        <v/>
      </c>
      <c r="P412" s="4" t="str">
        <f t="shared" si="47"/>
        <v/>
      </c>
      <c r="Q412" s="4" t="str">
        <f>_xlfn.LET(
_xlpm.CumulativeHousingPaymentsIncludingAdditionalCosts,SUM($L$29:$L412),
_xlpm.PrincipalOwedCalculation,$B$10-$F412,
_xlpm.IsPrincipalLessThenOrEqualToMonthlyPaymentCondition,$I411&lt;=$B$10,
_xlpm.IsPrincipalZeroCondition,ROUND($I411,2) = 0,
_xlpm.IsPrincipalRemainingBlankCondition,$I411="",
_xlpm.IsPeriodBlankCondition,ISBLANK($A412),
_xlpm.Calculation,IF(_xlpm.IsPeriodBlankCondition,"",IF(_xlpm.IsPrincipalRemainingBlankCondition,"",IF(_xlpm.IsPrincipalZeroCondition,"",_xlpm.CumulativeHousingPaymentsIncludingAdditionalCosts))),
_xlpm.Calculation
)</f>
        <v/>
      </c>
    </row>
    <row r="413" spans="2:17" x14ac:dyDescent="0.3">
      <c r="B413" s="34" t="str">
        <f t="shared" si="45"/>
        <v/>
      </c>
      <c r="C413" s="53">
        <v>0.1</v>
      </c>
      <c r="D413" s="35" t="str">
        <f>_xlfn.LET(
_xlpm.Payment,IF(OR($C413&lt;&gt;$C412,$C412=""),-PMT($C413/12,COUNT($A413:$A$628),$I412),$D412),
_xlpm.IsPrincipalRemainingZeroCondition,ROUND($I412,2)=0,
_xlpm.IsPrincipalRemainingBlankCondition,$I412="",
_xlpm.IsPeriodBlankCondition,ISBLANK($A413),
_xlpm.Calculation,IF(_xlpm.IsPeriodBlankCondition,"",IF(_xlpm.IsPrincipalRemainingBlankCondition,"",IF(_xlpm.IsPrincipalRemainingZeroCondition,"",_xlpm.Payment))),
_xlpm.Calculation
)</f>
        <v/>
      </c>
      <c r="E413" s="4" t="str">
        <f t="shared" si="46"/>
        <v/>
      </c>
      <c r="F413" s="4" t="str" cm="1">
        <f t="array" ref="F413">_xlfn.LET(
_xlpm.InterestCalculation,$I412*($C413/12),
_xlpm.IsPrincipalRemainingZeroCondition,ROUND($I412,2)=0,
_xlpm.IsPrincipalRemainingBlankCondition,$I412="",
_xlpm.IsPeriodBlankCondition,ISBLANK($A413),
_xlpm.Calculation,IF(_xlpm.IsPeriodBlankCondition,"",IF(_xlpm.IsPrincipalRemainingBlankCondition,"",IF(_xlpm.IsPrincipalRemainingZeroCondition,"",_xlpm.InterestCalculation))),
_xlpm.Calculation
)</f>
        <v/>
      </c>
      <c r="G413" s="4" t="str">
        <f t="shared" si="48"/>
        <v/>
      </c>
      <c r="H413" s="4"/>
      <c r="I413" s="4" t="str">
        <f t="shared" ref="I413:I476" si="49">_xlfn.LET(
_xlpm.StartingBalanceGreaterThanPrincipalOwedPlusPrepaymentCondition,$E413&gt;=$G413+$H413,
_xlpm.IsPrincpalOwedPlusPrepaymentLessThanOrEqualToPrincipalRemainingCondition,ROUND($G413+$H413,2)&lt;=ROUND($I412,2),
_xlpm.IsCurrentPrincapalOwedAmtGreaterThanPrevPrincipalOwedCondition,$G412&gt;$I412,
_xlpm.IsPrincipalZeroCondition,ROUND($I412,2) = 0,
_xlpm.IsPrincipalRemainingBlankCondition,$I412="",
_xlpm.IsPeriodBlankCondition,ISBLANK($A413),
_xlpm.Calculation,IF(_xlpm.IsPeriodBlankCondition,"",IF(_xlpm.IsPrincipalRemainingBlankCondition,"",IF(_xlpm.IsPrincipalZeroCondition,"",IF(_xlpm.StartingBalanceGreaterThanPrincipalOwedPlusPrepaymentCondition,$E413-$G413-$H413,0)))),
_xlpm.Calculation
)</f>
        <v/>
      </c>
      <c r="J413" s="4" t="str">
        <f t="shared" ref="J413:J476" si="50">_xlfn.LET(
_xlpm.PrincpalRemainingCalculation,$B$11,
_xlpm.IsPrincipalZeroCondition,ROUND($I412,2) = 0,
_xlpm.IsPrincipalRemainingBlankCondition,$I412="",
_xlpm.IsPeriodBlankCondition,ISBLANK($A413),
_xlpm.Calculation,IF(_xlpm.IsPeriodBlankCondition,"",IF(_xlpm.IsPrincipalRemainingBlankCondition,"",IF(_xlpm.IsPrincipalZeroCondition,"",_xlpm.PrincpalRemainingCalculation))),
_xlpm.Calculation
)</f>
        <v/>
      </c>
      <c r="K413" s="4" t="str">
        <f t="shared" ref="K413:K476" si="51">_xlfn.LET(
_xlpm.IsPrincipalRemainingLessThanOrEqualToPMICutoffAmtCondition,$I412&lt;=$B$2*(1-$B$13),
_xlpm.PMIMonthlyPayment,$B$17,
_xlpm.IsPrincipalZeroCondition,ROUND($I412,2) = 0,
_xlpm.IsPrincipalRemainingBlankCondition,$I412="",
_xlpm.IsPeriodBlankCondition,ISBLANK($A413),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13" s="4" t="str">
        <f t="shared" ref="L413:L476" si="52">_xlfn.LET(
_xlpm.PrePaymentActuallyPaid,IF($E413&gt;=$G413+$H413,$H413,$E413-$G413),
_xlpm.IfPMIOwedIsBlank,IF($K413 = "",0,$K413),
_xlpm.TotalMonthlyPaymentCalculation,$F413+$G413+$J413+_xlpm.IfPMIOwedIsBlank+_xlpm.PrePaymentActuallyPaid,
_xlpm.IsPrincipalZeroCondition,ROUND($I412,2) = 0,
_xlpm.IsPrincipalRemainingBlankCondition,$I412="",
_xlpm.IsPeriodBlankCondition,ISBLANK($A413),
_xlpm.Calculation,IF(_xlpm.IsPeriodBlankCondition,"",IF(_xlpm.IsPrincipalRemainingBlankCondition,"",IF(_xlpm.IsPrincipalZeroCondition,"",_xlpm.TotalMonthlyPaymentCalculation))),
_xlpm.Calculation
)</f>
        <v/>
      </c>
      <c r="M413" s="4" t="str">
        <f>_xlfn.LET(
_xlpm.CumulativeInterestCalculation,SUM($F$29:$F413),
_xlpm.IsPrincipalZeroCondition,ROUND($I412,2) = 0,
_xlpm.IsPrincipalRemainingBlankCondition,$I412="",
_xlpm.IsPeriodBlankCondition,ISBLANK($A413),
_xlpm.Calculation,IF(_xlpm.IsPeriodBlankCondition,"",IF(_xlpm.IsPrincipalRemainingBlankCondition,"",IF(_xlpm.IsPrincipalZeroCondition,"",_xlpm.CumulativeInterestCalculation))),
_xlpm.Calculation
)</f>
        <v/>
      </c>
      <c r="N413" s="4" t="str">
        <f>_xlfn.LET(
_xlpm.CumulativePrincipalCalculation,SUM($G$29:$H413),
_xlpm.CumulativePrincipalCalculationIfPrincipalLessThenOrEqualToMonthlyPaymentCondition,$N412+$H413,
_xlpm.PrincipalOwedCalculation,$B$10-$F413,
_xlpm.IsPrincipalLessThenOrEqualToMonthlyPaymentCondition,$I412&lt;=$B$10,
_xlpm.IsPrincipalZeroCondition,ROUND($I412,2) = 0,
_xlpm.IsPrincipalRemainingBlankCondition,$I412="",
_xlpm.IsPeriodBlankCondition,ISBLANK($A413),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13" s="4" t="str">
        <f>_xlfn.LET(
_xlpm.CumulativePMICalculation,SUM($K$29:$K413),
_xlpm.IsPrincipalZeroCondition,ROUND($I412,2) = 0,
_xlpm.IsPrincipalRemainingBlankCondition,$I412="",
_xlpm.IsPeriodBlankCondition,ISBLANK($A413),
_xlpm.Calculation,IF(_xlpm.IsPeriodBlankCondition,"",IF(_xlpm.IsPrincipalRemainingBlankCondition,"",IF(_xlpm.IsPrincipalZeroCondition,"",_xlpm.CumulativePMICalculation))),
_xlpm.Calculation
)</f>
        <v/>
      </c>
      <c r="P413" s="4" t="str">
        <f t="shared" si="47"/>
        <v/>
      </c>
      <c r="Q413" s="4" t="str">
        <f>_xlfn.LET(
_xlpm.CumulativeHousingPaymentsIncludingAdditionalCosts,SUM($L$29:$L413),
_xlpm.PrincipalOwedCalculation,$B$10-$F413,
_xlpm.IsPrincipalLessThenOrEqualToMonthlyPaymentCondition,$I412&lt;=$B$10,
_xlpm.IsPrincipalZeroCondition,ROUND($I412,2) = 0,
_xlpm.IsPrincipalRemainingBlankCondition,$I412="",
_xlpm.IsPeriodBlankCondition,ISBLANK($A413),
_xlpm.Calculation,IF(_xlpm.IsPeriodBlankCondition,"",IF(_xlpm.IsPrincipalRemainingBlankCondition,"",IF(_xlpm.IsPrincipalZeroCondition,"",_xlpm.CumulativeHousingPaymentsIncludingAdditionalCosts))),
_xlpm.Calculation
)</f>
        <v/>
      </c>
    </row>
    <row r="414" spans="2:17" x14ac:dyDescent="0.3">
      <c r="B414" s="34" t="str">
        <f t="shared" ref="B414:B477" si="53">IF(ISBLANK($A414),"",EDATE($B413,1))</f>
        <v/>
      </c>
      <c r="C414" s="53">
        <v>0.1</v>
      </c>
      <c r="D414" s="35" t="str">
        <f>_xlfn.LET(
_xlpm.Payment,IF(OR($C414&lt;&gt;$C413,$C413=""),-PMT($C414/12,COUNT($A414:$A$628),$I413),$D413),
_xlpm.IsPrincipalRemainingZeroCondition,ROUND($I413,2)=0,
_xlpm.IsPrincipalRemainingBlankCondition,$I413="",
_xlpm.IsPeriodBlankCondition,ISBLANK($A414),
_xlpm.Calculation,IF(_xlpm.IsPeriodBlankCondition,"",IF(_xlpm.IsPrincipalRemainingBlankCondition,"",IF(_xlpm.IsPrincipalRemainingZeroCondition,"",_xlpm.Payment))),
_xlpm.Calculation
)</f>
        <v/>
      </c>
      <c r="E414" s="4" t="str">
        <f t="shared" ref="E414:E477" si="54">_xlfn.LET(
_xlpm.StartingPrincipalBalance,$I413,
_xlpm.IsPrincipalRemainingZeroCondition,ROUND($I413,2)=0,
_xlpm.IsPrincipalRemainingBlankCondition,$I413="",
_xlpm.IsPeriodBlankCondition,ISBLANK($A414),
_xlpm.Calculation,IF(_xlpm.IsPeriodBlankCondition,"",IF(_xlpm.IsPrincipalRemainingBlankCondition,"",IF(_xlpm.IsPrincipalRemainingZeroCondition,"",_xlpm.StartingPrincipalBalance))),
_xlpm.Calculation
)</f>
        <v/>
      </c>
      <c r="F414" s="4" t="str" cm="1">
        <f t="array" ref="F414">_xlfn.LET(
_xlpm.InterestCalculation,$I413*($C414/12),
_xlpm.IsPrincipalRemainingZeroCondition,ROUND($I413,2)=0,
_xlpm.IsPrincipalRemainingBlankCondition,$I413="",
_xlpm.IsPeriodBlankCondition,ISBLANK($A414),
_xlpm.Calculation,IF(_xlpm.IsPeriodBlankCondition,"",IF(_xlpm.IsPrincipalRemainingBlankCondition,"",IF(_xlpm.IsPrincipalRemainingZeroCondition,"",_xlpm.InterestCalculation))),
_xlpm.Calculation
)</f>
        <v/>
      </c>
      <c r="G414" s="4" t="str">
        <f t="shared" si="48"/>
        <v/>
      </c>
      <c r="H414" s="4"/>
      <c r="I414" s="4" t="str">
        <f t="shared" si="49"/>
        <v/>
      </c>
      <c r="J414" s="4" t="str">
        <f t="shared" si="50"/>
        <v/>
      </c>
      <c r="K414" s="4" t="str">
        <f t="shared" si="51"/>
        <v/>
      </c>
      <c r="L414" s="4" t="str">
        <f t="shared" si="52"/>
        <v/>
      </c>
      <c r="M414" s="4" t="str">
        <f>_xlfn.LET(
_xlpm.CumulativeInterestCalculation,SUM($F$29:$F414),
_xlpm.IsPrincipalZeroCondition,ROUND($I413,2) = 0,
_xlpm.IsPrincipalRemainingBlankCondition,$I413="",
_xlpm.IsPeriodBlankCondition,ISBLANK($A414),
_xlpm.Calculation,IF(_xlpm.IsPeriodBlankCondition,"",IF(_xlpm.IsPrincipalRemainingBlankCondition,"",IF(_xlpm.IsPrincipalZeroCondition,"",_xlpm.CumulativeInterestCalculation))),
_xlpm.Calculation
)</f>
        <v/>
      </c>
      <c r="N414" s="4" t="str">
        <f>_xlfn.LET(
_xlpm.CumulativePrincipalCalculation,SUM($G$29:$H414),
_xlpm.CumulativePrincipalCalculationIfPrincipalLessThenOrEqualToMonthlyPaymentCondition,$N413+$H414,
_xlpm.PrincipalOwedCalculation,$B$10-$F414,
_xlpm.IsPrincipalLessThenOrEqualToMonthlyPaymentCondition,$I413&lt;=$B$10,
_xlpm.IsPrincipalZeroCondition,ROUND($I413,2) = 0,
_xlpm.IsPrincipalRemainingBlankCondition,$I413="",
_xlpm.IsPeriodBlankCondition,ISBLANK($A414),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14" s="4" t="str">
        <f>_xlfn.LET(
_xlpm.CumulativePMICalculation,SUM($K$29:$K414),
_xlpm.IsPrincipalZeroCondition,ROUND($I413,2) = 0,
_xlpm.IsPrincipalRemainingBlankCondition,$I413="",
_xlpm.IsPeriodBlankCondition,ISBLANK($A414),
_xlpm.Calculation,IF(_xlpm.IsPeriodBlankCondition,"",IF(_xlpm.IsPrincipalRemainingBlankCondition,"",IF(_xlpm.IsPrincipalZeroCondition,"",_xlpm.CumulativePMICalculation))),
_xlpm.Calculation
)</f>
        <v/>
      </c>
      <c r="P414" s="4" t="str">
        <f t="shared" ref="P414:P477" si="55">_xlfn.LET(
_xlpm.CumulativeHousingPayments,$M414+$N414+$O414,
_xlpm.PrincipalOwedCalculation,$B$10-$F414,
_xlpm.IsPrincipalLessThenOrEqualToMonthlyPaymentCondition,$I413&lt;=$B$10,
_xlpm.IsPrincipalZeroCondition,ROUND($I413,2) = 0,
_xlpm.IsPrincipalRemainingBlankCondition,$I413="",
_xlpm.IsPeriodBlankCondition,ISBLANK($A414),
_xlpm.Calculation,IF(_xlpm.IsPeriodBlankCondition,"",IF(_xlpm.IsPrincipalRemainingBlankCondition,"",IF(_xlpm.IsPrincipalZeroCondition,"",_xlpm.CumulativeHousingPayments))),
_xlpm.Calculation
)</f>
        <v/>
      </c>
      <c r="Q414" s="4" t="str">
        <f>_xlfn.LET(
_xlpm.CumulativeHousingPaymentsIncludingAdditionalCosts,SUM($L$29:$L414),
_xlpm.PrincipalOwedCalculation,$B$10-$F414,
_xlpm.IsPrincipalLessThenOrEqualToMonthlyPaymentCondition,$I413&lt;=$B$10,
_xlpm.IsPrincipalZeroCondition,ROUND($I413,2) = 0,
_xlpm.IsPrincipalRemainingBlankCondition,$I413="",
_xlpm.IsPeriodBlankCondition,ISBLANK($A414),
_xlpm.Calculation,IF(_xlpm.IsPeriodBlankCondition,"",IF(_xlpm.IsPrincipalRemainingBlankCondition,"",IF(_xlpm.IsPrincipalZeroCondition,"",_xlpm.CumulativeHousingPaymentsIncludingAdditionalCosts))),
_xlpm.Calculation
)</f>
        <v/>
      </c>
    </row>
    <row r="415" spans="2:17" x14ac:dyDescent="0.3">
      <c r="B415" s="34" t="str">
        <f t="shared" si="53"/>
        <v/>
      </c>
      <c r="C415" s="53">
        <v>0.1</v>
      </c>
      <c r="D415" s="35" t="str">
        <f>_xlfn.LET(
_xlpm.Payment,IF(OR($C415&lt;&gt;$C414,$C414=""),-PMT($C415/12,COUNT($A415:$A$628),$I414),$D414),
_xlpm.IsPrincipalRemainingZeroCondition,ROUND($I414,2)=0,
_xlpm.IsPrincipalRemainingBlankCondition,$I414="",
_xlpm.IsPeriodBlankCondition,ISBLANK($A415),
_xlpm.Calculation,IF(_xlpm.IsPeriodBlankCondition,"",IF(_xlpm.IsPrincipalRemainingBlankCondition,"",IF(_xlpm.IsPrincipalRemainingZeroCondition,"",_xlpm.Payment))),
_xlpm.Calculation
)</f>
        <v/>
      </c>
      <c r="E415" s="4" t="str">
        <f t="shared" si="54"/>
        <v/>
      </c>
      <c r="F415" s="4" t="str" cm="1">
        <f t="array" ref="F415">_xlfn.LET(
_xlpm.InterestCalculation,$I414*($C415/12),
_xlpm.IsPrincipalRemainingZeroCondition,ROUND($I414,2)=0,
_xlpm.IsPrincipalRemainingBlankCondition,$I414="",
_xlpm.IsPeriodBlankCondition,ISBLANK($A415),
_xlpm.Calculation,IF(_xlpm.IsPeriodBlankCondition,"",IF(_xlpm.IsPrincipalRemainingBlankCondition,"",IF(_xlpm.IsPrincipalRemainingZeroCondition,"",_xlpm.InterestCalculation))),
_xlpm.Calculation
)</f>
        <v/>
      </c>
      <c r="G415" s="4" t="str">
        <f t="shared" si="48"/>
        <v/>
      </c>
      <c r="H415" s="4"/>
      <c r="I415" s="4" t="str">
        <f t="shared" si="49"/>
        <v/>
      </c>
      <c r="J415" s="4" t="str">
        <f t="shared" si="50"/>
        <v/>
      </c>
      <c r="K415" s="4" t="str">
        <f t="shared" si="51"/>
        <v/>
      </c>
      <c r="L415" s="4" t="str">
        <f t="shared" si="52"/>
        <v/>
      </c>
      <c r="M415" s="4" t="str">
        <f>_xlfn.LET(
_xlpm.CumulativeInterestCalculation,SUM($F$29:$F415),
_xlpm.IsPrincipalZeroCondition,ROUND($I414,2) = 0,
_xlpm.IsPrincipalRemainingBlankCondition,$I414="",
_xlpm.IsPeriodBlankCondition,ISBLANK($A415),
_xlpm.Calculation,IF(_xlpm.IsPeriodBlankCondition,"",IF(_xlpm.IsPrincipalRemainingBlankCondition,"",IF(_xlpm.IsPrincipalZeroCondition,"",_xlpm.CumulativeInterestCalculation))),
_xlpm.Calculation
)</f>
        <v/>
      </c>
      <c r="N415" s="4" t="str">
        <f>_xlfn.LET(
_xlpm.CumulativePrincipalCalculation,SUM($G$29:$H415),
_xlpm.CumulativePrincipalCalculationIfPrincipalLessThenOrEqualToMonthlyPaymentCondition,$N414+$H415,
_xlpm.PrincipalOwedCalculation,$B$10-$F415,
_xlpm.IsPrincipalLessThenOrEqualToMonthlyPaymentCondition,$I414&lt;=$B$10,
_xlpm.IsPrincipalZeroCondition,ROUND($I414,2) = 0,
_xlpm.IsPrincipalRemainingBlankCondition,$I414="",
_xlpm.IsPeriodBlankCondition,ISBLANK($A415),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15" s="4" t="str">
        <f>_xlfn.LET(
_xlpm.CumulativePMICalculation,SUM($K$29:$K415),
_xlpm.IsPrincipalZeroCondition,ROUND($I414,2) = 0,
_xlpm.IsPrincipalRemainingBlankCondition,$I414="",
_xlpm.IsPeriodBlankCondition,ISBLANK($A415),
_xlpm.Calculation,IF(_xlpm.IsPeriodBlankCondition,"",IF(_xlpm.IsPrincipalRemainingBlankCondition,"",IF(_xlpm.IsPrincipalZeroCondition,"",_xlpm.CumulativePMICalculation))),
_xlpm.Calculation
)</f>
        <v/>
      </c>
      <c r="P415" s="4" t="str">
        <f t="shared" si="55"/>
        <v/>
      </c>
      <c r="Q415" s="4" t="str">
        <f>_xlfn.LET(
_xlpm.CumulativeHousingPaymentsIncludingAdditionalCosts,SUM($L$29:$L415),
_xlpm.PrincipalOwedCalculation,$B$10-$F415,
_xlpm.IsPrincipalLessThenOrEqualToMonthlyPaymentCondition,$I414&lt;=$B$10,
_xlpm.IsPrincipalZeroCondition,ROUND($I414,2) = 0,
_xlpm.IsPrincipalRemainingBlankCondition,$I414="",
_xlpm.IsPeriodBlankCondition,ISBLANK($A415),
_xlpm.Calculation,IF(_xlpm.IsPeriodBlankCondition,"",IF(_xlpm.IsPrincipalRemainingBlankCondition,"",IF(_xlpm.IsPrincipalZeroCondition,"",_xlpm.CumulativeHousingPaymentsIncludingAdditionalCosts))),
_xlpm.Calculation
)</f>
        <v/>
      </c>
    </row>
    <row r="416" spans="2:17" x14ac:dyDescent="0.3">
      <c r="B416" s="34" t="str">
        <f t="shared" si="53"/>
        <v/>
      </c>
      <c r="C416" s="53">
        <v>0.1</v>
      </c>
      <c r="D416" s="35" t="str">
        <f>_xlfn.LET(
_xlpm.Payment,IF(OR($C416&lt;&gt;$C415,$C415=""),-PMT($C416/12,COUNT($A416:$A$628),$I415),$D415),
_xlpm.IsPrincipalRemainingZeroCondition,ROUND($I415,2)=0,
_xlpm.IsPrincipalRemainingBlankCondition,$I415="",
_xlpm.IsPeriodBlankCondition,ISBLANK($A416),
_xlpm.Calculation,IF(_xlpm.IsPeriodBlankCondition,"",IF(_xlpm.IsPrincipalRemainingBlankCondition,"",IF(_xlpm.IsPrincipalRemainingZeroCondition,"",_xlpm.Payment))),
_xlpm.Calculation
)</f>
        <v/>
      </c>
      <c r="E416" s="4" t="str">
        <f t="shared" si="54"/>
        <v/>
      </c>
      <c r="F416" s="4" t="str" cm="1">
        <f t="array" ref="F416">_xlfn.LET(
_xlpm.InterestCalculation,$I415*($C416/12),
_xlpm.IsPrincipalRemainingZeroCondition,ROUND($I415,2)=0,
_xlpm.IsPrincipalRemainingBlankCondition,$I415="",
_xlpm.IsPeriodBlankCondition,ISBLANK($A416),
_xlpm.Calculation,IF(_xlpm.IsPeriodBlankCondition,"",IF(_xlpm.IsPrincipalRemainingBlankCondition,"",IF(_xlpm.IsPrincipalRemainingZeroCondition,"",_xlpm.InterestCalculation))),
_xlpm.Calculation
)</f>
        <v/>
      </c>
      <c r="G416" s="4" t="str">
        <f t="shared" si="48"/>
        <v/>
      </c>
      <c r="H416" s="4"/>
      <c r="I416" s="4" t="str">
        <f t="shared" si="49"/>
        <v/>
      </c>
      <c r="J416" s="4" t="str">
        <f t="shared" si="50"/>
        <v/>
      </c>
      <c r="K416" s="4" t="str">
        <f t="shared" si="51"/>
        <v/>
      </c>
      <c r="L416" s="4" t="str">
        <f t="shared" si="52"/>
        <v/>
      </c>
      <c r="M416" s="4" t="str">
        <f>_xlfn.LET(
_xlpm.CumulativeInterestCalculation,SUM($F$29:$F416),
_xlpm.IsPrincipalZeroCondition,ROUND($I415,2) = 0,
_xlpm.IsPrincipalRemainingBlankCondition,$I415="",
_xlpm.IsPeriodBlankCondition,ISBLANK($A416),
_xlpm.Calculation,IF(_xlpm.IsPeriodBlankCondition,"",IF(_xlpm.IsPrincipalRemainingBlankCondition,"",IF(_xlpm.IsPrincipalZeroCondition,"",_xlpm.CumulativeInterestCalculation))),
_xlpm.Calculation
)</f>
        <v/>
      </c>
      <c r="N416" s="4" t="str">
        <f>_xlfn.LET(
_xlpm.CumulativePrincipalCalculation,SUM($G$29:$H416),
_xlpm.CumulativePrincipalCalculationIfPrincipalLessThenOrEqualToMonthlyPaymentCondition,$N415+$H416,
_xlpm.PrincipalOwedCalculation,$B$10-$F416,
_xlpm.IsPrincipalLessThenOrEqualToMonthlyPaymentCondition,$I415&lt;=$B$10,
_xlpm.IsPrincipalZeroCondition,ROUND($I415,2) = 0,
_xlpm.IsPrincipalRemainingBlankCondition,$I415="",
_xlpm.IsPeriodBlankCondition,ISBLANK($A416),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16" s="4" t="str">
        <f>_xlfn.LET(
_xlpm.CumulativePMICalculation,SUM($K$29:$K416),
_xlpm.IsPrincipalZeroCondition,ROUND($I415,2) = 0,
_xlpm.IsPrincipalRemainingBlankCondition,$I415="",
_xlpm.IsPeriodBlankCondition,ISBLANK($A416),
_xlpm.Calculation,IF(_xlpm.IsPeriodBlankCondition,"",IF(_xlpm.IsPrincipalRemainingBlankCondition,"",IF(_xlpm.IsPrincipalZeroCondition,"",_xlpm.CumulativePMICalculation))),
_xlpm.Calculation
)</f>
        <v/>
      </c>
      <c r="P416" s="4" t="str">
        <f t="shared" si="55"/>
        <v/>
      </c>
      <c r="Q416" s="4" t="str">
        <f>_xlfn.LET(
_xlpm.CumulativeHousingPaymentsIncludingAdditionalCosts,SUM($L$29:$L416),
_xlpm.PrincipalOwedCalculation,$B$10-$F416,
_xlpm.IsPrincipalLessThenOrEqualToMonthlyPaymentCondition,$I415&lt;=$B$10,
_xlpm.IsPrincipalZeroCondition,ROUND($I415,2) = 0,
_xlpm.IsPrincipalRemainingBlankCondition,$I415="",
_xlpm.IsPeriodBlankCondition,ISBLANK($A416),
_xlpm.Calculation,IF(_xlpm.IsPeriodBlankCondition,"",IF(_xlpm.IsPrincipalRemainingBlankCondition,"",IF(_xlpm.IsPrincipalZeroCondition,"",_xlpm.CumulativeHousingPaymentsIncludingAdditionalCosts))),
_xlpm.Calculation
)</f>
        <v/>
      </c>
    </row>
    <row r="417" spans="2:17" x14ac:dyDescent="0.3">
      <c r="B417" s="34" t="str">
        <f t="shared" si="53"/>
        <v/>
      </c>
      <c r="C417" s="53">
        <v>0.1</v>
      </c>
      <c r="D417" s="35" t="str">
        <f>_xlfn.LET(
_xlpm.Payment,IF(OR($C417&lt;&gt;$C416,$C416=""),-PMT($C417/12,COUNT($A417:$A$628),$I416),$D416),
_xlpm.IsPrincipalRemainingZeroCondition,ROUND($I416,2)=0,
_xlpm.IsPrincipalRemainingBlankCondition,$I416="",
_xlpm.IsPeriodBlankCondition,ISBLANK($A417),
_xlpm.Calculation,IF(_xlpm.IsPeriodBlankCondition,"",IF(_xlpm.IsPrincipalRemainingBlankCondition,"",IF(_xlpm.IsPrincipalRemainingZeroCondition,"",_xlpm.Payment))),
_xlpm.Calculation
)</f>
        <v/>
      </c>
      <c r="E417" s="4" t="str">
        <f t="shared" si="54"/>
        <v/>
      </c>
      <c r="F417" s="4" t="str" cm="1">
        <f t="array" ref="F417">_xlfn.LET(
_xlpm.InterestCalculation,$I416*($C417/12),
_xlpm.IsPrincipalRemainingZeroCondition,ROUND($I416,2)=0,
_xlpm.IsPrincipalRemainingBlankCondition,$I416="",
_xlpm.IsPeriodBlankCondition,ISBLANK($A417),
_xlpm.Calculation,IF(_xlpm.IsPeriodBlankCondition,"",IF(_xlpm.IsPrincipalRemainingBlankCondition,"",IF(_xlpm.IsPrincipalRemainingZeroCondition,"",_xlpm.InterestCalculation))),
_xlpm.Calculation
)</f>
        <v/>
      </c>
      <c r="G417" s="4" t="str">
        <f t="shared" si="48"/>
        <v/>
      </c>
      <c r="H417" s="4"/>
      <c r="I417" s="4" t="str">
        <f t="shared" si="49"/>
        <v/>
      </c>
      <c r="J417" s="4" t="str">
        <f t="shared" si="50"/>
        <v/>
      </c>
      <c r="K417" s="4" t="str">
        <f t="shared" si="51"/>
        <v/>
      </c>
      <c r="L417" s="4" t="str">
        <f t="shared" si="52"/>
        <v/>
      </c>
      <c r="M417" s="4" t="str">
        <f>_xlfn.LET(
_xlpm.CumulativeInterestCalculation,SUM($F$29:$F417),
_xlpm.IsPrincipalZeroCondition,ROUND($I416,2) = 0,
_xlpm.IsPrincipalRemainingBlankCondition,$I416="",
_xlpm.IsPeriodBlankCondition,ISBLANK($A417),
_xlpm.Calculation,IF(_xlpm.IsPeriodBlankCondition,"",IF(_xlpm.IsPrincipalRemainingBlankCondition,"",IF(_xlpm.IsPrincipalZeroCondition,"",_xlpm.CumulativeInterestCalculation))),
_xlpm.Calculation
)</f>
        <v/>
      </c>
      <c r="N417" s="4" t="str">
        <f>_xlfn.LET(
_xlpm.CumulativePrincipalCalculation,SUM($G$29:$H417),
_xlpm.CumulativePrincipalCalculationIfPrincipalLessThenOrEqualToMonthlyPaymentCondition,$N416+$H417,
_xlpm.PrincipalOwedCalculation,$B$10-$F417,
_xlpm.IsPrincipalLessThenOrEqualToMonthlyPaymentCondition,$I416&lt;=$B$10,
_xlpm.IsPrincipalZeroCondition,ROUND($I416,2) = 0,
_xlpm.IsPrincipalRemainingBlankCondition,$I416="",
_xlpm.IsPeriodBlankCondition,ISBLANK($A417),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17" s="4" t="str">
        <f>_xlfn.LET(
_xlpm.CumulativePMICalculation,SUM($K$29:$K417),
_xlpm.IsPrincipalZeroCondition,ROUND($I416,2) = 0,
_xlpm.IsPrincipalRemainingBlankCondition,$I416="",
_xlpm.IsPeriodBlankCondition,ISBLANK($A417),
_xlpm.Calculation,IF(_xlpm.IsPeriodBlankCondition,"",IF(_xlpm.IsPrincipalRemainingBlankCondition,"",IF(_xlpm.IsPrincipalZeroCondition,"",_xlpm.CumulativePMICalculation))),
_xlpm.Calculation
)</f>
        <v/>
      </c>
      <c r="P417" s="4" t="str">
        <f t="shared" si="55"/>
        <v/>
      </c>
      <c r="Q417" s="4" t="str">
        <f>_xlfn.LET(
_xlpm.CumulativeHousingPaymentsIncludingAdditionalCosts,SUM($L$29:$L417),
_xlpm.PrincipalOwedCalculation,$B$10-$F417,
_xlpm.IsPrincipalLessThenOrEqualToMonthlyPaymentCondition,$I416&lt;=$B$10,
_xlpm.IsPrincipalZeroCondition,ROUND($I416,2) = 0,
_xlpm.IsPrincipalRemainingBlankCondition,$I416="",
_xlpm.IsPeriodBlankCondition,ISBLANK($A417),
_xlpm.Calculation,IF(_xlpm.IsPeriodBlankCondition,"",IF(_xlpm.IsPrincipalRemainingBlankCondition,"",IF(_xlpm.IsPrincipalZeroCondition,"",_xlpm.CumulativeHousingPaymentsIncludingAdditionalCosts))),
_xlpm.Calculation
)</f>
        <v/>
      </c>
    </row>
    <row r="418" spans="2:17" x14ac:dyDescent="0.3">
      <c r="B418" s="34" t="str">
        <f t="shared" si="53"/>
        <v/>
      </c>
      <c r="C418" s="53">
        <v>0.1</v>
      </c>
      <c r="D418" s="35" t="str">
        <f>_xlfn.LET(
_xlpm.Payment,IF(OR($C418&lt;&gt;$C417,$C417=""),-PMT($C418/12,COUNT($A418:$A$628),$I417),$D417),
_xlpm.IsPrincipalRemainingZeroCondition,ROUND($I417,2)=0,
_xlpm.IsPrincipalRemainingBlankCondition,$I417="",
_xlpm.IsPeriodBlankCondition,ISBLANK($A418),
_xlpm.Calculation,IF(_xlpm.IsPeriodBlankCondition,"",IF(_xlpm.IsPrincipalRemainingBlankCondition,"",IF(_xlpm.IsPrincipalRemainingZeroCondition,"",_xlpm.Payment))),
_xlpm.Calculation
)</f>
        <v/>
      </c>
      <c r="E418" s="4" t="str">
        <f t="shared" si="54"/>
        <v/>
      </c>
      <c r="F418" s="4" t="str" cm="1">
        <f t="array" ref="F418">_xlfn.LET(
_xlpm.InterestCalculation,$I417*($C418/12),
_xlpm.IsPrincipalRemainingZeroCondition,ROUND($I417,2)=0,
_xlpm.IsPrincipalRemainingBlankCondition,$I417="",
_xlpm.IsPeriodBlankCondition,ISBLANK($A418),
_xlpm.Calculation,IF(_xlpm.IsPeriodBlankCondition,"",IF(_xlpm.IsPrincipalRemainingBlankCondition,"",IF(_xlpm.IsPrincipalRemainingZeroCondition,"",_xlpm.InterestCalculation))),
_xlpm.Calculation
)</f>
        <v/>
      </c>
      <c r="G418" s="4" t="str">
        <f t="shared" si="48"/>
        <v/>
      </c>
      <c r="H418" s="4"/>
      <c r="I418" s="4" t="str">
        <f t="shared" si="49"/>
        <v/>
      </c>
      <c r="J418" s="4" t="str">
        <f t="shared" si="50"/>
        <v/>
      </c>
      <c r="K418" s="4" t="str">
        <f t="shared" si="51"/>
        <v/>
      </c>
      <c r="L418" s="4" t="str">
        <f t="shared" si="52"/>
        <v/>
      </c>
      <c r="M418" s="4" t="str">
        <f>_xlfn.LET(
_xlpm.CumulativeInterestCalculation,SUM($F$29:$F418),
_xlpm.IsPrincipalZeroCondition,ROUND($I417,2) = 0,
_xlpm.IsPrincipalRemainingBlankCondition,$I417="",
_xlpm.IsPeriodBlankCondition,ISBLANK($A418),
_xlpm.Calculation,IF(_xlpm.IsPeriodBlankCondition,"",IF(_xlpm.IsPrincipalRemainingBlankCondition,"",IF(_xlpm.IsPrincipalZeroCondition,"",_xlpm.CumulativeInterestCalculation))),
_xlpm.Calculation
)</f>
        <v/>
      </c>
      <c r="N418" s="4" t="str">
        <f>_xlfn.LET(
_xlpm.CumulativePrincipalCalculation,SUM($G$29:$H418),
_xlpm.CumulativePrincipalCalculationIfPrincipalLessThenOrEqualToMonthlyPaymentCondition,$N417+$H418,
_xlpm.PrincipalOwedCalculation,$B$10-$F418,
_xlpm.IsPrincipalLessThenOrEqualToMonthlyPaymentCondition,$I417&lt;=$B$10,
_xlpm.IsPrincipalZeroCondition,ROUND($I417,2) = 0,
_xlpm.IsPrincipalRemainingBlankCondition,$I417="",
_xlpm.IsPeriodBlankCondition,ISBLANK($A418),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18" s="4" t="str">
        <f>_xlfn.LET(
_xlpm.CumulativePMICalculation,SUM($K$29:$K418),
_xlpm.IsPrincipalZeroCondition,ROUND($I417,2) = 0,
_xlpm.IsPrincipalRemainingBlankCondition,$I417="",
_xlpm.IsPeriodBlankCondition,ISBLANK($A418),
_xlpm.Calculation,IF(_xlpm.IsPeriodBlankCondition,"",IF(_xlpm.IsPrincipalRemainingBlankCondition,"",IF(_xlpm.IsPrincipalZeroCondition,"",_xlpm.CumulativePMICalculation))),
_xlpm.Calculation
)</f>
        <v/>
      </c>
      <c r="P418" s="4" t="str">
        <f t="shared" si="55"/>
        <v/>
      </c>
      <c r="Q418" s="4" t="str">
        <f>_xlfn.LET(
_xlpm.CumulativeHousingPaymentsIncludingAdditionalCosts,SUM($L$29:$L418),
_xlpm.PrincipalOwedCalculation,$B$10-$F418,
_xlpm.IsPrincipalLessThenOrEqualToMonthlyPaymentCondition,$I417&lt;=$B$10,
_xlpm.IsPrincipalZeroCondition,ROUND($I417,2) = 0,
_xlpm.IsPrincipalRemainingBlankCondition,$I417="",
_xlpm.IsPeriodBlankCondition,ISBLANK($A418),
_xlpm.Calculation,IF(_xlpm.IsPeriodBlankCondition,"",IF(_xlpm.IsPrincipalRemainingBlankCondition,"",IF(_xlpm.IsPrincipalZeroCondition,"",_xlpm.CumulativeHousingPaymentsIncludingAdditionalCosts))),
_xlpm.Calculation
)</f>
        <v/>
      </c>
    </row>
    <row r="419" spans="2:17" x14ac:dyDescent="0.3">
      <c r="B419" s="34" t="str">
        <f t="shared" si="53"/>
        <v/>
      </c>
      <c r="C419" s="53">
        <v>0.1</v>
      </c>
      <c r="D419" s="35" t="str">
        <f>_xlfn.LET(
_xlpm.Payment,IF(OR($C419&lt;&gt;$C418,$C418=""),-PMT($C419/12,COUNT($A419:$A$628),$I418),$D418),
_xlpm.IsPrincipalRemainingZeroCondition,ROUND($I418,2)=0,
_xlpm.IsPrincipalRemainingBlankCondition,$I418="",
_xlpm.IsPeriodBlankCondition,ISBLANK($A419),
_xlpm.Calculation,IF(_xlpm.IsPeriodBlankCondition,"",IF(_xlpm.IsPrincipalRemainingBlankCondition,"",IF(_xlpm.IsPrincipalRemainingZeroCondition,"",_xlpm.Payment))),
_xlpm.Calculation
)</f>
        <v/>
      </c>
      <c r="E419" s="4" t="str">
        <f t="shared" si="54"/>
        <v/>
      </c>
      <c r="F419" s="4" t="str" cm="1">
        <f t="array" ref="F419">_xlfn.LET(
_xlpm.InterestCalculation,$I418*($C419/12),
_xlpm.IsPrincipalRemainingZeroCondition,ROUND($I418,2)=0,
_xlpm.IsPrincipalRemainingBlankCondition,$I418="",
_xlpm.IsPeriodBlankCondition,ISBLANK($A419),
_xlpm.Calculation,IF(_xlpm.IsPeriodBlankCondition,"",IF(_xlpm.IsPrincipalRemainingBlankCondition,"",IF(_xlpm.IsPrincipalRemainingZeroCondition,"",_xlpm.InterestCalculation))),
_xlpm.Calculation
)</f>
        <v/>
      </c>
      <c r="G419" s="4" t="str">
        <f t="shared" si="48"/>
        <v/>
      </c>
      <c r="H419" s="4"/>
      <c r="I419" s="4" t="str">
        <f t="shared" si="49"/>
        <v/>
      </c>
      <c r="J419" s="4" t="str">
        <f t="shared" si="50"/>
        <v/>
      </c>
      <c r="K419" s="4" t="str">
        <f t="shared" si="51"/>
        <v/>
      </c>
      <c r="L419" s="4" t="str">
        <f t="shared" si="52"/>
        <v/>
      </c>
      <c r="M419" s="4" t="str">
        <f>_xlfn.LET(
_xlpm.CumulativeInterestCalculation,SUM($F$29:$F419),
_xlpm.IsPrincipalZeroCondition,ROUND($I418,2) = 0,
_xlpm.IsPrincipalRemainingBlankCondition,$I418="",
_xlpm.IsPeriodBlankCondition,ISBLANK($A419),
_xlpm.Calculation,IF(_xlpm.IsPeriodBlankCondition,"",IF(_xlpm.IsPrincipalRemainingBlankCondition,"",IF(_xlpm.IsPrincipalZeroCondition,"",_xlpm.CumulativeInterestCalculation))),
_xlpm.Calculation
)</f>
        <v/>
      </c>
      <c r="N419" s="4" t="str">
        <f>_xlfn.LET(
_xlpm.CumulativePrincipalCalculation,SUM($G$29:$H419),
_xlpm.CumulativePrincipalCalculationIfPrincipalLessThenOrEqualToMonthlyPaymentCondition,$N418+$H419,
_xlpm.PrincipalOwedCalculation,$B$10-$F419,
_xlpm.IsPrincipalLessThenOrEqualToMonthlyPaymentCondition,$I418&lt;=$B$10,
_xlpm.IsPrincipalZeroCondition,ROUND($I418,2) = 0,
_xlpm.IsPrincipalRemainingBlankCondition,$I418="",
_xlpm.IsPeriodBlankCondition,ISBLANK($A419),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19" s="4" t="str">
        <f>_xlfn.LET(
_xlpm.CumulativePMICalculation,SUM($K$29:$K419),
_xlpm.IsPrincipalZeroCondition,ROUND($I418,2) = 0,
_xlpm.IsPrincipalRemainingBlankCondition,$I418="",
_xlpm.IsPeriodBlankCondition,ISBLANK($A419),
_xlpm.Calculation,IF(_xlpm.IsPeriodBlankCondition,"",IF(_xlpm.IsPrincipalRemainingBlankCondition,"",IF(_xlpm.IsPrincipalZeroCondition,"",_xlpm.CumulativePMICalculation))),
_xlpm.Calculation
)</f>
        <v/>
      </c>
      <c r="P419" s="4" t="str">
        <f t="shared" si="55"/>
        <v/>
      </c>
      <c r="Q419" s="4" t="str">
        <f>_xlfn.LET(
_xlpm.CumulativeHousingPaymentsIncludingAdditionalCosts,SUM($L$29:$L419),
_xlpm.PrincipalOwedCalculation,$B$10-$F419,
_xlpm.IsPrincipalLessThenOrEqualToMonthlyPaymentCondition,$I418&lt;=$B$10,
_xlpm.IsPrincipalZeroCondition,ROUND($I418,2) = 0,
_xlpm.IsPrincipalRemainingBlankCondition,$I418="",
_xlpm.IsPeriodBlankCondition,ISBLANK($A419),
_xlpm.Calculation,IF(_xlpm.IsPeriodBlankCondition,"",IF(_xlpm.IsPrincipalRemainingBlankCondition,"",IF(_xlpm.IsPrincipalZeroCondition,"",_xlpm.CumulativeHousingPaymentsIncludingAdditionalCosts))),
_xlpm.Calculation
)</f>
        <v/>
      </c>
    </row>
    <row r="420" spans="2:17" x14ac:dyDescent="0.3">
      <c r="B420" s="34" t="str">
        <f t="shared" si="53"/>
        <v/>
      </c>
      <c r="C420" s="53">
        <v>0.1</v>
      </c>
      <c r="D420" s="35" t="str">
        <f>_xlfn.LET(
_xlpm.Payment,IF(OR($C420&lt;&gt;$C419,$C419=""),-PMT($C420/12,COUNT($A420:$A$628),$I419),$D419),
_xlpm.IsPrincipalRemainingZeroCondition,ROUND($I419,2)=0,
_xlpm.IsPrincipalRemainingBlankCondition,$I419="",
_xlpm.IsPeriodBlankCondition,ISBLANK($A420),
_xlpm.Calculation,IF(_xlpm.IsPeriodBlankCondition,"",IF(_xlpm.IsPrincipalRemainingBlankCondition,"",IF(_xlpm.IsPrincipalRemainingZeroCondition,"",_xlpm.Payment))),
_xlpm.Calculation
)</f>
        <v/>
      </c>
      <c r="E420" s="4" t="str">
        <f t="shared" si="54"/>
        <v/>
      </c>
      <c r="F420" s="4" t="str" cm="1">
        <f t="array" ref="F420">_xlfn.LET(
_xlpm.InterestCalculation,$I419*($C420/12),
_xlpm.IsPrincipalRemainingZeroCondition,ROUND($I419,2)=0,
_xlpm.IsPrincipalRemainingBlankCondition,$I419="",
_xlpm.IsPeriodBlankCondition,ISBLANK($A420),
_xlpm.Calculation,IF(_xlpm.IsPeriodBlankCondition,"",IF(_xlpm.IsPrincipalRemainingBlankCondition,"",IF(_xlpm.IsPrincipalRemainingZeroCondition,"",_xlpm.InterestCalculation))),
_xlpm.Calculation
)</f>
        <v/>
      </c>
      <c r="G420" s="4" t="str">
        <f t="shared" si="48"/>
        <v/>
      </c>
      <c r="H420" s="4"/>
      <c r="I420" s="4" t="str">
        <f t="shared" si="49"/>
        <v/>
      </c>
      <c r="J420" s="4" t="str">
        <f t="shared" si="50"/>
        <v/>
      </c>
      <c r="K420" s="4" t="str">
        <f t="shared" si="51"/>
        <v/>
      </c>
      <c r="L420" s="4" t="str">
        <f t="shared" si="52"/>
        <v/>
      </c>
      <c r="M420" s="4" t="str">
        <f>_xlfn.LET(
_xlpm.CumulativeInterestCalculation,SUM($F$29:$F420),
_xlpm.IsPrincipalZeroCondition,ROUND($I419,2) = 0,
_xlpm.IsPrincipalRemainingBlankCondition,$I419="",
_xlpm.IsPeriodBlankCondition,ISBLANK($A420),
_xlpm.Calculation,IF(_xlpm.IsPeriodBlankCondition,"",IF(_xlpm.IsPrincipalRemainingBlankCondition,"",IF(_xlpm.IsPrincipalZeroCondition,"",_xlpm.CumulativeInterestCalculation))),
_xlpm.Calculation
)</f>
        <v/>
      </c>
      <c r="N420" s="4" t="str">
        <f>_xlfn.LET(
_xlpm.CumulativePrincipalCalculation,SUM($G$29:$H420),
_xlpm.CumulativePrincipalCalculationIfPrincipalLessThenOrEqualToMonthlyPaymentCondition,$N419+$H420,
_xlpm.PrincipalOwedCalculation,$B$10-$F420,
_xlpm.IsPrincipalLessThenOrEqualToMonthlyPaymentCondition,$I419&lt;=$B$10,
_xlpm.IsPrincipalZeroCondition,ROUND($I419,2) = 0,
_xlpm.IsPrincipalRemainingBlankCondition,$I419="",
_xlpm.IsPeriodBlankCondition,ISBLANK($A420),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20" s="4" t="str">
        <f>_xlfn.LET(
_xlpm.CumulativePMICalculation,SUM($K$29:$K420),
_xlpm.IsPrincipalZeroCondition,ROUND($I419,2) = 0,
_xlpm.IsPrincipalRemainingBlankCondition,$I419="",
_xlpm.IsPeriodBlankCondition,ISBLANK($A420),
_xlpm.Calculation,IF(_xlpm.IsPeriodBlankCondition,"",IF(_xlpm.IsPrincipalRemainingBlankCondition,"",IF(_xlpm.IsPrincipalZeroCondition,"",_xlpm.CumulativePMICalculation))),
_xlpm.Calculation
)</f>
        <v/>
      </c>
      <c r="P420" s="4" t="str">
        <f t="shared" si="55"/>
        <v/>
      </c>
      <c r="Q420" s="4" t="str">
        <f>_xlfn.LET(
_xlpm.CumulativeHousingPaymentsIncludingAdditionalCosts,SUM($L$29:$L420),
_xlpm.PrincipalOwedCalculation,$B$10-$F420,
_xlpm.IsPrincipalLessThenOrEqualToMonthlyPaymentCondition,$I419&lt;=$B$10,
_xlpm.IsPrincipalZeroCondition,ROUND($I419,2) = 0,
_xlpm.IsPrincipalRemainingBlankCondition,$I419="",
_xlpm.IsPeriodBlankCondition,ISBLANK($A420),
_xlpm.Calculation,IF(_xlpm.IsPeriodBlankCondition,"",IF(_xlpm.IsPrincipalRemainingBlankCondition,"",IF(_xlpm.IsPrincipalZeroCondition,"",_xlpm.CumulativeHousingPaymentsIncludingAdditionalCosts))),
_xlpm.Calculation
)</f>
        <v/>
      </c>
    </row>
    <row r="421" spans="2:17" x14ac:dyDescent="0.3">
      <c r="B421" s="34" t="str">
        <f t="shared" si="53"/>
        <v/>
      </c>
      <c r="C421" s="53">
        <v>0.1</v>
      </c>
      <c r="D421" s="35" t="str">
        <f>_xlfn.LET(
_xlpm.Payment,IF(OR($C421&lt;&gt;$C420,$C420=""),-PMT($C421/12,COUNT($A421:$A$628),$I420),$D420),
_xlpm.IsPrincipalRemainingZeroCondition,ROUND($I420,2)=0,
_xlpm.IsPrincipalRemainingBlankCondition,$I420="",
_xlpm.IsPeriodBlankCondition,ISBLANK($A421),
_xlpm.Calculation,IF(_xlpm.IsPeriodBlankCondition,"",IF(_xlpm.IsPrincipalRemainingBlankCondition,"",IF(_xlpm.IsPrincipalRemainingZeroCondition,"",_xlpm.Payment))),
_xlpm.Calculation
)</f>
        <v/>
      </c>
      <c r="E421" s="4" t="str">
        <f t="shared" si="54"/>
        <v/>
      </c>
      <c r="F421" s="4" t="str" cm="1">
        <f t="array" ref="F421">_xlfn.LET(
_xlpm.InterestCalculation,$I420*($C421/12),
_xlpm.IsPrincipalRemainingZeroCondition,ROUND($I420,2)=0,
_xlpm.IsPrincipalRemainingBlankCondition,$I420="",
_xlpm.IsPeriodBlankCondition,ISBLANK($A421),
_xlpm.Calculation,IF(_xlpm.IsPeriodBlankCondition,"",IF(_xlpm.IsPrincipalRemainingBlankCondition,"",IF(_xlpm.IsPrincipalRemainingZeroCondition,"",_xlpm.InterestCalculation))),
_xlpm.Calculation
)</f>
        <v/>
      </c>
      <c r="G421" s="4" t="str">
        <f t="shared" si="48"/>
        <v/>
      </c>
      <c r="H421" s="4"/>
      <c r="I421" s="4" t="str">
        <f t="shared" si="49"/>
        <v/>
      </c>
      <c r="J421" s="4" t="str">
        <f t="shared" si="50"/>
        <v/>
      </c>
      <c r="K421" s="4" t="str">
        <f t="shared" si="51"/>
        <v/>
      </c>
      <c r="L421" s="4" t="str">
        <f t="shared" si="52"/>
        <v/>
      </c>
      <c r="M421" s="4" t="str">
        <f>_xlfn.LET(
_xlpm.CumulativeInterestCalculation,SUM($F$29:$F421),
_xlpm.IsPrincipalZeroCondition,ROUND($I420,2) = 0,
_xlpm.IsPrincipalRemainingBlankCondition,$I420="",
_xlpm.IsPeriodBlankCondition,ISBLANK($A421),
_xlpm.Calculation,IF(_xlpm.IsPeriodBlankCondition,"",IF(_xlpm.IsPrincipalRemainingBlankCondition,"",IF(_xlpm.IsPrincipalZeroCondition,"",_xlpm.CumulativeInterestCalculation))),
_xlpm.Calculation
)</f>
        <v/>
      </c>
      <c r="N421" s="4" t="str">
        <f>_xlfn.LET(
_xlpm.CumulativePrincipalCalculation,SUM($G$29:$H421),
_xlpm.CumulativePrincipalCalculationIfPrincipalLessThenOrEqualToMonthlyPaymentCondition,$N420+$H421,
_xlpm.PrincipalOwedCalculation,$B$10-$F421,
_xlpm.IsPrincipalLessThenOrEqualToMonthlyPaymentCondition,$I420&lt;=$B$10,
_xlpm.IsPrincipalZeroCondition,ROUND($I420,2) = 0,
_xlpm.IsPrincipalRemainingBlankCondition,$I420="",
_xlpm.IsPeriodBlankCondition,ISBLANK($A421),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21" s="4" t="str">
        <f>_xlfn.LET(
_xlpm.CumulativePMICalculation,SUM($K$29:$K421),
_xlpm.IsPrincipalZeroCondition,ROUND($I420,2) = 0,
_xlpm.IsPrincipalRemainingBlankCondition,$I420="",
_xlpm.IsPeriodBlankCondition,ISBLANK($A421),
_xlpm.Calculation,IF(_xlpm.IsPeriodBlankCondition,"",IF(_xlpm.IsPrincipalRemainingBlankCondition,"",IF(_xlpm.IsPrincipalZeroCondition,"",_xlpm.CumulativePMICalculation))),
_xlpm.Calculation
)</f>
        <v/>
      </c>
      <c r="P421" s="4" t="str">
        <f t="shared" si="55"/>
        <v/>
      </c>
      <c r="Q421" s="4" t="str">
        <f>_xlfn.LET(
_xlpm.CumulativeHousingPaymentsIncludingAdditionalCosts,SUM($L$29:$L421),
_xlpm.PrincipalOwedCalculation,$B$10-$F421,
_xlpm.IsPrincipalLessThenOrEqualToMonthlyPaymentCondition,$I420&lt;=$B$10,
_xlpm.IsPrincipalZeroCondition,ROUND($I420,2) = 0,
_xlpm.IsPrincipalRemainingBlankCondition,$I420="",
_xlpm.IsPeriodBlankCondition,ISBLANK($A421),
_xlpm.Calculation,IF(_xlpm.IsPeriodBlankCondition,"",IF(_xlpm.IsPrincipalRemainingBlankCondition,"",IF(_xlpm.IsPrincipalZeroCondition,"",_xlpm.CumulativeHousingPaymentsIncludingAdditionalCosts))),
_xlpm.Calculation
)</f>
        <v/>
      </c>
    </row>
    <row r="422" spans="2:17" x14ac:dyDescent="0.3">
      <c r="B422" s="34" t="str">
        <f t="shared" si="53"/>
        <v/>
      </c>
      <c r="C422" s="53">
        <v>0.1</v>
      </c>
      <c r="D422" s="35" t="str">
        <f>_xlfn.LET(
_xlpm.Payment,IF(OR($C422&lt;&gt;$C421,$C421=""),-PMT($C422/12,COUNT($A422:$A$628),$I421),$D421),
_xlpm.IsPrincipalRemainingZeroCondition,ROUND($I421,2)=0,
_xlpm.IsPrincipalRemainingBlankCondition,$I421="",
_xlpm.IsPeriodBlankCondition,ISBLANK($A422),
_xlpm.Calculation,IF(_xlpm.IsPeriodBlankCondition,"",IF(_xlpm.IsPrincipalRemainingBlankCondition,"",IF(_xlpm.IsPrincipalRemainingZeroCondition,"",_xlpm.Payment))),
_xlpm.Calculation
)</f>
        <v/>
      </c>
      <c r="E422" s="4" t="str">
        <f t="shared" si="54"/>
        <v/>
      </c>
      <c r="F422" s="4" t="str" cm="1">
        <f t="array" ref="F422">_xlfn.LET(
_xlpm.InterestCalculation,$I421*($C422/12),
_xlpm.IsPrincipalRemainingZeroCondition,ROUND($I421,2)=0,
_xlpm.IsPrincipalRemainingBlankCondition,$I421="",
_xlpm.IsPeriodBlankCondition,ISBLANK($A422),
_xlpm.Calculation,IF(_xlpm.IsPeriodBlankCondition,"",IF(_xlpm.IsPrincipalRemainingBlankCondition,"",IF(_xlpm.IsPrincipalRemainingZeroCondition,"",_xlpm.InterestCalculation))),
_xlpm.Calculation
)</f>
        <v/>
      </c>
      <c r="G422" s="4" t="str">
        <f t="shared" si="48"/>
        <v/>
      </c>
      <c r="H422" s="4"/>
      <c r="I422" s="4" t="str">
        <f t="shared" si="49"/>
        <v/>
      </c>
      <c r="J422" s="4" t="str">
        <f t="shared" si="50"/>
        <v/>
      </c>
      <c r="K422" s="4" t="str">
        <f t="shared" si="51"/>
        <v/>
      </c>
      <c r="L422" s="4" t="str">
        <f t="shared" si="52"/>
        <v/>
      </c>
      <c r="M422" s="4" t="str">
        <f>_xlfn.LET(
_xlpm.CumulativeInterestCalculation,SUM($F$29:$F422),
_xlpm.IsPrincipalZeroCondition,ROUND($I421,2) = 0,
_xlpm.IsPrincipalRemainingBlankCondition,$I421="",
_xlpm.IsPeriodBlankCondition,ISBLANK($A422),
_xlpm.Calculation,IF(_xlpm.IsPeriodBlankCondition,"",IF(_xlpm.IsPrincipalRemainingBlankCondition,"",IF(_xlpm.IsPrincipalZeroCondition,"",_xlpm.CumulativeInterestCalculation))),
_xlpm.Calculation
)</f>
        <v/>
      </c>
      <c r="N422" s="4" t="str">
        <f>_xlfn.LET(
_xlpm.CumulativePrincipalCalculation,SUM($G$29:$H422),
_xlpm.CumulativePrincipalCalculationIfPrincipalLessThenOrEqualToMonthlyPaymentCondition,$N421+$H422,
_xlpm.PrincipalOwedCalculation,$B$10-$F422,
_xlpm.IsPrincipalLessThenOrEqualToMonthlyPaymentCondition,$I421&lt;=$B$10,
_xlpm.IsPrincipalZeroCondition,ROUND($I421,2) = 0,
_xlpm.IsPrincipalRemainingBlankCondition,$I421="",
_xlpm.IsPeriodBlankCondition,ISBLANK($A422),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22" s="4" t="str">
        <f>_xlfn.LET(
_xlpm.CumulativePMICalculation,SUM($K$29:$K422),
_xlpm.IsPrincipalZeroCondition,ROUND($I421,2) = 0,
_xlpm.IsPrincipalRemainingBlankCondition,$I421="",
_xlpm.IsPeriodBlankCondition,ISBLANK($A422),
_xlpm.Calculation,IF(_xlpm.IsPeriodBlankCondition,"",IF(_xlpm.IsPrincipalRemainingBlankCondition,"",IF(_xlpm.IsPrincipalZeroCondition,"",_xlpm.CumulativePMICalculation))),
_xlpm.Calculation
)</f>
        <v/>
      </c>
      <c r="P422" s="4" t="str">
        <f t="shared" si="55"/>
        <v/>
      </c>
      <c r="Q422" s="4" t="str">
        <f>_xlfn.LET(
_xlpm.CumulativeHousingPaymentsIncludingAdditionalCosts,SUM($L$29:$L422),
_xlpm.PrincipalOwedCalculation,$B$10-$F422,
_xlpm.IsPrincipalLessThenOrEqualToMonthlyPaymentCondition,$I421&lt;=$B$10,
_xlpm.IsPrincipalZeroCondition,ROUND($I421,2) = 0,
_xlpm.IsPrincipalRemainingBlankCondition,$I421="",
_xlpm.IsPeriodBlankCondition,ISBLANK($A422),
_xlpm.Calculation,IF(_xlpm.IsPeriodBlankCondition,"",IF(_xlpm.IsPrincipalRemainingBlankCondition,"",IF(_xlpm.IsPrincipalZeroCondition,"",_xlpm.CumulativeHousingPaymentsIncludingAdditionalCosts))),
_xlpm.Calculation
)</f>
        <v/>
      </c>
    </row>
    <row r="423" spans="2:17" x14ac:dyDescent="0.3">
      <c r="B423" s="34" t="str">
        <f t="shared" si="53"/>
        <v/>
      </c>
      <c r="C423" s="53">
        <v>0.1</v>
      </c>
      <c r="D423" s="35" t="str">
        <f>_xlfn.LET(
_xlpm.Payment,IF(OR($C423&lt;&gt;$C422,$C422=""),-PMT($C423/12,COUNT($A423:$A$628),$I422),$D422),
_xlpm.IsPrincipalRemainingZeroCondition,ROUND($I422,2)=0,
_xlpm.IsPrincipalRemainingBlankCondition,$I422="",
_xlpm.IsPeriodBlankCondition,ISBLANK($A423),
_xlpm.Calculation,IF(_xlpm.IsPeriodBlankCondition,"",IF(_xlpm.IsPrincipalRemainingBlankCondition,"",IF(_xlpm.IsPrincipalRemainingZeroCondition,"",_xlpm.Payment))),
_xlpm.Calculation
)</f>
        <v/>
      </c>
      <c r="E423" s="4" t="str">
        <f t="shared" si="54"/>
        <v/>
      </c>
      <c r="F423" s="4" t="str" cm="1">
        <f t="array" ref="F423">_xlfn.LET(
_xlpm.InterestCalculation,$I422*($C423/12),
_xlpm.IsPrincipalRemainingZeroCondition,ROUND($I422,2)=0,
_xlpm.IsPrincipalRemainingBlankCondition,$I422="",
_xlpm.IsPeriodBlankCondition,ISBLANK($A423),
_xlpm.Calculation,IF(_xlpm.IsPeriodBlankCondition,"",IF(_xlpm.IsPrincipalRemainingBlankCondition,"",IF(_xlpm.IsPrincipalRemainingZeroCondition,"",_xlpm.InterestCalculation))),
_xlpm.Calculation
)</f>
        <v/>
      </c>
      <c r="G423" s="4" t="str">
        <f t="shared" si="48"/>
        <v/>
      </c>
      <c r="H423" s="4"/>
      <c r="I423" s="4" t="str">
        <f t="shared" si="49"/>
        <v/>
      </c>
      <c r="J423" s="4" t="str">
        <f t="shared" si="50"/>
        <v/>
      </c>
      <c r="K423" s="4" t="str">
        <f t="shared" si="51"/>
        <v/>
      </c>
      <c r="L423" s="4" t="str">
        <f t="shared" si="52"/>
        <v/>
      </c>
      <c r="M423" s="4" t="str">
        <f>_xlfn.LET(
_xlpm.CumulativeInterestCalculation,SUM($F$29:$F423),
_xlpm.IsPrincipalZeroCondition,ROUND($I422,2) = 0,
_xlpm.IsPrincipalRemainingBlankCondition,$I422="",
_xlpm.IsPeriodBlankCondition,ISBLANK($A423),
_xlpm.Calculation,IF(_xlpm.IsPeriodBlankCondition,"",IF(_xlpm.IsPrincipalRemainingBlankCondition,"",IF(_xlpm.IsPrincipalZeroCondition,"",_xlpm.CumulativeInterestCalculation))),
_xlpm.Calculation
)</f>
        <v/>
      </c>
      <c r="N423" s="4" t="str">
        <f>_xlfn.LET(
_xlpm.CumulativePrincipalCalculation,SUM($G$29:$H423),
_xlpm.CumulativePrincipalCalculationIfPrincipalLessThenOrEqualToMonthlyPaymentCondition,$N422+$H423,
_xlpm.PrincipalOwedCalculation,$B$10-$F423,
_xlpm.IsPrincipalLessThenOrEqualToMonthlyPaymentCondition,$I422&lt;=$B$10,
_xlpm.IsPrincipalZeroCondition,ROUND($I422,2) = 0,
_xlpm.IsPrincipalRemainingBlankCondition,$I422="",
_xlpm.IsPeriodBlankCondition,ISBLANK($A423),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23" s="4" t="str">
        <f>_xlfn.LET(
_xlpm.CumulativePMICalculation,SUM($K$29:$K423),
_xlpm.IsPrincipalZeroCondition,ROUND($I422,2) = 0,
_xlpm.IsPrincipalRemainingBlankCondition,$I422="",
_xlpm.IsPeriodBlankCondition,ISBLANK($A423),
_xlpm.Calculation,IF(_xlpm.IsPeriodBlankCondition,"",IF(_xlpm.IsPrincipalRemainingBlankCondition,"",IF(_xlpm.IsPrincipalZeroCondition,"",_xlpm.CumulativePMICalculation))),
_xlpm.Calculation
)</f>
        <v/>
      </c>
      <c r="P423" s="4" t="str">
        <f t="shared" si="55"/>
        <v/>
      </c>
      <c r="Q423" s="4" t="str">
        <f>_xlfn.LET(
_xlpm.CumulativeHousingPaymentsIncludingAdditionalCosts,SUM($L$29:$L423),
_xlpm.PrincipalOwedCalculation,$B$10-$F423,
_xlpm.IsPrincipalLessThenOrEqualToMonthlyPaymentCondition,$I422&lt;=$B$10,
_xlpm.IsPrincipalZeroCondition,ROUND($I422,2) = 0,
_xlpm.IsPrincipalRemainingBlankCondition,$I422="",
_xlpm.IsPeriodBlankCondition,ISBLANK($A423),
_xlpm.Calculation,IF(_xlpm.IsPeriodBlankCondition,"",IF(_xlpm.IsPrincipalRemainingBlankCondition,"",IF(_xlpm.IsPrincipalZeroCondition,"",_xlpm.CumulativeHousingPaymentsIncludingAdditionalCosts))),
_xlpm.Calculation
)</f>
        <v/>
      </c>
    </row>
    <row r="424" spans="2:17" x14ac:dyDescent="0.3">
      <c r="B424" s="34" t="str">
        <f t="shared" si="53"/>
        <v/>
      </c>
      <c r="C424" s="53">
        <v>0.1</v>
      </c>
      <c r="D424" s="35" t="str">
        <f>_xlfn.LET(
_xlpm.Payment,IF(OR($C424&lt;&gt;$C423,$C423=""),-PMT($C424/12,COUNT($A424:$A$628),$I423),$D423),
_xlpm.IsPrincipalRemainingZeroCondition,ROUND($I423,2)=0,
_xlpm.IsPrincipalRemainingBlankCondition,$I423="",
_xlpm.IsPeriodBlankCondition,ISBLANK($A424),
_xlpm.Calculation,IF(_xlpm.IsPeriodBlankCondition,"",IF(_xlpm.IsPrincipalRemainingBlankCondition,"",IF(_xlpm.IsPrincipalRemainingZeroCondition,"",_xlpm.Payment))),
_xlpm.Calculation
)</f>
        <v/>
      </c>
      <c r="E424" s="4" t="str">
        <f t="shared" si="54"/>
        <v/>
      </c>
      <c r="F424" s="4" t="str" cm="1">
        <f t="array" ref="F424">_xlfn.LET(
_xlpm.InterestCalculation,$I423*($C424/12),
_xlpm.IsPrincipalRemainingZeroCondition,ROUND($I423,2)=0,
_xlpm.IsPrincipalRemainingBlankCondition,$I423="",
_xlpm.IsPeriodBlankCondition,ISBLANK($A424),
_xlpm.Calculation,IF(_xlpm.IsPeriodBlankCondition,"",IF(_xlpm.IsPrincipalRemainingBlankCondition,"",IF(_xlpm.IsPrincipalRemainingZeroCondition,"",_xlpm.InterestCalculation))),
_xlpm.Calculation
)</f>
        <v/>
      </c>
      <c r="G424" s="4" t="str">
        <f t="shared" si="48"/>
        <v/>
      </c>
      <c r="H424" s="4"/>
      <c r="I424" s="4" t="str">
        <f t="shared" si="49"/>
        <v/>
      </c>
      <c r="J424" s="4" t="str">
        <f t="shared" si="50"/>
        <v/>
      </c>
      <c r="K424" s="4" t="str">
        <f t="shared" si="51"/>
        <v/>
      </c>
      <c r="L424" s="4" t="str">
        <f t="shared" si="52"/>
        <v/>
      </c>
      <c r="M424" s="4" t="str">
        <f>_xlfn.LET(
_xlpm.CumulativeInterestCalculation,SUM($F$29:$F424),
_xlpm.IsPrincipalZeroCondition,ROUND($I423,2) = 0,
_xlpm.IsPrincipalRemainingBlankCondition,$I423="",
_xlpm.IsPeriodBlankCondition,ISBLANK($A424),
_xlpm.Calculation,IF(_xlpm.IsPeriodBlankCondition,"",IF(_xlpm.IsPrincipalRemainingBlankCondition,"",IF(_xlpm.IsPrincipalZeroCondition,"",_xlpm.CumulativeInterestCalculation))),
_xlpm.Calculation
)</f>
        <v/>
      </c>
      <c r="N424" s="4" t="str">
        <f>_xlfn.LET(
_xlpm.CumulativePrincipalCalculation,SUM($G$29:$H424),
_xlpm.CumulativePrincipalCalculationIfPrincipalLessThenOrEqualToMonthlyPaymentCondition,$N423+$H424,
_xlpm.PrincipalOwedCalculation,$B$10-$F424,
_xlpm.IsPrincipalLessThenOrEqualToMonthlyPaymentCondition,$I423&lt;=$B$10,
_xlpm.IsPrincipalZeroCondition,ROUND($I423,2) = 0,
_xlpm.IsPrincipalRemainingBlankCondition,$I423="",
_xlpm.IsPeriodBlankCondition,ISBLANK($A424),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24" s="4" t="str">
        <f>_xlfn.LET(
_xlpm.CumulativePMICalculation,SUM($K$29:$K424),
_xlpm.IsPrincipalZeroCondition,ROUND($I423,2) = 0,
_xlpm.IsPrincipalRemainingBlankCondition,$I423="",
_xlpm.IsPeriodBlankCondition,ISBLANK($A424),
_xlpm.Calculation,IF(_xlpm.IsPeriodBlankCondition,"",IF(_xlpm.IsPrincipalRemainingBlankCondition,"",IF(_xlpm.IsPrincipalZeroCondition,"",_xlpm.CumulativePMICalculation))),
_xlpm.Calculation
)</f>
        <v/>
      </c>
      <c r="P424" s="4" t="str">
        <f t="shared" si="55"/>
        <v/>
      </c>
      <c r="Q424" s="4" t="str">
        <f>_xlfn.LET(
_xlpm.CumulativeHousingPaymentsIncludingAdditionalCosts,SUM($L$29:$L424),
_xlpm.PrincipalOwedCalculation,$B$10-$F424,
_xlpm.IsPrincipalLessThenOrEqualToMonthlyPaymentCondition,$I423&lt;=$B$10,
_xlpm.IsPrincipalZeroCondition,ROUND($I423,2) = 0,
_xlpm.IsPrincipalRemainingBlankCondition,$I423="",
_xlpm.IsPeriodBlankCondition,ISBLANK($A424),
_xlpm.Calculation,IF(_xlpm.IsPeriodBlankCondition,"",IF(_xlpm.IsPrincipalRemainingBlankCondition,"",IF(_xlpm.IsPrincipalZeroCondition,"",_xlpm.CumulativeHousingPaymentsIncludingAdditionalCosts))),
_xlpm.Calculation
)</f>
        <v/>
      </c>
    </row>
    <row r="425" spans="2:17" x14ac:dyDescent="0.3">
      <c r="B425" s="34" t="str">
        <f t="shared" si="53"/>
        <v/>
      </c>
      <c r="C425" s="53">
        <v>0.1</v>
      </c>
      <c r="D425" s="35" t="str">
        <f>_xlfn.LET(
_xlpm.Payment,IF(OR($C425&lt;&gt;$C424,$C424=""),-PMT($C425/12,COUNT($A425:$A$628),$I424),$D424),
_xlpm.IsPrincipalRemainingZeroCondition,ROUND($I424,2)=0,
_xlpm.IsPrincipalRemainingBlankCondition,$I424="",
_xlpm.IsPeriodBlankCondition,ISBLANK($A425),
_xlpm.Calculation,IF(_xlpm.IsPeriodBlankCondition,"",IF(_xlpm.IsPrincipalRemainingBlankCondition,"",IF(_xlpm.IsPrincipalRemainingZeroCondition,"",_xlpm.Payment))),
_xlpm.Calculation
)</f>
        <v/>
      </c>
      <c r="E425" s="4" t="str">
        <f t="shared" si="54"/>
        <v/>
      </c>
      <c r="F425" s="4" t="str" cm="1">
        <f t="array" ref="F425">_xlfn.LET(
_xlpm.InterestCalculation,$I424*($C425/12),
_xlpm.IsPrincipalRemainingZeroCondition,ROUND($I424,2)=0,
_xlpm.IsPrincipalRemainingBlankCondition,$I424="",
_xlpm.IsPeriodBlankCondition,ISBLANK($A425),
_xlpm.Calculation,IF(_xlpm.IsPeriodBlankCondition,"",IF(_xlpm.IsPrincipalRemainingBlankCondition,"",IF(_xlpm.IsPrincipalRemainingZeroCondition,"",_xlpm.InterestCalculation))),
_xlpm.Calculation
)</f>
        <v/>
      </c>
      <c r="G425" s="4" t="str">
        <f t="shared" si="48"/>
        <v/>
      </c>
      <c r="H425" s="4"/>
      <c r="I425" s="4" t="str">
        <f t="shared" si="49"/>
        <v/>
      </c>
      <c r="J425" s="4" t="str">
        <f t="shared" si="50"/>
        <v/>
      </c>
      <c r="K425" s="4" t="str">
        <f t="shared" si="51"/>
        <v/>
      </c>
      <c r="L425" s="4" t="str">
        <f t="shared" si="52"/>
        <v/>
      </c>
      <c r="M425" s="4" t="str">
        <f>_xlfn.LET(
_xlpm.CumulativeInterestCalculation,SUM($F$29:$F425),
_xlpm.IsPrincipalZeroCondition,ROUND($I424,2) = 0,
_xlpm.IsPrincipalRemainingBlankCondition,$I424="",
_xlpm.IsPeriodBlankCondition,ISBLANK($A425),
_xlpm.Calculation,IF(_xlpm.IsPeriodBlankCondition,"",IF(_xlpm.IsPrincipalRemainingBlankCondition,"",IF(_xlpm.IsPrincipalZeroCondition,"",_xlpm.CumulativeInterestCalculation))),
_xlpm.Calculation
)</f>
        <v/>
      </c>
      <c r="N425" s="4" t="str">
        <f>_xlfn.LET(
_xlpm.CumulativePrincipalCalculation,SUM($G$29:$H425),
_xlpm.CumulativePrincipalCalculationIfPrincipalLessThenOrEqualToMonthlyPaymentCondition,$N424+$H425,
_xlpm.PrincipalOwedCalculation,$B$10-$F425,
_xlpm.IsPrincipalLessThenOrEqualToMonthlyPaymentCondition,$I424&lt;=$B$10,
_xlpm.IsPrincipalZeroCondition,ROUND($I424,2) = 0,
_xlpm.IsPrincipalRemainingBlankCondition,$I424="",
_xlpm.IsPeriodBlankCondition,ISBLANK($A425),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25" s="4" t="str">
        <f>_xlfn.LET(
_xlpm.CumulativePMICalculation,SUM($K$29:$K425),
_xlpm.IsPrincipalZeroCondition,ROUND($I424,2) = 0,
_xlpm.IsPrincipalRemainingBlankCondition,$I424="",
_xlpm.IsPeriodBlankCondition,ISBLANK($A425),
_xlpm.Calculation,IF(_xlpm.IsPeriodBlankCondition,"",IF(_xlpm.IsPrincipalRemainingBlankCondition,"",IF(_xlpm.IsPrincipalZeroCondition,"",_xlpm.CumulativePMICalculation))),
_xlpm.Calculation
)</f>
        <v/>
      </c>
      <c r="P425" s="4" t="str">
        <f t="shared" si="55"/>
        <v/>
      </c>
      <c r="Q425" s="4" t="str">
        <f>_xlfn.LET(
_xlpm.CumulativeHousingPaymentsIncludingAdditionalCosts,SUM($L$29:$L425),
_xlpm.PrincipalOwedCalculation,$B$10-$F425,
_xlpm.IsPrincipalLessThenOrEqualToMonthlyPaymentCondition,$I424&lt;=$B$10,
_xlpm.IsPrincipalZeroCondition,ROUND($I424,2) = 0,
_xlpm.IsPrincipalRemainingBlankCondition,$I424="",
_xlpm.IsPeriodBlankCondition,ISBLANK($A425),
_xlpm.Calculation,IF(_xlpm.IsPeriodBlankCondition,"",IF(_xlpm.IsPrincipalRemainingBlankCondition,"",IF(_xlpm.IsPrincipalZeroCondition,"",_xlpm.CumulativeHousingPaymentsIncludingAdditionalCosts))),
_xlpm.Calculation
)</f>
        <v/>
      </c>
    </row>
    <row r="426" spans="2:17" x14ac:dyDescent="0.3">
      <c r="B426" s="34" t="str">
        <f t="shared" si="53"/>
        <v/>
      </c>
      <c r="C426" s="53">
        <v>0.1</v>
      </c>
      <c r="D426" s="35" t="str">
        <f>_xlfn.LET(
_xlpm.Payment,IF(OR($C426&lt;&gt;$C425,$C425=""),-PMT($C426/12,COUNT($A426:$A$628),$I425),$D425),
_xlpm.IsPrincipalRemainingZeroCondition,ROUND($I425,2)=0,
_xlpm.IsPrincipalRemainingBlankCondition,$I425="",
_xlpm.IsPeriodBlankCondition,ISBLANK($A426),
_xlpm.Calculation,IF(_xlpm.IsPeriodBlankCondition,"",IF(_xlpm.IsPrincipalRemainingBlankCondition,"",IF(_xlpm.IsPrincipalRemainingZeroCondition,"",_xlpm.Payment))),
_xlpm.Calculation
)</f>
        <v/>
      </c>
      <c r="E426" s="4" t="str">
        <f t="shared" si="54"/>
        <v/>
      </c>
      <c r="F426" s="4" t="str" cm="1">
        <f t="array" ref="F426">_xlfn.LET(
_xlpm.InterestCalculation,$I425*($C426/12),
_xlpm.IsPrincipalRemainingZeroCondition,ROUND($I425,2)=0,
_xlpm.IsPrincipalRemainingBlankCondition,$I425="",
_xlpm.IsPeriodBlankCondition,ISBLANK($A426),
_xlpm.Calculation,IF(_xlpm.IsPeriodBlankCondition,"",IF(_xlpm.IsPrincipalRemainingBlankCondition,"",IF(_xlpm.IsPrincipalRemainingZeroCondition,"",_xlpm.InterestCalculation))),
_xlpm.Calculation
)</f>
        <v/>
      </c>
      <c r="G426" s="4" t="str">
        <f t="shared" si="48"/>
        <v/>
      </c>
      <c r="H426" s="4"/>
      <c r="I426" s="4" t="str">
        <f t="shared" si="49"/>
        <v/>
      </c>
      <c r="J426" s="4" t="str">
        <f t="shared" si="50"/>
        <v/>
      </c>
      <c r="K426" s="4" t="str">
        <f t="shared" si="51"/>
        <v/>
      </c>
      <c r="L426" s="4" t="str">
        <f t="shared" si="52"/>
        <v/>
      </c>
      <c r="M426" s="4" t="str">
        <f>_xlfn.LET(
_xlpm.CumulativeInterestCalculation,SUM($F$29:$F426),
_xlpm.IsPrincipalZeroCondition,ROUND($I425,2) = 0,
_xlpm.IsPrincipalRemainingBlankCondition,$I425="",
_xlpm.IsPeriodBlankCondition,ISBLANK($A426),
_xlpm.Calculation,IF(_xlpm.IsPeriodBlankCondition,"",IF(_xlpm.IsPrincipalRemainingBlankCondition,"",IF(_xlpm.IsPrincipalZeroCondition,"",_xlpm.CumulativeInterestCalculation))),
_xlpm.Calculation
)</f>
        <v/>
      </c>
      <c r="N426" s="4" t="str">
        <f>_xlfn.LET(
_xlpm.CumulativePrincipalCalculation,SUM($G$29:$H426),
_xlpm.CumulativePrincipalCalculationIfPrincipalLessThenOrEqualToMonthlyPaymentCondition,$N425+$H426,
_xlpm.PrincipalOwedCalculation,$B$10-$F426,
_xlpm.IsPrincipalLessThenOrEqualToMonthlyPaymentCondition,$I425&lt;=$B$10,
_xlpm.IsPrincipalZeroCondition,ROUND($I425,2) = 0,
_xlpm.IsPrincipalRemainingBlankCondition,$I425="",
_xlpm.IsPeriodBlankCondition,ISBLANK($A426),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26" s="4" t="str">
        <f>_xlfn.LET(
_xlpm.CumulativePMICalculation,SUM($K$29:$K426),
_xlpm.IsPrincipalZeroCondition,ROUND($I425,2) = 0,
_xlpm.IsPrincipalRemainingBlankCondition,$I425="",
_xlpm.IsPeriodBlankCondition,ISBLANK($A426),
_xlpm.Calculation,IF(_xlpm.IsPeriodBlankCondition,"",IF(_xlpm.IsPrincipalRemainingBlankCondition,"",IF(_xlpm.IsPrincipalZeroCondition,"",_xlpm.CumulativePMICalculation))),
_xlpm.Calculation
)</f>
        <v/>
      </c>
      <c r="P426" s="4" t="str">
        <f t="shared" si="55"/>
        <v/>
      </c>
      <c r="Q426" s="4" t="str">
        <f>_xlfn.LET(
_xlpm.CumulativeHousingPaymentsIncludingAdditionalCosts,SUM($L$29:$L426),
_xlpm.PrincipalOwedCalculation,$B$10-$F426,
_xlpm.IsPrincipalLessThenOrEqualToMonthlyPaymentCondition,$I425&lt;=$B$10,
_xlpm.IsPrincipalZeroCondition,ROUND($I425,2) = 0,
_xlpm.IsPrincipalRemainingBlankCondition,$I425="",
_xlpm.IsPeriodBlankCondition,ISBLANK($A426),
_xlpm.Calculation,IF(_xlpm.IsPeriodBlankCondition,"",IF(_xlpm.IsPrincipalRemainingBlankCondition,"",IF(_xlpm.IsPrincipalZeroCondition,"",_xlpm.CumulativeHousingPaymentsIncludingAdditionalCosts))),
_xlpm.Calculation
)</f>
        <v/>
      </c>
    </row>
    <row r="427" spans="2:17" x14ac:dyDescent="0.3">
      <c r="B427" s="34" t="str">
        <f t="shared" si="53"/>
        <v/>
      </c>
      <c r="C427" s="53">
        <v>0.1</v>
      </c>
      <c r="D427" s="35" t="str">
        <f>_xlfn.LET(
_xlpm.Payment,IF(OR($C427&lt;&gt;$C426,$C426=""),-PMT($C427/12,COUNT($A427:$A$628),$I426),$D426),
_xlpm.IsPrincipalRemainingZeroCondition,ROUND($I426,2)=0,
_xlpm.IsPrincipalRemainingBlankCondition,$I426="",
_xlpm.IsPeriodBlankCondition,ISBLANK($A427),
_xlpm.Calculation,IF(_xlpm.IsPeriodBlankCondition,"",IF(_xlpm.IsPrincipalRemainingBlankCondition,"",IF(_xlpm.IsPrincipalRemainingZeroCondition,"",_xlpm.Payment))),
_xlpm.Calculation
)</f>
        <v/>
      </c>
      <c r="E427" s="4" t="str">
        <f t="shared" si="54"/>
        <v/>
      </c>
      <c r="F427" s="4" t="str" cm="1">
        <f t="array" ref="F427">_xlfn.LET(
_xlpm.InterestCalculation,$I426*($C427/12),
_xlpm.IsPrincipalRemainingZeroCondition,ROUND($I426,2)=0,
_xlpm.IsPrincipalRemainingBlankCondition,$I426="",
_xlpm.IsPeriodBlankCondition,ISBLANK($A427),
_xlpm.Calculation,IF(_xlpm.IsPeriodBlankCondition,"",IF(_xlpm.IsPrincipalRemainingBlankCondition,"",IF(_xlpm.IsPrincipalRemainingZeroCondition,"",_xlpm.InterestCalculation))),
_xlpm.Calculation
)</f>
        <v/>
      </c>
      <c r="G427" s="4" t="str">
        <f t="shared" si="48"/>
        <v/>
      </c>
      <c r="H427" s="4"/>
      <c r="I427" s="4" t="str">
        <f t="shared" si="49"/>
        <v/>
      </c>
      <c r="J427" s="4" t="str">
        <f t="shared" si="50"/>
        <v/>
      </c>
      <c r="K427" s="4" t="str">
        <f t="shared" si="51"/>
        <v/>
      </c>
      <c r="L427" s="4" t="str">
        <f t="shared" si="52"/>
        <v/>
      </c>
      <c r="M427" s="4" t="str">
        <f>_xlfn.LET(
_xlpm.CumulativeInterestCalculation,SUM($F$29:$F427),
_xlpm.IsPrincipalZeroCondition,ROUND($I426,2) = 0,
_xlpm.IsPrincipalRemainingBlankCondition,$I426="",
_xlpm.IsPeriodBlankCondition,ISBLANK($A427),
_xlpm.Calculation,IF(_xlpm.IsPeriodBlankCondition,"",IF(_xlpm.IsPrincipalRemainingBlankCondition,"",IF(_xlpm.IsPrincipalZeroCondition,"",_xlpm.CumulativeInterestCalculation))),
_xlpm.Calculation
)</f>
        <v/>
      </c>
      <c r="N427" s="4" t="str">
        <f>_xlfn.LET(
_xlpm.CumulativePrincipalCalculation,SUM($G$29:$H427),
_xlpm.CumulativePrincipalCalculationIfPrincipalLessThenOrEqualToMonthlyPaymentCondition,$N426+$H427,
_xlpm.PrincipalOwedCalculation,$B$10-$F427,
_xlpm.IsPrincipalLessThenOrEqualToMonthlyPaymentCondition,$I426&lt;=$B$10,
_xlpm.IsPrincipalZeroCondition,ROUND($I426,2) = 0,
_xlpm.IsPrincipalRemainingBlankCondition,$I426="",
_xlpm.IsPeriodBlankCondition,ISBLANK($A427),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27" s="4" t="str">
        <f>_xlfn.LET(
_xlpm.CumulativePMICalculation,SUM($K$29:$K427),
_xlpm.IsPrincipalZeroCondition,ROUND($I426,2) = 0,
_xlpm.IsPrincipalRemainingBlankCondition,$I426="",
_xlpm.IsPeriodBlankCondition,ISBLANK($A427),
_xlpm.Calculation,IF(_xlpm.IsPeriodBlankCondition,"",IF(_xlpm.IsPrincipalRemainingBlankCondition,"",IF(_xlpm.IsPrincipalZeroCondition,"",_xlpm.CumulativePMICalculation))),
_xlpm.Calculation
)</f>
        <v/>
      </c>
      <c r="P427" s="4" t="str">
        <f t="shared" si="55"/>
        <v/>
      </c>
      <c r="Q427" s="4" t="str">
        <f>_xlfn.LET(
_xlpm.CumulativeHousingPaymentsIncludingAdditionalCosts,SUM($L$29:$L427),
_xlpm.PrincipalOwedCalculation,$B$10-$F427,
_xlpm.IsPrincipalLessThenOrEqualToMonthlyPaymentCondition,$I426&lt;=$B$10,
_xlpm.IsPrincipalZeroCondition,ROUND($I426,2) = 0,
_xlpm.IsPrincipalRemainingBlankCondition,$I426="",
_xlpm.IsPeriodBlankCondition,ISBLANK($A427),
_xlpm.Calculation,IF(_xlpm.IsPeriodBlankCondition,"",IF(_xlpm.IsPrincipalRemainingBlankCondition,"",IF(_xlpm.IsPrincipalZeroCondition,"",_xlpm.CumulativeHousingPaymentsIncludingAdditionalCosts))),
_xlpm.Calculation
)</f>
        <v/>
      </c>
    </row>
    <row r="428" spans="2:17" x14ac:dyDescent="0.3">
      <c r="B428" s="34" t="str">
        <f t="shared" si="53"/>
        <v/>
      </c>
      <c r="C428" s="53">
        <v>0.1</v>
      </c>
      <c r="D428" s="35" t="str">
        <f>_xlfn.LET(
_xlpm.Payment,IF(OR($C428&lt;&gt;$C427,$C427=""),-PMT($C428/12,COUNT($A428:$A$628),$I427),$D427),
_xlpm.IsPrincipalRemainingZeroCondition,ROUND($I427,2)=0,
_xlpm.IsPrincipalRemainingBlankCondition,$I427="",
_xlpm.IsPeriodBlankCondition,ISBLANK($A428),
_xlpm.Calculation,IF(_xlpm.IsPeriodBlankCondition,"",IF(_xlpm.IsPrincipalRemainingBlankCondition,"",IF(_xlpm.IsPrincipalRemainingZeroCondition,"",_xlpm.Payment))),
_xlpm.Calculation
)</f>
        <v/>
      </c>
      <c r="E428" s="4" t="str">
        <f t="shared" si="54"/>
        <v/>
      </c>
      <c r="F428" s="4" t="str" cm="1">
        <f t="array" ref="F428">_xlfn.LET(
_xlpm.InterestCalculation,$I427*($C428/12),
_xlpm.IsPrincipalRemainingZeroCondition,ROUND($I427,2)=0,
_xlpm.IsPrincipalRemainingBlankCondition,$I427="",
_xlpm.IsPeriodBlankCondition,ISBLANK($A428),
_xlpm.Calculation,IF(_xlpm.IsPeriodBlankCondition,"",IF(_xlpm.IsPrincipalRemainingBlankCondition,"",IF(_xlpm.IsPrincipalRemainingZeroCondition,"",_xlpm.InterestCalculation))),
_xlpm.Calculation
)</f>
        <v/>
      </c>
      <c r="G428" s="4" t="str">
        <f t="shared" si="48"/>
        <v/>
      </c>
      <c r="H428" s="4"/>
      <c r="I428" s="4" t="str">
        <f t="shared" si="49"/>
        <v/>
      </c>
      <c r="J428" s="4" t="str">
        <f t="shared" si="50"/>
        <v/>
      </c>
      <c r="K428" s="4" t="str">
        <f t="shared" si="51"/>
        <v/>
      </c>
      <c r="L428" s="4" t="str">
        <f t="shared" si="52"/>
        <v/>
      </c>
      <c r="M428" s="4" t="str">
        <f>_xlfn.LET(
_xlpm.CumulativeInterestCalculation,SUM($F$29:$F428),
_xlpm.IsPrincipalZeroCondition,ROUND($I427,2) = 0,
_xlpm.IsPrincipalRemainingBlankCondition,$I427="",
_xlpm.IsPeriodBlankCondition,ISBLANK($A428),
_xlpm.Calculation,IF(_xlpm.IsPeriodBlankCondition,"",IF(_xlpm.IsPrincipalRemainingBlankCondition,"",IF(_xlpm.IsPrincipalZeroCondition,"",_xlpm.CumulativeInterestCalculation))),
_xlpm.Calculation
)</f>
        <v/>
      </c>
      <c r="N428" s="4" t="str">
        <f>_xlfn.LET(
_xlpm.CumulativePrincipalCalculation,SUM($G$29:$H428),
_xlpm.CumulativePrincipalCalculationIfPrincipalLessThenOrEqualToMonthlyPaymentCondition,$N427+$H428,
_xlpm.PrincipalOwedCalculation,$B$10-$F428,
_xlpm.IsPrincipalLessThenOrEqualToMonthlyPaymentCondition,$I427&lt;=$B$10,
_xlpm.IsPrincipalZeroCondition,ROUND($I427,2) = 0,
_xlpm.IsPrincipalRemainingBlankCondition,$I427="",
_xlpm.IsPeriodBlankCondition,ISBLANK($A428),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28" s="4" t="str">
        <f>_xlfn.LET(
_xlpm.CumulativePMICalculation,SUM($K$29:$K428),
_xlpm.IsPrincipalZeroCondition,ROUND($I427,2) = 0,
_xlpm.IsPrincipalRemainingBlankCondition,$I427="",
_xlpm.IsPeriodBlankCondition,ISBLANK($A428),
_xlpm.Calculation,IF(_xlpm.IsPeriodBlankCondition,"",IF(_xlpm.IsPrincipalRemainingBlankCondition,"",IF(_xlpm.IsPrincipalZeroCondition,"",_xlpm.CumulativePMICalculation))),
_xlpm.Calculation
)</f>
        <v/>
      </c>
      <c r="P428" s="4" t="str">
        <f t="shared" si="55"/>
        <v/>
      </c>
      <c r="Q428" s="4" t="str">
        <f>_xlfn.LET(
_xlpm.CumulativeHousingPaymentsIncludingAdditionalCosts,SUM($L$29:$L428),
_xlpm.PrincipalOwedCalculation,$B$10-$F428,
_xlpm.IsPrincipalLessThenOrEqualToMonthlyPaymentCondition,$I427&lt;=$B$10,
_xlpm.IsPrincipalZeroCondition,ROUND($I427,2) = 0,
_xlpm.IsPrincipalRemainingBlankCondition,$I427="",
_xlpm.IsPeriodBlankCondition,ISBLANK($A428),
_xlpm.Calculation,IF(_xlpm.IsPeriodBlankCondition,"",IF(_xlpm.IsPrincipalRemainingBlankCondition,"",IF(_xlpm.IsPrincipalZeroCondition,"",_xlpm.CumulativeHousingPaymentsIncludingAdditionalCosts))),
_xlpm.Calculation
)</f>
        <v/>
      </c>
    </row>
    <row r="429" spans="2:17" x14ac:dyDescent="0.3">
      <c r="B429" s="34" t="str">
        <f t="shared" si="53"/>
        <v/>
      </c>
      <c r="C429" s="53">
        <v>0.1</v>
      </c>
      <c r="D429" s="35" t="str">
        <f>_xlfn.LET(
_xlpm.Payment,IF(OR($C429&lt;&gt;$C428,$C428=""),-PMT($C429/12,COUNT($A429:$A$628),$I428),$D428),
_xlpm.IsPrincipalRemainingZeroCondition,ROUND($I428,2)=0,
_xlpm.IsPrincipalRemainingBlankCondition,$I428="",
_xlpm.IsPeriodBlankCondition,ISBLANK($A429),
_xlpm.Calculation,IF(_xlpm.IsPeriodBlankCondition,"",IF(_xlpm.IsPrincipalRemainingBlankCondition,"",IF(_xlpm.IsPrincipalRemainingZeroCondition,"",_xlpm.Payment))),
_xlpm.Calculation
)</f>
        <v/>
      </c>
      <c r="E429" s="4" t="str">
        <f t="shared" si="54"/>
        <v/>
      </c>
      <c r="F429" s="4" t="str" cm="1">
        <f t="array" ref="F429">_xlfn.LET(
_xlpm.InterestCalculation,$I428*($C429/12),
_xlpm.IsPrincipalRemainingZeroCondition,ROUND($I428,2)=0,
_xlpm.IsPrincipalRemainingBlankCondition,$I428="",
_xlpm.IsPeriodBlankCondition,ISBLANK($A429),
_xlpm.Calculation,IF(_xlpm.IsPeriodBlankCondition,"",IF(_xlpm.IsPrincipalRemainingBlankCondition,"",IF(_xlpm.IsPrincipalRemainingZeroCondition,"",_xlpm.InterestCalculation))),
_xlpm.Calculation
)</f>
        <v/>
      </c>
      <c r="G429" s="4" t="str">
        <f t="shared" si="48"/>
        <v/>
      </c>
      <c r="H429" s="4"/>
      <c r="I429" s="4" t="str">
        <f t="shared" si="49"/>
        <v/>
      </c>
      <c r="J429" s="4" t="str">
        <f t="shared" si="50"/>
        <v/>
      </c>
      <c r="K429" s="4" t="str">
        <f t="shared" si="51"/>
        <v/>
      </c>
      <c r="L429" s="4" t="str">
        <f t="shared" si="52"/>
        <v/>
      </c>
      <c r="M429" s="4" t="str">
        <f>_xlfn.LET(
_xlpm.CumulativeInterestCalculation,SUM($F$29:$F429),
_xlpm.IsPrincipalZeroCondition,ROUND($I428,2) = 0,
_xlpm.IsPrincipalRemainingBlankCondition,$I428="",
_xlpm.IsPeriodBlankCondition,ISBLANK($A429),
_xlpm.Calculation,IF(_xlpm.IsPeriodBlankCondition,"",IF(_xlpm.IsPrincipalRemainingBlankCondition,"",IF(_xlpm.IsPrincipalZeroCondition,"",_xlpm.CumulativeInterestCalculation))),
_xlpm.Calculation
)</f>
        <v/>
      </c>
      <c r="N429" s="4" t="str">
        <f>_xlfn.LET(
_xlpm.CumulativePrincipalCalculation,SUM($G$29:$H429),
_xlpm.CumulativePrincipalCalculationIfPrincipalLessThenOrEqualToMonthlyPaymentCondition,$N428+$H429,
_xlpm.PrincipalOwedCalculation,$B$10-$F429,
_xlpm.IsPrincipalLessThenOrEqualToMonthlyPaymentCondition,$I428&lt;=$B$10,
_xlpm.IsPrincipalZeroCondition,ROUND($I428,2) = 0,
_xlpm.IsPrincipalRemainingBlankCondition,$I428="",
_xlpm.IsPeriodBlankCondition,ISBLANK($A429),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29" s="4" t="str">
        <f>_xlfn.LET(
_xlpm.CumulativePMICalculation,SUM($K$29:$K429),
_xlpm.IsPrincipalZeroCondition,ROUND($I428,2) = 0,
_xlpm.IsPrincipalRemainingBlankCondition,$I428="",
_xlpm.IsPeriodBlankCondition,ISBLANK($A429),
_xlpm.Calculation,IF(_xlpm.IsPeriodBlankCondition,"",IF(_xlpm.IsPrincipalRemainingBlankCondition,"",IF(_xlpm.IsPrincipalZeroCondition,"",_xlpm.CumulativePMICalculation))),
_xlpm.Calculation
)</f>
        <v/>
      </c>
      <c r="P429" s="4" t="str">
        <f t="shared" si="55"/>
        <v/>
      </c>
      <c r="Q429" s="4" t="str">
        <f>_xlfn.LET(
_xlpm.CumulativeHousingPaymentsIncludingAdditionalCosts,SUM($L$29:$L429),
_xlpm.PrincipalOwedCalculation,$B$10-$F429,
_xlpm.IsPrincipalLessThenOrEqualToMonthlyPaymentCondition,$I428&lt;=$B$10,
_xlpm.IsPrincipalZeroCondition,ROUND($I428,2) = 0,
_xlpm.IsPrincipalRemainingBlankCondition,$I428="",
_xlpm.IsPeriodBlankCondition,ISBLANK($A429),
_xlpm.Calculation,IF(_xlpm.IsPeriodBlankCondition,"",IF(_xlpm.IsPrincipalRemainingBlankCondition,"",IF(_xlpm.IsPrincipalZeroCondition,"",_xlpm.CumulativeHousingPaymentsIncludingAdditionalCosts))),
_xlpm.Calculation
)</f>
        <v/>
      </c>
    </row>
    <row r="430" spans="2:17" x14ac:dyDescent="0.3">
      <c r="B430" s="34" t="str">
        <f t="shared" si="53"/>
        <v/>
      </c>
      <c r="C430" s="53">
        <v>0.1</v>
      </c>
      <c r="D430" s="35" t="str">
        <f>_xlfn.LET(
_xlpm.Payment,IF(OR($C430&lt;&gt;$C429,$C429=""),-PMT($C430/12,COUNT($A430:$A$628),$I429),$D429),
_xlpm.IsPrincipalRemainingZeroCondition,ROUND($I429,2)=0,
_xlpm.IsPrincipalRemainingBlankCondition,$I429="",
_xlpm.IsPeriodBlankCondition,ISBLANK($A430),
_xlpm.Calculation,IF(_xlpm.IsPeriodBlankCondition,"",IF(_xlpm.IsPrincipalRemainingBlankCondition,"",IF(_xlpm.IsPrincipalRemainingZeroCondition,"",_xlpm.Payment))),
_xlpm.Calculation
)</f>
        <v/>
      </c>
      <c r="E430" s="4" t="str">
        <f t="shared" si="54"/>
        <v/>
      </c>
      <c r="F430" s="4" t="str" cm="1">
        <f t="array" ref="F430">_xlfn.LET(
_xlpm.InterestCalculation,$I429*($C430/12),
_xlpm.IsPrincipalRemainingZeroCondition,ROUND($I429,2)=0,
_xlpm.IsPrincipalRemainingBlankCondition,$I429="",
_xlpm.IsPeriodBlankCondition,ISBLANK($A430),
_xlpm.Calculation,IF(_xlpm.IsPeriodBlankCondition,"",IF(_xlpm.IsPrincipalRemainingBlankCondition,"",IF(_xlpm.IsPrincipalRemainingZeroCondition,"",_xlpm.InterestCalculation))),
_xlpm.Calculation
)</f>
        <v/>
      </c>
      <c r="G430" s="4" t="str">
        <f t="shared" ref="G430:G493" si="56">_xlfn.LET(
_xlpm.PrincipalOwedCalculation,$D430-$F430,
_xlpm.IsPrincipalLessThenOrEqualToMonthlyPaymentCondition,$I429&lt;=$D430,
_xlpm.IsPrincipalZeroCondition,ROUND($I429,2) = 0,
_xlpm.IsPrincipalRemainingBlankCondition,$I429="",
_xlpm.IsPeriodBlankCondition,ISBLANK($A430),
_xlpm.Calculation,IF(_xlpm.IsPeriodBlankCondition,"",IF(_xlpm.IsPrincipalRemainingBlankCondition,"",IF(_xlpm.IsPrincipalZeroCondition,"",IF(_xlpm.IsPrincipalLessThenOrEqualToMonthlyPaymentCondition,$I429,_xlpm.PrincipalOwedCalculation)))),
_xlpm.Calculation
)</f>
        <v/>
      </c>
      <c r="H430" s="4"/>
      <c r="I430" s="4" t="str">
        <f t="shared" si="49"/>
        <v/>
      </c>
      <c r="J430" s="4" t="str">
        <f t="shared" si="50"/>
        <v/>
      </c>
      <c r="K430" s="4" t="str">
        <f t="shared" si="51"/>
        <v/>
      </c>
      <c r="L430" s="4" t="str">
        <f t="shared" si="52"/>
        <v/>
      </c>
      <c r="M430" s="4" t="str">
        <f>_xlfn.LET(
_xlpm.CumulativeInterestCalculation,SUM($F$29:$F430),
_xlpm.IsPrincipalZeroCondition,ROUND($I429,2) = 0,
_xlpm.IsPrincipalRemainingBlankCondition,$I429="",
_xlpm.IsPeriodBlankCondition,ISBLANK($A430),
_xlpm.Calculation,IF(_xlpm.IsPeriodBlankCondition,"",IF(_xlpm.IsPrincipalRemainingBlankCondition,"",IF(_xlpm.IsPrincipalZeroCondition,"",_xlpm.CumulativeInterestCalculation))),
_xlpm.Calculation
)</f>
        <v/>
      </c>
      <c r="N430" s="4" t="str">
        <f>_xlfn.LET(
_xlpm.CumulativePrincipalCalculation,SUM($G$29:$H430),
_xlpm.CumulativePrincipalCalculationIfPrincipalLessThenOrEqualToMonthlyPaymentCondition,$N429+$H430,
_xlpm.PrincipalOwedCalculation,$B$10-$F430,
_xlpm.IsPrincipalLessThenOrEqualToMonthlyPaymentCondition,$I429&lt;=$B$10,
_xlpm.IsPrincipalZeroCondition,ROUND($I429,2) = 0,
_xlpm.IsPrincipalRemainingBlankCondition,$I429="",
_xlpm.IsPeriodBlankCondition,ISBLANK($A430),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30" s="4" t="str">
        <f>_xlfn.LET(
_xlpm.CumulativePMICalculation,SUM($K$29:$K430),
_xlpm.IsPrincipalZeroCondition,ROUND($I429,2) = 0,
_xlpm.IsPrincipalRemainingBlankCondition,$I429="",
_xlpm.IsPeriodBlankCondition,ISBLANK($A430),
_xlpm.Calculation,IF(_xlpm.IsPeriodBlankCondition,"",IF(_xlpm.IsPrincipalRemainingBlankCondition,"",IF(_xlpm.IsPrincipalZeroCondition,"",_xlpm.CumulativePMICalculation))),
_xlpm.Calculation
)</f>
        <v/>
      </c>
      <c r="P430" s="4" t="str">
        <f t="shared" si="55"/>
        <v/>
      </c>
      <c r="Q430" s="4" t="str">
        <f>_xlfn.LET(
_xlpm.CumulativeHousingPaymentsIncludingAdditionalCosts,SUM($L$29:$L430),
_xlpm.PrincipalOwedCalculation,$B$10-$F430,
_xlpm.IsPrincipalLessThenOrEqualToMonthlyPaymentCondition,$I429&lt;=$B$10,
_xlpm.IsPrincipalZeroCondition,ROUND($I429,2) = 0,
_xlpm.IsPrincipalRemainingBlankCondition,$I429="",
_xlpm.IsPeriodBlankCondition,ISBLANK($A430),
_xlpm.Calculation,IF(_xlpm.IsPeriodBlankCondition,"",IF(_xlpm.IsPrincipalRemainingBlankCondition,"",IF(_xlpm.IsPrincipalZeroCondition,"",_xlpm.CumulativeHousingPaymentsIncludingAdditionalCosts))),
_xlpm.Calculation
)</f>
        <v/>
      </c>
    </row>
    <row r="431" spans="2:17" x14ac:dyDescent="0.3">
      <c r="B431" s="34" t="str">
        <f t="shared" si="53"/>
        <v/>
      </c>
      <c r="C431" s="53">
        <v>0.1</v>
      </c>
      <c r="D431" s="35" t="str">
        <f>_xlfn.LET(
_xlpm.Payment,IF(OR($C431&lt;&gt;$C430,$C430=""),-PMT($C431/12,COUNT($A431:$A$628),$I430),$D430),
_xlpm.IsPrincipalRemainingZeroCondition,ROUND($I430,2)=0,
_xlpm.IsPrincipalRemainingBlankCondition,$I430="",
_xlpm.IsPeriodBlankCondition,ISBLANK($A431),
_xlpm.Calculation,IF(_xlpm.IsPeriodBlankCondition,"",IF(_xlpm.IsPrincipalRemainingBlankCondition,"",IF(_xlpm.IsPrincipalRemainingZeroCondition,"",_xlpm.Payment))),
_xlpm.Calculation
)</f>
        <v/>
      </c>
      <c r="E431" s="4" t="str">
        <f t="shared" si="54"/>
        <v/>
      </c>
      <c r="F431" s="4" t="str" cm="1">
        <f t="array" ref="F431">_xlfn.LET(
_xlpm.InterestCalculation,$I430*($C431/12),
_xlpm.IsPrincipalRemainingZeroCondition,ROUND($I430,2)=0,
_xlpm.IsPrincipalRemainingBlankCondition,$I430="",
_xlpm.IsPeriodBlankCondition,ISBLANK($A431),
_xlpm.Calculation,IF(_xlpm.IsPeriodBlankCondition,"",IF(_xlpm.IsPrincipalRemainingBlankCondition,"",IF(_xlpm.IsPrincipalRemainingZeroCondition,"",_xlpm.InterestCalculation))),
_xlpm.Calculation
)</f>
        <v/>
      </c>
      <c r="G431" s="4" t="str">
        <f t="shared" si="56"/>
        <v/>
      </c>
      <c r="H431" s="4"/>
      <c r="I431" s="4" t="str">
        <f t="shared" si="49"/>
        <v/>
      </c>
      <c r="J431" s="4" t="str">
        <f t="shared" si="50"/>
        <v/>
      </c>
      <c r="K431" s="4" t="str">
        <f t="shared" si="51"/>
        <v/>
      </c>
      <c r="L431" s="4" t="str">
        <f t="shared" si="52"/>
        <v/>
      </c>
      <c r="M431" s="4" t="str">
        <f>_xlfn.LET(
_xlpm.CumulativeInterestCalculation,SUM($F$29:$F431),
_xlpm.IsPrincipalZeroCondition,ROUND($I430,2) = 0,
_xlpm.IsPrincipalRemainingBlankCondition,$I430="",
_xlpm.IsPeriodBlankCondition,ISBLANK($A431),
_xlpm.Calculation,IF(_xlpm.IsPeriodBlankCondition,"",IF(_xlpm.IsPrincipalRemainingBlankCondition,"",IF(_xlpm.IsPrincipalZeroCondition,"",_xlpm.CumulativeInterestCalculation))),
_xlpm.Calculation
)</f>
        <v/>
      </c>
      <c r="N431" s="4" t="str">
        <f>_xlfn.LET(
_xlpm.CumulativePrincipalCalculation,SUM($G$29:$H431),
_xlpm.CumulativePrincipalCalculationIfPrincipalLessThenOrEqualToMonthlyPaymentCondition,$N430+$H431,
_xlpm.PrincipalOwedCalculation,$B$10-$F431,
_xlpm.IsPrincipalLessThenOrEqualToMonthlyPaymentCondition,$I430&lt;=$B$10,
_xlpm.IsPrincipalZeroCondition,ROUND($I430,2) = 0,
_xlpm.IsPrincipalRemainingBlankCondition,$I430="",
_xlpm.IsPeriodBlankCondition,ISBLANK($A431),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31" s="4" t="str">
        <f>_xlfn.LET(
_xlpm.CumulativePMICalculation,SUM($K$29:$K431),
_xlpm.IsPrincipalZeroCondition,ROUND($I430,2) = 0,
_xlpm.IsPrincipalRemainingBlankCondition,$I430="",
_xlpm.IsPeriodBlankCondition,ISBLANK($A431),
_xlpm.Calculation,IF(_xlpm.IsPeriodBlankCondition,"",IF(_xlpm.IsPrincipalRemainingBlankCondition,"",IF(_xlpm.IsPrincipalZeroCondition,"",_xlpm.CumulativePMICalculation))),
_xlpm.Calculation
)</f>
        <v/>
      </c>
      <c r="P431" s="4" t="str">
        <f t="shared" si="55"/>
        <v/>
      </c>
      <c r="Q431" s="4" t="str">
        <f>_xlfn.LET(
_xlpm.CumulativeHousingPaymentsIncludingAdditionalCosts,SUM($L$29:$L431),
_xlpm.PrincipalOwedCalculation,$B$10-$F431,
_xlpm.IsPrincipalLessThenOrEqualToMonthlyPaymentCondition,$I430&lt;=$B$10,
_xlpm.IsPrincipalZeroCondition,ROUND($I430,2) = 0,
_xlpm.IsPrincipalRemainingBlankCondition,$I430="",
_xlpm.IsPeriodBlankCondition,ISBLANK($A431),
_xlpm.Calculation,IF(_xlpm.IsPeriodBlankCondition,"",IF(_xlpm.IsPrincipalRemainingBlankCondition,"",IF(_xlpm.IsPrincipalZeroCondition,"",_xlpm.CumulativeHousingPaymentsIncludingAdditionalCosts))),
_xlpm.Calculation
)</f>
        <v/>
      </c>
    </row>
    <row r="432" spans="2:17" x14ac:dyDescent="0.3">
      <c r="B432" s="34" t="str">
        <f t="shared" si="53"/>
        <v/>
      </c>
      <c r="C432" s="53">
        <v>0.1</v>
      </c>
      <c r="D432" s="35" t="str">
        <f>_xlfn.LET(
_xlpm.Payment,IF(OR($C432&lt;&gt;$C431,$C431=""),-PMT($C432/12,COUNT($A432:$A$628),$I431),$D431),
_xlpm.IsPrincipalRemainingZeroCondition,ROUND($I431,2)=0,
_xlpm.IsPrincipalRemainingBlankCondition,$I431="",
_xlpm.IsPeriodBlankCondition,ISBLANK($A432),
_xlpm.Calculation,IF(_xlpm.IsPeriodBlankCondition,"",IF(_xlpm.IsPrincipalRemainingBlankCondition,"",IF(_xlpm.IsPrincipalRemainingZeroCondition,"",_xlpm.Payment))),
_xlpm.Calculation
)</f>
        <v/>
      </c>
      <c r="E432" s="4" t="str">
        <f t="shared" si="54"/>
        <v/>
      </c>
      <c r="F432" s="4" t="str" cm="1">
        <f t="array" ref="F432">_xlfn.LET(
_xlpm.InterestCalculation,$I431*($C432/12),
_xlpm.IsPrincipalRemainingZeroCondition,ROUND($I431,2)=0,
_xlpm.IsPrincipalRemainingBlankCondition,$I431="",
_xlpm.IsPeriodBlankCondition,ISBLANK($A432),
_xlpm.Calculation,IF(_xlpm.IsPeriodBlankCondition,"",IF(_xlpm.IsPrincipalRemainingBlankCondition,"",IF(_xlpm.IsPrincipalRemainingZeroCondition,"",_xlpm.InterestCalculation))),
_xlpm.Calculation
)</f>
        <v/>
      </c>
      <c r="G432" s="4" t="str">
        <f t="shared" si="56"/>
        <v/>
      </c>
      <c r="H432" s="4"/>
      <c r="I432" s="4" t="str">
        <f t="shared" si="49"/>
        <v/>
      </c>
      <c r="J432" s="4" t="str">
        <f t="shared" si="50"/>
        <v/>
      </c>
      <c r="K432" s="4" t="str">
        <f t="shared" si="51"/>
        <v/>
      </c>
      <c r="L432" s="4" t="str">
        <f t="shared" si="52"/>
        <v/>
      </c>
      <c r="M432" s="4" t="str">
        <f>_xlfn.LET(
_xlpm.CumulativeInterestCalculation,SUM($F$29:$F432),
_xlpm.IsPrincipalZeroCondition,ROUND($I431,2) = 0,
_xlpm.IsPrincipalRemainingBlankCondition,$I431="",
_xlpm.IsPeriodBlankCondition,ISBLANK($A432),
_xlpm.Calculation,IF(_xlpm.IsPeriodBlankCondition,"",IF(_xlpm.IsPrincipalRemainingBlankCondition,"",IF(_xlpm.IsPrincipalZeroCondition,"",_xlpm.CumulativeInterestCalculation))),
_xlpm.Calculation
)</f>
        <v/>
      </c>
      <c r="N432" s="4" t="str">
        <f>_xlfn.LET(
_xlpm.CumulativePrincipalCalculation,SUM($G$29:$H432),
_xlpm.CumulativePrincipalCalculationIfPrincipalLessThenOrEqualToMonthlyPaymentCondition,$N431+$H432,
_xlpm.PrincipalOwedCalculation,$B$10-$F432,
_xlpm.IsPrincipalLessThenOrEqualToMonthlyPaymentCondition,$I431&lt;=$B$10,
_xlpm.IsPrincipalZeroCondition,ROUND($I431,2) = 0,
_xlpm.IsPrincipalRemainingBlankCondition,$I431="",
_xlpm.IsPeriodBlankCondition,ISBLANK($A432),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32" s="4" t="str">
        <f>_xlfn.LET(
_xlpm.CumulativePMICalculation,SUM($K$29:$K432),
_xlpm.IsPrincipalZeroCondition,ROUND($I431,2) = 0,
_xlpm.IsPrincipalRemainingBlankCondition,$I431="",
_xlpm.IsPeriodBlankCondition,ISBLANK($A432),
_xlpm.Calculation,IF(_xlpm.IsPeriodBlankCondition,"",IF(_xlpm.IsPrincipalRemainingBlankCondition,"",IF(_xlpm.IsPrincipalZeroCondition,"",_xlpm.CumulativePMICalculation))),
_xlpm.Calculation
)</f>
        <v/>
      </c>
      <c r="P432" s="4" t="str">
        <f t="shared" si="55"/>
        <v/>
      </c>
      <c r="Q432" s="4" t="str">
        <f>_xlfn.LET(
_xlpm.CumulativeHousingPaymentsIncludingAdditionalCosts,SUM($L$29:$L432),
_xlpm.PrincipalOwedCalculation,$B$10-$F432,
_xlpm.IsPrincipalLessThenOrEqualToMonthlyPaymentCondition,$I431&lt;=$B$10,
_xlpm.IsPrincipalZeroCondition,ROUND($I431,2) = 0,
_xlpm.IsPrincipalRemainingBlankCondition,$I431="",
_xlpm.IsPeriodBlankCondition,ISBLANK($A432),
_xlpm.Calculation,IF(_xlpm.IsPeriodBlankCondition,"",IF(_xlpm.IsPrincipalRemainingBlankCondition,"",IF(_xlpm.IsPrincipalZeroCondition,"",_xlpm.CumulativeHousingPaymentsIncludingAdditionalCosts))),
_xlpm.Calculation
)</f>
        <v/>
      </c>
    </row>
    <row r="433" spans="2:17" x14ac:dyDescent="0.3">
      <c r="B433" s="34" t="str">
        <f t="shared" si="53"/>
        <v/>
      </c>
      <c r="C433" s="53">
        <v>0.1</v>
      </c>
      <c r="D433" s="35" t="str">
        <f>_xlfn.LET(
_xlpm.Payment,IF(OR($C433&lt;&gt;$C432,$C432=""),-PMT($C433/12,COUNT($A433:$A$628),$I432),$D432),
_xlpm.IsPrincipalRemainingZeroCondition,ROUND($I432,2)=0,
_xlpm.IsPrincipalRemainingBlankCondition,$I432="",
_xlpm.IsPeriodBlankCondition,ISBLANK($A433),
_xlpm.Calculation,IF(_xlpm.IsPeriodBlankCondition,"",IF(_xlpm.IsPrincipalRemainingBlankCondition,"",IF(_xlpm.IsPrincipalRemainingZeroCondition,"",_xlpm.Payment))),
_xlpm.Calculation
)</f>
        <v/>
      </c>
      <c r="E433" s="4" t="str">
        <f t="shared" si="54"/>
        <v/>
      </c>
      <c r="F433" s="4" t="str" cm="1">
        <f t="array" ref="F433">_xlfn.LET(
_xlpm.InterestCalculation,$I432*($C433/12),
_xlpm.IsPrincipalRemainingZeroCondition,ROUND($I432,2)=0,
_xlpm.IsPrincipalRemainingBlankCondition,$I432="",
_xlpm.IsPeriodBlankCondition,ISBLANK($A433),
_xlpm.Calculation,IF(_xlpm.IsPeriodBlankCondition,"",IF(_xlpm.IsPrincipalRemainingBlankCondition,"",IF(_xlpm.IsPrincipalRemainingZeroCondition,"",_xlpm.InterestCalculation))),
_xlpm.Calculation
)</f>
        <v/>
      </c>
      <c r="G433" s="4" t="str">
        <f t="shared" si="56"/>
        <v/>
      </c>
      <c r="H433" s="4"/>
      <c r="I433" s="4" t="str">
        <f t="shared" si="49"/>
        <v/>
      </c>
      <c r="J433" s="4" t="str">
        <f t="shared" si="50"/>
        <v/>
      </c>
      <c r="K433" s="4" t="str">
        <f t="shared" si="51"/>
        <v/>
      </c>
      <c r="L433" s="4" t="str">
        <f t="shared" si="52"/>
        <v/>
      </c>
      <c r="M433" s="4" t="str">
        <f>_xlfn.LET(
_xlpm.CumulativeInterestCalculation,SUM($F$29:$F433),
_xlpm.IsPrincipalZeroCondition,ROUND($I432,2) = 0,
_xlpm.IsPrincipalRemainingBlankCondition,$I432="",
_xlpm.IsPeriodBlankCondition,ISBLANK($A433),
_xlpm.Calculation,IF(_xlpm.IsPeriodBlankCondition,"",IF(_xlpm.IsPrincipalRemainingBlankCondition,"",IF(_xlpm.IsPrincipalZeroCondition,"",_xlpm.CumulativeInterestCalculation))),
_xlpm.Calculation
)</f>
        <v/>
      </c>
      <c r="N433" s="4" t="str">
        <f>_xlfn.LET(
_xlpm.CumulativePrincipalCalculation,SUM($G$29:$H433),
_xlpm.CumulativePrincipalCalculationIfPrincipalLessThenOrEqualToMonthlyPaymentCondition,$N432+$H433,
_xlpm.PrincipalOwedCalculation,$B$10-$F433,
_xlpm.IsPrincipalLessThenOrEqualToMonthlyPaymentCondition,$I432&lt;=$B$10,
_xlpm.IsPrincipalZeroCondition,ROUND($I432,2) = 0,
_xlpm.IsPrincipalRemainingBlankCondition,$I432="",
_xlpm.IsPeriodBlankCondition,ISBLANK($A433),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33" s="4" t="str">
        <f>_xlfn.LET(
_xlpm.CumulativePMICalculation,SUM($K$29:$K433),
_xlpm.IsPrincipalZeroCondition,ROUND($I432,2) = 0,
_xlpm.IsPrincipalRemainingBlankCondition,$I432="",
_xlpm.IsPeriodBlankCondition,ISBLANK($A433),
_xlpm.Calculation,IF(_xlpm.IsPeriodBlankCondition,"",IF(_xlpm.IsPrincipalRemainingBlankCondition,"",IF(_xlpm.IsPrincipalZeroCondition,"",_xlpm.CumulativePMICalculation))),
_xlpm.Calculation
)</f>
        <v/>
      </c>
      <c r="P433" s="4" t="str">
        <f t="shared" si="55"/>
        <v/>
      </c>
      <c r="Q433" s="4" t="str">
        <f>_xlfn.LET(
_xlpm.CumulativeHousingPaymentsIncludingAdditionalCosts,SUM($L$29:$L433),
_xlpm.PrincipalOwedCalculation,$B$10-$F433,
_xlpm.IsPrincipalLessThenOrEqualToMonthlyPaymentCondition,$I432&lt;=$B$10,
_xlpm.IsPrincipalZeroCondition,ROUND($I432,2) = 0,
_xlpm.IsPrincipalRemainingBlankCondition,$I432="",
_xlpm.IsPeriodBlankCondition,ISBLANK($A433),
_xlpm.Calculation,IF(_xlpm.IsPeriodBlankCondition,"",IF(_xlpm.IsPrincipalRemainingBlankCondition,"",IF(_xlpm.IsPrincipalZeroCondition,"",_xlpm.CumulativeHousingPaymentsIncludingAdditionalCosts))),
_xlpm.Calculation
)</f>
        <v/>
      </c>
    </row>
    <row r="434" spans="2:17" x14ac:dyDescent="0.3">
      <c r="B434" s="34" t="str">
        <f t="shared" si="53"/>
        <v/>
      </c>
      <c r="C434" s="53">
        <v>0.1</v>
      </c>
      <c r="D434" s="35" t="str">
        <f>_xlfn.LET(
_xlpm.Payment,IF(OR($C434&lt;&gt;$C433,$C433=""),-PMT($C434/12,COUNT($A434:$A$628),$I433),$D433),
_xlpm.IsPrincipalRemainingZeroCondition,ROUND($I433,2)=0,
_xlpm.IsPrincipalRemainingBlankCondition,$I433="",
_xlpm.IsPeriodBlankCondition,ISBLANK($A434),
_xlpm.Calculation,IF(_xlpm.IsPeriodBlankCondition,"",IF(_xlpm.IsPrincipalRemainingBlankCondition,"",IF(_xlpm.IsPrincipalRemainingZeroCondition,"",_xlpm.Payment))),
_xlpm.Calculation
)</f>
        <v/>
      </c>
      <c r="E434" s="4" t="str">
        <f t="shared" si="54"/>
        <v/>
      </c>
      <c r="F434" s="4" t="str" cm="1">
        <f t="array" ref="F434">_xlfn.LET(
_xlpm.InterestCalculation,$I433*($C434/12),
_xlpm.IsPrincipalRemainingZeroCondition,ROUND($I433,2)=0,
_xlpm.IsPrincipalRemainingBlankCondition,$I433="",
_xlpm.IsPeriodBlankCondition,ISBLANK($A434),
_xlpm.Calculation,IF(_xlpm.IsPeriodBlankCondition,"",IF(_xlpm.IsPrincipalRemainingBlankCondition,"",IF(_xlpm.IsPrincipalRemainingZeroCondition,"",_xlpm.InterestCalculation))),
_xlpm.Calculation
)</f>
        <v/>
      </c>
      <c r="G434" s="4" t="str">
        <f t="shared" si="56"/>
        <v/>
      </c>
      <c r="H434" s="4"/>
      <c r="I434" s="4" t="str">
        <f t="shared" si="49"/>
        <v/>
      </c>
      <c r="J434" s="4" t="str">
        <f t="shared" si="50"/>
        <v/>
      </c>
      <c r="K434" s="4" t="str">
        <f t="shared" si="51"/>
        <v/>
      </c>
      <c r="L434" s="4" t="str">
        <f t="shared" si="52"/>
        <v/>
      </c>
      <c r="M434" s="4" t="str">
        <f>_xlfn.LET(
_xlpm.CumulativeInterestCalculation,SUM($F$29:$F434),
_xlpm.IsPrincipalZeroCondition,ROUND($I433,2) = 0,
_xlpm.IsPrincipalRemainingBlankCondition,$I433="",
_xlpm.IsPeriodBlankCondition,ISBLANK($A434),
_xlpm.Calculation,IF(_xlpm.IsPeriodBlankCondition,"",IF(_xlpm.IsPrincipalRemainingBlankCondition,"",IF(_xlpm.IsPrincipalZeroCondition,"",_xlpm.CumulativeInterestCalculation))),
_xlpm.Calculation
)</f>
        <v/>
      </c>
      <c r="N434" s="4" t="str">
        <f>_xlfn.LET(
_xlpm.CumulativePrincipalCalculation,SUM($G$29:$H434),
_xlpm.CumulativePrincipalCalculationIfPrincipalLessThenOrEqualToMonthlyPaymentCondition,$N433+$H434,
_xlpm.PrincipalOwedCalculation,$B$10-$F434,
_xlpm.IsPrincipalLessThenOrEqualToMonthlyPaymentCondition,$I433&lt;=$B$10,
_xlpm.IsPrincipalZeroCondition,ROUND($I433,2) = 0,
_xlpm.IsPrincipalRemainingBlankCondition,$I433="",
_xlpm.IsPeriodBlankCondition,ISBLANK($A434),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34" s="4" t="str">
        <f>_xlfn.LET(
_xlpm.CumulativePMICalculation,SUM($K$29:$K434),
_xlpm.IsPrincipalZeroCondition,ROUND($I433,2) = 0,
_xlpm.IsPrincipalRemainingBlankCondition,$I433="",
_xlpm.IsPeriodBlankCondition,ISBLANK($A434),
_xlpm.Calculation,IF(_xlpm.IsPeriodBlankCondition,"",IF(_xlpm.IsPrincipalRemainingBlankCondition,"",IF(_xlpm.IsPrincipalZeroCondition,"",_xlpm.CumulativePMICalculation))),
_xlpm.Calculation
)</f>
        <v/>
      </c>
      <c r="P434" s="4" t="str">
        <f t="shared" si="55"/>
        <v/>
      </c>
      <c r="Q434" s="4" t="str">
        <f>_xlfn.LET(
_xlpm.CumulativeHousingPaymentsIncludingAdditionalCosts,SUM($L$29:$L434),
_xlpm.PrincipalOwedCalculation,$B$10-$F434,
_xlpm.IsPrincipalLessThenOrEqualToMonthlyPaymentCondition,$I433&lt;=$B$10,
_xlpm.IsPrincipalZeroCondition,ROUND($I433,2) = 0,
_xlpm.IsPrincipalRemainingBlankCondition,$I433="",
_xlpm.IsPeriodBlankCondition,ISBLANK($A434),
_xlpm.Calculation,IF(_xlpm.IsPeriodBlankCondition,"",IF(_xlpm.IsPrincipalRemainingBlankCondition,"",IF(_xlpm.IsPrincipalZeroCondition,"",_xlpm.CumulativeHousingPaymentsIncludingAdditionalCosts))),
_xlpm.Calculation
)</f>
        <v/>
      </c>
    </row>
    <row r="435" spans="2:17" x14ac:dyDescent="0.3">
      <c r="B435" s="34" t="str">
        <f t="shared" si="53"/>
        <v/>
      </c>
      <c r="C435" s="53">
        <v>0.1</v>
      </c>
      <c r="D435" s="35" t="str">
        <f>_xlfn.LET(
_xlpm.Payment,IF(OR($C435&lt;&gt;$C434,$C434=""),-PMT($C435/12,COUNT($A435:$A$628),$I434),$D434),
_xlpm.IsPrincipalRemainingZeroCondition,ROUND($I434,2)=0,
_xlpm.IsPrincipalRemainingBlankCondition,$I434="",
_xlpm.IsPeriodBlankCondition,ISBLANK($A435),
_xlpm.Calculation,IF(_xlpm.IsPeriodBlankCondition,"",IF(_xlpm.IsPrincipalRemainingBlankCondition,"",IF(_xlpm.IsPrincipalRemainingZeroCondition,"",_xlpm.Payment))),
_xlpm.Calculation
)</f>
        <v/>
      </c>
      <c r="E435" s="4" t="str">
        <f t="shared" si="54"/>
        <v/>
      </c>
      <c r="F435" s="4" t="str" cm="1">
        <f t="array" ref="F435">_xlfn.LET(
_xlpm.InterestCalculation,$I434*($C435/12),
_xlpm.IsPrincipalRemainingZeroCondition,ROUND($I434,2)=0,
_xlpm.IsPrincipalRemainingBlankCondition,$I434="",
_xlpm.IsPeriodBlankCondition,ISBLANK($A435),
_xlpm.Calculation,IF(_xlpm.IsPeriodBlankCondition,"",IF(_xlpm.IsPrincipalRemainingBlankCondition,"",IF(_xlpm.IsPrincipalRemainingZeroCondition,"",_xlpm.InterestCalculation))),
_xlpm.Calculation
)</f>
        <v/>
      </c>
      <c r="G435" s="4" t="str">
        <f t="shared" si="56"/>
        <v/>
      </c>
      <c r="H435" s="4"/>
      <c r="I435" s="4" t="str">
        <f t="shared" si="49"/>
        <v/>
      </c>
      <c r="J435" s="4" t="str">
        <f t="shared" si="50"/>
        <v/>
      </c>
      <c r="K435" s="4" t="str">
        <f t="shared" si="51"/>
        <v/>
      </c>
      <c r="L435" s="4" t="str">
        <f t="shared" si="52"/>
        <v/>
      </c>
      <c r="M435" s="4" t="str">
        <f>_xlfn.LET(
_xlpm.CumulativeInterestCalculation,SUM($F$29:$F435),
_xlpm.IsPrincipalZeroCondition,ROUND($I434,2) = 0,
_xlpm.IsPrincipalRemainingBlankCondition,$I434="",
_xlpm.IsPeriodBlankCondition,ISBLANK($A435),
_xlpm.Calculation,IF(_xlpm.IsPeriodBlankCondition,"",IF(_xlpm.IsPrincipalRemainingBlankCondition,"",IF(_xlpm.IsPrincipalZeroCondition,"",_xlpm.CumulativeInterestCalculation))),
_xlpm.Calculation
)</f>
        <v/>
      </c>
      <c r="N435" s="4" t="str">
        <f>_xlfn.LET(
_xlpm.CumulativePrincipalCalculation,SUM($G$29:$H435),
_xlpm.CumulativePrincipalCalculationIfPrincipalLessThenOrEqualToMonthlyPaymentCondition,$N434+$H435,
_xlpm.PrincipalOwedCalculation,$B$10-$F435,
_xlpm.IsPrincipalLessThenOrEqualToMonthlyPaymentCondition,$I434&lt;=$B$10,
_xlpm.IsPrincipalZeroCondition,ROUND($I434,2) = 0,
_xlpm.IsPrincipalRemainingBlankCondition,$I434="",
_xlpm.IsPeriodBlankCondition,ISBLANK($A435),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35" s="4" t="str">
        <f>_xlfn.LET(
_xlpm.CumulativePMICalculation,SUM($K$29:$K435),
_xlpm.IsPrincipalZeroCondition,ROUND($I434,2) = 0,
_xlpm.IsPrincipalRemainingBlankCondition,$I434="",
_xlpm.IsPeriodBlankCondition,ISBLANK($A435),
_xlpm.Calculation,IF(_xlpm.IsPeriodBlankCondition,"",IF(_xlpm.IsPrincipalRemainingBlankCondition,"",IF(_xlpm.IsPrincipalZeroCondition,"",_xlpm.CumulativePMICalculation))),
_xlpm.Calculation
)</f>
        <v/>
      </c>
      <c r="P435" s="4" t="str">
        <f t="shared" si="55"/>
        <v/>
      </c>
      <c r="Q435" s="4" t="str">
        <f>_xlfn.LET(
_xlpm.CumulativeHousingPaymentsIncludingAdditionalCosts,SUM($L$29:$L435),
_xlpm.PrincipalOwedCalculation,$B$10-$F435,
_xlpm.IsPrincipalLessThenOrEqualToMonthlyPaymentCondition,$I434&lt;=$B$10,
_xlpm.IsPrincipalZeroCondition,ROUND($I434,2) = 0,
_xlpm.IsPrincipalRemainingBlankCondition,$I434="",
_xlpm.IsPeriodBlankCondition,ISBLANK($A435),
_xlpm.Calculation,IF(_xlpm.IsPeriodBlankCondition,"",IF(_xlpm.IsPrincipalRemainingBlankCondition,"",IF(_xlpm.IsPrincipalZeroCondition,"",_xlpm.CumulativeHousingPaymentsIncludingAdditionalCosts))),
_xlpm.Calculation
)</f>
        <v/>
      </c>
    </row>
    <row r="436" spans="2:17" x14ac:dyDescent="0.3">
      <c r="B436" s="34" t="str">
        <f t="shared" si="53"/>
        <v/>
      </c>
      <c r="C436" s="53">
        <v>0.1</v>
      </c>
      <c r="D436" s="35" t="str">
        <f>_xlfn.LET(
_xlpm.Payment,IF(OR($C436&lt;&gt;$C435,$C435=""),-PMT($C436/12,COUNT($A436:$A$628),$I435),$D435),
_xlpm.IsPrincipalRemainingZeroCondition,ROUND($I435,2)=0,
_xlpm.IsPrincipalRemainingBlankCondition,$I435="",
_xlpm.IsPeriodBlankCondition,ISBLANK($A436),
_xlpm.Calculation,IF(_xlpm.IsPeriodBlankCondition,"",IF(_xlpm.IsPrincipalRemainingBlankCondition,"",IF(_xlpm.IsPrincipalRemainingZeroCondition,"",_xlpm.Payment))),
_xlpm.Calculation
)</f>
        <v/>
      </c>
      <c r="E436" s="4" t="str">
        <f t="shared" si="54"/>
        <v/>
      </c>
      <c r="F436" s="4" t="str" cm="1">
        <f t="array" ref="F436">_xlfn.LET(
_xlpm.InterestCalculation,$I435*($C436/12),
_xlpm.IsPrincipalRemainingZeroCondition,ROUND($I435,2)=0,
_xlpm.IsPrincipalRemainingBlankCondition,$I435="",
_xlpm.IsPeriodBlankCondition,ISBLANK($A436),
_xlpm.Calculation,IF(_xlpm.IsPeriodBlankCondition,"",IF(_xlpm.IsPrincipalRemainingBlankCondition,"",IF(_xlpm.IsPrincipalRemainingZeroCondition,"",_xlpm.InterestCalculation))),
_xlpm.Calculation
)</f>
        <v/>
      </c>
      <c r="G436" s="4" t="str">
        <f t="shared" si="56"/>
        <v/>
      </c>
      <c r="H436" s="4"/>
      <c r="I436" s="4" t="str">
        <f t="shared" si="49"/>
        <v/>
      </c>
      <c r="J436" s="4" t="str">
        <f t="shared" si="50"/>
        <v/>
      </c>
      <c r="K436" s="4" t="str">
        <f t="shared" si="51"/>
        <v/>
      </c>
      <c r="L436" s="4" t="str">
        <f t="shared" si="52"/>
        <v/>
      </c>
      <c r="M436" s="4" t="str">
        <f>_xlfn.LET(
_xlpm.CumulativeInterestCalculation,SUM($F$29:$F436),
_xlpm.IsPrincipalZeroCondition,ROUND($I435,2) = 0,
_xlpm.IsPrincipalRemainingBlankCondition,$I435="",
_xlpm.IsPeriodBlankCondition,ISBLANK($A436),
_xlpm.Calculation,IF(_xlpm.IsPeriodBlankCondition,"",IF(_xlpm.IsPrincipalRemainingBlankCondition,"",IF(_xlpm.IsPrincipalZeroCondition,"",_xlpm.CumulativeInterestCalculation))),
_xlpm.Calculation
)</f>
        <v/>
      </c>
      <c r="N436" s="4" t="str">
        <f>_xlfn.LET(
_xlpm.CumulativePrincipalCalculation,SUM($G$29:$H436),
_xlpm.CumulativePrincipalCalculationIfPrincipalLessThenOrEqualToMonthlyPaymentCondition,$N435+$H436,
_xlpm.PrincipalOwedCalculation,$B$10-$F436,
_xlpm.IsPrincipalLessThenOrEqualToMonthlyPaymentCondition,$I435&lt;=$B$10,
_xlpm.IsPrincipalZeroCondition,ROUND($I435,2) = 0,
_xlpm.IsPrincipalRemainingBlankCondition,$I435="",
_xlpm.IsPeriodBlankCondition,ISBLANK($A436),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36" s="4" t="str">
        <f>_xlfn.LET(
_xlpm.CumulativePMICalculation,SUM($K$29:$K436),
_xlpm.IsPrincipalZeroCondition,ROUND($I435,2) = 0,
_xlpm.IsPrincipalRemainingBlankCondition,$I435="",
_xlpm.IsPeriodBlankCondition,ISBLANK($A436),
_xlpm.Calculation,IF(_xlpm.IsPeriodBlankCondition,"",IF(_xlpm.IsPrincipalRemainingBlankCondition,"",IF(_xlpm.IsPrincipalZeroCondition,"",_xlpm.CumulativePMICalculation))),
_xlpm.Calculation
)</f>
        <v/>
      </c>
      <c r="P436" s="4" t="str">
        <f t="shared" si="55"/>
        <v/>
      </c>
      <c r="Q436" s="4" t="str">
        <f>_xlfn.LET(
_xlpm.CumulativeHousingPaymentsIncludingAdditionalCosts,SUM($L$29:$L436),
_xlpm.PrincipalOwedCalculation,$B$10-$F436,
_xlpm.IsPrincipalLessThenOrEqualToMonthlyPaymentCondition,$I435&lt;=$B$10,
_xlpm.IsPrincipalZeroCondition,ROUND($I435,2) = 0,
_xlpm.IsPrincipalRemainingBlankCondition,$I435="",
_xlpm.IsPeriodBlankCondition,ISBLANK($A436),
_xlpm.Calculation,IF(_xlpm.IsPeriodBlankCondition,"",IF(_xlpm.IsPrincipalRemainingBlankCondition,"",IF(_xlpm.IsPrincipalZeroCondition,"",_xlpm.CumulativeHousingPaymentsIncludingAdditionalCosts))),
_xlpm.Calculation
)</f>
        <v/>
      </c>
    </row>
    <row r="437" spans="2:17" x14ac:dyDescent="0.3">
      <c r="B437" s="34" t="str">
        <f t="shared" si="53"/>
        <v/>
      </c>
      <c r="C437" s="53">
        <v>0.1</v>
      </c>
      <c r="D437" s="35" t="str">
        <f>_xlfn.LET(
_xlpm.Payment,IF(OR($C437&lt;&gt;$C436,$C436=""),-PMT($C437/12,COUNT($A437:$A$628),$I436),$D436),
_xlpm.IsPrincipalRemainingZeroCondition,ROUND($I436,2)=0,
_xlpm.IsPrincipalRemainingBlankCondition,$I436="",
_xlpm.IsPeriodBlankCondition,ISBLANK($A437),
_xlpm.Calculation,IF(_xlpm.IsPeriodBlankCondition,"",IF(_xlpm.IsPrincipalRemainingBlankCondition,"",IF(_xlpm.IsPrincipalRemainingZeroCondition,"",_xlpm.Payment))),
_xlpm.Calculation
)</f>
        <v/>
      </c>
      <c r="E437" s="4" t="str">
        <f t="shared" si="54"/>
        <v/>
      </c>
      <c r="F437" s="4" t="str" cm="1">
        <f t="array" ref="F437">_xlfn.LET(
_xlpm.InterestCalculation,$I436*($C437/12),
_xlpm.IsPrincipalRemainingZeroCondition,ROUND($I436,2)=0,
_xlpm.IsPrincipalRemainingBlankCondition,$I436="",
_xlpm.IsPeriodBlankCondition,ISBLANK($A437),
_xlpm.Calculation,IF(_xlpm.IsPeriodBlankCondition,"",IF(_xlpm.IsPrincipalRemainingBlankCondition,"",IF(_xlpm.IsPrincipalRemainingZeroCondition,"",_xlpm.InterestCalculation))),
_xlpm.Calculation
)</f>
        <v/>
      </c>
      <c r="G437" s="4" t="str">
        <f t="shared" si="56"/>
        <v/>
      </c>
      <c r="H437" s="4"/>
      <c r="I437" s="4" t="str">
        <f t="shared" si="49"/>
        <v/>
      </c>
      <c r="J437" s="4" t="str">
        <f t="shared" si="50"/>
        <v/>
      </c>
      <c r="K437" s="4" t="str">
        <f t="shared" si="51"/>
        <v/>
      </c>
      <c r="L437" s="4" t="str">
        <f t="shared" si="52"/>
        <v/>
      </c>
      <c r="M437" s="4" t="str">
        <f>_xlfn.LET(
_xlpm.CumulativeInterestCalculation,SUM($F$29:$F437),
_xlpm.IsPrincipalZeroCondition,ROUND($I436,2) = 0,
_xlpm.IsPrincipalRemainingBlankCondition,$I436="",
_xlpm.IsPeriodBlankCondition,ISBLANK($A437),
_xlpm.Calculation,IF(_xlpm.IsPeriodBlankCondition,"",IF(_xlpm.IsPrincipalRemainingBlankCondition,"",IF(_xlpm.IsPrincipalZeroCondition,"",_xlpm.CumulativeInterestCalculation))),
_xlpm.Calculation
)</f>
        <v/>
      </c>
      <c r="N437" s="4" t="str">
        <f>_xlfn.LET(
_xlpm.CumulativePrincipalCalculation,SUM($G$29:$H437),
_xlpm.CumulativePrincipalCalculationIfPrincipalLessThenOrEqualToMonthlyPaymentCondition,$N436+$H437,
_xlpm.PrincipalOwedCalculation,$B$10-$F437,
_xlpm.IsPrincipalLessThenOrEqualToMonthlyPaymentCondition,$I436&lt;=$B$10,
_xlpm.IsPrincipalZeroCondition,ROUND($I436,2) = 0,
_xlpm.IsPrincipalRemainingBlankCondition,$I436="",
_xlpm.IsPeriodBlankCondition,ISBLANK($A437),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37" s="4" t="str">
        <f>_xlfn.LET(
_xlpm.CumulativePMICalculation,SUM($K$29:$K437),
_xlpm.IsPrincipalZeroCondition,ROUND($I436,2) = 0,
_xlpm.IsPrincipalRemainingBlankCondition,$I436="",
_xlpm.IsPeriodBlankCondition,ISBLANK($A437),
_xlpm.Calculation,IF(_xlpm.IsPeriodBlankCondition,"",IF(_xlpm.IsPrincipalRemainingBlankCondition,"",IF(_xlpm.IsPrincipalZeroCondition,"",_xlpm.CumulativePMICalculation))),
_xlpm.Calculation
)</f>
        <v/>
      </c>
      <c r="P437" s="4" t="str">
        <f t="shared" si="55"/>
        <v/>
      </c>
      <c r="Q437" s="4" t="str">
        <f>_xlfn.LET(
_xlpm.CumulativeHousingPaymentsIncludingAdditionalCosts,SUM($L$29:$L437),
_xlpm.PrincipalOwedCalculation,$B$10-$F437,
_xlpm.IsPrincipalLessThenOrEqualToMonthlyPaymentCondition,$I436&lt;=$B$10,
_xlpm.IsPrincipalZeroCondition,ROUND($I436,2) = 0,
_xlpm.IsPrincipalRemainingBlankCondition,$I436="",
_xlpm.IsPeriodBlankCondition,ISBLANK($A437),
_xlpm.Calculation,IF(_xlpm.IsPeriodBlankCondition,"",IF(_xlpm.IsPrincipalRemainingBlankCondition,"",IF(_xlpm.IsPrincipalZeroCondition,"",_xlpm.CumulativeHousingPaymentsIncludingAdditionalCosts))),
_xlpm.Calculation
)</f>
        <v/>
      </c>
    </row>
    <row r="438" spans="2:17" x14ac:dyDescent="0.3">
      <c r="B438" s="34" t="str">
        <f t="shared" si="53"/>
        <v/>
      </c>
      <c r="C438" s="53">
        <v>0.1</v>
      </c>
      <c r="D438" s="35" t="str">
        <f>_xlfn.LET(
_xlpm.Payment,IF(OR($C438&lt;&gt;$C437,$C437=""),-PMT($C438/12,COUNT($A438:$A$628),$I437),$D437),
_xlpm.IsPrincipalRemainingZeroCondition,ROUND($I437,2)=0,
_xlpm.IsPrincipalRemainingBlankCondition,$I437="",
_xlpm.IsPeriodBlankCondition,ISBLANK($A438),
_xlpm.Calculation,IF(_xlpm.IsPeriodBlankCondition,"",IF(_xlpm.IsPrincipalRemainingBlankCondition,"",IF(_xlpm.IsPrincipalRemainingZeroCondition,"",_xlpm.Payment))),
_xlpm.Calculation
)</f>
        <v/>
      </c>
      <c r="E438" s="4" t="str">
        <f t="shared" si="54"/>
        <v/>
      </c>
      <c r="F438" s="4" t="str" cm="1">
        <f t="array" ref="F438">_xlfn.LET(
_xlpm.InterestCalculation,$I437*($C438/12),
_xlpm.IsPrincipalRemainingZeroCondition,ROUND($I437,2)=0,
_xlpm.IsPrincipalRemainingBlankCondition,$I437="",
_xlpm.IsPeriodBlankCondition,ISBLANK($A438),
_xlpm.Calculation,IF(_xlpm.IsPeriodBlankCondition,"",IF(_xlpm.IsPrincipalRemainingBlankCondition,"",IF(_xlpm.IsPrincipalRemainingZeroCondition,"",_xlpm.InterestCalculation))),
_xlpm.Calculation
)</f>
        <v/>
      </c>
      <c r="G438" s="4" t="str">
        <f t="shared" si="56"/>
        <v/>
      </c>
      <c r="H438" s="4"/>
      <c r="I438" s="4" t="str">
        <f t="shared" si="49"/>
        <v/>
      </c>
      <c r="J438" s="4" t="str">
        <f t="shared" si="50"/>
        <v/>
      </c>
      <c r="K438" s="4" t="str">
        <f t="shared" si="51"/>
        <v/>
      </c>
      <c r="L438" s="4" t="str">
        <f t="shared" si="52"/>
        <v/>
      </c>
      <c r="M438" s="4" t="str">
        <f>_xlfn.LET(
_xlpm.CumulativeInterestCalculation,SUM($F$29:$F438),
_xlpm.IsPrincipalZeroCondition,ROUND($I437,2) = 0,
_xlpm.IsPrincipalRemainingBlankCondition,$I437="",
_xlpm.IsPeriodBlankCondition,ISBLANK($A438),
_xlpm.Calculation,IF(_xlpm.IsPeriodBlankCondition,"",IF(_xlpm.IsPrincipalRemainingBlankCondition,"",IF(_xlpm.IsPrincipalZeroCondition,"",_xlpm.CumulativeInterestCalculation))),
_xlpm.Calculation
)</f>
        <v/>
      </c>
      <c r="N438" s="4" t="str">
        <f>_xlfn.LET(
_xlpm.CumulativePrincipalCalculation,SUM($G$29:$H438),
_xlpm.CumulativePrincipalCalculationIfPrincipalLessThenOrEqualToMonthlyPaymentCondition,$N437+$H438,
_xlpm.PrincipalOwedCalculation,$B$10-$F438,
_xlpm.IsPrincipalLessThenOrEqualToMonthlyPaymentCondition,$I437&lt;=$B$10,
_xlpm.IsPrincipalZeroCondition,ROUND($I437,2) = 0,
_xlpm.IsPrincipalRemainingBlankCondition,$I437="",
_xlpm.IsPeriodBlankCondition,ISBLANK($A438),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38" s="4" t="str">
        <f>_xlfn.LET(
_xlpm.CumulativePMICalculation,SUM($K$29:$K438),
_xlpm.IsPrincipalZeroCondition,ROUND($I437,2) = 0,
_xlpm.IsPrincipalRemainingBlankCondition,$I437="",
_xlpm.IsPeriodBlankCondition,ISBLANK($A438),
_xlpm.Calculation,IF(_xlpm.IsPeriodBlankCondition,"",IF(_xlpm.IsPrincipalRemainingBlankCondition,"",IF(_xlpm.IsPrincipalZeroCondition,"",_xlpm.CumulativePMICalculation))),
_xlpm.Calculation
)</f>
        <v/>
      </c>
      <c r="P438" s="4" t="str">
        <f t="shared" si="55"/>
        <v/>
      </c>
      <c r="Q438" s="4" t="str">
        <f>_xlfn.LET(
_xlpm.CumulativeHousingPaymentsIncludingAdditionalCosts,SUM($L$29:$L438),
_xlpm.PrincipalOwedCalculation,$B$10-$F438,
_xlpm.IsPrincipalLessThenOrEqualToMonthlyPaymentCondition,$I437&lt;=$B$10,
_xlpm.IsPrincipalZeroCondition,ROUND($I437,2) = 0,
_xlpm.IsPrincipalRemainingBlankCondition,$I437="",
_xlpm.IsPeriodBlankCondition,ISBLANK($A438),
_xlpm.Calculation,IF(_xlpm.IsPeriodBlankCondition,"",IF(_xlpm.IsPrincipalRemainingBlankCondition,"",IF(_xlpm.IsPrincipalZeroCondition,"",_xlpm.CumulativeHousingPaymentsIncludingAdditionalCosts))),
_xlpm.Calculation
)</f>
        <v/>
      </c>
    </row>
    <row r="439" spans="2:17" x14ac:dyDescent="0.3">
      <c r="B439" s="34" t="str">
        <f t="shared" si="53"/>
        <v/>
      </c>
      <c r="C439" s="53">
        <v>0.1</v>
      </c>
      <c r="D439" s="35" t="str">
        <f>_xlfn.LET(
_xlpm.Payment,IF(OR($C439&lt;&gt;$C438,$C438=""),-PMT($C439/12,COUNT($A439:$A$628),$I438),$D438),
_xlpm.IsPrincipalRemainingZeroCondition,ROUND($I438,2)=0,
_xlpm.IsPrincipalRemainingBlankCondition,$I438="",
_xlpm.IsPeriodBlankCondition,ISBLANK($A439),
_xlpm.Calculation,IF(_xlpm.IsPeriodBlankCondition,"",IF(_xlpm.IsPrincipalRemainingBlankCondition,"",IF(_xlpm.IsPrincipalRemainingZeroCondition,"",_xlpm.Payment))),
_xlpm.Calculation
)</f>
        <v/>
      </c>
      <c r="E439" s="4" t="str">
        <f t="shared" si="54"/>
        <v/>
      </c>
      <c r="F439" s="4" t="str" cm="1">
        <f t="array" ref="F439">_xlfn.LET(
_xlpm.InterestCalculation,$I438*($C439/12),
_xlpm.IsPrincipalRemainingZeroCondition,ROUND($I438,2)=0,
_xlpm.IsPrincipalRemainingBlankCondition,$I438="",
_xlpm.IsPeriodBlankCondition,ISBLANK($A439),
_xlpm.Calculation,IF(_xlpm.IsPeriodBlankCondition,"",IF(_xlpm.IsPrincipalRemainingBlankCondition,"",IF(_xlpm.IsPrincipalRemainingZeroCondition,"",_xlpm.InterestCalculation))),
_xlpm.Calculation
)</f>
        <v/>
      </c>
      <c r="G439" s="4" t="str">
        <f t="shared" si="56"/>
        <v/>
      </c>
      <c r="H439" s="4"/>
      <c r="I439" s="4" t="str">
        <f t="shared" si="49"/>
        <v/>
      </c>
      <c r="J439" s="4" t="str">
        <f t="shared" si="50"/>
        <v/>
      </c>
      <c r="K439" s="4" t="str">
        <f t="shared" si="51"/>
        <v/>
      </c>
      <c r="L439" s="4" t="str">
        <f t="shared" si="52"/>
        <v/>
      </c>
      <c r="M439" s="4" t="str">
        <f>_xlfn.LET(
_xlpm.CumulativeInterestCalculation,SUM($F$29:$F439),
_xlpm.IsPrincipalZeroCondition,ROUND($I438,2) = 0,
_xlpm.IsPrincipalRemainingBlankCondition,$I438="",
_xlpm.IsPeriodBlankCondition,ISBLANK($A439),
_xlpm.Calculation,IF(_xlpm.IsPeriodBlankCondition,"",IF(_xlpm.IsPrincipalRemainingBlankCondition,"",IF(_xlpm.IsPrincipalZeroCondition,"",_xlpm.CumulativeInterestCalculation))),
_xlpm.Calculation
)</f>
        <v/>
      </c>
      <c r="N439" s="4" t="str">
        <f>_xlfn.LET(
_xlpm.CumulativePrincipalCalculation,SUM($G$29:$H439),
_xlpm.CumulativePrincipalCalculationIfPrincipalLessThenOrEqualToMonthlyPaymentCondition,$N438+$H439,
_xlpm.PrincipalOwedCalculation,$B$10-$F439,
_xlpm.IsPrincipalLessThenOrEqualToMonthlyPaymentCondition,$I438&lt;=$B$10,
_xlpm.IsPrincipalZeroCondition,ROUND($I438,2) = 0,
_xlpm.IsPrincipalRemainingBlankCondition,$I438="",
_xlpm.IsPeriodBlankCondition,ISBLANK($A439),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39" s="4" t="str">
        <f>_xlfn.LET(
_xlpm.CumulativePMICalculation,SUM($K$29:$K439),
_xlpm.IsPrincipalZeroCondition,ROUND($I438,2) = 0,
_xlpm.IsPrincipalRemainingBlankCondition,$I438="",
_xlpm.IsPeriodBlankCondition,ISBLANK($A439),
_xlpm.Calculation,IF(_xlpm.IsPeriodBlankCondition,"",IF(_xlpm.IsPrincipalRemainingBlankCondition,"",IF(_xlpm.IsPrincipalZeroCondition,"",_xlpm.CumulativePMICalculation))),
_xlpm.Calculation
)</f>
        <v/>
      </c>
      <c r="P439" s="4" t="str">
        <f t="shared" si="55"/>
        <v/>
      </c>
      <c r="Q439" s="4" t="str">
        <f>_xlfn.LET(
_xlpm.CumulativeHousingPaymentsIncludingAdditionalCosts,SUM($L$29:$L439),
_xlpm.PrincipalOwedCalculation,$B$10-$F439,
_xlpm.IsPrincipalLessThenOrEqualToMonthlyPaymentCondition,$I438&lt;=$B$10,
_xlpm.IsPrincipalZeroCondition,ROUND($I438,2) = 0,
_xlpm.IsPrincipalRemainingBlankCondition,$I438="",
_xlpm.IsPeriodBlankCondition,ISBLANK($A439),
_xlpm.Calculation,IF(_xlpm.IsPeriodBlankCondition,"",IF(_xlpm.IsPrincipalRemainingBlankCondition,"",IF(_xlpm.IsPrincipalZeroCondition,"",_xlpm.CumulativeHousingPaymentsIncludingAdditionalCosts))),
_xlpm.Calculation
)</f>
        <v/>
      </c>
    </row>
    <row r="440" spans="2:17" x14ac:dyDescent="0.3">
      <c r="B440" s="34" t="str">
        <f t="shared" si="53"/>
        <v/>
      </c>
      <c r="C440" s="53">
        <v>0.1</v>
      </c>
      <c r="D440" s="35" t="str">
        <f>_xlfn.LET(
_xlpm.Payment,IF(OR($C440&lt;&gt;$C439,$C439=""),-PMT($C440/12,COUNT($A440:$A$628),$I439),$D439),
_xlpm.IsPrincipalRemainingZeroCondition,ROUND($I439,2)=0,
_xlpm.IsPrincipalRemainingBlankCondition,$I439="",
_xlpm.IsPeriodBlankCondition,ISBLANK($A440),
_xlpm.Calculation,IF(_xlpm.IsPeriodBlankCondition,"",IF(_xlpm.IsPrincipalRemainingBlankCondition,"",IF(_xlpm.IsPrincipalRemainingZeroCondition,"",_xlpm.Payment))),
_xlpm.Calculation
)</f>
        <v/>
      </c>
      <c r="E440" s="4" t="str">
        <f t="shared" si="54"/>
        <v/>
      </c>
      <c r="F440" s="4" t="str" cm="1">
        <f t="array" ref="F440">_xlfn.LET(
_xlpm.InterestCalculation,$I439*($C440/12),
_xlpm.IsPrincipalRemainingZeroCondition,ROUND($I439,2)=0,
_xlpm.IsPrincipalRemainingBlankCondition,$I439="",
_xlpm.IsPeriodBlankCondition,ISBLANK($A440),
_xlpm.Calculation,IF(_xlpm.IsPeriodBlankCondition,"",IF(_xlpm.IsPrincipalRemainingBlankCondition,"",IF(_xlpm.IsPrincipalRemainingZeroCondition,"",_xlpm.InterestCalculation))),
_xlpm.Calculation
)</f>
        <v/>
      </c>
      <c r="G440" s="4" t="str">
        <f t="shared" si="56"/>
        <v/>
      </c>
      <c r="H440" s="4"/>
      <c r="I440" s="4" t="str">
        <f t="shared" si="49"/>
        <v/>
      </c>
      <c r="J440" s="4" t="str">
        <f t="shared" si="50"/>
        <v/>
      </c>
      <c r="K440" s="4" t="str">
        <f t="shared" si="51"/>
        <v/>
      </c>
      <c r="L440" s="4" t="str">
        <f t="shared" si="52"/>
        <v/>
      </c>
      <c r="M440" s="4" t="str">
        <f>_xlfn.LET(
_xlpm.CumulativeInterestCalculation,SUM($F$29:$F440),
_xlpm.IsPrincipalZeroCondition,ROUND($I439,2) = 0,
_xlpm.IsPrincipalRemainingBlankCondition,$I439="",
_xlpm.IsPeriodBlankCondition,ISBLANK($A440),
_xlpm.Calculation,IF(_xlpm.IsPeriodBlankCondition,"",IF(_xlpm.IsPrincipalRemainingBlankCondition,"",IF(_xlpm.IsPrincipalZeroCondition,"",_xlpm.CumulativeInterestCalculation))),
_xlpm.Calculation
)</f>
        <v/>
      </c>
      <c r="N440" s="4" t="str">
        <f>_xlfn.LET(
_xlpm.CumulativePrincipalCalculation,SUM($G$29:$H440),
_xlpm.CumulativePrincipalCalculationIfPrincipalLessThenOrEqualToMonthlyPaymentCondition,$N439+$H440,
_xlpm.PrincipalOwedCalculation,$B$10-$F440,
_xlpm.IsPrincipalLessThenOrEqualToMonthlyPaymentCondition,$I439&lt;=$B$10,
_xlpm.IsPrincipalZeroCondition,ROUND($I439,2) = 0,
_xlpm.IsPrincipalRemainingBlankCondition,$I439="",
_xlpm.IsPeriodBlankCondition,ISBLANK($A440),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40" s="4" t="str">
        <f>_xlfn.LET(
_xlpm.CumulativePMICalculation,SUM($K$29:$K440),
_xlpm.IsPrincipalZeroCondition,ROUND($I439,2) = 0,
_xlpm.IsPrincipalRemainingBlankCondition,$I439="",
_xlpm.IsPeriodBlankCondition,ISBLANK($A440),
_xlpm.Calculation,IF(_xlpm.IsPeriodBlankCondition,"",IF(_xlpm.IsPrincipalRemainingBlankCondition,"",IF(_xlpm.IsPrincipalZeroCondition,"",_xlpm.CumulativePMICalculation))),
_xlpm.Calculation
)</f>
        <v/>
      </c>
      <c r="P440" s="4" t="str">
        <f t="shared" si="55"/>
        <v/>
      </c>
      <c r="Q440" s="4" t="str">
        <f>_xlfn.LET(
_xlpm.CumulativeHousingPaymentsIncludingAdditionalCosts,SUM($L$29:$L440),
_xlpm.PrincipalOwedCalculation,$B$10-$F440,
_xlpm.IsPrincipalLessThenOrEqualToMonthlyPaymentCondition,$I439&lt;=$B$10,
_xlpm.IsPrincipalZeroCondition,ROUND($I439,2) = 0,
_xlpm.IsPrincipalRemainingBlankCondition,$I439="",
_xlpm.IsPeriodBlankCondition,ISBLANK($A440),
_xlpm.Calculation,IF(_xlpm.IsPeriodBlankCondition,"",IF(_xlpm.IsPrincipalRemainingBlankCondition,"",IF(_xlpm.IsPrincipalZeroCondition,"",_xlpm.CumulativeHousingPaymentsIncludingAdditionalCosts))),
_xlpm.Calculation
)</f>
        <v/>
      </c>
    </row>
    <row r="441" spans="2:17" x14ac:dyDescent="0.3">
      <c r="B441" s="34" t="str">
        <f t="shared" si="53"/>
        <v/>
      </c>
      <c r="C441" s="53">
        <v>0.1</v>
      </c>
      <c r="D441" s="35" t="str">
        <f>_xlfn.LET(
_xlpm.Payment,IF(OR($C441&lt;&gt;$C440,$C440=""),-PMT($C441/12,COUNT($A441:$A$628),$I440),$D440),
_xlpm.IsPrincipalRemainingZeroCondition,ROUND($I440,2)=0,
_xlpm.IsPrincipalRemainingBlankCondition,$I440="",
_xlpm.IsPeriodBlankCondition,ISBLANK($A441),
_xlpm.Calculation,IF(_xlpm.IsPeriodBlankCondition,"",IF(_xlpm.IsPrincipalRemainingBlankCondition,"",IF(_xlpm.IsPrincipalRemainingZeroCondition,"",_xlpm.Payment))),
_xlpm.Calculation
)</f>
        <v/>
      </c>
      <c r="E441" s="4" t="str">
        <f t="shared" si="54"/>
        <v/>
      </c>
      <c r="F441" s="4" t="str" cm="1">
        <f t="array" ref="F441">_xlfn.LET(
_xlpm.InterestCalculation,$I440*($C441/12),
_xlpm.IsPrincipalRemainingZeroCondition,ROUND($I440,2)=0,
_xlpm.IsPrincipalRemainingBlankCondition,$I440="",
_xlpm.IsPeriodBlankCondition,ISBLANK($A441),
_xlpm.Calculation,IF(_xlpm.IsPeriodBlankCondition,"",IF(_xlpm.IsPrincipalRemainingBlankCondition,"",IF(_xlpm.IsPrincipalRemainingZeroCondition,"",_xlpm.InterestCalculation))),
_xlpm.Calculation
)</f>
        <v/>
      </c>
      <c r="G441" s="4" t="str">
        <f t="shared" si="56"/>
        <v/>
      </c>
      <c r="H441" s="4"/>
      <c r="I441" s="4" t="str">
        <f t="shared" si="49"/>
        <v/>
      </c>
      <c r="J441" s="4" t="str">
        <f t="shared" si="50"/>
        <v/>
      </c>
      <c r="K441" s="4" t="str">
        <f t="shared" si="51"/>
        <v/>
      </c>
      <c r="L441" s="4" t="str">
        <f t="shared" si="52"/>
        <v/>
      </c>
      <c r="M441" s="4" t="str">
        <f>_xlfn.LET(
_xlpm.CumulativeInterestCalculation,SUM($F$29:$F441),
_xlpm.IsPrincipalZeroCondition,ROUND($I440,2) = 0,
_xlpm.IsPrincipalRemainingBlankCondition,$I440="",
_xlpm.IsPeriodBlankCondition,ISBLANK($A441),
_xlpm.Calculation,IF(_xlpm.IsPeriodBlankCondition,"",IF(_xlpm.IsPrincipalRemainingBlankCondition,"",IF(_xlpm.IsPrincipalZeroCondition,"",_xlpm.CumulativeInterestCalculation))),
_xlpm.Calculation
)</f>
        <v/>
      </c>
      <c r="N441" s="4" t="str">
        <f>_xlfn.LET(
_xlpm.CumulativePrincipalCalculation,SUM($G$29:$H441),
_xlpm.CumulativePrincipalCalculationIfPrincipalLessThenOrEqualToMonthlyPaymentCondition,$N440+$H441,
_xlpm.PrincipalOwedCalculation,$B$10-$F441,
_xlpm.IsPrincipalLessThenOrEqualToMonthlyPaymentCondition,$I440&lt;=$B$10,
_xlpm.IsPrincipalZeroCondition,ROUND($I440,2) = 0,
_xlpm.IsPrincipalRemainingBlankCondition,$I440="",
_xlpm.IsPeriodBlankCondition,ISBLANK($A441),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41" s="4" t="str">
        <f>_xlfn.LET(
_xlpm.CumulativePMICalculation,SUM($K$29:$K441),
_xlpm.IsPrincipalZeroCondition,ROUND($I440,2) = 0,
_xlpm.IsPrincipalRemainingBlankCondition,$I440="",
_xlpm.IsPeriodBlankCondition,ISBLANK($A441),
_xlpm.Calculation,IF(_xlpm.IsPeriodBlankCondition,"",IF(_xlpm.IsPrincipalRemainingBlankCondition,"",IF(_xlpm.IsPrincipalZeroCondition,"",_xlpm.CumulativePMICalculation))),
_xlpm.Calculation
)</f>
        <v/>
      </c>
      <c r="P441" s="4" t="str">
        <f t="shared" si="55"/>
        <v/>
      </c>
      <c r="Q441" s="4" t="str">
        <f>_xlfn.LET(
_xlpm.CumulativeHousingPaymentsIncludingAdditionalCosts,SUM($L$29:$L441),
_xlpm.PrincipalOwedCalculation,$B$10-$F441,
_xlpm.IsPrincipalLessThenOrEqualToMonthlyPaymentCondition,$I440&lt;=$B$10,
_xlpm.IsPrincipalZeroCondition,ROUND($I440,2) = 0,
_xlpm.IsPrincipalRemainingBlankCondition,$I440="",
_xlpm.IsPeriodBlankCondition,ISBLANK($A441),
_xlpm.Calculation,IF(_xlpm.IsPeriodBlankCondition,"",IF(_xlpm.IsPrincipalRemainingBlankCondition,"",IF(_xlpm.IsPrincipalZeroCondition,"",_xlpm.CumulativeHousingPaymentsIncludingAdditionalCosts))),
_xlpm.Calculation
)</f>
        <v/>
      </c>
    </row>
    <row r="442" spans="2:17" x14ac:dyDescent="0.3">
      <c r="B442" s="34" t="str">
        <f t="shared" si="53"/>
        <v/>
      </c>
      <c r="C442" s="53">
        <v>0.1</v>
      </c>
      <c r="D442" s="35" t="str">
        <f>_xlfn.LET(
_xlpm.Payment,IF(OR($C442&lt;&gt;$C441,$C441=""),-PMT($C442/12,COUNT($A442:$A$628),$I441),$D441),
_xlpm.IsPrincipalRemainingZeroCondition,ROUND($I441,2)=0,
_xlpm.IsPrincipalRemainingBlankCondition,$I441="",
_xlpm.IsPeriodBlankCondition,ISBLANK($A442),
_xlpm.Calculation,IF(_xlpm.IsPeriodBlankCondition,"",IF(_xlpm.IsPrincipalRemainingBlankCondition,"",IF(_xlpm.IsPrincipalRemainingZeroCondition,"",_xlpm.Payment))),
_xlpm.Calculation
)</f>
        <v/>
      </c>
      <c r="E442" s="4" t="str">
        <f t="shared" si="54"/>
        <v/>
      </c>
      <c r="F442" s="4" t="str" cm="1">
        <f t="array" ref="F442">_xlfn.LET(
_xlpm.InterestCalculation,$I441*($C442/12),
_xlpm.IsPrincipalRemainingZeroCondition,ROUND($I441,2)=0,
_xlpm.IsPrincipalRemainingBlankCondition,$I441="",
_xlpm.IsPeriodBlankCondition,ISBLANK($A442),
_xlpm.Calculation,IF(_xlpm.IsPeriodBlankCondition,"",IF(_xlpm.IsPrincipalRemainingBlankCondition,"",IF(_xlpm.IsPrincipalRemainingZeroCondition,"",_xlpm.InterestCalculation))),
_xlpm.Calculation
)</f>
        <v/>
      </c>
      <c r="G442" s="4" t="str">
        <f t="shared" si="56"/>
        <v/>
      </c>
      <c r="H442" s="4"/>
      <c r="I442" s="4" t="str">
        <f t="shared" si="49"/>
        <v/>
      </c>
      <c r="J442" s="4" t="str">
        <f t="shared" si="50"/>
        <v/>
      </c>
      <c r="K442" s="4" t="str">
        <f t="shared" si="51"/>
        <v/>
      </c>
      <c r="L442" s="4" t="str">
        <f t="shared" si="52"/>
        <v/>
      </c>
      <c r="M442" s="4" t="str">
        <f>_xlfn.LET(
_xlpm.CumulativeInterestCalculation,SUM($F$29:$F442),
_xlpm.IsPrincipalZeroCondition,ROUND($I441,2) = 0,
_xlpm.IsPrincipalRemainingBlankCondition,$I441="",
_xlpm.IsPeriodBlankCondition,ISBLANK($A442),
_xlpm.Calculation,IF(_xlpm.IsPeriodBlankCondition,"",IF(_xlpm.IsPrincipalRemainingBlankCondition,"",IF(_xlpm.IsPrincipalZeroCondition,"",_xlpm.CumulativeInterestCalculation))),
_xlpm.Calculation
)</f>
        <v/>
      </c>
      <c r="N442" s="4" t="str">
        <f>_xlfn.LET(
_xlpm.CumulativePrincipalCalculation,SUM($G$29:$H442),
_xlpm.CumulativePrincipalCalculationIfPrincipalLessThenOrEqualToMonthlyPaymentCondition,$N441+$H442,
_xlpm.PrincipalOwedCalculation,$B$10-$F442,
_xlpm.IsPrincipalLessThenOrEqualToMonthlyPaymentCondition,$I441&lt;=$B$10,
_xlpm.IsPrincipalZeroCondition,ROUND($I441,2) = 0,
_xlpm.IsPrincipalRemainingBlankCondition,$I441="",
_xlpm.IsPeriodBlankCondition,ISBLANK($A442),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42" s="4" t="str">
        <f>_xlfn.LET(
_xlpm.CumulativePMICalculation,SUM($K$29:$K442),
_xlpm.IsPrincipalZeroCondition,ROUND($I441,2) = 0,
_xlpm.IsPrincipalRemainingBlankCondition,$I441="",
_xlpm.IsPeriodBlankCondition,ISBLANK($A442),
_xlpm.Calculation,IF(_xlpm.IsPeriodBlankCondition,"",IF(_xlpm.IsPrincipalRemainingBlankCondition,"",IF(_xlpm.IsPrincipalZeroCondition,"",_xlpm.CumulativePMICalculation))),
_xlpm.Calculation
)</f>
        <v/>
      </c>
      <c r="P442" s="4" t="str">
        <f t="shared" si="55"/>
        <v/>
      </c>
      <c r="Q442" s="4" t="str">
        <f>_xlfn.LET(
_xlpm.CumulativeHousingPaymentsIncludingAdditionalCosts,SUM($L$29:$L442),
_xlpm.PrincipalOwedCalculation,$B$10-$F442,
_xlpm.IsPrincipalLessThenOrEqualToMonthlyPaymentCondition,$I441&lt;=$B$10,
_xlpm.IsPrincipalZeroCondition,ROUND($I441,2) = 0,
_xlpm.IsPrincipalRemainingBlankCondition,$I441="",
_xlpm.IsPeriodBlankCondition,ISBLANK($A442),
_xlpm.Calculation,IF(_xlpm.IsPeriodBlankCondition,"",IF(_xlpm.IsPrincipalRemainingBlankCondition,"",IF(_xlpm.IsPrincipalZeroCondition,"",_xlpm.CumulativeHousingPaymentsIncludingAdditionalCosts))),
_xlpm.Calculation
)</f>
        <v/>
      </c>
    </row>
    <row r="443" spans="2:17" x14ac:dyDescent="0.3">
      <c r="B443" s="34" t="str">
        <f t="shared" si="53"/>
        <v/>
      </c>
      <c r="C443" s="53">
        <v>0.1</v>
      </c>
      <c r="D443" s="35" t="str">
        <f>_xlfn.LET(
_xlpm.Payment,IF(OR($C443&lt;&gt;$C442,$C442=""),-PMT($C443/12,COUNT($A443:$A$628),$I442),$D442),
_xlpm.IsPrincipalRemainingZeroCondition,ROUND($I442,2)=0,
_xlpm.IsPrincipalRemainingBlankCondition,$I442="",
_xlpm.IsPeriodBlankCondition,ISBLANK($A443),
_xlpm.Calculation,IF(_xlpm.IsPeriodBlankCondition,"",IF(_xlpm.IsPrincipalRemainingBlankCondition,"",IF(_xlpm.IsPrincipalRemainingZeroCondition,"",_xlpm.Payment))),
_xlpm.Calculation
)</f>
        <v/>
      </c>
      <c r="E443" s="4" t="str">
        <f t="shared" si="54"/>
        <v/>
      </c>
      <c r="F443" s="4" t="str" cm="1">
        <f t="array" ref="F443">_xlfn.LET(
_xlpm.InterestCalculation,$I442*($C443/12),
_xlpm.IsPrincipalRemainingZeroCondition,ROUND($I442,2)=0,
_xlpm.IsPrincipalRemainingBlankCondition,$I442="",
_xlpm.IsPeriodBlankCondition,ISBLANK($A443),
_xlpm.Calculation,IF(_xlpm.IsPeriodBlankCondition,"",IF(_xlpm.IsPrincipalRemainingBlankCondition,"",IF(_xlpm.IsPrincipalRemainingZeroCondition,"",_xlpm.InterestCalculation))),
_xlpm.Calculation
)</f>
        <v/>
      </c>
      <c r="G443" s="4" t="str">
        <f t="shared" si="56"/>
        <v/>
      </c>
      <c r="H443" s="4"/>
      <c r="I443" s="4" t="str">
        <f t="shared" si="49"/>
        <v/>
      </c>
      <c r="J443" s="4" t="str">
        <f t="shared" si="50"/>
        <v/>
      </c>
      <c r="K443" s="4" t="str">
        <f t="shared" si="51"/>
        <v/>
      </c>
      <c r="L443" s="4" t="str">
        <f t="shared" si="52"/>
        <v/>
      </c>
      <c r="M443" s="4" t="str">
        <f>_xlfn.LET(
_xlpm.CumulativeInterestCalculation,SUM($F$29:$F443),
_xlpm.IsPrincipalZeroCondition,ROUND($I442,2) = 0,
_xlpm.IsPrincipalRemainingBlankCondition,$I442="",
_xlpm.IsPeriodBlankCondition,ISBLANK($A443),
_xlpm.Calculation,IF(_xlpm.IsPeriodBlankCondition,"",IF(_xlpm.IsPrincipalRemainingBlankCondition,"",IF(_xlpm.IsPrincipalZeroCondition,"",_xlpm.CumulativeInterestCalculation))),
_xlpm.Calculation
)</f>
        <v/>
      </c>
      <c r="N443" s="4" t="str">
        <f>_xlfn.LET(
_xlpm.CumulativePrincipalCalculation,SUM($G$29:$H443),
_xlpm.CumulativePrincipalCalculationIfPrincipalLessThenOrEqualToMonthlyPaymentCondition,$N442+$H443,
_xlpm.PrincipalOwedCalculation,$B$10-$F443,
_xlpm.IsPrincipalLessThenOrEqualToMonthlyPaymentCondition,$I442&lt;=$B$10,
_xlpm.IsPrincipalZeroCondition,ROUND($I442,2) = 0,
_xlpm.IsPrincipalRemainingBlankCondition,$I442="",
_xlpm.IsPeriodBlankCondition,ISBLANK($A443),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43" s="4" t="str">
        <f>_xlfn.LET(
_xlpm.CumulativePMICalculation,SUM($K$29:$K443),
_xlpm.IsPrincipalZeroCondition,ROUND($I442,2) = 0,
_xlpm.IsPrincipalRemainingBlankCondition,$I442="",
_xlpm.IsPeriodBlankCondition,ISBLANK($A443),
_xlpm.Calculation,IF(_xlpm.IsPeriodBlankCondition,"",IF(_xlpm.IsPrincipalRemainingBlankCondition,"",IF(_xlpm.IsPrincipalZeroCondition,"",_xlpm.CumulativePMICalculation))),
_xlpm.Calculation
)</f>
        <v/>
      </c>
      <c r="P443" s="4" t="str">
        <f t="shared" si="55"/>
        <v/>
      </c>
      <c r="Q443" s="4" t="str">
        <f>_xlfn.LET(
_xlpm.CumulativeHousingPaymentsIncludingAdditionalCosts,SUM($L$29:$L443),
_xlpm.PrincipalOwedCalculation,$B$10-$F443,
_xlpm.IsPrincipalLessThenOrEqualToMonthlyPaymentCondition,$I442&lt;=$B$10,
_xlpm.IsPrincipalZeroCondition,ROUND($I442,2) = 0,
_xlpm.IsPrincipalRemainingBlankCondition,$I442="",
_xlpm.IsPeriodBlankCondition,ISBLANK($A443),
_xlpm.Calculation,IF(_xlpm.IsPeriodBlankCondition,"",IF(_xlpm.IsPrincipalRemainingBlankCondition,"",IF(_xlpm.IsPrincipalZeroCondition,"",_xlpm.CumulativeHousingPaymentsIncludingAdditionalCosts))),
_xlpm.Calculation
)</f>
        <v/>
      </c>
    </row>
    <row r="444" spans="2:17" x14ac:dyDescent="0.3">
      <c r="B444" s="34" t="str">
        <f t="shared" si="53"/>
        <v/>
      </c>
      <c r="C444" s="53">
        <v>0.1</v>
      </c>
      <c r="D444" s="35" t="str">
        <f>_xlfn.LET(
_xlpm.Payment,IF(OR($C444&lt;&gt;$C443,$C443=""),-PMT($C444/12,COUNT($A444:$A$628),$I443),$D443),
_xlpm.IsPrincipalRemainingZeroCondition,ROUND($I443,2)=0,
_xlpm.IsPrincipalRemainingBlankCondition,$I443="",
_xlpm.IsPeriodBlankCondition,ISBLANK($A444),
_xlpm.Calculation,IF(_xlpm.IsPeriodBlankCondition,"",IF(_xlpm.IsPrincipalRemainingBlankCondition,"",IF(_xlpm.IsPrincipalRemainingZeroCondition,"",_xlpm.Payment))),
_xlpm.Calculation
)</f>
        <v/>
      </c>
      <c r="E444" s="4" t="str">
        <f t="shared" si="54"/>
        <v/>
      </c>
      <c r="F444" s="4" t="str" cm="1">
        <f t="array" ref="F444">_xlfn.LET(
_xlpm.InterestCalculation,$I443*($C444/12),
_xlpm.IsPrincipalRemainingZeroCondition,ROUND($I443,2)=0,
_xlpm.IsPrincipalRemainingBlankCondition,$I443="",
_xlpm.IsPeriodBlankCondition,ISBLANK($A444),
_xlpm.Calculation,IF(_xlpm.IsPeriodBlankCondition,"",IF(_xlpm.IsPrincipalRemainingBlankCondition,"",IF(_xlpm.IsPrincipalRemainingZeroCondition,"",_xlpm.InterestCalculation))),
_xlpm.Calculation
)</f>
        <v/>
      </c>
      <c r="G444" s="4" t="str">
        <f t="shared" si="56"/>
        <v/>
      </c>
      <c r="H444" s="4"/>
      <c r="I444" s="4" t="str">
        <f t="shared" si="49"/>
        <v/>
      </c>
      <c r="J444" s="4" t="str">
        <f t="shared" si="50"/>
        <v/>
      </c>
      <c r="K444" s="4" t="str">
        <f t="shared" si="51"/>
        <v/>
      </c>
      <c r="L444" s="4" t="str">
        <f t="shared" si="52"/>
        <v/>
      </c>
      <c r="M444" s="4" t="str">
        <f>_xlfn.LET(
_xlpm.CumulativeInterestCalculation,SUM($F$29:$F444),
_xlpm.IsPrincipalZeroCondition,ROUND($I443,2) = 0,
_xlpm.IsPrincipalRemainingBlankCondition,$I443="",
_xlpm.IsPeriodBlankCondition,ISBLANK($A444),
_xlpm.Calculation,IF(_xlpm.IsPeriodBlankCondition,"",IF(_xlpm.IsPrincipalRemainingBlankCondition,"",IF(_xlpm.IsPrincipalZeroCondition,"",_xlpm.CumulativeInterestCalculation))),
_xlpm.Calculation
)</f>
        <v/>
      </c>
      <c r="N444" s="4" t="str">
        <f>_xlfn.LET(
_xlpm.CumulativePrincipalCalculation,SUM($G$29:$H444),
_xlpm.CumulativePrincipalCalculationIfPrincipalLessThenOrEqualToMonthlyPaymentCondition,$N443+$H444,
_xlpm.PrincipalOwedCalculation,$B$10-$F444,
_xlpm.IsPrincipalLessThenOrEqualToMonthlyPaymentCondition,$I443&lt;=$B$10,
_xlpm.IsPrincipalZeroCondition,ROUND($I443,2) = 0,
_xlpm.IsPrincipalRemainingBlankCondition,$I443="",
_xlpm.IsPeriodBlankCondition,ISBLANK($A444),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44" s="4" t="str">
        <f>_xlfn.LET(
_xlpm.CumulativePMICalculation,SUM($K$29:$K444),
_xlpm.IsPrincipalZeroCondition,ROUND($I443,2) = 0,
_xlpm.IsPrincipalRemainingBlankCondition,$I443="",
_xlpm.IsPeriodBlankCondition,ISBLANK($A444),
_xlpm.Calculation,IF(_xlpm.IsPeriodBlankCondition,"",IF(_xlpm.IsPrincipalRemainingBlankCondition,"",IF(_xlpm.IsPrincipalZeroCondition,"",_xlpm.CumulativePMICalculation))),
_xlpm.Calculation
)</f>
        <v/>
      </c>
      <c r="P444" s="4" t="str">
        <f t="shared" si="55"/>
        <v/>
      </c>
      <c r="Q444" s="4" t="str">
        <f>_xlfn.LET(
_xlpm.CumulativeHousingPaymentsIncludingAdditionalCosts,SUM($L$29:$L444),
_xlpm.PrincipalOwedCalculation,$B$10-$F444,
_xlpm.IsPrincipalLessThenOrEqualToMonthlyPaymentCondition,$I443&lt;=$B$10,
_xlpm.IsPrincipalZeroCondition,ROUND($I443,2) = 0,
_xlpm.IsPrincipalRemainingBlankCondition,$I443="",
_xlpm.IsPeriodBlankCondition,ISBLANK($A444),
_xlpm.Calculation,IF(_xlpm.IsPeriodBlankCondition,"",IF(_xlpm.IsPrincipalRemainingBlankCondition,"",IF(_xlpm.IsPrincipalZeroCondition,"",_xlpm.CumulativeHousingPaymentsIncludingAdditionalCosts))),
_xlpm.Calculation
)</f>
        <v/>
      </c>
    </row>
    <row r="445" spans="2:17" x14ac:dyDescent="0.3">
      <c r="B445" s="34" t="str">
        <f t="shared" si="53"/>
        <v/>
      </c>
      <c r="C445" s="53">
        <v>0.1</v>
      </c>
      <c r="D445" s="35" t="str">
        <f>_xlfn.LET(
_xlpm.Payment,IF(OR($C445&lt;&gt;$C444,$C444=""),-PMT($C445/12,COUNT($A445:$A$628),$I444),$D444),
_xlpm.IsPrincipalRemainingZeroCondition,ROUND($I444,2)=0,
_xlpm.IsPrincipalRemainingBlankCondition,$I444="",
_xlpm.IsPeriodBlankCondition,ISBLANK($A445),
_xlpm.Calculation,IF(_xlpm.IsPeriodBlankCondition,"",IF(_xlpm.IsPrincipalRemainingBlankCondition,"",IF(_xlpm.IsPrincipalRemainingZeroCondition,"",_xlpm.Payment))),
_xlpm.Calculation
)</f>
        <v/>
      </c>
      <c r="E445" s="4" t="str">
        <f t="shared" si="54"/>
        <v/>
      </c>
      <c r="F445" s="4" t="str" cm="1">
        <f t="array" ref="F445">_xlfn.LET(
_xlpm.InterestCalculation,$I444*($C445/12),
_xlpm.IsPrincipalRemainingZeroCondition,ROUND($I444,2)=0,
_xlpm.IsPrincipalRemainingBlankCondition,$I444="",
_xlpm.IsPeriodBlankCondition,ISBLANK($A445),
_xlpm.Calculation,IF(_xlpm.IsPeriodBlankCondition,"",IF(_xlpm.IsPrincipalRemainingBlankCondition,"",IF(_xlpm.IsPrincipalRemainingZeroCondition,"",_xlpm.InterestCalculation))),
_xlpm.Calculation
)</f>
        <v/>
      </c>
      <c r="G445" s="4" t="str">
        <f t="shared" si="56"/>
        <v/>
      </c>
      <c r="H445" s="4"/>
      <c r="I445" s="4" t="str">
        <f t="shared" si="49"/>
        <v/>
      </c>
      <c r="J445" s="4" t="str">
        <f t="shared" si="50"/>
        <v/>
      </c>
      <c r="K445" s="4" t="str">
        <f t="shared" si="51"/>
        <v/>
      </c>
      <c r="L445" s="4" t="str">
        <f t="shared" si="52"/>
        <v/>
      </c>
      <c r="M445" s="4" t="str">
        <f>_xlfn.LET(
_xlpm.CumulativeInterestCalculation,SUM($F$29:$F445),
_xlpm.IsPrincipalZeroCondition,ROUND($I444,2) = 0,
_xlpm.IsPrincipalRemainingBlankCondition,$I444="",
_xlpm.IsPeriodBlankCondition,ISBLANK($A445),
_xlpm.Calculation,IF(_xlpm.IsPeriodBlankCondition,"",IF(_xlpm.IsPrincipalRemainingBlankCondition,"",IF(_xlpm.IsPrincipalZeroCondition,"",_xlpm.CumulativeInterestCalculation))),
_xlpm.Calculation
)</f>
        <v/>
      </c>
      <c r="N445" s="4" t="str">
        <f>_xlfn.LET(
_xlpm.CumulativePrincipalCalculation,SUM($G$29:$H445),
_xlpm.CumulativePrincipalCalculationIfPrincipalLessThenOrEqualToMonthlyPaymentCondition,$N444+$H445,
_xlpm.PrincipalOwedCalculation,$B$10-$F445,
_xlpm.IsPrincipalLessThenOrEqualToMonthlyPaymentCondition,$I444&lt;=$B$10,
_xlpm.IsPrincipalZeroCondition,ROUND($I444,2) = 0,
_xlpm.IsPrincipalRemainingBlankCondition,$I444="",
_xlpm.IsPeriodBlankCondition,ISBLANK($A445),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45" s="4" t="str">
        <f>_xlfn.LET(
_xlpm.CumulativePMICalculation,SUM($K$29:$K445),
_xlpm.IsPrincipalZeroCondition,ROUND($I444,2) = 0,
_xlpm.IsPrincipalRemainingBlankCondition,$I444="",
_xlpm.IsPeriodBlankCondition,ISBLANK($A445),
_xlpm.Calculation,IF(_xlpm.IsPeriodBlankCondition,"",IF(_xlpm.IsPrincipalRemainingBlankCondition,"",IF(_xlpm.IsPrincipalZeroCondition,"",_xlpm.CumulativePMICalculation))),
_xlpm.Calculation
)</f>
        <v/>
      </c>
      <c r="P445" s="4" t="str">
        <f t="shared" si="55"/>
        <v/>
      </c>
      <c r="Q445" s="4" t="str">
        <f>_xlfn.LET(
_xlpm.CumulativeHousingPaymentsIncludingAdditionalCosts,SUM($L$29:$L445),
_xlpm.PrincipalOwedCalculation,$B$10-$F445,
_xlpm.IsPrincipalLessThenOrEqualToMonthlyPaymentCondition,$I444&lt;=$B$10,
_xlpm.IsPrincipalZeroCondition,ROUND($I444,2) = 0,
_xlpm.IsPrincipalRemainingBlankCondition,$I444="",
_xlpm.IsPeriodBlankCondition,ISBLANK($A445),
_xlpm.Calculation,IF(_xlpm.IsPeriodBlankCondition,"",IF(_xlpm.IsPrincipalRemainingBlankCondition,"",IF(_xlpm.IsPrincipalZeroCondition,"",_xlpm.CumulativeHousingPaymentsIncludingAdditionalCosts))),
_xlpm.Calculation
)</f>
        <v/>
      </c>
    </row>
    <row r="446" spans="2:17" x14ac:dyDescent="0.3">
      <c r="B446" s="34" t="str">
        <f t="shared" si="53"/>
        <v/>
      </c>
      <c r="C446" s="53">
        <v>0.1</v>
      </c>
      <c r="D446" s="35" t="str">
        <f>_xlfn.LET(
_xlpm.Payment,IF(OR($C446&lt;&gt;$C445,$C445=""),-PMT($C446/12,COUNT($A446:$A$628),$I445),$D445),
_xlpm.IsPrincipalRemainingZeroCondition,ROUND($I445,2)=0,
_xlpm.IsPrincipalRemainingBlankCondition,$I445="",
_xlpm.IsPeriodBlankCondition,ISBLANK($A446),
_xlpm.Calculation,IF(_xlpm.IsPeriodBlankCondition,"",IF(_xlpm.IsPrincipalRemainingBlankCondition,"",IF(_xlpm.IsPrincipalRemainingZeroCondition,"",_xlpm.Payment))),
_xlpm.Calculation
)</f>
        <v/>
      </c>
      <c r="E446" s="4" t="str">
        <f t="shared" si="54"/>
        <v/>
      </c>
      <c r="F446" s="4" t="str" cm="1">
        <f t="array" ref="F446">_xlfn.LET(
_xlpm.InterestCalculation,$I445*($C446/12),
_xlpm.IsPrincipalRemainingZeroCondition,ROUND($I445,2)=0,
_xlpm.IsPrincipalRemainingBlankCondition,$I445="",
_xlpm.IsPeriodBlankCondition,ISBLANK($A446),
_xlpm.Calculation,IF(_xlpm.IsPeriodBlankCondition,"",IF(_xlpm.IsPrincipalRemainingBlankCondition,"",IF(_xlpm.IsPrincipalRemainingZeroCondition,"",_xlpm.InterestCalculation))),
_xlpm.Calculation
)</f>
        <v/>
      </c>
      <c r="G446" s="4" t="str">
        <f t="shared" si="56"/>
        <v/>
      </c>
      <c r="H446" s="4"/>
      <c r="I446" s="4" t="str">
        <f t="shared" si="49"/>
        <v/>
      </c>
      <c r="J446" s="4" t="str">
        <f t="shared" si="50"/>
        <v/>
      </c>
      <c r="K446" s="4" t="str">
        <f t="shared" si="51"/>
        <v/>
      </c>
      <c r="L446" s="4" t="str">
        <f t="shared" si="52"/>
        <v/>
      </c>
      <c r="M446" s="4" t="str">
        <f>_xlfn.LET(
_xlpm.CumulativeInterestCalculation,SUM($F$29:$F446),
_xlpm.IsPrincipalZeroCondition,ROUND($I445,2) = 0,
_xlpm.IsPrincipalRemainingBlankCondition,$I445="",
_xlpm.IsPeriodBlankCondition,ISBLANK($A446),
_xlpm.Calculation,IF(_xlpm.IsPeriodBlankCondition,"",IF(_xlpm.IsPrincipalRemainingBlankCondition,"",IF(_xlpm.IsPrincipalZeroCondition,"",_xlpm.CumulativeInterestCalculation))),
_xlpm.Calculation
)</f>
        <v/>
      </c>
      <c r="N446" s="4" t="str">
        <f>_xlfn.LET(
_xlpm.CumulativePrincipalCalculation,SUM($G$29:$H446),
_xlpm.CumulativePrincipalCalculationIfPrincipalLessThenOrEqualToMonthlyPaymentCondition,$N445+$H446,
_xlpm.PrincipalOwedCalculation,$B$10-$F446,
_xlpm.IsPrincipalLessThenOrEqualToMonthlyPaymentCondition,$I445&lt;=$B$10,
_xlpm.IsPrincipalZeroCondition,ROUND($I445,2) = 0,
_xlpm.IsPrincipalRemainingBlankCondition,$I445="",
_xlpm.IsPeriodBlankCondition,ISBLANK($A446),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46" s="4" t="str">
        <f>_xlfn.LET(
_xlpm.CumulativePMICalculation,SUM($K$29:$K446),
_xlpm.IsPrincipalZeroCondition,ROUND($I445,2) = 0,
_xlpm.IsPrincipalRemainingBlankCondition,$I445="",
_xlpm.IsPeriodBlankCondition,ISBLANK($A446),
_xlpm.Calculation,IF(_xlpm.IsPeriodBlankCondition,"",IF(_xlpm.IsPrincipalRemainingBlankCondition,"",IF(_xlpm.IsPrincipalZeroCondition,"",_xlpm.CumulativePMICalculation))),
_xlpm.Calculation
)</f>
        <v/>
      </c>
      <c r="P446" s="4" t="str">
        <f t="shared" si="55"/>
        <v/>
      </c>
      <c r="Q446" s="4" t="str">
        <f>_xlfn.LET(
_xlpm.CumulativeHousingPaymentsIncludingAdditionalCosts,SUM($L$29:$L446),
_xlpm.PrincipalOwedCalculation,$B$10-$F446,
_xlpm.IsPrincipalLessThenOrEqualToMonthlyPaymentCondition,$I445&lt;=$B$10,
_xlpm.IsPrincipalZeroCondition,ROUND($I445,2) = 0,
_xlpm.IsPrincipalRemainingBlankCondition,$I445="",
_xlpm.IsPeriodBlankCondition,ISBLANK($A446),
_xlpm.Calculation,IF(_xlpm.IsPeriodBlankCondition,"",IF(_xlpm.IsPrincipalRemainingBlankCondition,"",IF(_xlpm.IsPrincipalZeroCondition,"",_xlpm.CumulativeHousingPaymentsIncludingAdditionalCosts))),
_xlpm.Calculation
)</f>
        <v/>
      </c>
    </row>
    <row r="447" spans="2:17" x14ac:dyDescent="0.3">
      <c r="B447" s="34" t="str">
        <f t="shared" si="53"/>
        <v/>
      </c>
      <c r="C447" s="53">
        <v>0.1</v>
      </c>
      <c r="D447" s="35" t="str">
        <f>_xlfn.LET(
_xlpm.Payment,IF(OR($C447&lt;&gt;$C446,$C446=""),-PMT($C447/12,COUNT($A447:$A$628),$I446),$D446),
_xlpm.IsPrincipalRemainingZeroCondition,ROUND($I446,2)=0,
_xlpm.IsPrincipalRemainingBlankCondition,$I446="",
_xlpm.IsPeriodBlankCondition,ISBLANK($A447),
_xlpm.Calculation,IF(_xlpm.IsPeriodBlankCondition,"",IF(_xlpm.IsPrincipalRemainingBlankCondition,"",IF(_xlpm.IsPrincipalRemainingZeroCondition,"",_xlpm.Payment))),
_xlpm.Calculation
)</f>
        <v/>
      </c>
      <c r="E447" s="4" t="str">
        <f t="shared" si="54"/>
        <v/>
      </c>
      <c r="F447" s="4" t="str" cm="1">
        <f t="array" ref="F447">_xlfn.LET(
_xlpm.InterestCalculation,$I446*($C447/12),
_xlpm.IsPrincipalRemainingZeroCondition,ROUND($I446,2)=0,
_xlpm.IsPrincipalRemainingBlankCondition,$I446="",
_xlpm.IsPeriodBlankCondition,ISBLANK($A447),
_xlpm.Calculation,IF(_xlpm.IsPeriodBlankCondition,"",IF(_xlpm.IsPrincipalRemainingBlankCondition,"",IF(_xlpm.IsPrincipalRemainingZeroCondition,"",_xlpm.InterestCalculation))),
_xlpm.Calculation
)</f>
        <v/>
      </c>
      <c r="G447" s="4" t="str">
        <f t="shared" si="56"/>
        <v/>
      </c>
      <c r="H447" s="4"/>
      <c r="I447" s="4" t="str">
        <f t="shared" si="49"/>
        <v/>
      </c>
      <c r="J447" s="4" t="str">
        <f t="shared" si="50"/>
        <v/>
      </c>
      <c r="K447" s="4" t="str">
        <f t="shared" si="51"/>
        <v/>
      </c>
      <c r="L447" s="4" t="str">
        <f t="shared" si="52"/>
        <v/>
      </c>
      <c r="M447" s="4" t="str">
        <f>_xlfn.LET(
_xlpm.CumulativeInterestCalculation,SUM($F$29:$F447),
_xlpm.IsPrincipalZeroCondition,ROUND($I446,2) = 0,
_xlpm.IsPrincipalRemainingBlankCondition,$I446="",
_xlpm.IsPeriodBlankCondition,ISBLANK($A447),
_xlpm.Calculation,IF(_xlpm.IsPeriodBlankCondition,"",IF(_xlpm.IsPrincipalRemainingBlankCondition,"",IF(_xlpm.IsPrincipalZeroCondition,"",_xlpm.CumulativeInterestCalculation))),
_xlpm.Calculation
)</f>
        <v/>
      </c>
      <c r="N447" s="4" t="str">
        <f>_xlfn.LET(
_xlpm.CumulativePrincipalCalculation,SUM($G$29:$H447),
_xlpm.CumulativePrincipalCalculationIfPrincipalLessThenOrEqualToMonthlyPaymentCondition,$N446+$H447,
_xlpm.PrincipalOwedCalculation,$B$10-$F447,
_xlpm.IsPrincipalLessThenOrEqualToMonthlyPaymentCondition,$I446&lt;=$B$10,
_xlpm.IsPrincipalZeroCondition,ROUND($I446,2) = 0,
_xlpm.IsPrincipalRemainingBlankCondition,$I446="",
_xlpm.IsPeriodBlankCondition,ISBLANK($A447),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47" s="4" t="str">
        <f>_xlfn.LET(
_xlpm.CumulativePMICalculation,SUM($K$29:$K447),
_xlpm.IsPrincipalZeroCondition,ROUND($I446,2) = 0,
_xlpm.IsPrincipalRemainingBlankCondition,$I446="",
_xlpm.IsPeriodBlankCondition,ISBLANK($A447),
_xlpm.Calculation,IF(_xlpm.IsPeriodBlankCondition,"",IF(_xlpm.IsPrincipalRemainingBlankCondition,"",IF(_xlpm.IsPrincipalZeroCondition,"",_xlpm.CumulativePMICalculation))),
_xlpm.Calculation
)</f>
        <v/>
      </c>
      <c r="P447" s="4" t="str">
        <f t="shared" si="55"/>
        <v/>
      </c>
      <c r="Q447" s="4" t="str">
        <f>_xlfn.LET(
_xlpm.CumulativeHousingPaymentsIncludingAdditionalCosts,SUM($L$29:$L447),
_xlpm.PrincipalOwedCalculation,$B$10-$F447,
_xlpm.IsPrincipalLessThenOrEqualToMonthlyPaymentCondition,$I446&lt;=$B$10,
_xlpm.IsPrincipalZeroCondition,ROUND($I446,2) = 0,
_xlpm.IsPrincipalRemainingBlankCondition,$I446="",
_xlpm.IsPeriodBlankCondition,ISBLANK($A447),
_xlpm.Calculation,IF(_xlpm.IsPeriodBlankCondition,"",IF(_xlpm.IsPrincipalRemainingBlankCondition,"",IF(_xlpm.IsPrincipalZeroCondition,"",_xlpm.CumulativeHousingPaymentsIncludingAdditionalCosts))),
_xlpm.Calculation
)</f>
        <v/>
      </c>
    </row>
    <row r="448" spans="2:17" x14ac:dyDescent="0.3">
      <c r="B448" s="34" t="str">
        <f t="shared" si="53"/>
        <v/>
      </c>
      <c r="C448" s="53">
        <v>0.1</v>
      </c>
      <c r="D448" s="35" t="str">
        <f>_xlfn.LET(
_xlpm.Payment,IF(OR($C448&lt;&gt;$C447,$C447=""),-PMT($C448/12,COUNT($A448:$A$628),$I447),$D447),
_xlpm.IsPrincipalRemainingZeroCondition,ROUND($I447,2)=0,
_xlpm.IsPrincipalRemainingBlankCondition,$I447="",
_xlpm.IsPeriodBlankCondition,ISBLANK($A448),
_xlpm.Calculation,IF(_xlpm.IsPeriodBlankCondition,"",IF(_xlpm.IsPrincipalRemainingBlankCondition,"",IF(_xlpm.IsPrincipalRemainingZeroCondition,"",_xlpm.Payment))),
_xlpm.Calculation
)</f>
        <v/>
      </c>
      <c r="E448" s="4" t="str">
        <f t="shared" si="54"/>
        <v/>
      </c>
      <c r="F448" s="4" t="str" cm="1">
        <f t="array" ref="F448">_xlfn.LET(
_xlpm.InterestCalculation,$I447*($C448/12),
_xlpm.IsPrincipalRemainingZeroCondition,ROUND($I447,2)=0,
_xlpm.IsPrincipalRemainingBlankCondition,$I447="",
_xlpm.IsPeriodBlankCondition,ISBLANK($A448),
_xlpm.Calculation,IF(_xlpm.IsPeriodBlankCondition,"",IF(_xlpm.IsPrincipalRemainingBlankCondition,"",IF(_xlpm.IsPrincipalRemainingZeroCondition,"",_xlpm.InterestCalculation))),
_xlpm.Calculation
)</f>
        <v/>
      </c>
      <c r="G448" s="4" t="str">
        <f t="shared" si="56"/>
        <v/>
      </c>
      <c r="H448" s="4"/>
      <c r="I448" s="4" t="str">
        <f t="shared" si="49"/>
        <v/>
      </c>
      <c r="J448" s="4" t="str">
        <f t="shared" si="50"/>
        <v/>
      </c>
      <c r="K448" s="4" t="str">
        <f t="shared" si="51"/>
        <v/>
      </c>
      <c r="L448" s="4" t="str">
        <f t="shared" si="52"/>
        <v/>
      </c>
      <c r="M448" s="4" t="str">
        <f>_xlfn.LET(
_xlpm.CumulativeInterestCalculation,SUM($F$29:$F448),
_xlpm.IsPrincipalZeroCondition,ROUND($I447,2) = 0,
_xlpm.IsPrincipalRemainingBlankCondition,$I447="",
_xlpm.IsPeriodBlankCondition,ISBLANK($A448),
_xlpm.Calculation,IF(_xlpm.IsPeriodBlankCondition,"",IF(_xlpm.IsPrincipalRemainingBlankCondition,"",IF(_xlpm.IsPrincipalZeroCondition,"",_xlpm.CumulativeInterestCalculation))),
_xlpm.Calculation
)</f>
        <v/>
      </c>
      <c r="N448" s="4" t="str">
        <f>_xlfn.LET(
_xlpm.CumulativePrincipalCalculation,SUM($G$29:$H448),
_xlpm.CumulativePrincipalCalculationIfPrincipalLessThenOrEqualToMonthlyPaymentCondition,$N447+$H448,
_xlpm.PrincipalOwedCalculation,$B$10-$F448,
_xlpm.IsPrincipalLessThenOrEqualToMonthlyPaymentCondition,$I447&lt;=$B$10,
_xlpm.IsPrincipalZeroCondition,ROUND($I447,2) = 0,
_xlpm.IsPrincipalRemainingBlankCondition,$I447="",
_xlpm.IsPeriodBlankCondition,ISBLANK($A448),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48" s="4" t="str">
        <f>_xlfn.LET(
_xlpm.CumulativePMICalculation,SUM($K$29:$K448),
_xlpm.IsPrincipalZeroCondition,ROUND($I447,2) = 0,
_xlpm.IsPrincipalRemainingBlankCondition,$I447="",
_xlpm.IsPeriodBlankCondition,ISBLANK($A448),
_xlpm.Calculation,IF(_xlpm.IsPeriodBlankCondition,"",IF(_xlpm.IsPrincipalRemainingBlankCondition,"",IF(_xlpm.IsPrincipalZeroCondition,"",_xlpm.CumulativePMICalculation))),
_xlpm.Calculation
)</f>
        <v/>
      </c>
      <c r="P448" s="4" t="str">
        <f t="shared" si="55"/>
        <v/>
      </c>
      <c r="Q448" s="4" t="str">
        <f>_xlfn.LET(
_xlpm.CumulativeHousingPaymentsIncludingAdditionalCosts,SUM($L$29:$L448),
_xlpm.PrincipalOwedCalculation,$B$10-$F448,
_xlpm.IsPrincipalLessThenOrEqualToMonthlyPaymentCondition,$I447&lt;=$B$10,
_xlpm.IsPrincipalZeroCondition,ROUND($I447,2) = 0,
_xlpm.IsPrincipalRemainingBlankCondition,$I447="",
_xlpm.IsPeriodBlankCondition,ISBLANK($A448),
_xlpm.Calculation,IF(_xlpm.IsPeriodBlankCondition,"",IF(_xlpm.IsPrincipalRemainingBlankCondition,"",IF(_xlpm.IsPrincipalZeroCondition,"",_xlpm.CumulativeHousingPaymentsIncludingAdditionalCosts))),
_xlpm.Calculation
)</f>
        <v/>
      </c>
    </row>
    <row r="449" spans="2:17" x14ac:dyDescent="0.3">
      <c r="B449" s="34" t="str">
        <f t="shared" si="53"/>
        <v/>
      </c>
      <c r="C449" s="53">
        <v>0.1</v>
      </c>
      <c r="D449" s="35" t="str">
        <f>_xlfn.LET(
_xlpm.Payment,IF(OR($C449&lt;&gt;$C448,$C448=""),-PMT($C449/12,COUNT($A449:$A$628),$I448),$D448),
_xlpm.IsPrincipalRemainingZeroCondition,ROUND($I448,2)=0,
_xlpm.IsPrincipalRemainingBlankCondition,$I448="",
_xlpm.IsPeriodBlankCondition,ISBLANK($A449),
_xlpm.Calculation,IF(_xlpm.IsPeriodBlankCondition,"",IF(_xlpm.IsPrincipalRemainingBlankCondition,"",IF(_xlpm.IsPrincipalRemainingZeroCondition,"",_xlpm.Payment))),
_xlpm.Calculation
)</f>
        <v/>
      </c>
      <c r="E449" s="4" t="str">
        <f t="shared" si="54"/>
        <v/>
      </c>
      <c r="F449" s="4" t="str" cm="1">
        <f t="array" ref="F449">_xlfn.LET(
_xlpm.InterestCalculation,$I448*($C449/12),
_xlpm.IsPrincipalRemainingZeroCondition,ROUND($I448,2)=0,
_xlpm.IsPrincipalRemainingBlankCondition,$I448="",
_xlpm.IsPeriodBlankCondition,ISBLANK($A449),
_xlpm.Calculation,IF(_xlpm.IsPeriodBlankCondition,"",IF(_xlpm.IsPrincipalRemainingBlankCondition,"",IF(_xlpm.IsPrincipalRemainingZeroCondition,"",_xlpm.InterestCalculation))),
_xlpm.Calculation
)</f>
        <v/>
      </c>
      <c r="G449" s="4" t="str">
        <f t="shared" si="56"/>
        <v/>
      </c>
      <c r="H449" s="4"/>
      <c r="I449" s="4" t="str">
        <f t="shared" si="49"/>
        <v/>
      </c>
      <c r="J449" s="4" t="str">
        <f t="shared" si="50"/>
        <v/>
      </c>
      <c r="K449" s="4" t="str">
        <f t="shared" si="51"/>
        <v/>
      </c>
      <c r="L449" s="4" t="str">
        <f t="shared" si="52"/>
        <v/>
      </c>
      <c r="M449" s="4" t="str">
        <f>_xlfn.LET(
_xlpm.CumulativeInterestCalculation,SUM($F$29:$F449),
_xlpm.IsPrincipalZeroCondition,ROUND($I448,2) = 0,
_xlpm.IsPrincipalRemainingBlankCondition,$I448="",
_xlpm.IsPeriodBlankCondition,ISBLANK($A449),
_xlpm.Calculation,IF(_xlpm.IsPeriodBlankCondition,"",IF(_xlpm.IsPrincipalRemainingBlankCondition,"",IF(_xlpm.IsPrincipalZeroCondition,"",_xlpm.CumulativeInterestCalculation))),
_xlpm.Calculation
)</f>
        <v/>
      </c>
      <c r="N449" s="4" t="str">
        <f>_xlfn.LET(
_xlpm.CumulativePrincipalCalculation,SUM($G$29:$H449),
_xlpm.CumulativePrincipalCalculationIfPrincipalLessThenOrEqualToMonthlyPaymentCondition,$N448+$H449,
_xlpm.PrincipalOwedCalculation,$B$10-$F449,
_xlpm.IsPrincipalLessThenOrEqualToMonthlyPaymentCondition,$I448&lt;=$B$10,
_xlpm.IsPrincipalZeroCondition,ROUND($I448,2) = 0,
_xlpm.IsPrincipalRemainingBlankCondition,$I448="",
_xlpm.IsPeriodBlankCondition,ISBLANK($A449),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49" s="4" t="str">
        <f>_xlfn.LET(
_xlpm.CumulativePMICalculation,SUM($K$29:$K449),
_xlpm.IsPrincipalZeroCondition,ROUND($I448,2) = 0,
_xlpm.IsPrincipalRemainingBlankCondition,$I448="",
_xlpm.IsPeriodBlankCondition,ISBLANK($A449),
_xlpm.Calculation,IF(_xlpm.IsPeriodBlankCondition,"",IF(_xlpm.IsPrincipalRemainingBlankCondition,"",IF(_xlpm.IsPrincipalZeroCondition,"",_xlpm.CumulativePMICalculation))),
_xlpm.Calculation
)</f>
        <v/>
      </c>
      <c r="P449" s="4" t="str">
        <f t="shared" si="55"/>
        <v/>
      </c>
      <c r="Q449" s="4" t="str">
        <f>_xlfn.LET(
_xlpm.CumulativeHousingPaymentsIncludingAdditionalCosts,SUM($L$29:$L449),
_xlpm.PrincipalOwedCalculation,$B$10-$F449,
_xlpm.IsPrincipalLessThenOrEqualToMonthlyPaymentCondition,$I448&lt;=$B$10,
_xlpm.IsPrincipalZeroCondition,ROUND($I448,2) = 0,
_xlpm.IsPrincipalRemainingBlankCondition,$I448="",
_xlpm.IsPeriodBlankCondition,ISBLANK($A449),
_xlpm.Calculation,IF(_xlpm.IsPeriodBlankCondition,"",IF(_xlpm.IsPrincipalRemainingBlankCondition,"",IF(_xlpm.IsPrincipalZeroCondition,"",_xlpm.CumulativeHousingPaymentsIncludingAdditionalCosts))),
_xlpm.Calculation
)</f>
        <v/>
      </c>
    </row>
    <row r="450" spans="2:17" x14ac:dyDescent="0.3">
      <c r="B450" s="34" t="str">
        <f t="shared" si="53"/>
        <v/>
      </c>
      <c r="C450" s="53">
        <v>0.1</v>
      </c>
      <c r="D450" s="35" t="str">
        <f>_xlfn.LET(
_xlpm.Payment,IF(OR($C450&lt;&gt;$C449,$C449=""),-PMT($C450/12,COUNT($A450:$A$628),$I449),$D449),
_xlpm.IsPrincipalRemainingZeroCondition,ROUND($I449,2)=0,
_xlpm.IsPrincipalRemainingBlankCondition,$I449="",
_xlpm.IsPeriodBlankCondition,ISBLANK($A450),
_xlpm.Calculation,IF(_xlpm.IsPeriodBlankCondition,"",IF(_xlpm.IsPrincipalRemainingBlankCondition,"",IF(_xlpm.IsPrincipalRemainingZeroCondition,"",_xlpm.Payment))),
_xlpm.Calculation
)</f>
        <v/>
      </c>
      <c r="E450" s="4" t="str">
        <f t="shared" si="54"/>
        <v/>
      </c>
      <c r="F450" s="4" t="str" cm="1">
        <f t="array" ref="F450">_xlfn.LET(
_xlpm.InterestCalculation,$I449*($C450/12),
_xlpm.IsPrincipalRemainingZeroCondition,ROUND($I449,2)=0,
_xlpm.IsPrincipalRemainingBlankCondition,$I449="",
_xlpm.IsPeriodBlankCondition,ISBLANK($A450),
_xlpm.Calculation,IF(_xlpm.IsPeriodBlankCondition,"",IF(_xlpm.IsPrincipalRemainingBlankCondition,"",IF(_xlpm.IsPrincipalRemainingZeroCondition,"",_xlpm.InterestCalculation))),
_xlpm.Calculation
)</f>
        <v/>
      </c>
      <c r="G450" s="4" t="str">
        <f t="shared" si="56"/>
        <v/>
      </c>
      <c r="H450" s="4"/>
      <c r="I450" s="4" t="str">
        <f t="shared" si="49"/>
        <v/>
      </c>
      <c r="J450" s="4" t="str">
        <f t="shared" si="50"/>
        <v/>
      </c>
      <c r="K450" s="4" t="str">
        <f t="shared" si="51"/>
        <v/>
      </c>
      <c r="L450" s="4" t="str">
        <f t="shared" si="52"/>
        <v/>
      </c>
      <c r="M450" s="4" t="str">
        <f>_xlfn.LET(
_xlpm.CumulativeInterestCalculation,SUM($F$29:$F450),
_xlpm.IsPrincipalZeroCondition,ROUND($I449,2) = 0,
_xlpm.IsPrincipalRemainingBlankCondition,$I449="",
_xlpm.IsPeriodBlankCondition,ISBLANK($A450),
_xlpm.Calculation,IF(_xlpm.IsPeriodBlankCondition,"",IF(_xlpm.IsPrincipalRemainingBlankCondition,"",IF(_xlpm.IsPrincipalZeroCondition,"",_xlpm.CumulativeInterestCalculation))),
_xlpm.Calculation
)</f>
        <v/>
      </c>
      <c r="N450" s="4" t="str">
        <f>_xlfn.LET(
_xlpm.CumulativePrincipalCalculation,SUM($G$29:$H450),
_xlpm.CumulativePrincipalCalculationIfPrincipalLessThenOrEqualToMonthlyPaymentCondition,$N449+$H450,
_xlpm.PrincipalOwedCalculation,$B$10-$F450,
_xlpm.IsPrincipalLessThenOrEqualToMonthlyPaymentCondition,$I449&lt;=$B$10,
_xlpm.IsPrincipalZeroCondition,ROUND($I449,2) = 0,
_xlpm.IsPrincipalRemainingBlankCondition,$I449="",
_xlpm.IsPeriodBlankCondition,ISBLANK($A450),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50" s="4" t="str">
        <f>_xlfn.LET(
_xlpm.CumulativePMICalculation,SUM($K$29:$K450),
_xlpm.IsPrincipalZeroCondition,ROUND($I449,2) = 0,
_xlpm.IsPrincipalRemainingBlankCondition,$I449="",
_xlpm.IsPeriodBlankCondition,ISBLANK($A450),
_xlpm.Calculation,IF(_xlpm.IsPeriodBlankCondition,"",IF(_xlpm.IsPrincipalRemainingBlankCondition,"",IF(_xlpm.IsPrincipalZeroCondition,"",_xlpm.CumulativePMICalculation))),
_xlpm.Calculation
)</f>
        <v/>
      </c>
      <c r="P450" s="4" t="str">
        <f t="shared" si="55"/>
        <v/>
      </c>
      <c r="Q450" s="4" t="str">
        <f>_xlfn.LET(
_xlpm.CumulativeHousingPaymentsIncludingAdditionalCosts,SUM($L$29:$L450),
_xlpm.PrincipalOwedCalculation,$B$10-$F450,
_xlpm.IsPrincipalLessThenOrEqualToMonthlyPaymentCondition,$I449&lt;=$B$10,
_xlpm.IsPrincipalZeroCondition,ROUND($I449,2) = 0,
_xlpm.IsPrincipalRemainingBlankCondition,$I449="",
_xlpm.IsPeriodBlankCondition,ISBLANK($A450),
_xlpm.Calculation,IF(_xlpm.IsPeriodBlankCondition,"",IF(_xlpm.IsPrincipalRemainingBlankCondition,"",IF(_xlpm.IsPrincipalZeroCondition,"",_xlpm.CumulativeHousingPaymentsIncludingAdditionalCosts))),
_xlpm.Calculation
)</f>
        <v/>
      </c>
    </row>
    <row r="451" spans="2:17" x14ac:dyDescent="0.3">
      <c r="B451" s="34" t="str">
        <f t="shared" si="53"/>
        <v/>
      </c>
      <c r="C451" s="53">
        <v>0.1</v>
      </c>
      <c r="D451" s="35" t="str">
        <f>_xlfn.LET(
_xlpm.Payment,IF(OR($C451&lt;&gt;$C450,$C450=""),-PMT($C451/12,COUNT($A451:$A$628),$I450),$D450),
_xlpm.IsPrincipalRemainingZeroCondition,ROUND($I450,2)=0,
_xlpm.IsPrincipalRemainingBlankCondition,$I450="",
_xlpm.IsPeriodBlankCondition,ISBLANK($A451),
_xlpm.Calculation,IF(_xlpm.IsPeriodBlankCondition,"",IF(_xlpm.IsPrincipalRemainingBlankCondition,"",IF(_xlpm.IsPrincipalRemainingZeroCondition,"",_xlpm.Payment))),
_xlpm.Calculation
)</f>
        <v/>
      </c>
      <c r="E451" s="4" t="str">
        <f t="shared" si="54"/>
        <v/>
      </c>
      <c r="F451" s="4" t="str" cm="1">
        <f t="array" ref="F451">_xlfn.LET(
_xlpm.InterestCalculation,$I450*($C451/12),
_xlpm.IsPrincipalRemainingZeroCondition,ROUND($I450,2)=0,
_xlpm.IsPrincipalRemainingBlankCondition,$I450="",
_xlpm.IsPeriodBlankCondition,ISBLANK($A451),
_xlpm.Calculation,IF(_xlpm.IsPeriodBlankCondition,"",IF(_xlpm.IsPrincipalRemainingBlankCondition,"",IF(_xlpm.IsPrincipalRemainingZeroCondition,"",_xlpm.InterestCalculation))),
_xlpm.Calculation
)</f>
        <v/>
      </c>
      <c r="G451" s="4" t="str">
        <f t="shared" si="56"/>
        <v/>
      </c>
      <c r="H451" s="4"/>
      <c r="I451" s="4" t="str">
        <f t="shared" si="49"/>
        <v/>
      </c>
      <c r="J451" s="4" t="str">
        <f t="shared" si="50"/>
        <v/>
      </c>
      <c r="K451" s="4" t="str">
        <f t="shared" si="51"/>
        <v/>
      </c>
      <c r="L451" s="4" t="str">
        <f t="shared" si="52"/>
        <v/>
      </c>
      <c r="M451" s="4" t="str">
        <f>_xlfn.LET(
_xlpm.CumulativeInterestCalculation,SUM($F$29:$F451),
_xlpm.IsPrincipalZeroCondition,ROUND($I450,2) = 0,
_xlpm.IsPrincipalRemainingBlankCondition,$I450="",
_xlpm.IsPeriodBlankCondition,ISBLANK($A451),
_xlpm.Calculation,IF(_xlpm.IsPeriodBlankCondition,"",IF(_xlpm.IsPrincipalRemainingBlankCondition,"",IF(_xlpm.IsPrincipalZeroCondition,"",_xlpm.CumulativeInterestCalculation))),
_xlpm.Calculation
)</f>
        <v/>
      </c>
      <c r="N451" s="4" t="str">
        <f>_xlfn.LET(
_xlpm.CumulativePrincipalCalculation,SUM($G$29:$H451),
_xlpm.CumulativePrincipalCalculationIfPrincipalLessThenOrEqualToMonthlyPaymentCondition,$N450+$H451,
_xlpm.PrincipalOwedCalculation,$B$10-$F451,
_xlpm.IsPrincipalLessThenOrEqualToMonthlyPaymentCondition,$I450&lt;=$B$10,
_xlpm.IsPrincipalZeroCondition,ROUND($I450,2) = 0,
_xlpm.IsPrincipalRemainingBlankCondition,$I450="",
_xlpm.IsPeriodBlankCondition,ISBLANK($A451),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51" s="4" t="str">
        <f>_xlfn.LET(
_xlpm.CumulativePMICalculation,SUM($K$29:$K451),
_xlpm.IsPrincipalZeroCondition,ROUND($I450,2) = 0,
_xlpm.IsPrincipalRemainingBlankCondition,$I450="",
_xlpm.IsPeriodBlankCondition,ISBLANK($A451),
_xlpm.Calculation,IF(_xlpm.IsPeriodBlankCondition,"",IF(_xlpm.IsPrincipalRemainingBlankCondition,"",IF(_xlpm.IsPrincipalZeroCondition,"",_xlpm.CumulativePMICalculation))),
_xlpm.Calculation
)</f>
        <v/>
      </c>
      <c r="P451" s="4" t="str">
        <f t="shared" si="55"/>
        <v/>
      </c>
      <c r="Q451" s="4" t="str">
        <f>_xlfn.LET(
_xlpm.CumulativeHousingPaymentsIncludingAdditionalCosts,SUM($L$29:$L451),
_xlpm.PrincipalOwedCalculation,$B$10-$F451,
_xlpm.IsPrincipalLessThenOrEqualToMonthlyPaymentCondition,$I450&lt;=$B$10,
_xlpm.IsPrincipalZeroCondition,ROUND($I450,2) = 0,
_xlpm.IsPrincipalRemainingBlankCondition,$I450="",
_xlpm.IsPeriodBlankCondition,ISBLANK($A451),
_xlpm.Calculation,IF(_xlpm.IsPeriodBlankCondition,"",IF(_xlpm.IsPrincipalRemainingBlankCondition,"",IF(_xlpm.IsPrincipalZeroCondition,"",_xlpm.CumulativeHousingPaymentsIncludingAdditionalCosts))),
_xlpm.Calculation
)</f>
        <v/>
      </c>
    </row>
    <row r="452" spans="2:17" x14ac:dyDescent="0.3">
      <c r="B452" s="34" t="str">
        <f t="shared" si="53"/>
        <v/>
      </c>
      <c r="C452" s="53">
        <v>0.1</v>
      </c>
      <c r="D452" s="35" t="str">
        <f>_xlfn.LET(
_xlpm.Payment,IF(OR($C452&lt;&gt;$C451,$C451=""),-PMT($C452/12,COUNT($A452:$A$628),$I451),$D451),
_xlpm.IsPrincipalRemainingZeroCondition,ROUND($I451,2)=0,
_xlpm.IsPrincipalRemainingBlankCondition,$I451="",
_xlpm.IsPeriodBlankCondition,ISBLANK($A452),
_xlpm.Calculation,IF(_xlpm.IsPeriodBlankCondition,"",IF(_xlpm.IsPrincipalRemainingBlankCondition,"",IF(_xlpm.IsPrincipalRemainingZeroCondition,"",_xlpm.Payment))),
_xlpm.Calculation
)</f>
        <v/>
      </c>
      <c r="E452" s="4" t="str">
        <f t="shared" si="54"/>
        <v/>
      </c>
      <c r="F452" s="4" t="str" cm="1">
        <f t="array" ref="F452">_xlfn.LET(
_xlpm.InterestCalculation,$I451*($C452/12),
_xlpm.IsPrincipalRemainingZeroCondition,ROUND($I451,2)=0,
_xlpm.IsPrincipalRemainingBlankCondition,$I451="",
_xlpm.IsPeriodBlankCondition,ISBLANK($A452),
_xlpm.Calculation,IF(_xlpm.IsPeriodBlankCondition,"",IF(_xlpm.IsPrincipalRemainingBlankCondition,"",IF(_xlpm.IsPrincipalRemainingZeroCondition,"",_xlpm.InterestCalculation))),
_xlpm.Calculation
)</f>
        <v/>
      </c>
      <c r="G452" s="4" t="str">
        <f t="shared" si="56"/>
        <v/>
      </c>
      <c r="H452" s="4"/>
      <c r="I452" s="4" t="str">
        <f t="shared" si="49"/>
        <v/>
      </c>
      <c r="J452" s="4" t="str">
        <f t="shared" si="50"/>
        <v/>
      </c>
      <c r="K452" s="4" t="str">
        <f t="shared" si="51"/>
        <v/>
      </c>
      <c r="L452" s="4" t="str">
        <f t="shared" si="52"/>
        <v/>
      </c>
      <c r="M452" s="4" t="str">
        <f>_xlfn.LET(
_xlpm.CumulativeInterestCalculation,SUM($F$29:$F452),
_xlpm.IsPrincipalZeroCondition,ROUND($I451,2) = 0,
_xlpm.IsPrincipalRemainingBlankCondition,$I451="",
_xlpm.IsPeriodBlankCondition,ISBLANK($A452),
_xlpm.Calculation,IF(_xlpm.IsPeriodBlankCondition,"",IF(_xlpm.IsPrincipalRemainingBlankCondition,"",IF(_xlpm.IsPrincipalZeroCondition,"",_xlpm.CumulativeInterestCalculation))),
_xlpm.Calculation
)</f>
        <v/>
      </c>
      <c r="N452" s="4" t="str">
        <f>_xlfn.LET(
_xlpm.CumulativePrincipalCalculation,SUM($G$29:$H452),
_xlpm.CumulativePrincipalCalculationIfPrincipalLessThenOrEqualToMonthlyPaymentCondition,$N451+$H452,
_xlpm.PrincipalOwedCalculation,$B$10-$F452,
_xlpm.IsPrincipalLessThenOrEqualToMonthlyPaymentCondition,$I451&lt;=$B$10,
_xlpm.IsPrincipalZeroCondition,ROUND($I451,2) = 0,
_xlpm.IsPrincipalRemainingBlankCondition,$I451="",
_xlpm.IsPeriodBlankCondition,ISBLANK($A452),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52" s="4" t="str">
        <f>_xlfn.LET(
_xlpm.CumulativePMICalculation,SUM($K$29:$K452),
_xlpm.IsPrincipalZeroCondition,ROUND($I451,2) = 0,
_xlpm.IsPrincipalRemainingBlankCondition,$I451="",
_xlpm.IsPeriodBlankCondition,ISBLANK($A452),
_xlpm.Calculation,IF(_xlpm.IsPeriodBlankCondition,"",IF(_xlpm.IsPrincipalRemainingBlankCondition,"",IF(_xlpm.IsPrincipalZeroCondition,"",_xlpm.CumulativePMICalculation))),
_xlpm.Calculation
)</f>
        <v/>
      </c>
      <c r="P452" s="4" t="str">
        <f t="shared" si="55"/>
        <v/>
      </c>
      <c r="Q452" s="4" t="str">
        <f>_xlfn.LET(
_xlpm.CumulativeHousingPaymentsIncludingAdditionalCosts,SUM($L$29:$L452),
_xlpm.PrincipalOwedCalculation,$B$10-$F452,
_xlpm.IsPrincipalLessThenOrEqualToMonthlyPaymentCondition,$I451&lt;=$B$10,
_xlpm.IsPrincipalZeroCondition,ROUND($I451,2) = 0,
_xlpm.IsPrincipalRemainingBlankCondition,$I451="",
_xlpm.IsPeriodBlankCondition,ISBLANK($A452),
_xlpm.Calculation,IF(_xlpm.IsPeriodBlankCondition,"",IF(_xlpm.IsPrincipalRemainingBlankCondition,"",IF(_xlpm.IsPrincipalZeroCondition,"",_xlpm.CumulativeHousingPaymentsIncludingAdditionalCosts))),
_xlpm.Calculation
)</f>
        <v/>
      </c>
    </row>
    <row r="453" spans="2:17" x14ac:dyDescent="0.3">
      <c r="B453" s="34" t="str">
        <f t="shared" si="53"/>
        <v/>
      </c>
      <c r="C453" s="53">
        <v>0.1</v>
      </c>
      <c r="D453" s="35" t="str">
        <f>_xlfn.LET(
_xlpm.Payment,IF(OR($C453&lt;&gt;$C452,$C452=""),-PMT($C453/12,COUNT($A453:$A$628),$I452),$D452),
_xlpm.IsPrincipalRemainingZeroCondition,ROUND($I452,2)=0,
_xlpm.IsPrincipalRemainingBlankCondition,$I452="",
_xlpm.IsPeriodBlankCondition,ISBLANK($A453),
_xlpm.Calculation,IF(_xlpm.IsPeriodBlankCondition,"",IF(_xlpm.IsPrincipalRemainingBlankCondition,"",IF(_xlpm.IsPrincipalRemainingZeroCondition,"",_xlpm.Payment))),
_xlpm.Calculation
)</f>
        <v/>
      </c>
      <c r="E453" s="4" t="str">
        <f t="shared" si="54"/>
        <v/>
      </c>
      <c r="F453" s="4" t="str" cm="1">
        <f t="array" ref="F453">_xlfn.LET(
_xlpm.InterestCalculation,$I452*($C453/12),
_xlpm.IsPrincipalRemainingZeroCondition,ROUND($I452,2)=0,
_xlpm.IsPrincipalRemainingBlankCondition,$I452="",
_xlpm.IsPeriodBlankCondition,ISBLANK($A453),
_xlpm.Calculation,IF(_xlpm.IsPeriodBlankCondition,"",IF(_xlpm.IsPrincipalRemainingBlankCondition,"",IF(_xlpm.IsPrincipalRemainingZeroCondition,"",_xlpm.InterestCalculation))),
_xlpm.Calculation
)</f>
        <v/>
      </c>
      <c r="G453" s="4" t="str">
        <f t="shared" si="56"/>
        <v/>
      </c>
      <c r="H453" s="4"/>
      <c r="I453" s="4" t="str">
        <f t="shared" si="49"/>
        <v/>
      </c>
      <c r="J453" s="4" t="str">
        <f t="shared" si="50"/>
        <v/>
      </c>
      <c r="K453" s="4" t="str">
        <f t="shared" si="51"/>
        <v/>
      </c>
      <c r="L453" s="4" t="str">
        <f t="shared" si="52"/>
        <v/>
      </c>
      <c r="M453" s="4" t="str">
        <f>_xlfn.LET(
_xlpm.CumulativeInterestCalculation,SUM($F$29:$F453),
_xlpm.IsPrincipalZeroCondition,ROUND($I452,2) = 0,
_xlpm.IsPrincipalRemainingBlankCondition,$I452="",
_xlpm.IsPeriodBlankCondition,ISBLANK($A453),
_xlpm.Calculation,IF(_xlpm.IsPeriodBlankCondition,"",IF(_xlpm.IsPrincipalRemainingBlankCondition,"",IF(_xlpm.IsPrincipalZeroCondition,"",_xlpm.CumulativeInterestCalculation))),
_xlpm.Calculation
)</f>
        <v/>
      </c>
      <c r="N453" s="4" t="str">
        <f>_xlfn.LET(
_xlpm.CumulativePrincipalCalculation,SUM($G$29:$H453),
_xlpm.CumulativePrincipalCalculationIfPrincipalLessThenOrEqualToMonthlyPaymentCondition,$N452+$H453,
_xlpm.PrincipalOwedCalculation,$B$10-$F453,
_xlpm.IsPrincipalLessThenOrEqualToMonthlyPaymentCondition,$I452&lt;=$B$10,
_xlpm.IsPrincipalZeroCondition,ROUND($I452,2) = 0,
_xlpm.IsPrincipalRemainingBlankCondition,$I452="",
_xlpm.IsPeriodBlankCondition,ISBLANK($A453),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53" s="4" t="str">
        <f>_xlfn.LET(
_xlpm.CumulativePMICalculation,SUM($K$29:$K453),
_xlpm.IsPrincipalZeroCondition,ROUND($I452,2) = 0,
_xlpm.IsPrincipalRemainingBlankCondition,$I452="",
_xlpm.IsPeriodBlankCondition,ISBLANK($A453),
_xlpm.Calculation,IF(_xlpm.IsPeriodBlankCondition,"",IF(_xlpm.IsPrincipalRemainingBlankCondition,"",IF(_xlpm.IsPrincipalZeroCondition,"",_xlpm.CumulativePMICalculation))),
_xlpm.Calculation
)</f>
        <v/>
      </c>
      <c r="P453" s="4" t="str">
        <f t="shared" si="55"/>
        <v/>
      </c>
      <c r="Q453" s="4" t="str">
        <f>_xlfn.LET(
_xlpm.CumulativeHousingPaymentsIncludingAdditionalCosts,SUM($L$29:$L453),
_xlpm.PrincipalOwedCalculation,$B$10-$F453,
_xlpm.IsPrincipalLessThenOrEqualToMonthlyPaymentCondition,$I452&lt;=$B$10,
_xlpm.IsPrincipalZeroCondition,ROUND($I452,2) = 0,
_xlpm.IsPrincipalRemainingBlankCondition,$I452="",
_xlpm.IsPeriodBlankCondition,ISBLANK($A453),
_xlpm.Calculation,IF(_xlpm.IsPeriodBlankCondition,"",IF(_xlpm.IsPrincipalRemainingBlankCondition,"",IF(_xlpm.IsPrincipalZeroCondition,"",_xlpm.CumulativeHousingPaymentsIncludingAdditionalCosts))),
_xlpm.Calculation
)</f>
        <v/>
      </c>
    </row>
    <row r="454" spans="2:17" x14ac:dyDescent="0.3">
      <c r="B454" s="34" t="str">
        <f t="shared" si="53"/>
        <v/>
      </c>
      <c r="C454" s="53">
        <v>0.1</v>
      </c>
      <c r="D454" s="35" t="str">
        <f>_xlfn.LET(
_xlpm.Payment,IF(OR($C454&lt;&gt;$C453,$C453=""),-PMT($C454/12,COUNT($A454:$A$628),$I453),$D453),
_xlpm.IsPrincipalRemainingZeroCondition,ROUND($I453,2)=0,
_xlpm.IsPrincipalRemainingBlankCondition,$I453="",
_xlpm.IsPeriodBlankCondition,ISBLANK($A454),
_xlpm.Calculation,IF(_xlpm.IsPeriodBlankCondition,"",IF(_xlpm.IsPrincipalRemainingBlankCondition,"",IF(_xlpm.IsPrincipalRemainingZeroCondition,"",_xlpm.Payment))),
_xlpm.Calculation
)</f>
        <v/>
      </c>
      <c r="E454" s="4" t="str">
        <f t="shared" si="54"/>
        <v/>
      </c>
      <c r="F454" s="4" t="str" cm="1">
        <f t="array" ref="F454">_xlfn.LET(
_xlpm.InterestCalculation,$I453*($C454/12),
_xlpm.IsPrincipalRemainingZeroCondition,ROUND($I453,2)=0,
_xlpm.IsPrincipalRemainingBlankCondition,$I453="",
_xlpm.IsPeriodBlankCondition,ISBLANK($A454),
_xlpm.Calculation,IF(_xlpm.IsPeriodBlankCondition,"",IF(_xlpm.IsPrincipalRemainingBlankCondition,"",IF(_xlpm.IsPrincipalRemainingZeroCondition,"",_xlpm.InterestCalculation))),
_xlpm.Calculation
)</f>
        <v/>
      </c>
      <c r="G454" s="4" t="str">
        <f t="shared" si="56"/>
        <v/>
      </c>
      <c r="H454" s="4"/>
      <c r="I454" s="4" t="str">
        <f t="shared" si="49"/>
        <v/>
      </c>
      <c r="J454" s="4" t="str">
        <f t="shared" si="50"/>
        <v/>
      </c>
      <c r="K454" s="4" t="str">
        <f t="shared" si="51"/>
        <v/>
      </c>
      <c r="L454" s="4" t="str">
        <f t="shared" si="52"/>
        <v/>
      </c>
      <c r="M454" s="4" t="str">
        <f>_xlfn.LET(
_xlpm.CumulativeInterestCalculation,SUM($F$29:$F454),
_xlpm.IsPrincipalZeroCondition,ROUND($I453,2) = 0,
_xlpm.IsPrincipalRemainingBlankCondition,$I453="",
_xlpm.IsPeriodBlankCondition,ISBLANK($A454),
_xlpm.Calculation,IF(_xlpm.IsPeriodBlankCondition,"",IF(_xlpm.IsPrincipalRemainingBlankCondition,"",IF(_xlpm.IsPrincipalZeroCondition,"",_xlpm.CumulativeInterestCalculation))),
_xlpm.Calculation
)</f>
        <v/>
      </c>
      <c r="N454" s="4" t="str">
        <f>_xlfn.LET(
_xlpm.CumulativePrincipalCalculation,SUM($G$29:$H454),
_xlpm.CumulativePrincipalCalculationIfPrincipalLessThenOrEqualToMonthlyPaymentCondition,$N453+$H454,
_xlpm.PrincipalOwedCalculation,$B$10-$F454,
_xlpm.IsPrincipalLessThenOrEqualToMonthlyPaymentCondition,$I453&lt;=$B$10,
_xlpm.IsPrincipalZeroCondition,ROUND($I453,2) = 0,
_xlpm.IsPrincipalRemainingBlankCondition,$I453="",
_xlpm.IsPeriodBlankCondition,ISBLANK($A454),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54" s="4" t="str">
        <f>_xlfn.LET(
_xlpm.CumulativePMICalculation,SUM($K$29:$K454),
_xlpm.IsPrincipalZeroCondition,ROUND($I453,2) = 0,
_xlpm.IsPrincipalRemainingBlankCondition,$I453="",
_xlpm.IsPeriodBlankCondition,ISBLANK($A454),
_xlpm.Calculation,IF(_xlpm.IsPeriodBlankCondition,"",IF(_xlpm.IsPrincipalRemainingBlankCondition,"",IF(_xlpm.IsPrincipalZeroCondition,"",_xlpm.CumulativePMICalculation))),
_xlpm.Calculation
)</f>
        <v/>
      </c>
      <c r="P454" s="4" t="str">
        <f t="shared" si="55"/>
        <v/>
      </c>
      <c r="Q454" s="4" t="str">
        <f>_xlfn.LET(
_xlpm.CumulativeHousingPaymentsIncludingAdditionalCosts,SUM($L$29:$L454),
_xlpm.PrincipalOwedCalculation,$B$10-$F454,
_xlpm.IsPrincipalLessThenOrEqualToMonthlyPaymentCondition,$I453&lt;=$B$10,
_xlpm.IsPrincipalZeroCondition,ROUND($I453,2) = 0,
_xlpm.IsPrincipalRemainingBlankCondition,$I453="",
_xlpm.IsPeriodBlankCondition,ISBLANK($A454),
_xlpm.Calculation,IF(_xlpm.IsPeriodBlankCondition,"",IF(_xlpm.IsPrincipalRemainingBlankCondition,"",IF(_xlpm.IsPrincipalZeroCondition,"",_xlpm.CumulativeHousingPaymentsIncludingAdditionalCosts))),
_xlpm.Calculation
)</f>
        <v/>
      </c>
    </row>
    <row r="455" spans="2:17" x14ac:dyDescent="0.3">
      <c r="B455" s="34" t="str">
        <f t="shared" si="53"/>
        <v/>
      </c>
      <c r="C455" s="53">
        <v>0.1</v>
      </c>
      <c r="D455" s="35" t="str">
        <f>_xlfn.LET(
_xlpm.Payment,IF(OR($C455&lt;&gt;$C454,$C454=""),-PMT($C455/12,COUNT($A455:$A$628),$I454),$D454),
_xlpm.IsPrincipalRemainingZeroCondition,ROUND($I454,2)=0,
_xlpm.IsPrincipalRemainingBlankCondition,$I454="",
_xlpm.IsPeriodBlankCondition,ISBLANK($A455),
_xlpm.Calculation,IF(_xlpm.IsPeriodBlankCondition,"",IF(_xlpm.IsPrincipalRemainingBlankCondition,"",IF(_xlpm.IsPrincipalRemainingZeroCondition,"",_xlpm.Payment))),
_xlpm.Calculation
)</f>
        <v/>
      </c>
      <c r="E455" s="4" t="str">
        <f t="shared" si="54"/>
        <v/>
      </c>
      <c r="F455" s="4" t="str" cm="1">
        <f t="array" ref="F455">_xlfn.LET(
_xlpm.InterestCalculation,$I454*($C455/12),
_xlpm.IsPrincipalRemainingZeroCondition,ROUND($I454,2)=0,
_xlpm.IsPrincipalRemainingBlankCondition,$I454="",
_xlpm.IsPeriodBlankCondition,ISBLANK($A455),
_xlpm.Calculation,IF(_xlpm.IsPeriodBlankCondition,"",IF(_xlpm.IsPrincipalRemainingBlankCondition,"",IF(_xlpm.IsPrincipalRemainingZeroCondition,"",_xlpm.InterestCalculation))),
_xlpm.Calculation
)</f>
        <v/>
      </c>
      <c r="G455" s="4" t="str">
        <f t="shared" si="56"/>
        <v/>
      </c>
      <c r="H455" s="4"/>
      <c r="I455" s="4" t="str">
        <f t="shared" si="49"/>
        <v/>
      </c>
      <c r="J455" s="4" t="str">
        <f t="shared" si="50"/>
        <v/>
      </c>
      <c r="K455" s="4" t="str">
        <f t="shared" si="51"/>
        <v/>
      </c>
      <c r="L455" s="4" t="str">
        <f t="shared" si="52"/>
        <v/>
      </c>
      <c r="M455" s="4" t="str">
        <f>_xlfn.LET(
_xlpm.CumulativeInterestCalculation,SUM($F$29:$F455),
_xlpm.IsPrincipalZeroCondition,ROUND($I454,2) = 0,
_xlpm.IsPrincipalRemainingBlankCondition,$I454="",
_xlpm.IsPeriodBlankCondition,ISBLANK($A455),
_xlpm.Calculation,IF(_xlpm.IsPeriodBlankCondition,"",IF(_xlpm.IsPrincipalRemainingBlankCondition,"",IF(_xlpm.IsPrincipalZeroCondition,"",_xlpm.CumulativeInterestCalculation))),
_xlpm.Calculation
)</f>
        <v/>
      </c>
      <c r="N455" s="4" t="str">
        <f>_xlfn.LET(
_xlpm.CumulativePrincipalCalculation,SUM($G$29:$H455),
_xlpm.CumulativePrincipalCalculationIfPrincipalLessThenOrEqualToMonthlyPaymentCondition,$N454+$H455,
_xlpm.PrincipalOwedCalculation,$B$10-$F455,
_xlpm.IsPrincipalLessThenOrEqualToMonthlyPaymentCondition,$I454&lt;=$B$10,
_xlpm.IsPrincipalZeroCondition,ROUND($I454,2) = 0,
_xlpm.IsPrincipalRemainingBlankCondition,$I454="",
_xlpm.IsPeriodBlankCondition,ISBLANK($A455),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55" s="4" t="str">
        <f>_xlfn.LET(
_xlpm.CumulativePMICalculation,SUM($K$29:$K455),
_xlpm.IsPrincipalZeroCondition,ROUND($I454,2) = 0,
_xlpm.IsPrincipalRemainingBlankCondition,$I454="",
_xlpm.IsPeriodBlankCondition,ISBLANK($A455),
_xlpm.Calculation,IF(_xlpm.IsPeriodBlankCondition,"",IF(_xlpm.IsPrincipalRemainingBlankCondition,"",IF(_xlpm.IsPrincipalZeroCondition,"",_xlpm.CumulativePMICalculation))),
_xlpm.Calculation
)</f>
        <v/>
      </c>
      <c r="P455" s="4" t="str">
        <f t="shared" si="55"/>
        <v/>
      </c>
      <c r="Q455" s="4" t="str">
        <f>_xlfn.LET(
_xlpm.CumulativeHousingPaymentsIncludingAdditionalCosts,SUM($L$29:$L455),
_xlpm.PrincipalOwedCalculation,$B$10-$F455,
_xlpm.IsPrincipalLessThenOrEqualToMonthlyPaymentCondition,$I454&lt;=$B$10,
_xlpm.IsPrincipalZeroCondition,ROUND($I454,2) = 0,
_xlpm.IsPrincipalRemainingBlankCondition,$I454="",
_xlpm.IsPeriodBlankCondition,ISBLANK($A455),
_xlpm.Calculation,IF(_xlpm.IsPeriodBlankCondition,"",IF(_xlpm.IsPrincipalRemainingBlankCondition,"",IF(_xlpm.IsPrincipalZeroCondition,"",_xlpm.CumulativeHousingPaymentsIncludingAdditionalCosts))),
_xlpm.Calculation
)</f>
        <v/>
      </c>
    </row>
    <row r="456" spans="2:17" x14ac:dyDescent="0.3">
      <c r="B456" s="34" t="str">
        <f t="shared" si="53"/>
        <v/>
      </c>
      <c r="C456" s="53">
        <v>0.1</v>
      </c>
      <c r="D456" s="35" t="str">
        <f>_xlfn.LET(
_xlpm.Payment,IF(OR($C456&lt;&gt;$C455,$C455=""),-PMT($C456/12,COUNT($A456:$A$628),$I455),$D455),
_xlpm.IsPrincipalRemainingZeroCondition,ROUND($I455,2)=0,
_xlpm.IsPrincipalRemainingBlankCondition,$I455="",
_xlpm.IsPeriodBlankCondition,ISBLANK($A456),
_xlpm.Calculation,IF(_xlpm.IsPeriodBlankCondition,"",IF(_xlpm.IsPrincipalRemainingBlankCondition,"",IF(_xlpm.IsPrincipalRemainingZeroCondition,"",_xlpm.Payment))),
_xlpm.Calculation
)</f>
        <v/>
      </c>
      <c r="E456" s="4" t="str">
        <f t="shared" si="54"/>
        <v/>
      </c>
      <c r="F456" s="4" t="str" cm="1">
        <f t="array" ref="F456">_xlfn.LET(
_xlpm.InterestCalculation,$I455*($C456/12),
_xlpm.IsPrincipalRemainingZeroCondition,ROUND($I455,2)=0,
_xlpm.IsPrincipalRemainingBlankCondition,$I455="",
_xlpm.IsPeriodBlankCondition,ISBLANK($A456),
_xlpm.Calculation,IF(_xlpm.IsPeriodBlankCondition,"",IF(_xlpm.IsPrincipalRemainingBlankCondition,"",IF(_xlpm.IsPrincipalRemainingZeroCondition,"",_xlpm.InterestCalculation))),
_xlpm.Calculation
)</f>
        <v/>
      </c>
      <c r="G456" s="4" t="str">
        <f t="shared" si="56"/>
        <v/>
      </c>
      <c r="H456" s="4"/>
      <c r="I456" s="4" t="str">
        <f t="shared" si="49"/>
        <v/>
      </c>
      <c r="J456" s="4" t="str">
        <f t="shared" si="50"/>
        <v/>
      </c>
      <c r="K456" s="4" t="str">
        <f t="shared" si="51"/>
        <v/>
      </c>
      <c r="L456" s="4" t="str">
        <f t="shared" si="52"/>
        <v/>
      </c>
      <c r="M456" s="4" t="str">
        <f>_xlfn.LET(
_xlpm.CumulativeInterestCalculation,SUM($F$29:$F456),
_xlpm.IsPrincipalZeroCondition,ROUND($I455,2) = 0,
_xlpm.IsPrincipalRemainingBlankCondition,$I455="",
_xlpm.IsPeriodBlankCondition,ISBLANK($A456),
_xlpm.Calculation,IF(_xlpm.IsPeriodBlankCondition,"",IF(_xlpm.IsPrincipalRemainingBlankCondition,"",IF(_xlpm.IsPrincipalZeroCondition,"",_xlpm.CumulativeInterestCalculation))),
_xlpm.Calculation
)</f>
        <v/>
      </c>
      <c r="N456" s="4" t="str">
        <f>_xlfn.LET(
_xlpm.CumulativePrincipalCalculation,SUM($G$29:$H456),
_xlpm.CumulativePrincipalCalculationIfPrincipalLessThenOrEqualToMonthlyPaymentCondition,$N455+$H456,
_xlpm.PrincipalOwedCalculation,$B$10-$F456,
_xlpm.IsPrincipalLessThenOrEqualToMonthlyPaymentCondition,$I455&lt;=$B$10,
_xlpm.IsPrincipalZeroCondition,ROUND($I455,2) = 0,
_xlpm.IsPrincipalRemainingBlankCondition,$I455="",
_xlpm.IsPeriodBlankCondition,ISBLANK($A456),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56" s="4" t="str">
        <f>_xlfn.LET(
_xlpm.CumulativePMICalculation,SUM($K$29:$K456),
_xlpm.IsPrincipalZeroCondition,ROUND($I455,2) = 0,
_xlpm.IsPrincipalRemainingBlankCondition,$I455="",
_xlpm.IsPeriodBlankCondition,ISBLANK($A456),
_xlpm.Calculation,IF(_xlpm.IsPeriodBlankCondition,"",IF(_xlpm.IsPrincipalRemainingBlankCondition,"",IF(_xlpm.IsPrincipalZeroCondition,"",_xlpm.CumulativePMICalculation))),
_xlpm.Calculation
)</f>
        <v/>
      </c>
      <c r="P456" s="4" t="str">
        <f t="shared" si="55"/>
        <v/>
      </c>
      <c r="Q456" s="4" t="str">
        <f>_xlfn.LET(
_xlpm.CumulativeHousingPaymentsIncludingAdditionalCosts,SUM($L$29:$L456),
_xlpm.PrincipalOwedCalculation,$B$10-$F456,
_xlpm.IsPrincipalLessThenOrEqualToMonthlyPaymentCondition,$I455&lt;=$B$10,
_xlpm.IsPrincipalZeroCondition,ROUND($I455,2) = 0,
_xlpm.IsPrincipalRemainingBlankCondition,$I455="",
_xlpm.IsPeriodBlankCondition,ISBLANK($A456),
_xlpm.Calculation,IF(_xlpm.IsPeriodBlankCondition,"",IF(_xlpm.IsPrincipalRemainingBlankCondition,"",IF(_xlpm.IsPrincipalZeroCondition,"",_xlpm.CumulativeHousingPaymentsIncludingAdditionalCosts))),
_xlpm.Calculation
)</f>
        <v/>
      </c>
    </row>
    <row r="457" spans="2:17" x14ac:dyDescent="0.3">
      <c r="B457" s="34" t="str">
        <f t="shared" si="53"/>
        <v/>
      </c>
      <c r="C457" s="53">
        <v>0.1</v>
      </c>
      <c r="D457" s="35" t="str">
        <f>_xlfn.LET(
_xlpm.Payment,IF(OR($C457&lt;&gt;$C456,$C456=""),-PMT($C457/12,COUNT($A457:$A$628),$I456),$D456),
_xlpm.IsPrincipalRemainingZeroCondition,ROUND($I456,2)=0,
_xlpm.IsPrincipalRemainingBlankCondition,$I456="",
_xlpm.IsPeriodBlankCondition,ISBLANK($A457),
_xlpm.Calculation,IF(_xlpm.IsPeriodBlankCondition,"",IF(_xlpm.IsPrincipalRemainingBlankCondition,"",IF(_xlpm.IsPrincipalRemainingZeroCondition,"",_xlpm.Payment))),
_xlpm.Calculation
)</f>
        <v/>
      </c>
      <c r="E457" s="4" t="str">
        <f t="shared" si="54"/>
        <v/>
      </c>
      <c r="F457" s="4" t="str" cm="1">
        <f t="array" ref="F457">_xlfn.LET(
_xlpm.InterestCalculation,$I456*($C457/12),
_xlpm.IsPrincipalRemainingZeroCondition,ROUND($I456,2)=0,
_xlpm.IsPrincipalRemainingBlankCondition,$I456="",
_xlpm.IsPeriodBlankCondition,ISBLANK($A457),
_xlpm.Calculation,IF(_xlpm.IsPeriodBlankCondition,"",IF(_xlpm.IsPrincipalRemainingBlankCondition,"",IF(_xlpm.IsPrincipalRemainingZeroCondition,"",_xlpm.InterestCalculation))),
_xlpm.Calculation
)</f>
        <v/>
      </c>
      <c r="G457" s="4" t="str">
        <f t="shared" si="56"/>
        <v/>
      </c>
      <c r="H457" s="4"/>
      <c r="I457" s="4" t="str">
        <f t="shared" si="49"/>
        <v/>
      </c>
      <c r="J457" s="4" t="str">
        <f t="shared" si="50"/>
        <v/>
      </c>
      <c r="K457" s="4" t="str">
        <f t="shared" si="51"/>
        <v/>
      </c>
      <c r="L457" s="4" t="str">
        <f t="shared" si="52"/>
        <v/>
      </c>
      <c r="M457" s="4" t="str">
        <f>_xlfn.LET(
_xlpm.CumulativeInterestCalculation,SUM($F$29:$F457),
_xlpm.IsPrincipalZeroCondition,ROUND($I456,2) = 0,
_xlpm.IsPrincipalRemainingBlankCondition,$I456="",
_xlpm.IsPeriodBlankCondition,ISBLANK($A457),
_xlpm.Calculation,IF(_xlpm.IsPeriodBlankCondition,"",IF(_xlpm.IsPrincipalRemainingBlankCondition,"",IF(_xlpm.IsPrincipalZeroCondition,"",_xlpm.CumulativeInterestCalculation))),
_xlpm.Calculation
)</f>
        <v/>
      </c>
      <c r="N457" s="4" t="str">
        <f>_xlfn.LET(
_xlpm.CumulativePrincipalCalculation,SUM($G$29:$H457),
_xlpm.CumulativePrincipalCalculationIfPrincipalLessThenOrEqualToMonthlyPaymentCondition,$N456+$H457,
_xlpm.PrincipalOwedCalculation,$B$10-$F457,
_xlpm.IsPrincipalLessThenOrEqualToMonthlyPaymentCondition,$I456&lt;=$B$10,
_xlpm.IsPrincipalZeroCondition,ROUND($I456,2) = 0,
_xlpm.IsPrincipalRemainingBlankCondition,$I456="",
_xlpm.IsPeriodBlankCondition,ISBLANK($A457),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57" s="4" t="str">
        <f>_xlfn.LET(
_xlpm.CumulativePMICalculation,SUM($K$29:$K457),
_xlpm.IsPrincipalZeroCondition,ROUND($I456,2) = 0,
_xlpm.IsPrincipalRemainingBlankCondition,$I456="",
_xlpm.IsPeriodBlankCondition,ISBLANK($A457),
_xlpm.Calculation,IF(_xlpm.IsPeriodBlankCondition,"",IF(_xlpm.IsPrincipalRemainingBlankCondition,"",IF(_xlpm.IsPrincipalZeroCondition,"",_xlpm.CumulativePMICalculation))),
_xlpm.Calculation
)</f>
        <v/>
      </c>
      <c r="P457" s="4" t="str">
        <f t="shared" si="55"/>
        <v/>
      </c>
      <c r="Q457" s="4" t="str">
        <f>_xlfn.LET(
_xlpm.CumulativeHousingPaymentsIncludingAdditionalCosts,SUM($L$29:$L457),
_xlpm.PrincipalOwedCalculation,$B$10-$F457,
_xlpm.IsPrincipalLessThenOrEqualToMonthlyPaymentCondition,$I456&lt;=$B$10,
_xlpm.IsPrincipalZeroCondition,ROUND($I456,2) = 0,
_xlpm.IsPrincipalRemainingBlankCondition,$I456="",
_xlpm.IsPeriodBlankCondition,ISBLANK($A457),
_xlpm.Calculation,IF(_xlpm.IsPeriodBlankCondition,"",IF(_xlpm.IsPrincipalRemainingBlankCondition,"",IF(_xlpm.IsPrincipalZeroCondition,"",_xlpm.CumulativeHousingPaymentsIncludingAdditionalCosts))),
_xlpm.Calculation
)</f>
        <v/>
      </c>
    </row>
    <row r="458" spans="2:17" x14ac:dyDescent="0.3">
      <c r="B458" s="34" t="str">
        <f t="shared" si="53"/>
        <v/>
      </c>
      <c r="C458" s="53">
        <v>0.1</v>
      </c>
      <c r="D458" s="35" t="str">
        <f>_xlfn.LET(
_xlpm.Payment,IF(OR($C458&lt;&gt;$C457,$C457=""),-PMT($C458/12,COUNT($A458:$A$628),$I457),$D457),
_xlpm.IsPrincipalRemainingZeroCondition,ROUND($I457,2)=0,
_xlpm.IsPrincipalRemainingBlankCondition,$I457="",
_xlpm.IsPeriodBlankCondition,ISBLANK($A458),
_xlpm.Calculation,IF(_xlpm.IsPeriodBlankCondition,"",IF(_xlpm.IsPrincipalRemainingBlankCondition,"",IF(_xlpm.IsPrincipalRemainingZeroCondition,"",_xlpm.Payment))),
_xlpm.Calculation
)</f>
        <v/>
      </c>
      <c r="E458" s="4" t="str">
        <f t="shared" si="54"/>
        <v/>
      </c>
      <c r="F458" s="4" t="str" cm="1">
        <f t="array" ref="F458">_xlfn.LET(
_xlpm.InterestCalculation,$I457*($C458/12),
_xlpm.IsPrincipalRemainingZeroCondition,ROUND($I457,2)=0,
_xlpm.IsPrincipalRemainingBlankCondition,$I457="",
_xlpm.IsPeriodBlankCondition,ISBLANK($A458),
_xlpm.Calculation,IF(_xlpm.IsPeriodBlankCondition,"",IF(_xlpm.IsPrincipalRemainingBlankCondition,"",IF(_xlpm.IsPrincipalRemainingZeroCondition,"",_xlpm.InterestCalculation))),
_xlpm.Calculation
)</f>
        <v/>
      </c>
      <c r="G458" s="4" t="str">
        <f t="shared" si="56"/>
        <v/>
      </c>
      <c r="H458" s="4"/>
      <c r="I458" s="4" t="str">
        <f t="shared" si="49"/>
        <v/>
      </c>
      <c r="J458" s="4" t="str">
        <f t="shared" si="50"/>
        <v/>
      </c>
      <c r="K458" s="4" t="str">
        <f t="shared" si="51"/>
        <v/>
      </c>
      <c r="L458" s="4" t="str">
        <f t="shared" si="52"/>
        <v/>
      </c>
      <c r="M458" s="4" t="str">
        <f>_xlfn.LET(
_xlpm.CumulativeInterestCalculation,SUM($F$29:$F458),
_xlpm.IsPrincipalZeroCondition,ROUND($I457,2) = 0,
_xlpm.IsPrincipalRemainingBlankCondition,$I457="",
_xlpm.IsPeriodBlankCondition,ISBLANK($A458),
_xlpm.Calculation,IF(_xlpm.IsPeriodBlankCondition,"",IF(_xlpm.IsPrincipalRemainingBlankCondition,"",IF(_xlpm.IsPrincipalZeroCondition,"",_xlpm.CumulativeInterestCalculation))),
_xlpm.Calculation
)</f>
        <v/>
      </c>
      <c r="N458" s="4" t="str">
        <f>_xlfn.LET(
_xlpm.CumulativePrincipalCalculation,SUM($G$29:$H458),
_xlpm.CumulativePrincipalCalculationIfPrincipalLessThenOrEqualToMonthlyPaymentCondition,$N457+$H458,
_xlpm.PrincipalOwedCalculation,$B$10-$F458,
_xlpm.IsPrincipalLessThenOrEqualToMonthlyPaymentCondition,$I457&lt;=$B$10,
_xlpm.IsPrincipalZeroCondition,ROUND($I457,2) = 0,
_xlpm.IsPrincipalRemainingBlankCondition,$I457="",
_xlpm.IsPeriodBlankCondition,ISBLANK($A458),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58" s="4" t="str">
        <f>_xlfn.LET(
_xlpm.CumulativePMICalculation,SUM($K$29:$K458),
_xlpm.IsPrincipalZeroCondition,ROUND($I457,2) = 0,
_xlpm.IsPrincipalRemainingBlankCondition,$I457="",
_xlpm.IsPeriodBlankCondition,ISBLANK($A458),
_xlpm.Calculation,IF(_xlpm.IsPeriodBlankCondition,"",IF(_xlpm.IsPrincipalRemainingBlankCondition,"",IF(_xlpm.IsPrincipalZeroCondition,"",_xlpm.CumulativePMICalculation))),
_xlpm.Calculation
)</f>
        <v/>
      </c>
      <c r="P458" s="4" t="str">
        <f t="shared" si="55"/>
        <v/>
      </c>
      <c r="Q458" s="4" t="str">
        <f>_xlfn.LET(
_xlpm.CumulativeHousingPaymentsIncludingAdditionalCosts,SUM($L$29:$L458),
_xlpm.PrincipalOwedCalculation,$B$10-$F458,
_xlpm.IsPrincipalLessThenOrEqualToMonthlyPaymentCondition,$I457&lt;=$B$10,
_xlpm.IsPrincipalZeroCondition,ROUND($I457,2) = 0,
_xlpm.IsPrincipalRemainingBlankCondition,$I457="",
_xlpm.IsPeriodBlankCondition,ISBLANK($A458),
_xlpm.Calculation,IF(_xlpm.IsPeriodBlankCondition,"",IF(_xlpm.IsPrincipalRemainingBlankCondition,"",IF(_xlpm.IsPrincipalZeroCondition,"",_xlpm.CumulativeHousingPaymentsIncludingAdditionalCosts))),
_xlpm.Calculation
)</f>
        <v/>
      </c>
    </row>
    <row r="459" spans="2:17" x14ac:dyDescent="0.3">
      <c r="B459" s="34" t="str">
        <f t="shared" si="53"/>
        <v/>
      </c>
      <c r="C459" s="53">
        <v>0.1</v>
      </c>
      <c r="D459" s="35" t="str">
        <f>_xlfn.LET(
_xlpm.Payment,IF(OR($C459&lt;&gt;$C458,$C458=""),-PMT($C459/12,COUNT($A459:$A$628),$I458),$D458),
_xlpm.IsPrincipalRemainingZeroCondition,ROUND($I458,2)=0,
_xlpm.IsPrincipalRemainingBlankCondition,$I458="",
_xlpm.IsPeriodBlankCondition,ISBLANK($A459),
_xlpm.Calculation,IF(_xlpm.IsPeriodBlankCondition,"",IF(_xlpm.IsPrincipalRemainingBlankCondition,"",IF(_xlpm.IsPrincipalRemainingZeroCondition,"",_xlpm.Payment))),
_xlpm.Calculation
)</f>
        <v/>
      </c>
      <c r="E459" s="4" t="str">
        <f t="shared" si="54"/>
        <v/>
      </c>
      <c r="F459" s="4" t="str" cm="1">
        <f t="array" ref="F459">_xlfn.LET(
_xlpm.InterestCalculation,$I458*($C459/12),
_xlpm.IsPrincipalRemainingZeroCondition,ROUND($I458,2)=0,
_xlpm.IsPrincipalRemainingBlankCondition,$I458="",
_xlpm.IsPeriodBlankCondition,ISBLANK($A459),
_xlpm.Calculation,IF(_xlpm.IsPeriodBlankCondition,"",IF(_xlpm.IsPrincipalRemainingBlankCondition,"",IF(_xlpm.IsPrincipalRemainingZeroCondition,"",_xlpm.InterestCalculation))),
_xlpm.Calculation
)</f>
        <v/>
      </c>
      <c r="G459" s="4" t="str">
        <f t="shared" si="56"/>
        <v/>
      </c>
      <c r="H459" s="4"/>
      <c r="I459" s="4" t="str">
        <f t="shared" si="49"/>
        <v/>
      </c>
      <c r="J459" s="4" t="str">
        <f t="shared" si="50"/>
        <v/>
      </c>
      <c r="K459" s="4" t="str">
        <f t="shared" si="51"/>
        <v/>
      </c>
      <c r="L459" s="4" t="str">
        <f t="shared" si="52"/>
        <v/>
      </c>
      <c r="M459" s="4" t="str">
        <f>_xlfn.LET(
_xlpm.CumulativeInterestCalculation,SUM($F$29:$F459),
_xlpm.IsPrincipalZeroCondition,ROUND($I458,2) = 0,
_xlpm.IsPrincipalRemainingBlankCondition,$I458="",
_xlpm.IsPeriodBlankCondition,ISBLANK($A459),
_xlpm.Calculation,IF(_xlpm.IsPeriodBlankCondition,"",IF(_xlpm.IsPrincipalRemainingBlankCondition,"",IF(_xlpm.IsPrincipalZeroCondition,"",_xlpm.CumulativeInterestCalculation))),
_xlpm.Calculation
)</f>
        <v/>
      </c>
      <c r="N459" s="4" t="str">
        <f>_xlfn.LET(
_xlpm.CumulativePrincipalCalculation,SUM($G$29:$H459),
_xlpm.CumulativePrincipalCalculationIfPrincipalLessThenOrEqualToMonthlyPaymentCondition,$N458+$H459,
_xlpm.PrincipalOwedCalculation,$B$10-$F459,
_xlpm.IsPrincipalLessThenOrEqualToMonthlyPaymentCondition,$I458&lt;=$B$10,
_xlpm.IsPrincipalZeroCondition,ROUND($I458,2) = 0,
_xlpm.IsPrincipalRemainingBlankCondition,$I458="",
_xlpm.IsPeriodBlankCondition,ISBLANK($A459),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59" s="4" t="str">
        <f>_xlfn.LET(
_xlpm.CumulativePMICalculation,SUM($K$29:$K459),
_xlpm.IsPrincipalZeroCondition,ROUND($I458,2) = 0,
_xlpm.IsPrincipalRemainingBlankCondition,$I458="",
_xlpm.IsPeriodBlankCondition,ISBLANK($A459),
_xlpm.Calculation,IF(_xlpm.IsPeriodBlankCondition,"",IF(_xlpm.IsPrincipalRemainingBlankCondition,"",IF(_xlpm.IsPrincipalZeroCondition,"",_xlpm.CumulativePMICalculation))),
_xlpm.Calculation
)</f>
        <v/>
      </c>
      <c r="P459" s="4" t="str">
        <f t="shared" si="55"/>
        <v/>
      </c>
      <c r="Q459" s="4" t="str">
        <f>_xlfn.LET(
_xlpm.CumulativeHousingPaymentsIncludingAdditionalCosts,SUM($L$29:$L459),
_xlpm.PrincipalOwedCalculation,$B$10-$F459,
_xlpm.IsPrincipalLessThenOrEqualToMonthlyPaymentCondition,$I458&lt;=$B$10,
_xlpm.IsPrincipalZeroCondition,ROUND($I458,2) = 0,
_xlpm.IsPrincipalRemainingBlankCondition,$I458="",
_xlpm.IsPeriodBlankCondition,ISBLANK($A459),
_xlpm.Calculation,IF(_xlpm.IsPeriodBlankCondition,"",IF(_xlpm.IsPrincipalRemainingBlankCondition,"",IF(_xlpm.IsPrincipalZeroCondition,"",_xlpm.CumulativeHousingPaymentsIncludingAdditionalCosts))),
_xlpm.Calculation
)</f>
        <v/>
      </c>
    </row>
    <row r="460" spans="2:17" x14ac:dyDescent="0.3">
      <c r="B460" s="34" t="str">
        <f t="shared" si="53"/>
        <v/>
      </c>
      <c r="C460" s="53">
        <v>0.1</v>
      </c>
      <c r="D460" s="35" t="str">
        <f>_xlfn.LET(
_xlpm.Payment,IF(OR($C460&lt;&gt;$C459,$C459=""),-PMT($C460/12,COUNT($A460:$A$628),$I459),$D459),
_xlpm.IsPrincipalRemainingZeroCondition,ROUND($I459,2)=0,
_xlpm.IsPrincipalRemainingBlankCondition,$I459="",
_xlpm.IsPeriodBlankCondition,ISBLANK($A460),
_xlpm.Calculation,IF(_xlpm.IsPeriodBlankCondition,"",IF(_xlpm.IsPrincipalRemainingBlankCondition,"",IF(_xlpm.IsPrincipalRemainingZeroCondition,"",_xlpm.Payment))),
_xlpm.Calculation
)</f>
        <v/>
      </c>
      <c r="E460" s="4" t="str">
        <f t="shared" si="54"/>
        <v/>
      </c>
      <c r="F460" s="4" t="str" cm="1">
        <f t="array" ref="F460">_xlfn.LET(
_xlpm.InterestCalculation,$I459*($C460/12),
_xlpm.IsPrincipalRemainingZeroCondition,ROUND($I459,2)=0,
_xlpm.IsPrincipalRemainingBlankCondition,$I459="",
_xlpm.IsPeriodBlankCondition,ISBLANK($A460),
_xlpm.Calculation,IF(_xlpm.IsPeriodBlankCondition,"",IF(_xlpm.IsPrincipalRemainingBlankCondition,"",IF(_xlpm.IsPrincipalRemainingZeroCondition,"",_xlpm.InterestCalculation))),
_xlpm.Calculation
)</f>
        <v/>
      </c>
      <c r="G460" s="4" t="str">
        <f t="shared" si="56"/>
        <v/>
      </c>
      <c r="H460" s="4"/>
      <c r="I460" s="4" t="str">
        <f t="shared" si="49"/>
        <v/>
      </c>
      <c r="J460" s="4" t="str">
        <f t="shared" si="50"/>
        <v/>
      </c>
      <c r="K460" s="4" t="str">
        <f t="shared" si="51"/>
        <v/>
      </c>
      <c r="L460" s="4" t="str">
        <f t="shared" si="52"/>
        <v/>
      </c>
      <c r="M460" s="4" t="str">
        <f>_xlfn.LET(
_xlpm.CumulativeInterestCalculation,SUM($F$29:$F460),
_xlpm.IsPrincipalZeroCondition,ROUND($I459,2) = 0,
_xlpm.IsPrincipalRemainingBlankCondition,$I459="",
_xlpm.IsPeriodBlankCondition,ISBLANK($A460),
_xlpm.Calculation,IF(_xlpm.IsPeriodBlankCondition,"",IF(_xlpm.IsPrincipalRemainingBlankCondition,"",IF(_xlpm.IsPrincipalZeroCondition,"",_xlpm.CumulativeInterestCalculation))),
_xlpm.Calculation
)</f>
        <v/>
      </c>
      <c r="N460" s="4" t="str">
        <f>_xlfn.LET(
_xlpm.CumulativePrincipalCalculation,SUM($G$29:$H460),
_xlpm.CumulativePrincipalCalculationIfPrincipalLessThenOrEqualToMonthlyPaymentCondition,$N459+$H460,
_xlpm.PrincipalOwedCalculation,$B$10-$F460,
_xlpm.IsPrincipalLessThenOrEqualToMonthlyPaymentCondition,$I459&lt;=$B$10,
_xlpm.IsPrincipalZeroCondition,ROUND($I459,2) = 0,
_xlpm.IsPrincipalRemainingBlankCondition,$I459="",
_xlpm.IsPeriodBlankCondition,ISBLANK($A460),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60" s="4" t="str">
        <f>_xlfn.LET(
_xlpm.CumulativePMICalculation,SUM($K$29:$K460),
_xlpm.IsPrincipalZeroCondition,ROUND($I459,2) = 0,
_xlpm.IsPrincipalRemainingBlankCondition,$I459="",
_xlpm.IsPeriodBlankCondition,ISBLANK($A460),
_xlpm.Calculation,IF(_xlpm.IsPeriodBlankCondition,"",IF(_xlpm.IsPrincipalRemainingBlankCondition,"",IF(_xlpm.IsPrincipalZeroCondition,"",_xlpm.CumulativePMICalculation))),
_xlpm.Calculation
)</f>
        <v/>
      </c>
      <c r="P460" s="4" t="str">
        <f t="shared" si="55"/>
        <v/>
      </c>
      <c r="Q460" s="4" t="str">
        <f>_xlfn.LET(
_xlpm.CumulativeHousingPaymentsIncludingAdditionalCosts,SUM($L$29:$L460),
_xlpm.PrincipalOwedCalculation,$B$10-$F460,
_xlpm.IsPrincipalLessThenOrEqualToMonthlyPaymentCondition,$I459&lt;=$B$10,
_xlpm.IsPrincipalZeroCondition,ROUND($I459,2) = 0,
_xlpm.IsPrincipalRemainingBlankCondition,$I459="",
_xlpm.IsPeriodBlankCondition,ISBLANK($A460),
_xlpm.Calculation,IF(_xlpm.IsPeriodBlankCondition,"",IF(_xlpm.IsPrincipalRemainingBlankCondition,"",IF(_xlpm.IsPrincipalZeroCondition,"",_xlpm.CumulativeHousingPaymentsIncludingAdditionalCosts))),
_xlpm.Calculation
)</f>
        <v/>
      </c>
    </row>
    <row r="461" spans="2:17" x14ac:dyDescent="0.3">
      <c r="B461" s="34" t="str">
        <f t="shared" si="53"/>
        <v/>
      </c>
      <c r="C461" s="53">
        <v>0.1</v>
      </c>
      <c r="D461" s="35" t="str">
        <f>_xlfn.LET(
_xlpm.Payment,IF(OR($C461&lt;&gt;$C460,$C460=""),-PMT($C461/12,COUNT($A461:$A$628),$I460),$D460),
_xlpm.IsPrincipalRemainingZeroCondition,ROUND($I460,2)=0,
_xlpm.IsPrincipalRemainingBlankCondition,$I460="",
_xlpm.IsPeriodBlankCondition,ISBLANK($A461),
_xlpm.Calculation,IF(_xlpm.IsPeriodBlankCondition,"",IF(_xlpm.IsPrincipalRemainingBlankCondition,"",IF(_xlpm.IsPrincipalRemainingZeroCondition,"",_xlpm.Payment))),
_xlpm.Calculation
)</f>
        <v/>
      </c>
      <c r="E461" s="4" t="str">
        <f t="shared" si="54"/>
        <v/>
      </c>
      <c r="F461" s="4" t="str" cm="1">
        <f t="array" ref="F461">_xlfn.LET(
_xlpm.InterestCalculation,$I460*($C461/12),
_xlpm.IsPrincipalRemainingZeroCondition,ROUND($I460,2)=0,
_xlpm.IsPrincipalRemainingBlankCondition,$I460="",
_xlpm.IsPeriodBlankCondition,ISBLANK($A461),
_xlpm.Calculation,IF(_xlpm.IsPeriodBlankCondition,"",IF(_xlpm.IsPrincipalRemainingBlankCondition,"",IF(_xlpm.IsPrincipalRemainingZeroCondition,"",_xlpm.InterestCalculation))),
_xlpm.Calculation
)</f>
        <v/>
      </c>
      <c r="G461" s="4" t="str">
        <f t="shared" si="56"/>
        <v/>
      </c>
      <c r="H461" s="4"/>
      <c r="I461" s="4" t="str">
        <f t="shared" si="49"/>
        <v/>
      </c>
      <c r="J461" s="4" t="str">
        <f t="shared" si="50"/>
        <v/>
      </c>
      <c r="K461" s="4" t="str">
        <f t="shared" si="51"/>
        <v/>
      </c>
      <c r="L461" s="4" t="str">
        <f t="shared" si="52"/>
        <v/>
      </c>
      <c r="M461" s="4" t="str">
        <f>_xlfn.LET(
_xlpm.CumulativeInterestCalculation,SUM($F$29:$F461),
_xlpm.IsPrincipalZeroCondition,ROUND($I460,2) = 0,
_xlpm.IsPrincipalRemainingBlankCondition,$I460="",
_xlpm.IsPeriodBlankCondition,ISBLANK($A461),
_xlpm.Calculation,IF(_xlpm.IsPeriodBlankCondition,"",IF(_xlpm.IsPrincipalRemainingBlankCondition,"",IF(_xlpm.IsPrincipalZeroCondition,"",_xlpm.CumulativeInterestCalculation))),
_xlpm.Calculation
)</f>
        <v/>
      </c>
      <c r="N461" s="4" t="str">
        <f>_xlfn.LET(
_xlpm.CumulativePrincipalCalculation,SUM($G$29:$H461),
_xlpm.CumulativePrincipalCalculationIfPrincipalLessThenOrEqualToMonthlyPaymentCondition,$N460+$H461,
_xlpm.PrincipalOwedCalculation,$B$10-$F461,
_xlpm.IsPrincipalLessThenOrEqualToMonthlyPaymentCondition,$I460&lt;=$B$10,
_xlpm.IsPrincipalZeroCondition,ROUND($I460,2) = 0,
_xlpm.IsPrincipalRemainingBlankCondition,$I460="",
_xlpm.IsPeriodBlankCondition,ISBLANK($A461),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61" s="4" t="str">
        <f>_xlfn.LET(
_xlpm.CumulativePMICalculation,SUM($K$29:$K461),
_xlpm.IsPrincipalZeroCondition,ROUND($I460,2) = 0,
_xlpm.IsPrincipalRemainingBlankCondition,$I460="",
_xlpm.IsPeriodBlankCondition,ISBLANK($A461),
_xlpm.Calculation,IF(_xlpm.IsPeriodBlankCondition,"",IF(_xlpm.IsPrincipalRemainingBlankCondition,"",IF(_xlpm.IsPrincipalZeroCondition,"",_xlpm.CumulativePMICalculation))),
_xlpm.Calculation
)</f>
        <v/>
      </c>
      <c r="P461" s="4" t="str">
        <f t="shared" si="55"/>
        <v/>
      </c>
      <c r="Q461" s="4" t="str">
        <f>_xlfn.LET(
_xlpm.CumulativeHousingPaymentsIncludingAdditionalCosts,SUM($L$29:$L461),
_xlpm.PrincipalOwedCalculation,$B$10-$F461,
_xlpm.IsPrincipalLessThenOrEqualToMonthlyPaymentCondition,$I460&lt;=$B$10,
_xlpm.IsPrincipalZeroCondition,ROUND($I460,2) = 0,
_xlpm.IsPrincipalRemainingBlankCondition,$I460="",
_xlpm.IsPeriodBlankCondition,ISBLANK($A461),
_xlpm.Calculation,IF(_xlpm.IsPeriodBlankCondition,"",IF(_xlpm.IsPrincipalRemainingBlankCondition,"",IF(_xlpm.IsPrincipalZeroCondition,"",_xlpm.CumulativeHousingPaymentsIncludingAdditionalCosts))),
_xlpm.Calculation
)</f>
        <v/>
      </c>
    </row>
    <row r="462" spans="2:17" x14ac:dyDescent="0.3">
      <c r="B462" s="34" t="str">
        <f t="shared" si="53"/>
        <v/>
      </c>
      <c r="C462" s="53">
        <v>0.1</v>
      </c>
      <c r="D462" s="35" t="str">
        <f>_xlfn.LET(
_xlpm.Payment,IF(OR($C462&lt;&gt;$C461,$C461=""),-PMT($C462/12,COUNT($A462:$A$628),$I461),$D461),
_xlpm.IsPrincipalRemainingZeroCondition,ROUND($I461,2)=0,
_xlpm.IsPrincipalRemainingBlankCondition,$I461="",
_xlpm.IsPeriodBlankCondition,ISBLANK($A462),
_xlpm.Calculation,IF(_xlpm.IsPeriodBlankCondition,"",IF(_xlpm.IsPrincipalRemainingBlankCondition,"",IF(_xlpm.IsPrincipalRemainingZeroCondition,"",_xlpm.Payment))),
_xlpm.Calculation
)</f>
        <v/>
      </c>
      <c r="E462" s="4" t="str">
        <f t="shared" si="54"/>
        <v/>
      </c>
      <c r="F462" s="4" t="str" cm="1">
        <f t="array" ref="F462">_xlfn.LET(
_xlpm.InterestCalculation,$I461*($C462/12),
_xlpm.IsPrincipalRemainingZeroCondition,ROUND($I461,2)=0,
_xlpm.IsPrincipalRemainingBlankCondition,$I461="",
_xlpm.IsPeriodBlankCondition,ISBLANK($A462),
_xlpm.Calculation,IF(_xlpm.IsPeriodBlankCondition,"",IF(_xlpm.IsPrincipalRemainingBlankCondition,"",IF(_xlpm.IsPrincipalRemainingZeroCondition,"",_xlpm.InterestCalculation))),
_xlpm.Calculation
)</f>
        <v/>
      </c>
      <c r="G462" s="4" t="str">
        <f t="shared" si="56"/>
        <v/>
      </c>
      <c r="H462" s="4"/>
      <c r="I462" s="4" t="str">
        <f t="shared" si="49"/>
        <v/>
      </c>
      <c r="J462" s="4" t="str">
        <f t="shared" si="50"/>
        <v/>
      </c>
      <c r="K462" s="4" t="str">
        <f t="shared" si="51"/>
        <v/>
      </c>
      <c r="L462" s="4" t="str">
        <f t="shared" si="52"/>
        <v/>
      </c>
      <c r="M462" s="4" t="str">
        <f>_xlfn.LET(
_xlpm.CumulativeInterestCalculation,SUM($F$29:$F462),
_xlpm.IsPrincipalZeroCondition,ROUND($I461,2) = 0,
_xlpm.IsPrincipalRemainingBlankCondition,$I461="",
_xlpm.IsPeriodBlankCondition,ISBLANK($A462),
_xlpm.Calculation,IF(_xlpm.IsPeriodBlankCondition,"",IF(_xlpm.IsPrincipalRemainingBlankCondition,"",IF(_xlpm.IsPrincipalZeroCondition,"",_xlpm.CumulativeInterestCalculation))),
_xlpm.Calculation
)</f>
        <v/>
      </c>
      <c r="N462" s="4" t="str">
        <f>_xlfn.LET(
_xlpm.CumulativePrincipalCalculation,SUM($G$29:$H462),
_xlpm.CumulativePrincipalCalculationIfPrincipalLessThenOrEqualToMonthlyPaymentCondition,$N461+$H462,
_xlpm.PrincipalOwedCalculation,$B$10-$F462,
_xlpm.IsPrincipalLessThenOrEqualToMonthlyPaymentCondition,$I461&lt;=$B$10,
_xlpm.IsPrincipalZeroCondition,ROUND($I461,2) = 0,
_xlpm.IsPrincipalRemainingBlankCondition,$I461="",
_xlpm.IsPeriodBlankCondition,ISBLANK($A462),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62" s="4" t="str">
        <f>_xlfn.LET(
_xlpm.CumulativePMICalculation,SUM($K$29:$K462),
_xlpm.IsPrincipalZeroCondition,ROUND($I461,2) = 0,
_xlpm.IsPrincipalRemainingBlankCondition,$I461="",
_xlpm.IsPeriodBlankCondition,ISBLANK($A462),
_xlpm.Calculation,IF(_xlpm.IsPeriodBlankCondition,"",IF(_xlpm.IsPrincipalRemainingBlankCondition,"",IF(_xlpm.IsPrincipalZeroCondition,"",_xlpm.CumulativePMICalculation))),
_xlpm.Calculation
)</f>
        <v/>
      </c>
      <c r="P462" s="4" t="str">
        <f t="shared" si="55"/>
        <v/>
      </c>
      <c r="Q462" s="4" t="str">
        <f>_xlfn.LET(
_xlpm.CumulativeHousingPaymentsIncludingAdditionalCosts,SUM($L$29:$L462),
_xlpm.PrincipalOwedCalculation,$B$10-$F462,
_xlpm.IsPrincipalLessThenOrEqualToMonthlyPaymentCondition,$I461&lt;=$B$10,
_xlpm.IsPrincipalZeroCondition,ROUND($I461,2) = 0,
_xlpm.IsPrincipalRemainingBlankCondition,$I461="",
_xlpm.IsPeriodBlankCondition,ISBLANK($A462),
_xlpm.Calculation,IF(_xlpm.IsPeriodBlankCondition,"",IF(_xlpm.IsPrincipalRemainingBlankCondition,"",IF(_xlpm.IsPrincipalZeroCondition,"",_xlpm.CumulativeHousingPaymentsIncludingAdditionalCosts))),
_xlpm.Calculation
)</f>
        <v/>
      </c>
    </row>
    <row r="463" spans="2:17" x14ac:dyDescent="0.3">
      <c r="B463" s="34" t="str">
        <f t="shared" si="53"/>
        <v/>
      </c>
      <c r="C463" s="53">
        <v>0.1</v>
      </c>
      <c r="D463" s="35" t="str">
        <f>_xlfn.LET(
_xlpm.Payment,IF(OR($C463&lt;&gt;$C462,$C462=""),-PMT($C463/12,COUNT($A463:$A$628),$I462),$D462),
_xlpm.IsPrincipalRemainingZeroCondition,ROUND($I462,2)=0,
_xlpm.IsPrincipalRemainingBlankCondition,$I462="",
_xlpm.IsPeriodBlankCondition,ISBLANK($A463),
_xlpm.Calculation,IF(_xlpm.IsPeriodBlankCondition,"",IF(_xlpm.IsPrincipalRemainingBlankCondition,"",IF(_xlpm.IsPrincipalRemainingZeroCondition,"",_xlpm.Payment))),
_xlpm.Calculation
)</f>
        <v/>
      </c>
      <c r="E463" s="4" t="str">
        <f t="shared" si="54"/>
        <v/>
      </c>
      <c r="F463" s="4" t="str" cm="1">
        <f t="array" ref="F463">_xlfn.LET(
_xlpm.InterestCalculation,$I462*($C463/12),
_xlpm.IsPrincipalRemainingZeroCondition,ROUND($I462,2)=0,
_xlpm.IsPrincipalRemainingBlankCondition,$I462="",
_xlpm.IsPeriodBlankCondition,ISBLANK($A463),
_xlpm.Calculation,IF(_xlpm.IsPeriodBlankCondition,"",IF(_xlpm.IsPrincipalRemainingBlankCondition,"",IF(_xlpm.IsPrincipalRemainingZeroCondition,"",_xlpm.InterestCalculation))),
_xlpm.Calculation
)</f>
        <v/>
      </c>
      <c r="G463" s="4" t="str">
        <f t="shared" si="56"/>
        <v/>
      </c>
      <c r="H463" s="4"/>
      <c r="I463" s="4" t="str">
        <f t="shared" si="49"/>
        <v/>
      </c>
      <c r="J463" s="4" t="str">
        <f t="shared" si="50"/>
        <v/>
      </c>
      <c r="K463" s="4" t="str">
        <f t="shared" si="51"/>
        <v/>
      </c>
      <c r="L463" s="4" t="str">
        <f t="shared" si="52"/>
        <v/>
      </c>
      <c r="M463" s="4" t="str">
        <f>_xlfn.LET(
_xlpm.CumulativeInterestCalculation,SUM($F$29:$F463),
_xlpm.IsPrincipalZeroCondition,ROUND($I462,2) = 0,
_xlpm.IsPrincipalRemainingBlankCondition,$I462="",
_xlpm.IsPeriodBlankCondition,ISBLANK($A463),
_xlpm.Calculation,IF(_xlpm.IsPeriodBlankCondition,"",IF(_xlpm.IsPrincipalRemainingBlankCondition,"",IF(_xlpm.IsPrincipalZeroCondition,"",_xlpm.CumulativeInterestCalculation))),
_xlpm.Calculation
)</f>
        <v/>
      </c>
      <c r="N463" s="4" t="str">
        <f>_xlfn.LET(
_xlpm.CumulativePrincipalCalculation,SUM($G$29:$H463),
_xlpm.CumulativePrincipalCalculationIfPrincipalLessThenOrEqualToMonthlyPaymentCondition,$N462+$H463,
_xlpm.PrincipalOwedCalculation,$B$10-$F463,
_xlpm.IsPrincipalLessThenOrEqualToMonthlyPaymentCondition,$I462&lt;=$B$10,
_xlpm.IsPrincipalZeroCondition,ROUND($I462,2) = 0,
_xlpm.IsPrincipalRemainingBlankCondition,$I462="",
_xlpm.IsPeriodBlankCondition,ISBLANK($A463),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63" s="4" t="str">
        <f>_xlfn.LET(
_xlpm.CumulativePMICalculation,SUM($K$29:$K463),
_xlpm.IsPrincipalZeroCondition,ROUND($I462,2) = 0,
_xlpm.IsPrincipalRemainingBlankCondition,$I462="",
_xlpm.IsPeriodBlankCondition,ISBLANK($A463),
_xlpm.Calculation,IF(_xlpm.IsPeriodBlankCondition,"",IF(_xlpm.IsPrincipalRemainingBlankCondition,"",IF(_xlpm.IsPrincipalZeroCondition,"",_xlpm.CumulativePMICalculation))),
_xlpm.Calculation
)</f>
        <v/>
      </c>
      <c r="P463" s="4" t="str">
        <f t="shared" si="55"/>
        <v/>
      </c>
      <c r="Q463" s="4" t="str">
        <f>_xlfn.LET(
_xlpm.CumulativeHousingPaymentsIncludingAdditionalCosts,SUM($L$29:$L463),
_xlpm.PrincipalOwedCalculation,$B$10-$F463,
_xlpm.IsPrincipalLessThenOrEqualToMonthlyPaymentCondition,$I462&lt;=$B$10,
_xlpm.IsPrincipalZeroCondition,ROUND($I462,2) = 0,
_xlpm.IsPrincipalRemainingBlankCondition,$I462="",
_xlpm.IsPeriodBlankCondition,ISBLANK($A463),
_xlpm.Calculation,IF(_xlpm.IsPeriodBlankCondition,"",IF(_xlpm.IsPrincipalRemainingBlankCondition,"",IF(_xlpm.IsPrincipalZeroCondition,"",_xlpm.CumulativeHousingPaymentsIncludingAdditionalCosts))),
_xlpm.Calculation
)</f>
        <v/>
      </c>
    </row>
    <row r="464" spans="2:17" x14ac:dyDescent="0.3">
      <c r="B464" s="34" t="str">
        <f t="shared" si="53"/>
        <v/>
      </c>
      <c r="C464" s="53">
        <v>0.1</v>
      </c>
      <c r="D464" s="35" t="str">
        <f>_xlfn.LET(
_xlpm.Payment,IF(OR($C464&lt;&gt;$C463,$C463=""),-PMT($C464/12,COUNT($A464:$A$628),$I463),$D463),
_xlpm.IsPrincipalRemainingZeroCondition,ROUND($I463,2)=0,
_xlpm.IsPrincipalRemainingBlankCondition,$I463="",
_xlpm.IsPeriodBlankCondition,ISBLANK($A464),
_xlpm.Calculation,IF(_xlpm.IsPeriodBlankCondition,"",IF(_xlpm.IsPrincipalRemainingBlankCondition,"",IF(_xlpm.IsPrincipalRemainingZeroCondition,"",_xlpm.Payment))),
_xlpm.Calculation
)</f>
        <v/>
      </c>
      <c r="E464" s="4" t="str">
        <f t="shared" si="54"/>
        <v/>
      </c>
      <c r="F464" s="4" t="str" cm="1">
        <f t="array" ref="F464">_xlfn.LET(
_xlpm.InterestCalculation,$I463*($C464/12),
_xlpm.IsPrincipalRemainingZeroCondition,ROUND($I463,2)=0,
_xlpm.IsPrincipalRemainingBlankCondition,$I463="",
_xlpm.IsPeriodBlankCondition,ISBLANK($A464),
_xlpm.Calculation,IF(_xlpm.IsPeriodBlankCondition,"",IF(_xlpm.IsPrincipalRemainingBlankCondition,"",IF(_xlpm.IsPrincipalRemainingZeroCondition,"",_xlpm.InterestCalculation))),
_xlpm.Calculation
)</f>
        <v/>
      </c>
      <c r="G464" s="4" t="str">
        <f t="shared" si="56"/>
        <v/>
      </c>
      <c r="H464" s="4"/>
      <c r="I464" s="4" t="str">
        <f t="shared" si="49"/>
        <v/>
      </c>
      <c r="J464" s="4" t="str">
        <f t="shared" si="50"/>
        <v/>
      </c>
      <c r="K464" s="4" t="str">
        <f t="shared" si="51"/>
        <v/>
      </c>
      <c r="L464" s="4" t="str">
        <f t="shared" si="52"/>
        <v/>
      </c>
      <c r="M464" s="4" t="str">
        <f>_xlfn.LET(
_xlpm.CumulativeInterestCalculation,SUM($F$29:$F464),
_xlpm.IsPrincipalZeroCondition,ROUND($I463,2) = 0,
_xlpm.IsPrincipalRemainingBlankCondition,$I463="",
_xlpm.IsPeriodBlankCondition,ISBLANK($A464),
_xlpm.Calculation,IF(_xlpm.IsPeriodBlankCondition,"",IF(_xlpm.IsPrincipalRemainingBlankCondition,"",IF(_xlpm.IsPrincipalZeroCondition,"",_xlpm.CumulativeInterestCalculation))),
_xlpm.Calculation
)</f>
        <v/>
      </c>
      <c r="N464" s="4" t="str">
        <f>_xlfn.LET(
_xlpm.CumulativePrincipalCalculation,SUM($G$29:$H464),
_xlpm.CumulativePrincipalCalculationIfPrincipalLessThenOrEqualToMonthlyPaymentCondition,$N463+$H464,
_xlpm.PrincipalOwedCalculation,$B$10-$F464,
_xlpm.IsPrincipalLessThenOrEqualToMonthlyPaymentCondition,$I463&lt;=$B$10,
_xlpm.IsPrincipalZeroCondition,ROUND($I463,2) = 0,
_xlpm.IsPrincipalRemainingBlankCondition,$I463="",
_xlpm.IsPeriodBlankCondition,ISBLANK($A464),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64" s="4" t="str">
        <f>_xlfn.LET(
_xlpm.CumulativePMICalculation,SUM($K$29:$K464),
_xlpm.IsPrincipalZeroCondition,ROUND($I463,2) = 0,
_xlpm.IsPrincipalRemainingBlankCondition,$I463="",
_xlpm.IsPeriodBlankCondition,ISBLANK($A464),
_xlpm.Calculation,IF(_xlpm.IsPeriodBlankCondition,"",IF(_xlpm.IsPrincipalRemainingBlankCondition,"",IF(_xlpm.IsPrincipalZeroCondition,"",_xlpm.CumulativePMICalculation))),
_xlpm.Calculation
)</f>
        <v/>
      </c>
      <c r="P464" s="4" t="str">
        <f t="shared" si="55"/>
        <v/>
      </c>
      <c r="Q464" s="4" t="str">
        <f>_xlfn.LET(
_xlpm.CumulativeHousingPaymentsIncludingAdditionalCosts,SUM($L$29:$L464),
_xlpm.PrincipalOwedCalculation,$B$10-$F464,
_xlpm.IsPrincipalLessThenOrEqualToMonthlyPaymentCondition,$I463&lt;=$B$10,
_xlpm.IsPrincipalZeroCondition,ROUND($I463,2) = 0,
_xlpm.IsPrincipalRemainingBlankCondition,$I463="",
_xlpm.IsPeriodBlankCondition,ISBLANK($A464),
_xlpm.Calculation,IF(_xlpm.IsPeriodBlankCondition,"",IF(_xlpm.IsPrincipalRemainingBlankCondition,"",IF(_xlpm.IsPrincipalZeroCondition,"",_xlpm.CumulativeHousingPaymentsIncludingAdditionalCosts))),
_xlpm.Calculation
)</f>
        <v/>
      </c>
    </row>
    <row r="465" spans="2:17" x14ac:dyDescent="0.3">
      <c r="B465" s="34" t="str">
        <f t="shared" si="53"/>
        <v/>
      </c>
      <c r="C465" s="53">
        <v>0.1</v>
      </c>
      <c r="D465" s="35" t="str">
        <f>_xlfn.LET(
_xlpm.Payment,IF(OR($C465&lt;&gt;$C464,$C464=""),-PMT($C465/12,COUNT($A465:$A$628),$I464),$D464),
_xlpm.IsPrincipalRemainingZeroCondition,ROUND($I464,2)=0,
_xlpm.IsPrincipalRemainingBlankCondition,$I464="",
_xlpm.IsPeriodBlankCondition,ISBLANK($A465),
_xlpm.Calculation,IF(_xlpm.IsPeriodBlankCondition,"",IF(_xlpm.IsPrincipalRemainingBlankCondition,"",IF(_xlpm.IsPrincipalRemainingZeroCondition,"",_xlpm.Payment))),
_xlpm.Calculation
)</f>
        <v/>
      </c>
      <c r="E465" s="4" t="str">
        <f t="shared" si="54"/>
        <v/>
      </c>
      <c r="F465" s="4" t="str" cm="1">
        <f t="array" ref="F465">_xlfn.LET(
_xlpm.InterestCalculation,$I464*($C465/12),
_xlpm.IsPrincipalRemainingZeroCondition,ROUND($I464,2)=0,
_xlpm.IsPrincipalRemainingBlankCondition,$I464="",
_xlpm.IsPeriodBlankCondition,ISBLANK($A465),
_xlpm.Calculation,IF(_xlpm.IsPeriodBlankCondition,"",IF(_xlpm.IsPrincipalRemainingBlankCondition,"",IF(_xlpm.IsPrincipalRemainingZeroCondition,"",_xlpm.InterestCalculation))),
_xlpm.Calculation
)</f>
        <v/>
      </c>
      <c r="G465" s="4" t="str">
        <f t="shared" si="56"/>
        <v/>
      </c>
      <c r="H465" s="4"/>
      <c r="I465" s="4" t="str">
        <f t="shared" si="49"/>
        <v/>
      </c>
      <c r="J465" s="4" t="str">
        <f t="shared" si="50"/>
        <v/>
      </c>
      <c r="K465" s="4" t="str">
        <f t="shared" si="51"/>
        <v/>
      </c>
      <c r="L465" s="4" t="str">
        <f t="shared" si="52"/>
        <v/>
      </c>
      <c r="M465" s="4" t="str">
        <f>_xlfn.LET(
_xlpm.CumulativeInterestCalculation,SUM($F$29:$F465),
_xlpm.IsPrincipalZeroCondition,ROUND($I464,2) = 0,
_xlpm.IsPrincipalRemainingBlankCondition,$I464="",
_xlpm.IsPeriodBlankCondition,ISBLANK($A465),
_xlpm.Calculation,IF(_xlpm.IsPeriodBlankCondition,"",IF(_xlpm.IsPrincipalRemainingBlankCondition,"",IF(_xlpm.IsPrincipalZeroCondition,"",_xlpm.CumulativeInterestCalculation))),
_xlpm.Calculation
)</f>
        <v/>
      </c>
      <c r="N465" s="4" t="str">
        <f>_xlfn.LET(
_xlpm.CumulativePrincipalCalculation,SUM($G$29:$H465),
_xlpm.CumulativePrincipalCalculationIfPrincipalLessThenOrEqualToMonthlyPaymentCondition,$N464+$H465,
_xlpm.PrincipalOwedCalculation,$B$10-$F465,
_xlpm.IsPrincipalLessThenOrEqualToMonthlyPaymentCondition,$I464&lt;=$B$10,
_xlpm.IsPrincipalZeroCondition,ROUND($I464,2) = 0,
_xlpm.IsPrincipalRemainingBlankCondition,$I464="",
_xlpm.IsPeriodBlankCondition,ISBLANK($A465),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65" s="4" t="str">
        <f>_xlfn.LET(
_xlpm.CumulativePMICalculation,SUM($K$29:$K465),
_xlpm.IsPrincipalZeroCondition,ROUND($I464,2) = 0,
_xlpm.IsPrincipalRemainingBlankCondition,$I464="",
_xlpm.IsPeriodBlankCondition,ISBLANK($A465),
_xlpm.Calculation,IF(_xlpm.IsPeriodBlankCondition,"",IF(_xlpm.IsPrincipalRemainingBlankCondition,"",IF(_xlpm.IsPrincipalZeroCondition,"",_xlpm.CumulativePMICalculation))),
_xlpm.Calculation
)</f>
        <v/>
      </c>
      <c r="P465" s="4" t="str">
        <f t="shared" si="55"/>
        <v/>
      </c>
      <c r="Q465" s="4" t="str">
        <f>_xlfn.LET(
_xlpm.CumulativeHousingPaymentsIncludingAdditionalCosts,SUM($L$29:$L465),
_xlpm.PrincipalOwedCalculation,$B$10-$F465,
_xlpm.IsPrincipalLessThenOrEqualToMonthlyPaymentCondition,$I464&lt;=$B$10,
_xlpm.IsPrincipalZeroCondition,ROUND($I464,2) = 0,
_xlpm.IsPrincipalRemainingBlankCondition,$I464="",
_xlpm.IsPeriodBlankCondition,ISBLANK($A465),
_xlpm.Calculation,IF(_xlpm.IsPeriodBlankCondition,"",IF(_xlpm.IsPrincipalRemainingBlankCondition,"",IF(_xlpm.IsPrincipalZeroCondition,"",_xlpm.CumulativeHousingPaymentsIncludingAdditionalCosts))),
_xlpm.Calculation
)</f>
        <v/>
      </c>
    </row>
    <row r="466" spans="2:17" x14ac:dyDescent="0.3">
      <c r="B466" s="34" t="str">
        <f t="shared" si="53"/>
        <v/>
      </c>
      <c r="C466" s="53">
        <v>0.1</v>
      </c>
      <c r="D466" s="35" t="str">
        <f>_xlfn.LET(
_xlpm.Payment,IF(OR($C466&lt;&gt;$C465,$C465=""),-PMT($C466/12,COUNT($A466:$A$628),$I465),$D465),
_xlpm.IsPrincipalRemainingZeroCondition,ROUND($I465,2)=0,
_xlpm.IsPrincipalRemainingBlankCondition,$I465="",
_xlpm.IsPeriodBlankCondition,ISBLANK($A466),
_xlpm.Calculation,IF(_xlpm.IsPeriodBlankCondition,"",IF(_xlpm.IsPrincipalRemainingBlankCondition,"",IF(_xlpm.IsPrincipalRemainingZeroCondition,"",_xlpm.Payment))),
_xlpm.Calculation
)</f>
        <v/>
      </c>
      <c r="E466" s="4" t="str">
        <f t="shared" si="54"/>
        <v/>
      </c>
      <c r="F466" s="4" t="str" cm="1">
        <f t="array" ref="F466">_xlfn.LET(
_xlpm.InterestCalculation,$I465*($C466/12),
_xlpm.IsPrincipalRemainingZeroCondition,ROUND($I465,2)=0,
_xlpm.IsPrincipalRemainingBlankCondition,$I465="",
_xlpm.IsPeriodBlankCondition,ISBLANK($A466),
_xlpm.Calculation,IF(_xlpm.IsPeriodBlankCondition,"",IF(_xlpm.IsPrincipalRemainingBlankCondition,"",IF(_xlpm.IsPrincipalRemainingZeroCondition,"",_xlpm.InterestCalculation))),
_xlpm.Calculation
)</f>
        <v/>
      </c>
      <c r="G466" s="4" t="str">
        <f t="shared" si="56"/>
        <v/>
      </c>
      <c r="H466" s="4"/>
      <c r="I466" s="4" t="str">
        <f t="shared" si="49"/>
        <v/>
      </c>
      <c r="J466" s="4" t="str">
        <f t="shared" si="50"/>
        <v/>
      </c>
      <c r="K466" s="4" t="str">
        <f t="shared" si="51"/>
        <v/>
      </c>
      <c r="L466" s="4" t="str">
        <f t="shared" si="52"/>
        <v/>
      </c>
      <c r="M466" s="4" t="str">
        <f>_xlfn.LET(
_xlpm.CumulativeInterestCalculation,SUM($F$29:$F466),
_xlpm.IsPrincipalZeroCondition,ROUND($I465,2) = 0,
_xlpm.IsPrincipalRemainingBlankCondition,$I465="",
_xlpm.IsPeriodBlankCondition,ISBLANK($A466),
_xlpm.Calculation,IF(_xlpm.IsPeriodBlankCondition,"",IF(_xlpm.IsPrincipalRemainingBlankCondition,"",IF(_xlpm.IsPrincipalZeroCondition,"",_xlpm.CumulativeInterestCalculation))),
_xlpm.Calculation
)</f>
        <v/>
      </c>
      <c r="N466" s="4" t="str">
        <f>_xlfn.LET(
_xlpm.CumulativePrincipalCalculation,SUM($G$29:$H466),
_xlpm.CumulativePrincipalCalculationIfPrincipalLessThenOrEqualToMonthlyPaymentCondition,$N465+$H466,
_xlpm.PrincipalOwedCalculation,$B$10-$F466,
_xlpm.IsPrincipalLessThenOrEqualToMonthlyPaymentCondition,$I465&lt;=$B$10,
_xlpm.IsPrincipalZeroCondition,ROUND($I465,2) = 0,
_xlpm.IsPrincipalRemainingBlankCondition,$I465="",
_xlpm.IsPeriodBlankCondition,ISBLANK($A466),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66" s="4" t="str">
        <f>_xlfn.LET(
_xlpm.CumulativePMICalculation,SUM($K$29:$K466),
_xlpm.IsPrincipalZeroCondition,ROUND($I465,2) = 0,
_xlpm.IsPrincipalRemainingBlankCondition,$I465="",
_xlpm.IsPeriodBlankCondition,ISBLANK($A466),
_xlpm.Calculation,IF(_xlpm.IsPeriodBlankCondition,"",IF(_xlpm.IsPrincipalRemainingBlankCondition,"",IF(_xlpm.IsPrincipalZeroCondition,"",_xlpm.CumulativePMICalculation))),
_xlpm.Calculation
)</f>
        <v/>
      </c>
      <c r="P466" s="4" t="str">
        <f t="shared" si="55"/>
        <v/>
      </c>
      <c r="Q466" s="4" t="str">
        <f>_xlfn.LET(
_xlpm.CumulativeHousingPaymentsIncludingAdditionalCosts,SUM($L$29:$L466),
_xlpm.PrincipalOwedCalculation,$B$10-$F466,
_xlpm.IsPrincipalLessThenOrEqualToMonthlyPaymentCondition,$I465&lt;=$B$10,
_xlpm.IsPrincipalZeroCondition,ROUND($I465,2) = 0,
_xlpm.IsPrincipalRemainingBlankCondition,$I465="",
_xlpm.IsPeriodBlankCondition,ISBLANK($A466),
_xlpm.Calculation,IF(_xlpm.IsPeriodBlankCondition,"",IF(_xlpm.IsPrincipalRemainingBlankCondition,"",IF(_xlpm.IsPrincipalZeroCondition,"",_xlpm.CumulativeHousingPaymentsIncludingAdditionalCosts))),
_xlpm.Calculation
)</f>
        <v/>
      </c>
    </row>
    <row r="467" spans="2:17" x14ac:dyDescent="0.3">
      <c r="B467" s="34" t="str">
        <f t="shared" si="53"/>
        <v/>
      </c>
      <c r="C467" s="53">
        <v>0.1</v>
      </c>
      <c r="D467" s="35" t="str">
        <f>_xlfn.LET(
_xlpm.Payment,IF(OR($C467&lt;&gt;$C466,$C466=""),-PMT($C467/12,COUNT($A467:$A$628),$I466),$D466),
_xlpm.IsPrincipalRemainingZeroCondition,ROUND($I466,2)=0,
_xlpm.IsPrincipalRemainingBlankCondition,$I466="",
_xlpm.IsPeriodBlankCondition,ISBLANK($A467),
_xlpm.Calculation,IF(_xlpm.IsPeriodBlankCondition,"",IF(_xlpm.IsPrincipalRemainingBlankCondition,"",IF(_xlpm.IsPrincipalRemainingZeroCondition,"",_xlpm.Payment))),
_xlpm.Calculation
)</f>
        <v/>
      </c>
      <c r="E467" s="4" t="str">
        <f t="shared" si="54"/>
        <v/>
      </c>
      <c r="F467" s="4" t="str" cm="1">
        <f t="array" ref="F467">_xlfn.LET(
_xlpm.InterestCalculation,$I466*($C467/12),
_xlpm.IsPrincipalRemainingZeroCondition,ROUND($I466,2)=0,
_xlpm.IsPrincipalRemainingBlankCondition,$I466="",
_xlpm.IsPeriodBlankCondition,ISBLANK($A467),
_xlpm.Calculation,IF(_xlpm.IsPeriodBlankCondition,"",IF(_xlpm.IsPrincipalRemainingBlankCondition,"",IF(_xlpm.IsPrincipalRemainingZeroCondition,"",_xlpm.InterestCalculation))),
_xlpm.Calculation
)</f>
        <v/>
      </c>
      <c r="G467" s="4" t="str">
        <f t="shared" si="56"/>
        <v/>
      </c>
      <c r="H467" s="4"/>
      <c r="I467" s="4" t="str">
        <f t="shared" si="49"/>
        <v/>
      </c>
      <c r="J467" s="4" t="str">
        <f t="shared" si="50"/>
        <v/>
      </c>
      <c r="K467" s="4" t="str">
        <f t="shared" si="51"/>
        <v/>
      </c>
      <c r="L467" s="4" t="str">
        <f t="shared" si="52"/>
        <v/>
      </c>
      <c r="M467" s="4" t="str">
        <f>_xlfn.LET(
_xlpm.CumulativeInterestCalculation,SUM($F$29:$F467),
_xlpm.IsPrincipalZeroCondition,ROUND($I466,2) = 0,
_xlpm.IsPrincipalRemainingBlankCondition,$I466="",
_xlpm.IsPeriodBlankCondition,ISBLANK($A467),
_xlpm.Calculation,IF(_xlpm.IsPeriodBlankCondition,"",IF(_xlpm.IsPrincipalRemainingBlankCondition,"",IF(_xlpm.IsPrincipalZeroCondition,"",_xlpm.CumulativeInterestCalculation))),
_xlpm.Calculation
)</f>
        <v/>
      </c>
      <c r="N467" s="4" t="str">
        <f>_xlfn.LET(
_xlpm.CumulativePrincipalCalculation,SUM($G$29:$H467),
_xlpm.CumulativePrincipalCalculationIfPrincipalLessThenOrEqualToMonthlyPaymentCondition,$N466+$H467,
_xlpm.PrincipalOwedCalculation,$B$10-$F467,
_xlpm.IsPrincipalLessThenOrEqualToMonthlyPaymentCondition,$I466&lt;=$B$10,
_xlpm.IsPrincipalZeroCondition,ROUND($I466,2) = 0,
_xlpm.IsPrincipalRemainingBlankCondition,$I466="",
_xlpm.IsPeriodBlankCondition,ISBLANK($A467),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67" s="4" t="str">
        <f>_xlfn.LET(
_xlpm.CumulativePMICalculation,SUM($K$29:$K467),
_xlpm.IsPrincipalZeroCondition,ROUND($I466,2) = 0,
_xlpm.IsPrincipalRemainingBlankCondition,$I466="",
_xlpm.IsPeriodBlankCondition,ISBLANK($A467),
_xlpm.Calculation,IF(_xlpm.IsPeriodBlankCondition,"",IF(_xlpm.IsPrincipalRemainingBlankCondition,"",IF(_xlpm.IsPrincipalZeroCondition,"",_xlpm.CumulativePMICalculation))),
_xlpm.Calculation
)</f>
        <v/>
      </c>
      <c r="P467" s="4" t="str">
        <f t="shared" si="55"/>
        <v/>
      </c>
      <c r="Q467" s="4" t="str">
        <f>_xlfn.LET(
_xlpm.CumulativeHousingPaymentsIncludingAdditionalCosts,SUM($L$29:$L467),
_xlpm.PrincipalOwedCalculation,$B$10-$F467,
_xlpm.IsPrincipalLessThenOrEqualToMonthlyPaymentCondition,$I466&lt;=$B$10,
_xlpm.IsPrincipalZeroCondition,ROUND($I466,2) = 0,
_xlpm.IsPrincipalRemainingBlankCondition,$I466="",
_xlpm.IsPeriodBlankCondition,ISBLANK($A467),
_xlpm.Calculation,IF(_xlpm.IsPeriodBlankCondition,"",IF(_xlpm.IsPrincipalRemainingBlankCondition,"",IF(_xlpm.IsPrincipalZeroCondition,"",_xlpm.CumulativeHousingPaymentsIncludingAdditionalCosts))),
_xlpm.Calculation
)</f>
        <v/>
      </c>
    </row>
    <row r="468" spans="2:17" x14ac:dyDescent="0.3">
      <c r="B468" s="34" t="str">
        <f t="shared" si="53"/>
        <v/>
      </c>
      <c r="C468" s="53">
        <v>0.1</v>
      </c>
      <c r="D468" s="35" t="str">
        <f>_xlfn.LET(
_xlpm.Payment,IF(OR($C468&lt;&gt;$C467,$C467=""),-PMT($C468/12,COUNT($A468:$A$628),$I467),$D467),
_xlpm.IsPrincipalRemainingZeroCondition,ROUND($I467,2)=0,
_xlpm.IsPrincipalRemainingBlankCondition,$I467="",
_xlpm.IsPeriodBlankCondition,ISBLANK($A468),
_xlpm.Calculation,IF(_xlpm.IsPeriodBlankCondition,"",IF(_xlpm.IsPrincipalRemainingBlankCondition,"",IF(_xlpm.IsPrincipalRemainingZeroCondition,"",_xlpm.Payment))),
_xlpm.Calculation
)</f>
        <v/>
      </c>
      <c r="E468" s="4" t="str">
        <f t="shared" si="54"/>
        <v/>
      </c>
      <c r="F468" s="4" t="str" cm="1">
        <f t="array" ref="F468">_xlfn.LET(
_xlpm.InterestCalculation,$I467*($C468/12),
_xlpm.IsPrincipalRemainingZeroCondition,ROUND($I467,2)=0,
_xlpm.IsPrincipalRemainingBlankCondition,$I467="",
_xlpm.IsPeriodBlankCondition,ISBLANK($A468),
_xlpm.Calculation,IF(_xlpm.IsPeriodBlankCondition,"",IF(_xlpm.IsPrincipalRemainingBlankCondition,"",IF(_xlpm.IsPrincipalRemainingZeroCondition,"",_xlpm.InterestCalculation))),
_xlpm.Calculation
)</f>
        <v/>
      </c>
      <c r="G468" s="4" t="str">
        <f t="shared" si="56"/>
        <v/>
      </c>
      <c r="H468" s="4"/>
      <c r="I468" s="4" t="str">
        <f t="shared" si="49"/>
        <v/>
      </c>
      <c r="J468" s="4" t="str">
        <f t="shared" si="50"/>
        <v/>
      </c>
      <c r="K468" s="4" t="str">
        <f t="shared" si="51"/>
        <v/>
      </c>
      <c r="L468" s="4" t="str">
        <f t="shared" si="52"/>
        <v/>
      </c>
      <c r="M468" s="4" t="str">
        <f>_xlfn.LET(
_xlpm.CumulativeInterestCalculation,SUM($F$29:$F468),
_xlpm.IsPrincipalZeroCondition,ROUND($I467,2) = 0,
_xlpm.IsPrincipalRemainingBlankCondition,$I467="",
_xlpm.IsPeriodBlankCondition,ISBLANK($A468),
_xlpm.Calculation,IF(_xlpm.IsPeriodBlankCondition,"",IF(_xlpm.IsPrincipalRemainingBlankCondition,"",IF(_xlpm.IsPrincipalZeroCondition,"",_xlpm.CumulativeInterestCalculation))),
_xlpm.Calculation
)</f>
        <v/>
      </c>
      <c r="N468" s="4" t="str">
        <f>_xlfn.LET(
_xlpm.CumulativePrincipalCalculation,SUM($G$29:$H468),
_xlpm.CumulativePrincipalCalculationIfPrincipalLessThenOrEqualToMonthlyPaymentCondition,$N467+$H468,
_xlpm.PrincipalOwedCalculation,$B$10-$F468,
_xlpm.IsPrincipalLessThenOrEqualToMonthlyPaymentCondition,$I467&lt;=$B$10,
_xlpm.IsPrincipalZeroCondition,ROUND($I467,2) = 0,
_xlpm.IsPrincipalRemainingBlankCondition,$I467="",
_xlpm.IsPeriodBlankCondition,ISBLANK($A468),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68" s="4" t="str">
        <f>_xlfn.LET(
_xlpm.CumulativePMICalculation,SUM($K$29:$K468),
_xlpm.IsPrincipalZeroCondition,ROUND($I467,2) = 0,
_xlpm.IsPrincipalRemainingBlankCondition,$I467="",
_xlpm.IsPeriodBlankCondition,ISBLANK($A468),
_xlpm.Calculation,IF(_xlpm.IsPeriodBlankCondition,"",IF(_xlpm.IsPrincipalRemainingBlankCondition,"",IF(_xlpm.IsPrincipalZeroCondition,"",_xlpm.CumulativePMICalculation))),
_xlpm.Calculation
)</f>
        <v/>
      </c>
      <c r="P468" s="4" t="str">
        <f t="shared" si="55"/>
        <v/>
      </c>
      <c r="Q468" s="4" t="str">
        <f>_xlfn.LET(
_xlpm.CumulativeHousingPaymentsIncludingAdditionalCosts,SUM($L$29:$L468),
_xlpm.PrincipalOwedCalculation,$B$10-$F468,
_xlpm.IsPrincipalLessThenOrEqualToMonthlyPaymentCondition,$I467&lt;=$B$10,
_xlpm.IsPrincipalZeroCondition,ROUND($I467,2) = 0,
_xlpm.IsPrincipalRemainingBlankCondition,$I467="",
_xlpm.IsPeriodBlankCondition,ISBLANK($A468),
_xlpm.Calculation,IF(_xlpm.IsPeriodBlankCondition,"",IF(_xlpm.IsPrincipalRemainingBlankCondition,"",IF(_xlpm.IsPrincipalZeroCondition,"",_xlpm.CumulativeHousingPaymentsIncludingAdditionalCosts))),
_xlpm.Calculation
)</f>
        <v/>
      </c>
    </row>
    <row r="469" spans="2:17" x14ac:dyDescent="0.3">
      <c r="B469" s="34" t="str">
        <f t="shared" si="53"/>
        <v/>
      </c>
      <c r="C469" s="53">
        <v>0.1</v>
      </c>
      <c r="D469" s="35" t="str">
        <f>_xlfn.LET(
_xlpm.Payment,IF(OR($C469&lt;&gt;$C468,$C468=""),-PMT($C469/12,COUNT($A469:$A$628),$I468),$D468),
_xlpm.IsPrincipalRemainingZeroCondition,ROUND($I468,2)=0,
_xlpm.IsPrincipalRemainingBlankCondition,$I468="",
_xlpm.IsPeriodBlankCondition,ISBLANK($A469),
_xlpm.Calculation,IF(_xlpm.IsPeriodBlankCondition,"",IF(_xlpm.IsPrincipalRemainingBlankCondition,"",IF(_xlpm.IsPrincipalRemainingZeroCondition,"",_xlpm.Payment))),
_xlpm.Calculation
)</f>
        <v/>
      </c>
      <c r="E469" s="4" t="str">
        <f t="shared" si="54"/>
        <v/>
      </c>
      <c r="F469" s="4" t="str" cm="1">
        <f t="array" ref="F469">_xlfn.LET(
_xlpm.InterestCalculation,$I468*($C469/12),
_xlpm.IsPrincipalRemainingZeroCondition,ROUND($I468,2)=0,
_xlpm.IsPrincipalRemainingBlankCondition,$I468="",
_xlpm.IsPeriodBlankCondition,ISBLANK($A469),
_xlpm.Calculation,IF(_xlpm.IsPeriodBlankCondition,"",IF(_xlpm.IsPrincipalRemainingBlankCondition,"",IF(_xlpm.IsPrincipalRemainingZeroCondition,"",_xlpm.InterestCalculation))),
_xlpm.Calculation
)</f>
        <v/>
      </c>
      <c r="G469" s="4" t="str">
        <f t="shared" si="56"/>
        <v/>
      </c>
      <c r="H469" s="4"/>
      <c r="I469" s="4" t="str">
        <f t="shared" si="49"/>
        <v/>
      </c>
      <c r="J469" s="4" t="str">
        <f t="shared" si="50"/>
        <v/>
      </c>
      <c r="K469" s="4" t="str">
        <f t="shared" si="51"/>
        <v/>
      </c>
      <c r="L469" s="4" t="str">
        <f t="shared" si="52"/>
        <v/>
      </c>
      <c r="M469" s="4" t="str">
        <f>_xlfn.LET(
_xlpm.CumulativeInterestCalculation,SUM($F$29:$F469),
_xlpm.IsPrincipalZeroCondition,ROUND($I468,2) = 0,
_xlpm.IsPrincipalRemainingBlankCondition,$I468="",
_xlpm.IsPeriodBlankCondition,ISBLANK($A469),
_xlpm.Calculation,IF(_xlpm.IsPeriodBlankCondition,"",IF(_xlpm.IsPrincipalRemainingBlankCondition,"",IF(_xlpm.IsPrincipalZeroCondition,"",_xlpm.CumulativeInterestCalculation))),
_xlpm.Calculation
)</f>
        <v/>
      </c>
      <c r="N469" s="4" t="str">
        <f>_xlfn.LET(
_xlpm.CumulativePrincipalCalculation,SUM($G$29:$H469),
_xlpm.CumulativePrincipalCalculationIfPrincipalLessThenOrEqualToMonthlyPaymentCondition,$N468+$H469,
_xlpm.PrincipalOwedCalculation,$B$10-$F469,
_xlpm.IsPrincipalLessThenOrEqualToMonthlyPaymentCondition,$I468&lt;=$B$10,
_xlpm.IsPrincipalZeroCondition,ROUND($I468,2) = 0,
_xlpm.IsPrincipalRemainingBlankCondition,$I468="",
_xlpm.IsPeriodBlankCondition,ISBLANK($A469),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69" s="4" t="str">
        <f>_xlfn.LET(
_xlpm.CumulativePMICalculation,SUM($K$29:$K469),
_xlpm.IsPrincipalZeroCondition,ROUND($I468,2) = 0,
_xlpm.IsPrincipalRemainingBlankCondition,$I468="",
_xlpm.IsPeriodBlankCondition,ISBLANK($A469),
_xlpm.Calculation,IF(_xlpm.IsPeriodBlankCondition,"",IF(_xlpm.IsPrincipalRemainingBlankCondition,"",IF(_xlpm.IsPrincipalZeroCondition,"",_xlpm.CumulativePMICalculation))),
_xlpm.Calculation
)</f>
        <v/>
      </c>
      <c r="P469" s="4" t="str">
        <f t="shared" si="55"/>
        <v/>
      </c>
      <c r="Q469" s="4" t="str">
        <f>_xlfn.LET(
_xlpm.CumulativeHousingPaymentsIncludingAdditionalCosts,SUM($L$29:$L469),
_xlpm.PrincipalOwedCalculation,$B$10-$F469,
_xlpm.IsPrincipalLessThenOrEqualToMonthlyPaymentCondition,$I468&lt;=$B$10,
_xlpm.IsPrincipalZeroCondition,ROUND($I468,2) = 0,
_xlpm.IsPrincipalRemainingBlankCondition,$I468="",
_xlpm.IsPeriodBlankCondition,ISBLANK($A469),
_xlpm.Calculation,IF(_xlpm.IsPeriodBlankCondition,"",IF(_xlpm.IsPrincipalRemainingBlankCondition,"",IF(_xlpm.IsPrincipalZeroCondition,"",_xlpm.CumulativeHousingPaymentsIncludingAdditionalCosts))),
_xlpm.Calculation
)</f>
        <v/>
      </c>
    </row>
    <row r="470" spans="2:17" x14ac:dyDescent="0.3">
      <c r="B470" s="34" t="str">
        <f t="shared" si="53"/>
        <v/>
      </c>
      <c r="C470" s="53">
        <v>0.1</v>
      </c>
      <c r="D470" s="35" t="str">
        <f>_xlfn.LET(
_xlpm.Payment,IF(OR($C470&lt;&gt;$C469,$C469=""),-PMT($C470/12,COUNT($A470:$A$628),$I469),$D469),
_xlpm.IsPrincipalRemainingZeroCondition,ROUND($I469,2)=0,
_xlpm.IsPrincipalRemainingBlankCondition,$I469="",
_xlpm.IsPeriodBlankCondition,ISBLANK($A470),
_xlpm.Calculation,IF(_xlpm.IsPeriodBlankCondition,"",IF(_xlpm.IsPrincipalRemainingBlankCondition,"",IF(_xlpm.IsPrincipalRemainingZeroCondition,"",_xlpm.Payment))),
_xlpm.Calculation
)</f>
        <v/>
      </c>
      <c r="E470" s="4" t="str">
        <f t="shared" si="54"/>
        <v/>
      </c>
      <c r="F470" s="4" t="str" cm="1">
        <f t="array" ref="F470">_xlfn.LET(
_xlpm.InterestCalculation,$I469*($C470/12),
_xlpm.IsPrincipalRemainingZeroCondition,ROUND($I469,2)=0,
_xlpm.IsPrincipalRemainingBlankCondition,$I469="",
_xlpm.IsPeriodBlankCondition,ISBLANK($A470),
_xlpm.Calculation,IF(_xlpm.IsPeriodBlankCondition,"",IF(_xlpm.IsPrincipalRemainingBlankCondition,"",IF(_xlpm.IsPrincipalRemainingZeroCondition,"",_xlpm.InterestCalculation))),
_xlpm.Calculation
)</f>
        <v/>
      </c>
      <c r="G470" s="4" t="str">
        <f t="shared" si="56"/>
        <v/>
      </c>
      <c r="H470" s="4"/>
      <c r="I470" s="4" t="str">
        <f t="shared" si="49"/>
        <v/>
      </c>
      <c r="J470" s="4" t="str">
        <f t="shared" si="50"/>
        <v/>
      </c>
      <c r="K470" s="4" t="str">
        <f t="shared" si="51"/>
        <v/>
      </c>
      <c r="L470" s="4" t="str">
        <f t="shared" si="52"/>
        <v/>
      </c>
      <c r="M470" s="4" t="str">
        <f>_xlfn.LET(
_xlpm.CumulativeInterestCalculation,SUM($F$29:$F470),
_xlpm.IsPrincipalZeroCondition,ROUND($I469,2) = 0,
_xlpm.IsPrincipalRemainingBlankCondition,$I469="",
_xlpm.IsPeriodBlankCondition,ISBLANK($A470),
_xlpm.Calculation,IF(_xlpm.IsPeriodBlankCondition,"",IF(_xlpm.IsPrincipalRemainingBlankCondition,"",IF(_xlpm.IsPrincipalZeroCondition,"",_xlpm.CumulativeInterestCalculation))),
_xlpm.Calculation
)</f>
        <v/>
      </c>
      <c r="N470" s="4" t="str">
        <f>_xlfn.LET(
_xlpm.CumulativePrincipalCalculation,SUM($G$29:$H470),
_xlpm.CumulativePrincipalCalculationIfPrincipalLessThenOrEqualToMonthlyPaymentCondition,$N469+$H470,
_xlpm.PrincipalOwedCalculation,$B$10-$F470,
_xlpm.IsPrincipalLessThenOrEqualToMonthlyPaymentCondition,$I469&lt;=$B$10,
_xlpm.IsPrincipalZeroCondition,ROUND($I469,2) = 0,
_xlpm.IsPrincipalRemainingBlankCondition,$I469="",
_xlpm.IsPeriodBlankCondition,ISBLANK($A470),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70" s="4" t="str">
        <f>_xlfn.LET(
_xlpm.CumulativePMICalculation,SUM($K$29:$K470),
_xlpm.IsPrincipalZeroCondition,ROUND($I469,2) = 0,
_xlpm.IsPrincipalRemainingBlankCondition,$I469="",
_xlpm.IsPeriodBlankCondition,ISBLANK($A470),
_xlpm.Calculation,IF(_xlpm.IsPeriodBlankCondition,"",IF(_xlpm.IsPrincipalRemainingBlankCondition,"",IF(_xlpm.IsPrincipalZeroCondition,"",_xlpm.CumulativePMICalculation))),
_xlpm.Calculation
)</f>
        <v/>
      </c>
      <c r="P470" s="4" t="str">
        <f t="shared" si="55"/>
        <v/>
      </c>
      <c r="Q470" s="4" t="str">
        <f>_xlfn.LET(
_xlpm.CumulativeHousingPaymentsIncludingAdditionalCosts,SUM($L$29:$L470),
_xlpm.PrincipalOwedCalculation,$B$10-$F470,
_xlpm.IsPrincipalLessThenOrEqualToMonthlyPaymentCondition,$I469&lt;=$B$10,
_xlpm.IsPrincipalZeroCondition,ROUND($I469,2) = 0,
_xlpm.IsPrincipalRemainingBlankCondition,$I469="",
_xlpm.IsPeriodBlankCondition,ISBLANK($A470),
_xlpm.Calculation,IF(_xlpm.IsPeriodBlankCondition,"",IF(_xlpm.IsPrincipalRemainingBlankCondition,"",IF(_xlpm.IsPrincipalZeroCondition,"",_xlpm.CumulativeHousingPaymentsIncludingAdditionalCosts))),
_xlpm.Calculation
)</f>
        <v/>
      </c>
    </row>
    <row r="471" spans="2:17" x14ac:dyDescent="0.3">
      <c r="B471" s="34" t="str">
        <f t="shared" si="53"/>
        <v/>
      </c>
      <c r="C471" s="53">
        <v>0.1</v>
      </c>
      <c r="D471" s="35" t="str">
        <f>_xlfn.LET(
_xlpm.Payment,IF(OR($C471&lt;&gt;$C470,$C470=""),-PMT($C471/12,COUNT($A471:$A$628),$I470),$D470),
_xlpm.IsPrincipalRemainingZeroCondition,ROUND($I470,2)=0,
_xlpm.IsPrincipalRemainingBlankCondition,$I470="",
_xlpm.IsPeriodBlankCondition,ISBLANK($A471),
_xlpm.Calculation,IF(_xlpm.IsPeriodBlankCondition,"",IF(_xlpm.IsPrincipalRemainingBlankCondition,"",IF(_xlpm.IsPrincipalRemainingZeroCondition,"",_xlpm.Payment))),
_xlpm.Calculation
)</f>
        <v/>
      </c>
      <c r="E471" s="4" t="str">
        <f t="shared" si="54"/>
        <v/>
      </c>
      <c r="F471" s="4" t="str" cm="1">
        <f t="array" ref="F471">_xlfn.LET(
_xlpm.InterestCalculation,$I470*($C471/12),
_xlpm.IsPrincipalRemainingZeroCondition,ROUND($I470,2)=0,
_xlpm.IsPrincipalRemainingBlankCondition,$I470="",
_xlpm.IsPeriodBlankCondition,ISBLANK($A471),
_xlpm.Calculation,IF(_xlpm.IsPeriodBlankCondition,"",IF(_xlpm.IsPrincipalRemainingBlankCondition,"",IF(_xlpm.IsPrincipalRemainingZeroCondition,"",_xlpm.InterestCalculation))),
_xlpm.Calculation
)</f>
        <v/>
      </c>
      <c r="G471" s="4" t="str">
        <f t="shared" si="56"/>
        <v/>
      </c>
      <c r="H471" s="4"/>
      <c r="I471" s="4" t="str">
        <f t="shared" si="49"/>
        <v/>
      </c>
      <c r="J471" s="4" t="str">
        <f t="shared" si="50"/>
        <v/>
      </c>
      <c r="K471" s="4" t="str">
        <f t="shared" si="51"/>
        <v/>
      </c>
      <c r="L471" s="4" t="str">
        <f t="shared" si="52"/>
        <v/>
      </c>
      <c r="M471" s="4" t="str">
        <f>_xlfn.LET(
_xlpm.CumulativeInterestCalculation,SUM($F$29:$F471),
_xlpm.IsPrincipalZeroCondition,ROUND($I470,2) = 0,
_xlpm.IsPrincipalRemainingBlankCondition,$I470="",
_xlpm.IsPeriodBlankCondition,ISBLANK($A471),
_xlpm.Calculation,IF(_xlpm.IsPeriodBlankCondition,"",IF(_xlpm.IsPrincipalRemainingBlankCondition,"",IF(_xlpm.IsPrincipalZeroCondition,"",_xlpm.CumulativeInterestCalculation))),
_xlpm.Calculation
)</f>
        <v/>
      </c>
      <c r="N471" s="4" t="str">
        <f>_xlfn.LET(
_xlpm.CumulativePrincipalCalculation,SUM($G$29:$H471),
_xlpm.CumulativePrincipalCalculationIfPrincipalLessThenOrEqualToMonthlyPaymentCondition,$N470+$H471,
_xlpm.PrincipalOwedCalculation,$B$10-$F471,
_xlpm.IsPrincipalLessThenOrEqualToMonthlyPaymentCondition,$I470&lt;=$B$10,
_xlpm.IsPrincipalZeroCondition,ROUND($I470,2) = 0,
_xlpm.IsPrincipalRemainingBlankCondition,$I470="",
_xlpm.IsPeriodBlankCondition,ISBLANK($A471),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71" s="4" t="str">
        <f>_xlfn.LET(
_xlpm.CumulativePMICalculation,SUM($K$29:$K471),
_xlpm.IsPrincipalZeroCondition,ROUND($I470,2) = 0,
_xlpm.IsPrincipalRemainingBlankCondition,$I470="",
_xlpm.IsPeriodBlankCondition,ISBLANK($A471),
_xlpm.Calculation,IF(_xlpm.IsPeriodBlankCondition,"",IF(_xlpm.IsPrincipalRemainingBlankCondition,"",IF(_xlpm.IsPrincipalZeroCondition,"",_xlpm.CumulativePMICalculation))),
_xlpm.Calculation
)</f>
        <v/>
      </c>
      <c r="P471" s="4" t="str">
        <f t="shared" si="55"/>
        <v/>
      </c>
      <c r="Q471" s="4" t="str">
        <f>_xlfn.LET(
_xlpm.CumulativeHousingPaymentsIncludingAdditionalCosts,SUM($L$29:$L471),
_xlpm.PrincipalOwedCalculation,$B$10-$F471,
_xlpm.IsPrincipalLessThenOrEqualToMonthlyPaymentCondition,$I470&lt;=$B$10,
_xlpm.IsPrincipalZeroCondition,ROUND($I470,2) = 0,
_xlpm.IsPrincipalRemainingBlankCondition,$I470="",
_xlpm.IsPeriodBlankCondition,ISBLANK($A471),
_xlpm.Calculation,IF(_xlpm.IsPeriodBlankCondition,"",IF(_xlpm.IsPrincipalRemainingBlankCondition,"",IF(_xlpm.IsPrincipalZeroCondition,"",_xlpm.CumulativeHousingPaymentsIncludingAdditionalCosts))),
_xlpm.Calculation
)</f>
        <v/>
      </c>
    </row>
    <row r="472" spans="2:17" x14ac:dyDescent="0.3">
      <c r="B472" s="34" t="str">
        <f t="shared" si="53"/>
        <v/>
      </c>
      <c r="C472" s="53">
        <v>0.1</v>
      </c>
      <c r="D472" s="35" t="str">
        <f>_xlfn.LET(
_xlpm.Payment,IF(OR($C472&lt;&gt;$C471,$C471=""),-PMT($C472/12,COUNT($A472:$A$628),$I471),$D471),
_xlpm.IsPrincipalRemainingZeroCondition,ROUND($I471,2)=0,
_xlpm.IsPrincipalRemainingBlankCondition,$I471="",
_xlpm.IsPeriodBlankCondition,ISBLANK($A472),
_xlpm.Calculation,IF(_xlpm.IsPeriodBlankCondition,"",IF(_xlpm.IsPrincipalRemainingBlankCondition,"",IF(_xlpm.IsPrincipalRemainingZeroCondition,"",_xlpm.Payment))),
_xlpm.Calculation
)</f>
        <v/>
      </c>
      <c r="E472" s="4" t="str">
        <f t="shared" si="54"/>
        <v/>
      </c>
      <c r="F472" s="4" t="str" cm="1">
        <f t="array" ref="F472">_xlfn.LET(
_xlpm.InterestCalculation,$I471*($C472/12),
_xlpm.IsPrincipalRemainingZeroCondition,ROUND($I471,2)=0,
_xlpm.IsPrincipalRemainingBlankCondition,$I471="",
_xlpm.IsPeriodBlankCondition,ISBLANK($A472),
_xlpm.Calculation,IF(_xlpm.IsPeriodBlankCondition,"",IF(_xlpm.IsPrincipalRemainingBlankCondition,"",IF(_xlpm.IsPrincipalRemainingZeroCondition,"",_xlpm.InterestCalculation))),
_xlpm.Calculation
)</f>
        <v/>
      </c>
      <c r="G472" s="4" t="str">
        <f t="shared" si="56"/>
        <v/>
      </c>
      <c r="H472" s="4"/>
      <c r="I472" s="4" t="str">
        <f t="shared" si="49"/>
        <v/>
      </c>
      <c r="J472" s="4" t="str">
        <f t="shared" si="50"/>
        <v/>
      </c>
      <c r="K472" s="4" t="str">
        <f t="shared" si="51"/>
        <v/>
      </c>
      <c r="L472" s="4" t="str">
        <f t="shared" si="52"/>
        <v/>
      </c>
      <c r="M472" s="4" t="str">
        <f>_xlfn.LET(
_xlpm.CumulativeInterestCalculation,SUM($F$29:$F472),
_xlpm.IsPrincipalZeroCondition,ROUND($I471,2) = 0,
_xlpm.IsPrincipalRemainingBlankCondition,$I471="",
_xlpm.IsPeriodBlankCondition,ISBLANK($A472),
_xlpm.Calculation,IF(_xlpm.IsPeriodBlankCondition,"",IF(_xlpm.IsPrincipalRemainingBlankCondition,"",IF(_xlpm.IsPrincipalZeroCondition,"",_xlpm.CumulativeInterestCalculation))),
_xlpm.Calculation
)</f>
        <v/>
      </c>
      <c r="N472" s="4" t="str">
        <f>_xlfn.LET(
_xlpm.CumulativePrincipalCalculation,SUM($G$29:$H472),
_xlpm.CumulativePrincipalCalculationIfPrincipalLessThenOrEqualToMonthlyPaymentCondition,$N471+$H472,
_xlpm.PrincipalOwedCalculation,$B$10-$F472,
_xlpm.IsPrincipalLessThenOrEqualToMonthlyPaymentCondition,$I471&lt;=$B$10,
_xlpm.IsPrincipalZeroCondition,ROUND($I471,2) = 0,
_xlpm.IsPrincipalRemainingBlankCondition,$I471="",
_xlpm.IsPeriodBlankCondition,ISBLANK($A472),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72" s="4" t="str">
        <f>_xlfn.LET(
_xlpm.CumulativePMICalculation,SUM($K$29:$K472),
_xlpm.IsPrincipalZeroCondition,ROUND($I471,2) = 0,
_xlpm.IsPrincipalRemainingBlankCondition,$I471="",
_xlpm.IsPeriodBlankCondition,ISBLANK($A472),
_xlpm.Calculation,IF(_xlpm.IsPeriodBlankCondition,"",IF(_xlpm.IsPrincipalRemainingBlankCondition,"",IF(_xlpm.IsPrincipalZeroCondition,"",_xlpm.CumulativePMICalculation))),
_xlpm.Calculation
)</f>
        <v/>
      </c>
      <c r="P472" s="4" t="str">
        <f t="shared" si="55"/>
        <v/>
      </c>
      <c r="Q472" s="4" t="str">
        <f>_xlfn.LET(
_xlpm.CumulativeHousingPaymentsIncludingAdditionalCosts,SUM($L$29:$L472),
_xlpm.PrincipalOwedCalculation,$B$10-$F472,
_xlpm.IsPrincipalLessThenOrEqualToMonthlyPaymentCondition,$I471&lt;=$B$10,
_xlpm.IsPrincipalZeroCondition,ROUND($I471,2) = 0,
_xlpm.IsPrincipalRemainingBlankCondition,$I471="",
_xlpm.IsPeriodBlankCondition,ISBLANK($A472),
_xlpm.Calculation,IF(_xlpm.IsPeriodBlankCondition,"",IF(_xlpm.IsPrincipalRemainingBlankCondition,"",IF(_xlpm.IsPrincipalZeroCondition,"",_xlpm.CumulativeHousingPaymentsIncludingAdditionalCosts))),
_xlpm.Calculation
)</f>
        <v/>
      </c>
    </row>
    <row r="473" spans="2:17" x14ac:dyDescent="0.3">
      <c r="B473" s="34" t="str">
        <f t="shared" si="53"/>
        <v/>
      </c>
      <c r="C473" s="53">
        <v>0.1</v>
      </c>
      <c r="D473" s="35" t="str">
        <f>_xlfn.LET(
_xlpm.Payment,IF(OR($C473&lt;&gt;$C472,$C472=""),-PMT($C473/12,COUNT($A473:$A$628),$I472),$D472),
_xlpm.IsPrincipalRemainingZeroCondition,ROUND($I472,2)=0,
_xlpm.IsPrincipalRemainingBlankCondition,$I472="",
_xlpm.IsPeriodBlankCondition,ISBLANK($A473),
_xlpm.Calculation,IF(_xlpm.IsPeriodBlankCondition,"",IF(_xlpm.IsPrincipalRemainingBlankCondition,"",IF(_xlpm.IsPrincipalRemainingZeroCondition,"",_xlpm.Payment))),
_xlpm.Calculation
)</f>
        <v/>
      </c>
      <c r="E473" s="4" t="str">
        <f t="shared" si="54"/>
        <v/>
      </c>
      <c r="F473" s="4" t="str" cm="1">
        <f t="array" ref="F473">_xlfn.LET(
_xlpm.InterestCalculation,$I472*($C473/12),
_xlpm.IsPrincipalRemainingZeroCondition,ROUND($I472,2)=0,
_xlpm.IsPrincipalRemainingBlankCondition,$I472="",
_xlpm.IsPeriodBlankCondition,ISBLANK($A473),
_xlpm.Calculation,IF(_xlpm.IsPeriodBlankCondition,"",IF(_xlpm.IsPrincipalRemainingBlankCondition,"",IF(_xlpm.IsPrincipalRemainingZeroCondition,"",_xlpm.InterestCalculation))),
_xlpm.Calculation
)</f>
        <v/>
      </c>
      <c r="G473" s="4" t="str">
        <f t="shared" si="56"/>
        <v/>
      </c>
      <c r="H473" s="4"/>
      <c r="I473" s="4" t="str">
        <f t="shared" si="49"/>
        <v/>
      </c>
      <c r="J473" s="4" t="str">
        <f t="shared" si="50"/>
        <v/>
      </c>
      <c r="K473" s="4" t="str">
        <f t="shared" si="51"/>
        <v/>
      </c>
      <c r="L473" s="4" t="str">
        <f t="shared" si="52"/>
        <v/>
      </c>
      <c r="M473" s="4" t="str">
        <f>_xlfn.LET(
_xlpm.CumulativeInterestCalculation,SUM($F$29:$F473),
_xlpm.IsPrincipalZeroCondition,ROUND($I472,2) = 0,
_xlpm.IsPrincipalRemainingBlankCondition,$I472="",
_xlpm.IsPeriodBlankCondition,ISBLANK($A473),
_xlpm.Calculation,IF(_xlpm.IsPeriodBlankCondition,"",IF(_xlpm.IsPrincipalRemainingBlankCondition,"",IF(_xlpm.IsPrincipalZeroCondition,"",_xlpm.CumulativeInterestCalculation))),
_xlpm.Calculation
)</f>
        <v/>
      </c>
      <c r="N473" s="4" t="str">
        <f>_xlfn.LET(
_xlpm.CumulativePrincipalCalculation,SUM($G$29:$H473),
_xlpm.CumulativePrincipalCalculationIfPrincipalLessThenOrEqualToMonthlyPaymentCondition,$N472+$H473,
_xlpm.PrincipalOwedCalculation,$B$10-$F473,
_xlpm.IsPrincipalLessThenOrEqualToMonthlyPaymentCondition,$I472&lt;=$B$10,
_xlpm.IsPrincipalZeroCondition,ROUND($I472,2) = 0,
_xlpm.IsPrincipalRemainingBlankCondition,$I472="",
_xlpm.IsPeriodBlankCondition,ISBLANK($A473),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73" s="4" t="str">
        <f>_xlfn.LET(
_xlpm.CumulativePMICalculation,SUM($K$29:$K473),
_xlpm.IsPrincipalZeroCondition,ROUND($I472,2) = 0,
_xlpm.IsPrincipalRemainingBlankCondition,$I472="",
_xlpm.IsPeriodBlankCondition,ISBLANK($A473),
_xlpm.Calculation,IF(_xlpm.IsPeriodBlankCondition,"",IF(_xlpm.IsPrincipalRemainingBlankCondition,"",IF(_xlpm.IsPrincipalZeroCondition,"",_xlpm.CumulativePMICalculation))),
_xlpm.Calculation
)</f>
        <v/>
      </c>
      <c r="P473" s="4" t="str">
        <f t="shared" si="55"/>
        <v/>
      </c>
      <c r="Q473" s="4" t="str">
        <f>_xlfn.LET(
_xlpm.CumulativeHousingPaymentsIncludingAdditionalCosts,SUM($L$29:$L473),
_xlpm.PrincipalOwedCalculation,$B$10-$F473,
_xlpm.IsPrincipalLessThenOrEqualToMonthlyPaymentCondition,$I472&lt;=$B$10,
_xlpm.IsPrincipalZeroCondition,ROUND($I472,2) = 0,
_xlpm.IsPrincipalRemainingBlankCondition,$I472="",
_xlpm.IsPeriodBlankCondition,ISBLANK($A473),
_xlpm.Calculation,IF(_xlpm.IsPeriodBlankCondition,"",IF(_xlpm.IsPrincipalRemainingBlankCondition,"",IF(_xlpm.IsPrincipalZeroCondition,"",_xlpm.CumulativeHousingPaymentsIncludingAdditionalCosts))),
_xlpm.Calculation
)</f>
        <v/>
      </c>
    </row>
    <row r="474" spans="2:17" x14ac:dyDescent="0.3">
      <c r="B474" s="34" t="str">
        <f t="shared" si="53"/>
        <v/>
      </c>
      <c r="C474" s="53">
        <v>0.1</v>
      </c>
      <c r="D474" s="35" t="str">
        <f>_xlfn.LET(
_xlpm.Payment,IF(OR($C474&lt;&gt;$C473,$C473=""),-PMT($C474/12,COUNT($A474:$A$628),$I473),$D473),
_xlpm.IsPrincipalRemainingZeroCondition,ROUND($I473,2)=0,
_xlpm.IsPrincipalRemainingBlankCondition,$I473="",
_xlpm.IsPeriodBlankCondition,ISBLANK($A474),
_xlpm.Calculation,IF(_xlpm.IsPeriodBlankCondition,"",IF(_xlpm.IsPrincipalRemainingBlankCondition,"",IF(_xlpm.IsPrincipalRemainingZeroCondition,"",_xlpm.Payment))),
_xlpm.Calculation
)</f>
        <v/>
      </c>
      <c r="E474" s="4" t="str">
        <f t="shared" si="54"/>
        <v/>
      </c>
      <c r="F474" s="4" t="str" cm="1">
        <f t="array" ref="F474">_xlfn.LET(
_xlpm.InterestCalculation,$I473*($C474/12),
_xlpm.IsPrincipalRemainingZeroCondition,ROUND($I473,2)=0,
_xlpm.IsPrincipalRemainingBlankCondition,$I473="",
_xlpm.IsPeriodBlankCondition,ISBLANK($A474),
_xlpm.Calculation,IF(_xlpm.IsPeriodBlankCondition,"",IF(_xlpm.IsPrincipalRemainingBlankCondition,"",IF(_xlpm.IsPrincipalRemainingZeroCondition,"",_xlpm.InterestCalculation))),
_xlpm.Calculation
)</f>
        <v/>
      </c>
      <c r="G474" s="4" t="str">
        <f t="shared" si="56"/>
        <v/>
      </c>
      <c r="H474" s="4"/>
      <c r="I474" s="4" t="str">
        <f t="shared" si="49"/>
        <v/>
      </c>
      <c r="J474" s="4" t="str">
        <f t="shared" si="50"/>
        <v/>
      </c>
      <c r="K474" s="4" t="str">
        <f t="shared" si="51"/>
        <v/>
      </c>
      <c r="L474" s="4" t="str">
        <f t="shared" si="52"/>
        <v/>
      </c>
      <c r="M474" s="4" t="str">
        <f>_xlfn.LET(
_xlpm.CumulativeInterestCalculation,SUM($F$29:$F474),
_xlpm.IsPrincipalZeroCondition,ROUND($I473,2) = 0,
_xlpm.IsPrincipalRemainingBlankCondition,$I473="",
_xlpm.IsPeriodBlankCondition,ISBLANK($A474),
_xlpm.Calculation,IF(_xlpm.IsPeriodBlankCondition,"",IF(_xlpm.IsPrincipalRemainingBlankCondition,"",IF(_xlpm.IsPrincipalZeroCondition,"",_xlpm.CumulativeInterestCalculation))),
_xlpm.Calculation
)</f>
        <v/>
      </c>
      <c r="N474" s="4" t="str">
        <f>_xlfn.LET(
_xlpm.CumulativePrincipalCalculation,SUM($G$29:$H474),
_xlpm.CumulativePrincipalCalculationIfPrincipalLessThenOrEqualToMonthlyPaymentCondition,$N473+$H474,
_xlpm.PrincipalOwedCalculation,$B$10-$F474,
_xlpm.IsPrincipalLessThenOrEqualToMonthlyPaymentCondition,$I473&lt;=$B$10,
_xlpm.IsPrincipalZeroCondition,ROUND($I473,2) = 0,
_xlpm.IsPrincipalRemainingBlankCondition,$I473="",
_xlpm.IsPeriodBlankCondition,ISBLANK($A474),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74" s="4" t="str">
        <f>_xlfn.LET(
_xlpm.CumulativePMICalculation,SUM($K$29:$K474),
_xlpm.IsPrincipalZeroCondition,ROUND($I473,2) = 0,
_xlpm.IsPrincipalRemainingBlankCondition,$I473="",
_xlpm.IsPeriodBlankCondition,ISBLANK($A474),
_xlpm.Calculation,IF(_xlpm.IsPeriodBlankCondition,"",IF(_xlpm.IsPrincipalRemainingBlankCondition,"",IF(_xlpm.IsPrincipalZeroCondition,"",_xlpm.CumulativePMICalculation))),
_xlpm.Calculation
)</f>
        <v/>
      </c>
      <c r="P474" s="4" t="str">
        <f t="shared" si="55"/>
        <v/>
      </c>
      <c r="Q474" s="4" t="str">
        <f>_xlfn.LET(
_xlpm.CumulativeHousingPaymentsIncludingAdditionalCosts,SUM($L$29:$L474),
_xlpm.PrincipalOwedCalculation,$B$10-$F474,
_xlpm.IsPrincipalLessThenOrEqualToMonthlyPaymentCondition,$I473&lt;=$B$10,
_xlpm.IsPrincipalZeroCondition,ROUND($I473,2) = 0,
_xlpm.IsPrincipalRemainingBlankCondition,$I473="",
_xlpm.IsPeriodBlankCondition,ISBLANK($A474),
_xlpm.Calculation,IF(_xlpm.IsPeriodBlankCondition,"",IF(_xlpm.IsPrincipalRemainingBlankCondition,"",IF(_xlpm.IsPrincipalZeroCondition,"",_xlpm.CumulativeHousingPaymentsIncludingAdditionalCosts))),
_xlpm.Calculation
)</f>
        <v/>
      </c>
    </row>
    <row r="475" spans="2:17" x14ac:dyDescent="0.3">
      <c r="B475" s="34" t="str">
        <f t="shared" si="53"/>
        <v/>
      </c>
      <c r="C475" s="53">
        <v>0.1</v>
      </c>
      <c r="D475" s="35" t="str">
        <f>_xlfn.LET(
_xlpm.Payment,IF(OR($C475&lt;&gt;$C474,$C474=""),-PMT($C475/12,COUNT($A475:$A$628),$I474),$D474),
_xlpm.IsPrincipalRemainingZeroCondition,ROUND($I474,2)=0,
_xlpm.IsPrincipalRemainingBlankCondition,$I474="",
_xlpm.IsPeriodBlankCondition,ISBLANK($A475),
_xlpm.Calculation,IF(_xlpm.IsPeriodBlankCondition,"",IF(_xlpm.IsPrincipalRemainingBlankCondition,"",IF(_xlpm.IsPrincipalRemainingZeroCondition,"",_xlpm.Payment))),
_xlpm.Calculation
)</f>
        <v/>
      </c>
      <c r="E475" s="4" t="str">
        <f t="shared" si="54"/>
        <v/>
      </c>
      <c r="F475" s="4" t="str" cm="1">
        <f t="array" ref="F475">_xlfn.LET(
_xlpm.InterestCalculation,$I474*($C475/12),
_xlpm.IsPrincipalRemainingZeroCondition,ROUND($I474,2)=0,
_xlpm.IsPrincipalRemainingBlankCondition,$I474="",
_xlpm.IsPeriodBlankCondition,ISBLANK($A475),
_xlpm.Calculation,IF(_xlpm.IsPeriodBlankCondition,"",IF(_xlpm.IsPrincipalRemainingBlankCondition,"",IF(_xlpm.IsPrincipalRemainingZeroCondition,"",_xlpm.InterestCalculation))),
_xlpm.Calculation
)</f>
        <v/>
      </c>
      <c r="G475" s="4" t="str">
        <f t="shared" si="56"/>
        <v/>
      </c>
      <c r="H475" s="4"/>
      <c r="I475" s="4" t="str">
        <f t="shared" si="49"/>
        <v/>
      </c>
      <c r="J475" s="4" t="str">
        <f t="shared" si="50"/>
        <v/>
      </c>
      <c r="K475" s="4" t="str">
        <f t="shared" si="51"/>
        <v/>
      </c>
      <c r="L475" s="4" t="str">
        <f t="shared" si="52"/>
        <v/>
      </c>
      <c r="M475" s="4" t="str">
        <f>_xlfn.LET(
_xlpm.CumulativeInterestCalculation,SUM($F$29:$F475),
_xlpm.IsPrincipalZeroCondition,ROUND($I474,2) = 0,
_xlpm.IsPrincipalRemainingBlankCondition,$I474="",
_xlpm.IsPeriodBlankCondition,ISBLANK($A475),
_xlpm.Calculation,IF(_xlpm.IsPeriodBlankCondition,"",IF(_xlpm.IsPrincipalRemainingBlankCondition,"",IF(_xlpm.IsPrincipalZeroCondition,"",_xlpm.CumulativeInterestCalculation))),
_xlpm.Calculation
)</f>
        <v/>
      </c>
      <c r="N475" s="4" t="str">
        <f>_xlfn.LET(
_xlpm.CumulativePrincipalCalculation,SUM($G$29:$H475),
_xlpm.CumulativePrincipalCalculationIfPrincipalLessThenOrEqualToMonthlyPaymentCondition,$N474+$H475,
_xlpm.PrincipalOwedCalculation,$B$10-$F475,
_xlpm.IsPrincipalLessThenOrEqualToMonthlyPaymentCondition,$I474&lt;=$B$10,
_xlpm.IsPrincipalZeroCondition,ROUND($I474,2) = 0,
_xlpm.IsPrincipalRemainingBlankCondition,$I474="",
_xlpm.IsPeriodBlankCondition,ISBLANK($A475),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75" s="4" t="str">
        <f>_xlfn.LET(
_xlpm.CumulativePMICalculation,SUM($K$29:$K475),
_xlpm.IsPrincipalZeroCondition,ROUND($I474,2) = 0,
_xlpm.IsPrincipalRemainingBlankCondition,$I474="",
_xlpm.IsPeriodBlankCondition,ISBLANK($A475),
_xlpm.Calculation,IF(_xlpm.IsPeriodBlankCondition,"",IF(_xlpm.IsPrincipalRemainingBlankCondition,"",IF(_xlpm.IsPrincipalZeroCondition,"",_xlpm.CumulativePMICalculation))),
_xlpm.Calculation
)</f>
        <v/>
      </c>
      <c r="P475" s="4" t="str">
        <f t="shared" si="55"/>
        <v/>
      </c>
      <c r="Q475" s="4" t="str">
        <f>_xlfn.LET(
_xlpm.CumulativeHousingPaymentsIncludingAdditionalCosts,SUM($L$29:$L475),
_xlpm.PrincipalOwedCalculation,$B$10-$F475,
_xlpm.IsPrincipalLessThenOrEqualToMonthlyPaymentCondition,$I474&lt;=$B$10,
_xlpm.IsPrincipalZeroCondition,ROUND($I474,2) = 0,
_xlpm.IsPrincipalRemainingBlankCondition,$I474="",
_xlpm.IsPeriodBlankCondition,ISBLANK($A475),
_xlpm.Calculation,IF(_xlpm.IsPeriodBlankCondition,"",IF(_xlpm.IsPrincipalRemainingBlankCondition,"",IF(_xlpm.IsPrincipalZeroCondition,"",_xlpm.CumulativeHousingPaymentsIncludingAdditionalCosts))),
_xlpm.Calculation
)</f>
        <v/>
      </c>
    </row>
    <row r="476" spans="2:17" x14ac:dyDescent="0.3">
      <c r="B476" s="34" t="str">
        <f t="shared" si="53"/>
        <v/>
      </c>
      <c r="C476" s="53">
        <v>0.1</v>
      </c>
      <c r="D476" s="35" t="str">
        <f>_xlfn.LET(
_xlpm.Payment,IF(OR($C476&lt;&gt;$C475,$C475=""),-PMT($C476/12,COUNT($A476:$A$628),$I475),$D475),
_xlpm.IsPrincipalRemainingZeroCondition,ROUND($I475,2)=0,
_xlpm.IsPrincipalRemainingBlankCondition,$I475="",
_xlpm.IsPeriodBlankCondition,ISBLANK($A476),
_xlpm.Calculation,IF(_xlpm.IsPeriodBlankCondition,"",IF(_xlpm.IsPrincipalRemainingBlankCondition,"",IF(_xlpm.IsPrincipalRemainingZeroCondition,"",_xlpm.Payment))),
_xlpm.Calculation
)</f>
        <v/>
      </c>
      <c r="E476" s="4" t="str">
        <f t="shared" si="54"/>
        <v/>
      </c>
      <c r="F476" s="4" t="str" cm="1">
        <f t="array" ref="F476">_xlfn.LET(
_xlpm.InterestCalculation,$I475*($C476/12),
_xlpm.IsPrincipalRemainingZeroCondition,ROUND($I475,2)=0,
_xlpm.IsPrincipalRemainingBlankCondition,$I475="",
_xlpm.IsPeriodBlankCondition,ISBLANK($A476),
_xlpm.Calculation,IF(_xlpm.IsPeriodBlankCondition,"",IF(_xlpm.IsPrincipalRemainingBlankCondition,"",IF(_xlpm.IsPrincipalRemainingZeroCondition,"",_xlpm.InterestCalculation))),
_xlpm.Calculation
)</f>
        <v/>
      </c>
      <c r="G476" s="4" t="str">
        <f t="shared" si="56"/>
        <v/>
      </c>
      <c r="H476" s="4"/>
      <c r="I476" s="4" t="str">
        <f t="shared" si="49"/>
        <v/>
      </c>
      <c r="J476" s="4" t="str">
        <f t="shared" si="50"/>
        <v/>
      </c>
      <c r="K476" s="4" t="str">
        <f t="shared" si="51"/>
        <v/>
      </c>
      <c r="L476" s="4" t="str">
        <f t="shared" si="52"/>
        <v/>
      </c>
      <c r="M476" s="4" t="str">
        <f>_xlfn.LET(
_xlpm.CumulativeInterestCalculation,SUM($F$29:$F476),
_xlpm.IsPrincipalZeroCondition,ROUND($I475,2) = 0,
_xlpm.IsPrincipalRemainingBlankCondition,$I475="",
_xlpm.IsPeriodBlankCondition,ISBLANK($A476),
_xlpm.Calculation,IF(_xlpm.IsPeriodBlankCondition,"",IF(_xlpm.IsPrincipalRemainingBlankCondition,"",IF(_xlpm.IsPrincipalZeroCondition,"",_xlpm.CumulativeInterestCalculation))),
_xlpm.Calculation
)</f>
        <v/>
      </c>
      <c r="N476" s="4" t="str">
        <f>_xlfn.LET(
_xlpm.CumulativePrincipalCalculation,SUM($G$29:$H476),
_xlpm.CumulativePrincipalCalculationIfPrincipalLessThenOrEqualToMonthlyPaymentCondition,$N475+$H476,
_xlpm.PrincipalOwedCalculation,$B$10-$F476,
_xlpm.IsPrincipalLessThenOrEqualToMonthlyPaymentCondition,$I475&lt;=$B$10,
_xlpm.IsPrincipalZeroCondition,ROUND($I475,2) = 0,
_xlpm.IsPrincipalRemainingBlankCondition,$I475="",
_xlpm.IsPeriodBlankCondition,ISBLANK($A476),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76" s="4" t="str">
        <f>_xlfn.LET(
_xlpm.CumulativePMICalculation,SUM($K$29:$K476),
_xlpm.IsPrincipalZeroCondition,ROUND($I475,2) = 0,
_xlpm.IsPrincipalRemainingBlankCondition,$I475="",
_xlpm.IsPeriodBlankCondition,ISBLANK($A476),
_xlpm.Calculation,IF(_xlpm.IsPeriodBlankCondition,"",IF(_xlpm.IsPrincipalRemainingBlankCondition,"",IF(_xlpm.IsPrincipalZeroCondition,"",_xlpm.CumulativePMICalculation))),
_xlpm.Calculation
)</f>
        <v/>
      </c>
      <c r="P476" s="4" t="str">
        <f t="shared" si="55"/>
        <v/>
      </c>
      <c r="Q476" s="4" t="str">
        <f>_xlfn.LET(
_xlpm.CumulativeHousingPaymentsIncludingAdditionalCosts,SUM($L$29:$L476),
_xlpm.PrincipalOwedCalculation,$B$10-$F476,
_xlpm.IsPrincipalLessThenOrEqualToMonthlyPaymentCondition,$I475&lt;=$B$10,
_xlpm.IsPrincipalZeroCondition,ROUND($I475,2) = 0,
_xlpm.IsPrincipalRemainingBlankCondition,$I475="",
_xlpm.IsPeriodBlankCondition,ISBLANK($A476),
_xlpm.Calculation,IF(_xlpm.IsPeriodBlankCondition,"",IF(_xlpm.IsPrincipalRemainingBlankCondition,"",IF(_xlpm.IsPrincipalZeroCondition,"",_xlpm.CumulativeHousingPaymentsIncludingAdditionalCosts))),
_xlpm.Calculation
)</f>
        <v/>
      </c>
    </row>
    <row r="477" spans="2:17" x14ac:dyDescent="0.3">
      <c r="B477" s="34" t="str">
        <f t="shared" si="53"/>
        <v/>
      </c>
      <c r="C477" s="53">
        <v>0.1</v>
      </c>
      <c r="D477" s="35" t="str">
        <f>_xlfn.LET(
_xlpm.Payment,IF(OR($C477&lt;&gt;$C476,$C476=""),-PMT($C477/12,COUNT($A477:$A$628),$I476),$D476),
_xlpm.IsPrincipalRemainingZeroCondition,ROUND($I476,2)=0,
_xlpm.IsPrincipalRemainingBlankCondition,$I476="",
_xlpm.IsPeriodBlankCondition,ISBLANK($A477),
_xlpm.Calculation,IF(_xlpm.IsPeriodBlankCondition,"",IF(_xlpm.IsPrincipalRemainingBlankCondition,"",IF(_xlpm.IsPrincipalRemainingZeroCondition,"",_xlpm.Payment))),
_xlpm.Calculation
)</f>
        <v/>
      </c>
      <c r="E477" s="4" t="str">
        <f t="shared" si="54"/>
        <v/>
      </c>
      <c r="F477" s="4" t="str" cm="1">
        <f t="array" ref="F477">_xlfn.LET(
_xlpm.InterestCalculation,$I476*($C477/12),
_xlpm.IsPrincipalRemainingZeroCondition,ROUND($I476,2)=0,
_xlpm.IsPrincipalRemainingBlankCondition,$I476="",
_xlpm.IsPeriodBlankCondition,ISBLANK($A477),
_xlpm.Calculation,IF(_xlpm.IsPeriodBlankCondition,"",IF(_xlpm.IsPrincipalRemainingBlankCondition,"",IF(_xlpm.IsPrincipalRemainingZeroCondition,"",_xlpm.InterestCalculation))),
_xlpm.Calculation
)</f>
        <v/>
      </c>
      <c r="G477" s="4" t="str">
        <f t="shared" si="56"/>
        <v/>
      </c>
      <c r="H477" s="4"/>
      <c r="I477" s="4" t="str">
        <f t="shared" ref="I477:I540" si="57">_xlfn.LET(
_xlpm.StartingBalanceGreaterThanPrincipalOwedPlusPrepaymentCondition,$E477&gt;=$G477+$H477,
_xlpm.IsPrincpalOwedPlusPrepaymentLessThanOrEqualToPrincipalRemainingCondition,ROUND($G477+$H477,2)&lt;=ROUND($I476,2),
_xlpm.IsCurrentPrincapalOwedAmtGreaterThanPrevPrincipalOwedCondition,$G476&gt;$I476,
_xlpm.IsPrincipalZeroCondition,ROUND($I476,2) = 0,
_xlpm.IsPrincipalRemainingBlankCondition,$I476="",
_xlpm.IsPeriodBlankCondition,ISBLANK($A477),
_xlpm.Calculation,IF(_xlpm.IsPeriodBlankCondition,"",IF(_xlpm.IsPrincipalRemainingBlankCondition,"",IF(_xlpm.IsPrincipalZeroCondition,"",IF(_xlpm.StartingBalanceGreaterThanPrincipalOwedPlusPrepaymentCondition,$E477-$G477-$H477,0)))),
_xlpm.Calculation
)</f>
        <v/>
      </c>
      <c r="J477" s="4" t="str">
        <f t="shared" ref="J477:J540" si="58">_xlfn.LET(
_xlpm.PrincpalRemainingCalculation,$B$11,
_xlpm.IsPrincipalZeroCondition,ROUND($I476,2) = 0,
_xlpm.IsPrincipalRemainingBlankCondition,$I476="",
_xlpm.IsPeriodBlankCondition,ISBLANK($A477),
_xlpm.Calculation,IF(_xlpm.IsPeriodBlankCondition,"",IF(_xlpm.IsPrincipalRemainingBlankCondition,"",IF(_xlpm.IsPrincipalZeroCondition,"",_xlpm.PrincpalRemainingCalculation))),
_xlpm.Calculation
)</f>
        <v/>
      </c>
      <c r="K477" s="4" t="str">
        <f t="shared" ref="K477:K540" si="59">_xlfn.LET(
_xlpm.IsPrincipalRemainingLessThanOrEqualToPMICutoffAmtCondition,$I476&lt;=$B$2*(1-$B$13),
_xlpm.PMIMonthlyPayment,$B$17,
_xlpm.IsPrincipalZeroCondition,ROUND($I476,2) = 0,
_xlpm.IsPrincipalRemainingBlankCondition,$I476="",
_xlpm.IsPeriodBlankCondition,ISBLANK($A477),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477" s="4" t="str">
        <f t="shared" ref="L477:L540" si="60">_xlfn.LET(
_xlpm.PrePaymentActuallyPaid,IF($E477&gt;=$G477+$H477,$H477,$E477-$G477),
_xlpm.IfPMIOwedIsBlank,IF($K477 = "",0,$K477),
_xlpm.TotalMonthlyPaymentCalculation,$F477+$G477+$J477+_xlpm.IfPMIOwedIsBlank+_xlpm.PrePaymentActuallyPaid,
_xlpm.IsPrincipalZeroCondition,ROUND($I476,2) = 0,
_xlpm.IsPrincipalRemainingBlankCondition,$I476="",
_xlpm.IsPeriodBlankCondition,ISBLANK($A477),
_xlpm.Calculation,IF(_xlpm.IsPeriodBlankCondition,"",IF(_xlpm.IsPrincipalRemainingBlankCondition,"",IF(_xlpm.IsPrincipalZeroCondition,"",_xlpm.TotalMonthlyPaymentCalculation))),
_xlpm.Calculation
)</f>
        <v/>
      </c>
      <c r="M477" s="4" t="str">
        <f>_xlfn.LET(
_xlpm.CumulativeInterestCalculation,SUM($F$29:$F477),
_xlpm.IsPrincipalZeroCondition,ROUND($I476,2) = 0,
_xlpm.IsPrincipalRemainingBlankCondition,$I476="",
_xlpm.IsPeriodBlankCondition,ISBLANK($A477),
_xlpm.Calculation,IF(_xlpm.IsPeriodBlankCondition,"",IF(_xlpm.IsPrincipalRemainingBlankCondition,"",IF(_xlpm.IsPrincipalZeroCondition,"",_xlpm.CumulativeInterestCalculation))),
_xlpm.Calculation
)</f>
        <v/>
      </c>
      <c r="N477" s="4" t="str">
        <f>_xlfn.LET(
_xlpm.CumulativePrincipalCalculation,SUM($G$29:$H477),
_xlpm.CumulativePrincipalCalculationIfPrincipalLessThenOrEqualToMonthlyPaymentCondition,$N476+$H477,
_xlpm.PrincipalOwedCalculation,$B$10-$F477,
_xlpm.IsPrincipalLessThenOrEqualToMonthlyPaymentCondition,$I476&lt;=$B$10,
_xlpm.IsPrincipalZeroCondition,ROUND($I476,2) = 0,
_xlpm.IsPrincipalRemainingBlankCondition,$I476="",
_xlpm.IsPeriodBlankCondition,ISBLANK($A477),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77" s="4" t="str">
        <f>_xlfn.LET(
_xlpm.CumulativePMICalculation,SUM($K$29:$K477),
_xlpm.IsPrincipalZeroCondition,ROUND($I476,2) = 0,
_xlpm.IsPrincipalRemainingBlankCondition,$I476="",
_xlpm.IsPeriodBlankCondition,ISBLANK($A477),
_xlpm.Calculation,IF(_xlpm.IsPeriodBlankCondition,"",IF(_xlpm.IsPrincipalRemainingBlankCondition,"",IF(_xlpm.IsPrincipalZeroCondition,"",_xlpm.CumulativePMICalculation))),
_xlpm.Calculation
)</f>
        <v/>
      </c>
      <c r="P477" s="4" t="str">
        <f t="shared" si="55"/>
        <v/>
      </c>
      <c r="Q477" s="4" t="str">
        <f>_xlfn.LET(
_xlpm.CumulativeHousingPaymentsIncludingAdditionalCosts,SUM($L$29:$L477),
_xlpm.PrincipalOwedCalculation,$B$10-$F477,
_xlpm.IsPrincipalLessThenOrEqualToMonthlyPaymentCondition,$I476&lt;=$B$10,
_xlpm.IsPrincipalZeroCondition,ROUND($I476,2) = 0,
_xlpm.IsPrincipalRemainingBlankCondition,$I476="",
_xlpm.IsPeriodBlankCondition,ISBLANK($A477),
_xlpm.Calculation,IF(_xlpm.IsPeriodBlankCondition,"",IF(_xlpm.IsPrincipalRemainingBlankCondition,"",IF(_xlpm.IsPrincipalZeroCondition,"",_xlpm.CumulativeHousingPaymentsIncludingAdditionalCosts))),
_xlpm.Calculation
)</f>
        <v/>
      </c>
    </row>
    <row r="478" spans="2:17" x14ac:dyDescent="0.3">
      <c r="B478" s="34" t="str">
        <f t="shared" ref="B478:B541" si="61">IF(ISBLANK($A478),"",EDATE($B477,1))</f>
        <v/>
      </c>
      <c r="C478" s="53">
        <v>0.1</v>
      </c>
      <c r="D478" s="35" t="str">
        <f>_xlfn.LET(
_xlpm.Payment,IF(OR($C478&lt;&gt;$C477,$C477=""),-PMT($C478/12,COUNT($A478:$A$628),$I477),$D477),
_xlpm.IsPrincipalRemainingZeroCondition,ROUND($I477,2)=0,
_xlpm.IsPrincipalRemainingBlankCondition,$I477="",
_xlpm.IsPeriodBlankCondition,ISBLANK($A478),
_xlpm.Calculation,IF(_xlpm.IsPeriodBlankCondition,"",IF(_xlpm.IsPrincipalRemainingBlankCondition,"",IF(_xlpm.IsPrincipalRemainingZeroCondition,"",_xlpm.Payment))),
_xlpm.Calculation
)</f>
        <v/>
      </c>
      <c r="E478" s="4" t="str">
        <f t="shared" ref="E478:E541" si="62">_xlfn.LET(
_xlpm.StartingPrincipalBalance,$I477,
_xlpm.IsPrincipalRemainingZeroCondition,ROUND($I477,2)=0,
_xlpm.IsPrincipalRemainingBlankCondition,$I477="",
_xlpm.IsPeriodBlankCondition,ISBLANK($A478),
_xlpm.Calculation,IF(_xlpm.IsPeriodBlankCondition,"",IF(_xlpm.IsPrincipalRemainingBlankCondition,"",IF(_xlpm.IsPrincipalRemainingZeroCondition,"",_xlpm.StartingPrincipalBalance))),
_xlpm.Calculation
)</f>
        <v/>
      </c>
      <c r="F478" s="4" t="str" cm="1">
        <f t="array" ref="F478">_xlfn.LET(
_xlpm.InterestCalculation,$I477*($C478/12),
_xlpm.IsPrincipalRemainingZeroCondition,ROUND($I477,2)=0,
_xlpm.IsPrincipalRemainingBlankCondition,$I477="",
_xlpm.IsPeriodBlankCondition,ISBLANK($A478),
_xlpm.Calculation,IF(_xlpm.IsPeriodBlankCondition,"",IF(_xlpm.IsPrincipalRemainingBlankCondition,"",IF(_xlpm.IsPrincipalRemainingZeroCondition,"",_xlpm.InterestCalculation))),
_xlpm.Calculation
)</f>
        <v/>
      </c>
      <c r="G478" s="4" t="str">
        <f t="shared" si="56"/>
        <v/>
      </c>
      <c r="H478" s="4"/>
      <c r="I478" s="4" t="str">
        <f t="shared" si="57"/>
        <v/>
      </c>
      <c r="J478" s="4" t="str">
        <f t="shared" si="58"/>
        <v/>
      </c>
      <c r="K478" s="4" t="str">
        <f t="shared" si="59"/>
        <v/>
      </c>
      <c r="L478" s="4" t="str">
        <f t="shared" si="60"/>
        <v/>
      </c>
      <c r="M478" s="4" t="str">
        <f>_xlfn.LET(
_xlpm.CumulativeInterestCalculation,SUM($F$29:$F478),
_xlpm.IsPrincipalZeroCondition,ROUND($I477,2) = 0,
_xlpm.IsPrincipalRemainingBlankCondition,$I477="",
_xlpm.IsPeriodBlankCondition,ISBLANK($A478),
_xlpm.Calculation,IF(_xlpm.IsPeriodBlankCondition,"",IF(_xlpm.IsPrincipalRemainingBlankCondition,"",IF(_xlpm.IsPrincipalZeroCondition,"",_xlpm.CumulativeInterestCalculation))),
_xlpm.Calculation
)</f>
        <v/>
      </c>
      <c r="N478" s="4" t="str">
        <f>_xlfn.LET(
_xlpm.CumulativePrincipalCalculation,SUM($G$29:$H478),
_xlpm.CumulativePrincipalCalculationIfPrincipalLessThenOrEqualToMonthlyPaymentCondition,$N477+$H478,
_xlpm.PrincipalOwedCalculation,$B$10-$F478,
_xlpm.IsPrincipalLessThenOrEqualToMonthlyPaymentCondition,$I477&lt;=$B$10,
_xlpm.IsPrincipalZeroCondition,ROUND($I477,2) = 0,
_xlpm.IsPrincipalRemainingBlankCondition,$I477="",
_xlpm.IsPeriodBlankCondition,ISBLANK($A478),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78" s="4" t="str">
        <f>_xlfn.LET(
_xlpm.CumulativePMICalculation,SUM($K$29:$K478),
_xlpm.IsPrincipalZeroCondition,ROUND($I477,2) = 0,
_xlpm.IsPrincipalRemainingBlankCondition,$I477="",
_xlpm.IsPeriodBlankCondition,ISBLANK($A478),
_xlpm.Calculation,IF(_xlpm.IsPeriodBlankCondition,"",IF(_xlpm.IsPrincipalRemainingBlankCondition,"",IF(_xlpm.IsPrincipalZeroCondition,"",_xlpm.CumulativePMICalculation))),
_xlpm.Calculation
)</f>
        <v/>
      </c>
      <c r="P478" s="4" t="str">
        <f t="shared" ref="P478:P541" si="63">_xlfn.LET(
_xlpm.CumulativeHousingPayments,$M478+$N478+$O478,
_xlpm.PrincipalOwedCalculation,$B$10-$F478,
_xlpm.IsPrincipalLessThenOrEqualToMonthlyPaymentCondition,$I477&lt;=$B$10,
_xlpm.IsPrincipalZeroCondition,ROUND($I477,2) = 0,
_xlpm.IsPrincipalRemainingBlankCondition,$I477="",
_xlpm.IsPeriodBlankCondition,ISBLANK($A478),
_xlpm.Calculation,IF(_xlpm.IsPeriodBlankCondition,"",IF(_xlpm.IsPrincipalRemainingBlankCondition,"",IF(_xlpm.IsPrincipalZeroCondition,"",_xlpm.CumulativeHousingPayments))),
_xlpm.Calculation
)</f>
        <v/>
      </c>
      <c r="Q478" s="4" t="str">
        <f>_xlfn.LET(
_xlpm.CumulativeHousingPaymentsIncludingAdditionalCosts,SUM($L$29:$L478),
_xlpm.PrincipalOwedCalculation,$B$10-$F478,
_xlpm.IsPrincipalLessThenOrEqualToMonthlyPaymentCondition,$I477&lt;=$B$10,
_xlpm.IsPrincipalZeroCondition,ROUND($I477,2) = 0,
_xlpm.IsPrincipalRemainingBlankCondition,$I477="",
_xlpm.IsPeriodBlankCondition,ISBLANK($A478),
_xlpm.Calculation,IF(_xlpm.IsPeriodBlankCondition,"",IF(_xlpm.IsPrincipalRemainingBlankCondition,"",IF(_xlpm.IsPrincipalZeroCondition,"",_xlpm.CumulativeHousingPaymentsIncludingAdditionalCosts))),
_xlpm.Calculation
)</f>
        <v/>
      </c>
    </row>
    <row r="479" spans="2:17" x14ac:dyDescent="0.3">
      <c r="B479" s="34" t="str">
        <f t="shared" si="61"/>
        <v/>
      </c>
      <c r="C479" s="53">
        <v>0.1</v>
      </c>
      <c r="D479" s="35" t="str">
        <f>_xlfn.LET(
_xlpm.Payment,IF(OR($C479&lt;&gt;$C478,$C478=""),-PMT($C479/12,COUNT($A479:$A$628),$I478),$D478),
_xlpm.IsPrincipalRemainingZeroCondition,ROUND($I478,2)=0,
_xlpm.IsPrincipalRemainingBlankCondition,$I478="",
_xlpm.IsPeriodBlankCondition,ISBLANK($A479),
_xlpm.Calculation,IF(_xlpm.IsPeriodBlankCondition,"",IF(_xlpm.IsPrincipalRemainingBlankCondition,"",IF(_xlpm.IsPrincipalRemainingZeroCondition,"",_xlpm.Payment))),
_xlpm.Calculation
)</f>
        <v/>
      </c>
      <c r="E479" s="4" t="str">
        <f t="shared" si="62"/>
        <v/>
      </c>
      <c r="F479" s="4" t="str" cm="1">
        <f t="array" ref="F479">_xlfn.LET(
_xlpm.InterestCalculation,$I478*($C479/12),
_xlpm.IsPrincipalRemainingZeroCondition,ROUND($I478,2)=0,
_xlpm.IsPrincipalRemainingBlankCondition,$I478="",
_xlpm.IsPeriodBlankCondition,ISBLANK($A479),
_xlpm.Calculation,IF(_xlpm.IsPeriodBlankCondition,"",IF(_xlpm.IsPrincipalRemainingBlankCondition,"",IF(_xlpm.IsPrincipalRemainingZeroCondition,"",_xlpm.InterestCalculation))),
_xlpm.Calculation
)</f>
        <v/>
      </c>
      <c r="G479" s="4" t="str">
        <f t="shared" si="56"/>
        <v/>
      </c>
      <c r="H479" s="4"/>
      <c r="I479" s="4" t="str">
        <f t="shared" si="57"/>
        <v/>
      </c>
      <c r="J479" s="4" t="str">
        <f t="shared" si="58"/>
        <v/>
      </c>
      <c r="K479" s="4" t="str">
        <f t="shared" si="59"/>
        <v/>
      </c>
      <c r="L479" s="4" t="str">
        <f t="shared" si="60"/>
        <v/>
      </c>
      <c r="M479" s="4" t="str">
        <f>_xlfn.LET(
_xlpm.CumulativeInterestCalculation,SUM($F$29:$F479),
_xlpm.IsPrincipalZeroCondition,ROUND($I478,2) = 0,
_xlpm.IsPrincipalRemainingBlankCondition,$I478="",
_xlpm.IsPeriodBlankCondition,ISBLANK($A479),
_xlpm.Calculation,IF(_xlpm.IsPeriodBlankCondition,"",IF(_xlpm.IsPrincipalRemainingBlankCondition,"",IF(_xlpm.IsPrincipalZeroCondition,"",_xlpm.CumulativeInterestCalculation))),
_xlpm.Calculation
)</f>
        <v/>
      </c>
      <c r="N479" s="4" t="str">
        <f>_xlfn.LET(
_xlpm.CumulativePrincipalCalculation,SUM($G$29:$H479),
_xlpm.CumulativePrincipalCalculationIfPrincipalLessThenOrEqualToMonthlyPaymentCondition,$N478+$H479,
_xlpm.PrincipalOwedCalculation,$B$10-$F479,
_xlpm.IsPrincipalLessThenOrEqualToMonthlyPaymentCondition,$I478&lt;=$B$10,
_xlpm.IsPrincipalZeroCondition,ROUND($I478,2) = 0,
_xlpm.IsPrincipalRemainingBlankCondition,$I478="",
_xlpm.IsPeriodBlankCondition,ISBLANK($A479),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79" s="4" t="str">
        <f>_xlfn.LET(
_xlpm.CumulativePMICalculation,SUM($K$29:$K479),
_xlpm.IsPrincipalZeroCondition,ROUND($I478,2) = 0,
_xlpm.IsPrincipalRemainingBlankCondition,$I478="",
_xlpm.IsPeriodBlankCondition,ISBLANK($A479),
_xlpm.Calculation,IF(_xlpm.IsPeriodBlankCondition,"",IF(_xlpm.IsPrincipalRemainingBlankCondition,"",IF(_xlpm.IsPrincipalZeroCondition,"",_xlpm.CumulativePMICalculation))),
_xlpm.Calculation
)</f>
        <v/>
      </c>
      <c r="P479" s="4" t="str">
        <f t="shared" si="63"/>
        <v/>
      </c>
      <c r="Q479" s="4" t="str">
        <f>_xlfn.LET(
_xlpm.CumulativeHousingPaymentsIncludingAdditionalCosts,SUM($L$29:$L479),
_xlpm.PrincipalOwedCalculation,$B$10-$F479,
_xlpm.IsPrincipalLessThenOrEqualToMonthlyPaymentCondition,$I478&lt;=$B$10,
_xlpm.IsPrincipalZeroCondition,ROUND($I478,2) = 0,
_xlpm.IsPrincipalRemainingBlankCondition,$I478="",
_xlpm.IsPeriodBlankCondition,ISBLANK($A479),
_xlpm.Calculation,IF(_xlpm.IsPeriodBlankCondition,"",IF(_xlpm.IsPrincipalRemainingBlankCondition,"",IF(_xlpm.IsPrincipalZeroCondition,"",_xlpm.CumulativeHousingPaymentsIncludingAdditionalCosts))),
_xlpm.Calculation
)</f>
        <v/>
      </c>
    </row>
    <row r="480" spans="2:17" x14ac:dyDescent="0.3">
      <c r="B480" s="34" t="str">
        <f t="shared" si="61"/>
        <v/>
      </c>
      <c r="C480" s="53">
        <v>0.1</v>
      </c>
      <c r="D480" s="35" t="str">
        <f>_xlfn.LET(
_xlpm.Payment,IF(OR($C480&lt;&gt;$C479,$C479=""),-PMT($C480/12,COUNT($A480:$A$628),$I479),$D479),
_xlpm.IsPrincipalRemainingZeroCondition,ROUND($I479,2)=0,
_xlpm.IsPrincipalRemainingBlankCondition,$I479="",
_xlpm.IsPeriodBlankCondition,ISBLANK($A480),
_xlpm.Calculation,IF(_xlpm.IsPeriodBlankCondition,"",IF(_xlpm.IsPrincipalRemainingBlankCondition,"",IF(_xlpm.IsPrincipalRemainingZeroCondition,"",_xlpm.Payment))),
_xlpm.Calculation
)</f>
        <v/>
      </c>
      <c r="E480" s="4" t="str">
        <f t="shared" si="62"/>
        <v/>
      </c>
      <c r="F480" s="4" t="str" cm="1">
        <f t="array" ref="F480">_xlfn.LET(
_xlpm.InterestCalculation,$I479*($C480/12),
_xlpm.IsPrincipalRemainingZeroCondition,ROUND($I479,2)=0,
_xlpm.IsPrincipalRemainingBlankCondition,$I479="",
_xlpm.IsPeriodBlankCondition,ISBLANK($A480),
_xlpm.Calculation,IF(_xlpm.IsPeriodBlankCondition,"",IF(_xlpm.IsPrincipalRemainingBlankCondition,"",IF(_xlpm.IsPrincipalRemainingZeroCondition,"",_xlpm.InterestCalculation))),
_xlpm.Calculation
)</f>
        <v/>
      </c>
      <c r="G480" s="4" t="str">
        <f t="shared" si="56"/>
        <v/>
      </c>
      <c r="H480" s="4"/>
      <c r="I480" s="4" t="str">
        <f t="shared" si="57"/>
        <v/>
      </c>
      <c r="J480" s="4" t="str">
        <f t="shared" si="58"/>
        <v/>
      </c>
      <c r="K480" s="4" t="str">
        <f t="shared" si="59"/>
        <v/>
      </c>
      <c r="L480" s="4" t="str">
        <f t="shared" si="60"/>
        <v/>
      </c>
      <c r="M480" s="4" t="str">
        <f>_xlfn.LET(
_xlpm.CumulativeInterestCalculation,SUM($F$29:$F480),
_xlpm.IsPrincipalZeroCondition,ROUND($I479,2) = 0,
_xlpm.IsPrincipalRemainingBlankCondition,$I479="",
_xlpm.IsPeriodBlankCondition,ISBLANK($A480),
_xlpm.Calculation,IF(_xlpm.IsPeriodBlankCondition,"",IF(_xlpm.IsPrincipalRemainingBlankCondition,"",IF(_xlpm.IsPrincipalZeroCondition,"",_xlpm.CumulativeInterestCalculation))),
_xlpm.Calculation
)</f>
        <v/>
      </c>
      <c r="N480" s="4" t="str">
        <f>_xlfn.LET(
_xlpm.CumulativePrincipalCalculation,SUM($G$29:$H480),
_xlpm.CumulativePrincipalCalculationIfPrincipalLessThenOrEqualToMonthlyPaymentCondition,$N479+$H480,
_xlpm.PrincipalOwedCalculation,$B$10-$F480,
_xlpm.IsPrincipalLessThenOrEqualToMonthlyPaymentCondition,$I479&lt;=$B$10,
_xlpm.IsPrincipalZeroCondition,ROUND($I479,2) = 0,
_xlpm.IsPrincipalRemainingBlankCondition,$I479="",
_xlpm.IsPeriodBlankCondition,ISBLANK($A480),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80" s="4" t="str">
        <f>_xlfn.LET(
_xlpm.CumulativePMICalculation,SUM($K$29:$K480),
_xlpm.IsPrincipalZeroCondition,ROUND($I479,2) = 0,
_xlpm.IsPrincipalRemainingBlankCondition,$I479="",
_xlpm.IsPeriodBlankCondition,ISBLANK($A480),
_xlpm.Calculation,IF(_xlpm.IsPeriodBlankCondition,"",IF(_xlpm.IsPrincipalRemainingBlankCondition,"",IF(_xlpm.IsPrincipalZeroCondition,"",_xlpm.CumulativePMICalculation))),
_xlpm.Calculation
)</f>
        <v/>
      </c>
      <c r="P480" s="4" t="str">
        <f t="shared" si="63"/>
        <v/>
      </c>
      <c r="Q480" s="4" t="str">
        <f>_xlfn.LET(
_xlpm.CumulativeHousingPaymentsIncludingAdditionalCosts,SUM($L$29:$L480),
_xlpm.PrincipalOwedCalculation,$B$10-$F480,
_xlpm.IsPrincipalLessThenOrEqualToMonthlyPaymentCondition,$I479&lt;=$B$10,
_xlpm.IsPrincipalZeroCondition,ROUND($I479,2) = 0,
_xlpm.IsPrincipalRemainingBlankCondition,$I479="",
_xlpm.IsPeriodBlankCondition,ISBLANK($A480),
_xlpm.Calculation,IF(_xlpm.IsPeriodBlankCondition,"",IF(_xlpm.IsPrincipalRemainingBlankCondition,"",IF(_xlpm.IsPrincipalZeroCondition,"",_xlpm.CumulativeHousingPaymentsIncludingAdditionalCosts))),
_xlpm.Calculation
)</f>
        <v/>
      </c>
    </row>
    <row r="481" spans="2:17" x14ac:dyDescent="0.3">
      <c r="B481" s="34" t="str">
        <f t="shared" si="61"/>
        <v/>
      </c>
      <c r="C481" s="53">
        <v>0.1</v>
      </c>
      <c r="D481" s="35" t="str">
        <f>_xlfn.LET(
_xlpm.Payment,IF(OR($C481&lt;&gt;$C480,$C480=""),-PMT($C481/12,COUNT($A481:$A$628),$I480),$D480),
_xlpm.IsPrincipalRemainingZeroCondition,ROUND($I480,2)=0,
_xlpm.IsPrincipalRemainingBlankCondition,$I480="",
_xlpm.IsPeriodBlankCondition,ISBLANK($A481),
_xlpm.Calculation,IF(_xlpm.IsPeriodBlankCondition,"",IF(_xlpm.IsPrincipalRemainingBlankCondition,"",IF(_xlpm.IsPrincipalRemainingZeroCondition,"",_xlpm.Payment))),
_xlpm.Calculation
)</f>
        <v/>
      </c>
      <c r="E481" s="4" t="str">
        <f t="shared" si="62"/>
        <v/>
      </c>
      <c r="F481" s="4" t="str" cm="1">
        <f t="array" ref="F481">_xlfn.LET(
_xlpm.InterestCalculation,$I480*($C481/12),
_xlpm.IsPrincipalRemainingZeroCondition,ROUND($I480,2)=0,
_xlpm.IsPrincipalRemainingBlankCondition,$I480="",
_xlpm.IsPeriodBlankCondition,ISBLANK($A481),
_xlpm.Calculation,IF(_xlpm.IsPeriodBlankCondition,"",IF(_xlpm.IsPrincipalRemainingBlankCondition,"",IF(_xlpm.IsPrincipalRemainingZeroCondition,"",_xlpm.InterestCalculation))),
_xlpm.Calculation
)</f>
        <v/>
      </c>
      <c r="G481" s="4" t="str">
        <f t="shared" si="56"/>
        <v/>
      </c>
      <c r="H481" s="4"/>
      <c r="I481" s="4" t="str">
        <f t="shared" si="57"/>
        <v/>
      </c>
      <c r="J481" s="4" t="str">
        <f t="shared" si="58"/>
        <v/>
      </c>
      <c r="K481" s="4" t="str">
        <f t="shared" si="59"/>
        <v/>
      </c>
      <c r="L481" s="4" t="str">
        <f t="shared" si="60"/>
        <v/>
      </c>
      <c r="M481" s="4" t="str">
        <f>_xlfn.LET(
_xlpm.CumulativeInterestCalculation,SUM($F$29:$F481),
_xlpm.IsPrincipalZeroCondition,ROUND($I480,2) = 0,
_xlpm.IsPrincipalRemainingBlankCondition,$I480="",
_xlpm.IsPeriodBlankCondition,ISBLANK($A481),
_xlpm.Calculation,IF(_xlpm.IsPeriodBlankCondition,"",IF(_xlpm.IsPrincipalRemainingBlankCondition,"",IF(_xlpm.IsPrincipalZeroCondition,"",_xlpm.CumulativeInterestCalculation))),
_xlpm.Calculation
)</f>
        <v/>
      </c>
      <c r="N481" s="4" t="str">
        <f>_xlfn.LET(
_xlpm.CumulativePrincipalCalculation,SUM($G$29:$H481),
_xlpm.CumulativePrincipalCalculationIfPrincipalLessThenOrEqualToMonthlyPaymentCondition,$N480+$H481,
_xlpm.PrincipalOwedCalculation,$B$10-$F481,
_xlpm.IsPrincipalLessThenOrEqualToMonthlyPaymentCondition,$I480&lt;=$B$10,
_xlpm.IsPrincipalZeroCondition,ROUND($I480,2) = 0,
_xlpm.IsPrincipalRemainingBlankCondition,$I480="",
_xlpm.IsPeriodBlankCondition,ISBLANK($A481),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81" s="4" t="str">
        <f>_xlfn.LET(
_xlpm.CumulativePMICalculation,SUM($K$29:$K481),
_xlpm.IsPrincipalZeroCondition,ROUND($I480,2) = 0,
_xlpm.IsPrincipalRemainingBlankCondition,$I480="",
_xlpm.IsPeriodBlankCondition,ISBLANK($A481),
_xlpm.Calculation,IF(_xlpm.IsPeriodBlankCondition,"",IF(_xlpm.IsPrincipalRemainingBlankCondition,"",IF(_xlpm.IsPrincipalZeroCondition,"",_xlpm.CumulativePMICalculation))),
_xlpm.Calculation
)</f>
        <v/>
      </c>
      <c r="P481" s="4" t="str">
        <f t="shared" si="63"/>
        <v/>
      </c>
      <c r="Q481" s="4" t="str">
        <f>_xlfn.LET(
_xlpm.CumulativeHousingPaymentsIncludingAdditionalCosts,SUM($L$29:$L481),
_xlpm.PrincipalOwedCalculation,$B$10-$F481,
_xlpm.IsPrincipalLessThenOrEqualToMonthlyPaymentCondition,$I480&lt;=$B$10,
_xlpm.IsPrincipalZeroCondition,ROUND($I480,2) = 0,
_xlpm.IsPrincipalRemainingBlankCondition,$I480="",
_xlpm.IsPeriodBlankCondition,ISBLANK($A481),
_xlpm.Calculation,IF(_xlpm.IsPeriodBlankCondition,"",IF(_xlpm.IsPrincipalRemainingBlankCondition,"",IF(_xlpm.IsPrincipalZeroCondition,"",_xlpm.CumulativeHousingPaymentsIncludingAdditionalCosts))),
_xlpm.Calculation
)</f>
        <v/>
      </c>
    </row>
    <row r="482" spans="2:17" x14ac:dyDescent="0.3">
      <c r="B482" s="34" t="str">
        <f t="shared" si="61"/>
        <v/>
      </c>
      <c r="C482" s="53">
        <v>0.1</v>
      </c>
      <c r="D482" s="35" t="str">
        <f>_xlfn.LET(
_xlpm.Payment,IF(OR($C482&lt;&gt;$C481,$C481=""),-PMT($C482/12,COUNT($A482:$A$628),$I481),$D481),
_xlpm.IsPrincipalRemainingZeroCondition,ROUND($I481,2)=0,
_xlpm.IsPrincipalRemainingBlankCondition,$I481="",
_xlpm.IsPeriodBlankCondition,ISBLANK($A482),
_xlpm.Calculation,IF(_xlpm.IsPeriodBlankCondition,"",IF(_xlpm.IsPrincipalRemainingBlankCondition,"",IF(_xlpm.IsPrincipalRemainingZeroCondition,"",_xlpm.Payment))),
_xlpm.Calculation
)</f>
        <v/>
      </c>
      <c r="E482" s="4" t="str">
        <f t="shared" si="62"/>
        <v/>
      </c>
      <c r="F482" s="4" t="str" cm="1">
        <f t="array" ref="F482">_xlfn.LET(
_xlpm.InterestCalculation,$I481*($C482/12),
_xlpm.IsPrincipalRemainingZeroCondition,ROUND($I481,2)=0,
_xlpm.IsPrincipalRemainingBlankCondition,$I481="",
_xlpm.IsPeriodBlankCondition,ISBLANK($A482),
_xlpm.Calculation,IF(_xlpm.IsPeriodBlankCondition,"",IF(_xlpm.IsPrincipalRemainingBlankCondition,"",IF(_xlpm.IsPrincipalRemainingZeroCondition,"",_xlpm.InterestCalculation))),
_xlpm.Calculation
)</f>
        <v/>
      </c>
      <c r="G482" s="4" t="str">
        <f t="shared" si="56"/>
        <v/>
      </c>
      <c r="H482" s="4"/>
      <c r="I482" s="4" t="str">
        <f t="shared" si="57"/>
        <v/>
      </c>
      <c r="J482" s="4" t="str">
        <f t="shared" si="58"/>
        <v/>
      </c>
      <c r="K482" s="4" t="str">
        <f t="shared" si="59"/>
        <v/>
      </c>
      <c r="L482" s="4" t="str">
        <f t="shared" si="60"/>
        <v/>
      </c>
      <c r="M482" s="4" t="str">
        <f>_xlfn.LET(
_xlpm.CumulativeInterestCalculation,SUM($F$29:$F482),
_xlpm.IsPrincipalZeroCondition,ROUND($I481,2) = 0,
_xlpm.IsPrincipalRemainingBlankCondition,$I481="",
_xlpm.IsPeriodBlankCondition,ISBLANK($A482),
_xlpm.Calculation,IF(_xlpm.IsPeriodBlankCondition,"",IF(_xlpm.IsPrincipalRemainingBlankCondition,"",IF(_xlpm.IsPrincipalZeroCondition,"",_xlpm.CumulativeInterestCalculation))),
_xlpm.Calculation
)</f>
        <v/>
      </c>
      <c r="N482" s="4" t="str">
        <f>_xlfn.LET(
_xlpm.CumulativePrincipalCalculation,SUM($G$29:$H482),
_xlpm.CumulativePrincipalCalculationIfPrincipalLessThenOrEqualToMonthlyPaymentCondition,$N481+$H482,
_xlpm.PrincipalOwedCalculation,$B$10-$F482,
_xlpm.IsPrincipalLessThenOrEqualToMonthlyPaymentCondition,$I481&lt;=$B$10,
_xlpm.IsPrincipalZeroCondition,ROUND($I481,2) = 0,
_xlpm.IsPrincipalRemainingBlankCondition,$I481="",
_xlpm.IsPeriodBlankCondition,ISBLANK($A482),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82" s="4" t="str">
        <f>_xlfn.LET(
_xlpm.CumulativePMICalculation,SUM($K$29:$K482),
_xlpm.IsPrincipalZeroCondition,ROUND($I481,2) = 0,
_xlpm.IsPrincipalRemainingBlankCondition,$I481="",
_xlpm.IsPeriodBlankCondition,ISBLANK($A482),
_xlpm.Calculation,IF(_xlpm.IsPeriodBlankCondition,"",IF(_xlpm.IsPrincipalRemainingBlankCondition,"",IF(_xlpm.IsPrincipalZeroCondition,"",_xlpm.CumulativePMICalculation))),
_xlpm.Calculation
)</f>
        <v/>
      </c>
      <c r="P482" s="4" t="str">
        <f t="shared" si="63"/>
        <v/>
      </c>
      <c r="Q482" s="4" t="str">
        <f>_xlfn.LET(
_xlpm.CumulativeHousingPaymentsIncludingAdditionalCosts,SUM($L$29:$L482),
_xlpm.PrincipalOwedCalculation,$B$10-$F482,
_xlpm.IsPrincipalLessThenOrEqualToMonthlyPaymentCondition,$I481&lt;=$B$10,
_xlpm.IsPrincipalZeroCondition,ROUND($I481,2) = 0,
_xlpm.IsPrincipalRemainingBlankCondition,$I481="",
_xlpm.IsPeriodBlankCondition,ISBLANK($A482),
_xlpm.Calculation,IF(_xlpm.IsPeriodBlankCondition,"",IF(_xlpm.IsPrincipalRemainingBlankCondition,"",IF(_xlpm.IsPrincipalZeroCondition,"",_xlpm.CumulativeHousingPaymentsIncludingAdditionalCosts))),
_xlpm.Calculation
)</f>
        <v/>
      </c>
    </row>
    <row r="483" spans="2:17" x14ac:dyDescent="0.3">
      <c r="B483" s="34" t="str">
        <f t="shared" si="61"/>
        <v/>
      </c>
      <c r="C483" s="53">
        <v>0.1</v>
      </c>
      <c r="D483" s="35" t="str">
        <f>_xlfn.LET(
_xlpm.Payment,IF(OR($C483&lt;&gt;$C482,$C482=""),-PMT($C483/12,COUNT($A483:$A$628),$I482),$D482),
_xlpm.IsPrincipalRemainingZeroCondition,ROUND($I482,2)=0,
_xlpm.IsPrincipalRemainingBlankCondition,$I482="",
_xlpm.IsPeriodBlankCondition,ISBLANK($A483),
_xlpm.Calculation,IF(_xlpm.IsPeriodBlankCondition,"",IF(_xlpm.IsPrincipalRemainingBlankCondition,"",IF(_xlpm.IsPrincipalRemainingZeroCondition,"",_xlpm.Payment))),
_xlpm.Calculation
)</f>
        <v/>
      </c>
      <c r="E483" s="4" t="str">
        <f t="shared" si="62"/>
        <v/>
      </c>
      <c r="F483" s="4" t="str" cm="1">
        <f t="array" ref="F483">_xlfn.LET(
_xlpm.InterestCalculation,$I482*($C483/12),
_xlpm.IsPrincipalRemainingZeroCondition,ROUND($I482,2)=0,
_xlpm.IsPrincipalRemainingBlankCondition,$I482="",
_xlpm.IsPeriodBlankCondition,ISBLANK($A483),
_xlpm.Calculation,IF(_xlpm.IsPeriodBlankCondition,"",IF(_xlpm.IsPrincipalRemainingBlankCondition,"",IF(_xlpm.IsPrincipalRemainingZeroCondition,"",_xlpm.InterestCalculation))),
_xlpm.Calculation
)</f>
        <v/>
      </c>
      <c r="G483" s="4" t="str">
        <f t="shared" si="56"/>
        <v/>
      </c>
      <c r="H483" s="4"/>
      <c r="I483" s="4" t="str">
        <f t="shared" si="57"/>
        <v/>
      </c>
      <c r="J483" s="4" t="str">
        <f t="shared" si="58"/>
        <v/>
      </c>
      <c r="K483" s="4" t="str">
        <f t="shared" si="59"/>
        <v/>
      </c>
      <c r="L483" s="4" t="str">
        <f t="shared" si="60"/>
        <v/>
      </c>
      <c r="M483" s="4" t="str">
        <f>_xlfn.LET(
_xlpm.CumulativeInterestCalculation,SUM($F$29:$F483),
_xlpm.IsPrincipalZeroCondition,ROUND($I482,2) = 0,
_xlpm.IsPrincipalRemainingBlankCondition,$I482="",
_xlpm.IsPeriodBlankCondition,ISBLANK($A483),
_xlpm.Calculation,IF(_xlpm.IsPeriodBlankCondition,"",IF(_xlpm.IsPrincipalRemainingBlankCondition,"",IF(_xlpm.IsPrincipalZeroCondition,"",_xlpm.CumulativeInterestCalculation))),
_xlpm.Calculation
)</f>
        <v/>
      </c>
      <c r="N483" s="4" t="str">
        <f>_xlfn.LET(
_xlpm.CumulativePrincipalCalculation,SUM($G$29:$H483),
_xlpm.CumulativePrincipalCalculationIfPrincipalLessThenOrEqualToMonthlyPaymentCondition,$N482+$H483,
_xlpm.PrincipalOwedCalculation,$B$10-$F483,
_xlpm.IsPrincipalLessThenOrEqualToMonthlyPaymentCondition,$I482&lt;=$B$10,
_xlpm.IsPrincipalZeroCondition,ROUND($I482,2) = 0,
_xlpm.IsPrincipalRemainingBlankCondition,$I482="",
_xlpm.IsPeriodBlankCondition,ISBLANK($A483),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83" s="4" t="str">
        <f>_xlfn.LET(
_xlpm.CumulativePMICalculation,SUM($K$29:$K483),
_xlpm.IsPrincipalZeroCondition,ROUND($I482,2) = 0,
_xlpm.IsPrincipalRemainingBlankCondition,$I482="",
_xlpm.IsPeriodBlankCondition,ISBLANK($A483),
_xlpm.Calculation,IF(_xlpm.IsPeriodBlankCondition,"",IF(_xlpm.IsPrincipalRemainingBlankCondition,"",IF(_xlpm.IsPrincipalZeroCondition,"",_xlpm.CumulativePMICalculation))),
_xlpm.Calculation
)</f>
        <v/>
      </c>
      <c r="P483" s="4" t="str">
        <f t="shared" si="63"/>
        <v/>
      </c>
      <c r="Q483" s="4" t="str">
        <f>_xlfn.LET(
_xlpm.CumulativeHousingPaymentsIncludingAdditionalCosts,SUM($L$29:$L483),
_xlpm.PrincipalOwedCalculation,$B$10-$F483,
_xlpm.IsPrincipalLessThenOrEqualToMonthlyPaymentCondition,$I482&lt;=$B$10,
_xlpm.IsPrincipalZeroCondition,ROUND($I482,2) = 0,
_xlpm.IsPrincipalRemainingBlankCondition,$I482="",
_xlpm.IsPeriodBlankCondition,ISBLANK($A483),
_xlpm.Calculation,IF(_xlpm.IsPeriodBlankCondition,"",IF(_xlpm.IsPrincipalRemainingBlankCondition,"",IF(_xlpm.IsPrincipalZeroCondition,"",_xlpm.CumulativeHousingPaymentsIncludingAdditionalCosts))),
_xlpm.Calculation
)</f>
        <v/>
      </c>
    </row>
    <row r="484" spans="2:17" x14ac:dyDescent="0.3">
      <c r="B484" s="34" t="str">
        <f t="shared" si="61"/>
        <v/>
      </c>
      <c r="C484" s="53">
        <v>0.1</v>
      </c>
      <c r="D484" s="35" t="str">
        <f>_xlfn.LET(
_xlpm.Payment,IF(OR($C484&lt;&gt;$C483,$C483=""),-PMT($C484/12,COUNT($A484:$A$628),$I483),$D483),
_xlpm.IsPrincipalRemainingZeroCondition,ROUND($I483,2)=0,
_xlpm.IsPrincipalRemainingBlankCondition,$I483="",
_xlpm.IsPeriodBlankCondition,ISBLANK($A484),
_xlpm.Calculation,IF(_xlpm.IsPeriodBlankCondition,"",IF(_xlpm.IsPrincipalRemainingBlankCondition,"",IF(_xlpm.IsPrincipalRemainingZeroCondition,"",_xlpm.Payment))),
_xlpm.Calculation
)</f>
        <v/>
      </c>
      <c r="E484" s="4" t="str">
        <f t="shared" si="62"/>
        <v/>
      </c>
      <c r="F484" s="4" t="str" cm="1">
        <f t="array" ref="F484">_xlfn.LET(
_xlpm.InterestCalculation,$I483*($C484/12),
_xlpm.IsPrincipalRemainingZeroCondition,ROUND($I483,2)=0,
_xlpm.IsPrincipalRemainingBlankCondition,$I483="",
_xlpm.IsPeriodBlankCondition,ISBLANK($A484),
_xlpm.Calculation,IF(_xlpm.IsPeriodBlankCondition,"",IF(_xlpm.IsPrincipalRemainingBlankCondition,"",IF(_xlpm.IsPrincipalRemainingZeroCondition,"",_xlpm.InterestCalculation))),
_xlpm.Calculation
)</f>
        <v/>
      </c>
      <c r="G484" s="4" t="str">
        <f t="shared" si="56"/>
        <v/>
      </c>
      <c r="H484" s="4"/>
      <c r="I484" s="4" t="str">
        <f t="shared" si="57"/>
        <v/>
      </c>
      <c r="J484" s="4" t="str">
        <f t="shared" si="58"/>
        <v/>
      </c>
      <c r="K484" s="4" t="str">
        <f t="shared" si="59"/>
        <v/>
      </c>
      <c r="L484" s="4" t="str">
        <f t="shared" si="60"/>
        <v/>
      </c>
      <c r="M484" s="4" t="str">
        <f>_xlfn.LET(
_xlpm.CumulativeInterestCalculation,SUM($F$29:$F484),
_xlpm.IsPrincipalZeroCondition,ROUND($I483,2) = 0,
_xlpm.IsPrincipalRemainingBlankCondition,$I483="",
_xlpm.IsPeriodBlankCondition,ISBLANK($A484),
_xlpm.Calculation,IF(_xlpm.IsPeriodBlankCondition,"",IF(_xlpm.IsPrincipalRemainingBlankCondition,"",IF(_xlpm.IsPrincipalZeroCondition,"",_xlpm.CumulativeInterestCalculation))),
_xlpm.Calculation
)</f>
        <v/>
      </c>
      <c r="N484" s="4" t="str">
        <f>_xlfn.LET(
_xlpm.CumulativePrincipalCalculation,SUM($G$29:$H484),
_xlpm.CumulativePrincipalCalculationIfPrincipalLessThenOrEqualToMonthlyPaymentCondition,$N483+$H484,
_xlpm.PrincipalOwedCalculation,$B$10-$F484,
_xlpm.IsPrincipalLessThenOrEqualToMonthlyPaymentCondition,$I483&lt;=$B$10,
_xlpm.IsPrincipalZeroCondition,ROUND($I483,2) = 0,
_xlpm.IsPrincipalRemainingBlankCondition,$I483="",
_xlpm.IsPeriodBlankCondition,ISBLANK($A484),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84" s="4" t="str">
        <f>_xlfn.LET(
_xlpm.CumulativePMICalculation,SUM($K$29:$K484),
_xlpm.IsPrincipalZeroCondition,ROUND($I483,2) = 0,
_xlpm.IsPrincipalRemainingBlankCondition,$I483="",
_xlpm.IsPeriodBlankCondition,ISBLANK($A484),
_xlpm.Calculation,IF(_xlpm.IsPeriodBlankCondition,"",IF(_xlpm.IsPrincipalRemainingBlankCondition,"",IF(_xlpm.IsPrincipalZeroCondition,"",_xlpm.CumulativePMICalculation))),
_xlpm.Calculation
)</f>
        <v/>
      </c>
      <c r="P484" s="4" t="str">
        <f t="shared" si="63"/>
        <v/>
      </c>
      <c r="Q484" s="4" t="str">
        <f>_xlfn.LET(
_xlpm.CumulativeHousingPaymentsIncludingAdditionalCosts,SUM($L$29:$L484),
_xlpm.PrincipalOwedCalculation,$B$10-$F484,
_xlpm.IsPrincipalLessThenOrEqualToMonthlyPaymentCondition,$I483&lt;=$B$10,
_xlpm.IsPrincipalZeroCondition,ROUND($I483,2) = 0,
_xlpm.IsPrincipalRemainingBlankCondition,$I483="",
_xlpm.IsPeriodBlankCondition,ISBLANK($A484),
_xlpm.Calculation,IF(_xlpm.IsPeriodBlankCondition,"",IF(_xlpm.IsPrincipalRemainingBlankCondition,"",IF(_xlpm.IsPrincipalZeroCondition,"",_xlpm.CumulativeHousingPaymentsIncludingAdditionalCosts))),
_xlpm.Calculation
)</f>
        <v/>
      </c>
    </row>
    <row r="485" spans="2:17" x14ac:dyDescent="0.3">
      <c r="B485" s="34" t="str">
        <f t="shared" si="61"/>
        <v/>
      </c>
      <c r="C485" s="53">
        <v>0.1</v>
      </c>
      <c r="D485" s="35" t="str">
        <f>_xlfn.LET(
_xlpm.Payment,IF(OR($C485&lt;&gt;$C484,$C484=""),-PMT($C485/12,COUNT($A485:$A$628),$I484),$D484),
_xlpm.IsPrincipalRemainingZeroCondition,ROUND($I484,2)=0,
_xlpm.IsPrincipalRemainingBlankCondition,$I484="",
_xlpm.IsPeriodBlankCondition,ISBLANK($A485),
_xlpm.Calculation,IF(_xlpm.IsPeriodBlankCondition,"",IF(_xlpm.IsPrincipalRemainingBlankCondition,"",IF(_xlpm.IsPrincipalRemainingZeroCondition,"",_xlpm.Payment))),
_xlpm.Calculation
)</f>
        <v/>
      </c>
      <c r="E485" s="4" t="str">
        <f t="shared" si="62"/>
        <v/>
      </c>
      <c r="F485" s="4" t="str" cm="1">
        <f t="array" ref="F485">_xlfn.LET(
_xlpm.InterestCalculation,$I484*($C485/12),
_xlpm.IsPrincipalRemainingZeroCondition,ROUND($I484,2)=0,
_xlpm.IsPrincipalRemainingBlankCondition,$I484="",
_xlpm.IsPeriodBlankCondition,ISBLANK($A485),
_xlpm.Calculation,IF(_xlpm.IsPeriodBlankCondition,"",IF(_xlpm.IsPrincipalRemainingBlankCondition,"",IF(_xlpm.IsPrincipalRemainingZeroCondition,"",_xlpm.InterestCalculation))),
_xlpm.Calculation
)</f>
        <v/>
      </c>
      <c r="G485" s="4" t="str">
        <f t="shared" si="56"/>
        <v/>
      </c>
      <c r="H485" s="4"/>
      <c r="I485" s="4" t="str">
        <f t="shared" si="57"/>
        <v/>
      </c>
      <c r="J485" s="4" t="str">
        <f t="shared" si="58"/>
        <v/>
      </c>
      <c r="K485" s="4" t="str">
        <f t="shared" si="59"/>
        <v/>
      </c>
      <c r="L485" s="4" t="str">
        <f t="shared" si="60"/>
        <v/>
      </c>
      <c r="M485" s="4" t="str">
        <f>_xlfn.LET(
_xlpm.CumulativeInterestCalculation,SUM($F$29:$F485),
_xlpm.IsPrincipalZeroCondition,ROUND($I484,2) = 0,
_xlpm.IsPrincipalRemainingBlankCondition,$I484="",
_xlpm.IsPeriodBlankCondition,ISBLANK($A485),
_xlpm.Calculation,IF(_xlpm.IsPeriodBlankCondition,"",IF(_xlpm.IsPrincipalRemainingBlankCondition,"",IF(_xlpm.IsPrincipalZeroCondition,"",_xlpm.CumulativeInterestCalculation))),
_xlpm.Calculation
)</f>
        <v/>
      </c>
      <c r="N485" s="4" t="str">
        <f>_xlfn.LET(
_xlpm.CumulativePrincipalCalculation,SUM($G$29:$H485),
_xlpm.CumulativePrincipalCalculationIfPrincipalLessThenOrEqualToMonthlyPaymentCondition,$N484+$H485,
_xlpm.PrincipalOwedCalculation,$B$10-$F485,
_xlpm.IsPrincipalLessThenOrEqualToMonthlyPaymentCondition,$I484&lt;=$B$10,
_xlpm.IsPrincipalZeroCondition,ROUND($I484,2) = 0,
_xlpm.IsPrincipalRemainingBlankCondition,$I484="",
_xlpm.IsPeriodBlankCondition,ISBLANK($A485),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85" s="4" t="str">
        <f>_xlfn.LET(
_xlpm.CumulativePMICalculation,SUM($K$29:$K485),
_xlpm.IsPrincipalZeroCondition,ROUND($I484,2) = 0,
_xlpm.IsPrincipalRemainingBlankCondition,$I484="",
_xlpm.IsPeriodBlankCondition,ISBLANK($A485),
_xlpm.Calculation,IF(_xlpm.IsPeriodBlankCondition,"",IF(_xlpm.IsPrincipalRemainingBlankCondition,"",IF(_xlpm.IsPrincipalZeroCondition,"",_xlpm.CumulativePMICalculation))),
_xlpm.Calculation
)</f>
        <v/>
      </c>
      <c r="P485" s="4" t="str">
        <f t="shared" si="63"/>
        <v/>
      </c>
      <c r="Q485" s="4" t="str">
        <f>_xlfn.LET(
_xlpm.CumulativeHousingPaymentsIncludingAdditionalCosts,SUM($L$29:$L485),
_xlpm.PrincipalOwedCalculation,$B$10-$F485,
_xlpm.IsPrincipalLessThenOrEqualToMonthlyPaymentCondition,$I484&lt;=$B$10,
_xlpm.IsPrincipalZeroCondition,ROUND($I484,2) = 0,
_xlpm.IsPrincipalRemainingBlankCondition,$I484="",
_xlpm.IsPeriodBlankCondition,ISBLANK($A485),
_xlpm.Calculation,IF(_xlpm.IsPeriodBlankCondition,"",IF(_xlpm.IsPrincipalRemainingBlankCondition,"",IF(_xlpm.IsPrincipalZeroCondition,"",_xlpm.CumulativeHousingPaymentsIncludingAdditionalCosts))),
_xlpm.Calculation
)</f>
        <v/>
      </c>
    </row>
    <row r="486" spans="2:17" x14ac:dyDescent="0.3">
      <c r="B486" s="34" t="str">
        <f t="shared" si="61"/>
        <v/>
      </c>
      <c r="C486" s="53">
        <v>0.1</v>
      </c>
      <c r="D486" s="35" t="str">
        <f>_xlfn.LET(
_xlpm.Payment,IF(OR($C486&lt;&gt;$C485,$C485=""),-PMT($C486/12,COUNT($A486:$A$628),$I485),$D485),
_xlpm.IsPrincipalRemainingZeroCondition,ROUND($I485,2)=0,
_xlpm.IsPrincipalRemainingBlankCondition,$I485="",
_xlpm.IsPeriodBlankCondition,ISBLANK($A486),
_xlpm.Calculation,IF(_xlpm.IsPeriodBlankCondition,"",IF(_xlpm.IsPrincipalRemainingBlankCondition,"",IF(_xlpm.IsPrincipalRemainingZeroCondition,"",_xlpm.Payment))),
_xlpm.Calculation
)</f>
        <v/>
      </c>
      <c r="E486" s="4" t="str">
        <f t="shared" si="62"/>
        <v/>
      </c>
      <c r="F486" s="4" t="str" cm="1">
        <f t="array" ref="F486">_xlfn.LET(
_xlpm.InterestCalculation,$I485*($C486/12),
_xlpm.IsPrincipalRemainingZeroCondition,ROUND($I485,2)=0,
_xlpm.IsPrincipalRemainingBlankCondition,$I485="",
_xlpm.IsPeriodBlankCondition,ISBLANK($A486),
_xlpm.Calculation,IF(_xlpm.IsPeriodBlankCondition,"",IF(_xlpm.IsPrincipalRemainingBlankCondition,"",IF(_xlpm.IsPrincipalRemainingZeroCondition,"",_xlpm.InterestCalculation))),
_xlpm.Calculation
)</f>
        <v/>
      </c>
      <c r="G486" s="4" t="str">
        <f t="shared" si="56"/>
        <v/>
      </c>
      <c r="H486" s="4"/>
      <c r="I486" s="4" t="str">
        <f t="shared" si="57"/>
        <v/>
      </c>
      <c r="J486" s="4" t="str">
        <f t="shared" si="58"/>
        <v/>
      </c>
      <c r="K486" s="4" t="str">
        <f t="shared" si="59"/>
        <v/>
      </c>
      <c r="L486" s="4" t="str">
        <f t="shared" si="60"/>
        <v/>
      </c>
      <c r="M486" s="4" t="str">
        <f>_xlfn.LET(
_xlpm.CumulativeInterestCalculation,SUM($F$29:$F486),
_xlpm.IsPrincipalZeroCondition,ROUND($I485,2) = 0,
_xlpm.IsPrincipalRemainingBlankCondition,$I485="",
_xlpm.IsPeriodBlankCondition,ISBLANK($A486),
_xlpm.Calculation,IF(_xlpm.IsPeriodBlankCondition,"",IF(_xlpm.IsPrincipalRemainingBlankCondition,"",IF(_xlpm.IsPrincipalZeroCondition,"",_xlpm.CumulativeInterestCalculation))),
_xlpm.Calculation
)</f>
        <v/>
      </c>
      <c r="N486" s="4" t="str">
        <f>_xlfn.LET(
_xlpm.CumulativePrincipalCalculation,SUM($G$29:$H486),
_xlpm.CumulativePrincipalCalculationIfPrincipalLessThenOrEqualToMonthlyPaymentCondition,$N485+$H486,
_xlpm.PrincipalOwedCalculation,$B$10-$F486,
_xlpm.IsPrincipalLessThenOrEqualToMonthlyPaymentCondition,$I485&lt;=$B$10,
_xlpm.IsPrincipalZeroCondition,ROUND($I485,2) = 0,
_xlpm.IsPrincipalRemainingBlankCondition,$I485="",
_xlpm.IsPeriodBlankCondition,ISBLANK($A486),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86" s="4" t="str">
        <f>_xlfn.LET(
_xlpm.CumulativePMICalculation,SUM($K$29:$K486),
_xlpm.IsPrincipalZeroCondition,ROUND($I485,2) = 0,
_xlpm.IsPrincipalRemainingBlankCondition,$I485="",
_xlpm.IsPeriodBlankCondition,ISBLANK($A486),
_xlpm.Calculation,IF(_xlpm.IsPeriodBlankCondition,"",IF(_xlpm.IsPrincipalRemainingBlankCondition,"",IF(_xlpm.IsPrincipalZeroCondition,"",_xlpm.CumulativePMICalculation))),
_xlpm.Calculation
)</f>
        <v/>
      </c>
      <c r="P486" s="4" t="str">
        <f t="shared" si="63"/>
        <v/>
      </c>
      <c r="Q486" s="4" t="str">
        <f>_xlfn.LET(
_xlpm.CumulativeHousingPaymentsIncludingAdditionalCosts,SUM($L$29:$L486),
_xlpm.PrincipalOwedCalculation,$B$10-$F486,
_xlpm.IsPrincipalLessThenOrEqualToMonthlyPaymentCondition,$I485&lt;=$B$10,
_xlpm.IsPrincipalZeroCondition,ROUND($I485,2) = 0,
_xlpm.IsPrincipalRemainingBlankCondition,$I485="",
_xlpm.IsPeriodBlankCondition,ISBLANK($A486),
_xlpm.Calculation,IF(_xlpm.IsPeriodBlankCondition,"",IF(_xlpm.IsPrincipalRemainingBlankCondition,"",IF(_xlpm.IsPrincipalZeroCondition,"",_xlpm.CumulativeHousingPaymentsIncludingAdditionalCosts))),
_xlpm.Calculation
)</f>
        <v/>
      </c>
    </row>
    <row r="487" spans="2:17" x14ac:dyDescent="0.3">
      <c r="B487" s="34" t="str">
        <f t="shared" si="61"/>
        <v/>
      </c>
      <c r="C487" s="53">
        <v>0.1</v>
      </c>
      <c r="D487" s="35" t="str">
        <f>_xlfn.LET(
_xlpm.Payment,IF(OR($C487&lt;&gt;$C486,$C486=""),-PMT($C487/12,COUNT($A487:$A$628),$I486),$D486),
_xlpm.IsPrincipalRemainingZeroCondition,ROUND($I486,2)=0,
_xlpm.IsPrincipalRemainingBlankCondition,$I486="",
_xlpm.IsPeriodBlankCondition,ISBLANK($A487),
_xlpm.Calculation,IF(_xlpm.IsPeriodBlankCondition,"",IF(_xlpm.IsPrincipalRemainingBlankCondition,"",IF(_xlpm.IsPrincipalRemainingZeroCondition,"",_xlpm.Payment))),
_xlpm.Calculation
)</f>
        <v/>
      </c>
      <c r="E487" s="4" t="str">
        <f t="shared" si="62"/>
        <v/>
      </c>
      <c r="F487" s="4" t="str" cm="1">
        <f t="array" ref="F487">_xlfn.LET(
_xlpm.InterestCalculation,$I486*($C487/12),
_xlpm.IsPrincipalRemainingZeroCondition,ROUND($I486,2)=0,
_xlpm.IsPrincipalRemainingBlankCondition,$I486="",
_xlpm.IsPeriodBlankCondition,ISBLANK($A487),
_xlpm.Calculation,IF(_xlpm.IsPeriodBlankCondition,"",IF(_xlpm.IsPrincipalRemainingBlankCondition,"",IF(_xlpm.IsPrincipalRemainingZeroCondition,"",_xlpm.InterestCalculation))),
_xlpm.Calculation
)</f>
        <v/>
      </c>
      <c r="G487" s="4" t="str">
        <f t="shared" si="56"/>
        <v/>
      </c>
      <c r="H487" s="4"/>
      <c r="I487" s="4" t="str">
        <f t="shared" si="57"/>
        <v/>
      </c>
      <c r="J487" s="4" t="str">
        <f t="shared" si="58"/>
        <v/>
      </c>
      <c r="K487" s="4" t="str">
        <f t="shared" si="59"/>
        <v/>
      </c>
      <c r="L487" s="4" t="str">
        <f t="shared" si="60"/>
        <v/>
      </c>
      <c r="M487" s="4" t="str">
        <f>_xlfn.LET(
_xlpm.CumulativeInterestCalculation,SUM($F$29:$F487),
_xlpm.IsPrincipalZeroCondition,ROUND($I486,2) = 0,
_xlpm.IsPrincipalRemainingBlankCondition,$I486="",
_xlpm.IsPeriodBlankCondition,ISBLANK($A487),
_xlpm.Calculation,IF(_xlpm.IsPeriodBlankCondition,"",IF(_xlpm.IsPrincipalRemainingBlankCondition,"",IF(_xlpm.IsPrincipalZeroCondition,"",_xlpm.CumulativeInterestCalculation))),
_xlpm.Calculation
)</f>
        <v/>
      </c>
      <c r="N487" s="4" t="str">
        <f>_xlfn.LET(
_xlpm.CumulativePrincipalCalculation,SUM($G$29:$H487),
_xlpm.CumulativePrincipalCalculationIfPrincipalLessThenOrEqualToMonthlyPaymentCondition,$N486+$H487,
_xlpm.PrincipalOwedCalculation,$B$10-$F487,
_xlpm.IsPrincipalLessThenOrEqualToMonthlyPaymentCondition,$I486&lt;=$B$10,
_xlpm.IsPrincipalZeroCondition,ROUND($I486,2) = 0,
_xlpm.IsPrincipalRemainingBlankCondition,$I486="",
_xlpm.IsPeriodBlankCondition,ISBLANK($A487),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87" s="4" t="str">
        <f>_xlfn.LET(
_xlpm.CumulativePMICalculation,SUM($K$29:$K487),
_xlpm.IsPrincipalZeroCondition,ROUND($I486,2) = 0,
_xlpm.IsPrincipalRemainingBlankCondition,$I486="",
_xlpm.IsPeriodBlankCondition,ISBLANK($A487),
_xlpm.Calculation,IF(_xlpm.IsPeriodBlankCondition,"",IF(_xlpm.IsPrincipalRemainingBlankCondition,"",IF(_xlpm.IsPrincipalZeroCondition,"",_xlpm.CumulativePMICalculation))),
_xlpm.Calculation
)</f>
        <v/>
      </c>
      <c r="P487" s="4" t="str">
        <f t="shared" si="63"/>
        <v/>
      </c>
      <c r="Q487" s="4" t="str">
        <f>_xlfn.LET(
_xlpm.CumulativeHousingPaymentsIncludingAdditionalCosts,SUM($L$29:$L487),
_xlpm.PrincipalOwedCalculation,$B$10-$F487,
_xlpm.IsPrincipalLessThenOrEqualToMonthlyPaymentCondition,$I486&lt;=$B$10,
_xlpm.IsPrincipalZeroCondition,ROUND($I486,2) = 0,
_xlpm.IsPrincipalRemainingBlankCondition,$I486="",
_xlpm.IsPeriodBlankCondition,ISBLANK($A487),
_xlpm.Calculation,IF(_xlpm.IsPeriodBlankCondition,"",IF(_xlpm.IsPrincipalRemainingBlankCondition,"",IF(_xlpm.IsPrincipalZeroCondition,"",_xlpm.CumulativeHousingPaymentsIncludingAdditionalCosts))),
_xlpm.Calculation
)</f>
        <v/>
      </c>
    </row>
    <row r="488" spans="2:17" x14ac:dyDescent="0.3">
      <c r="B488" s="34" t="str">
        <f t="shared" si="61"/>
        <v/>
      </c>
      <c r="C488" s="53">
        <v>0.1</v>
      </c>
      <c r="D488" s="35" t="str">
        <f>_xlfn.LET(
_xlpm.Payment,IF(OR($C488&lt;&gt;$C487,$C487=""),-PMT($C488/12,COUNT($A488:$A$628),$I487),$D487),
_xlpm.IsPrincipalRemainingZeroCondition,ROUND($I487,2)=0,
_xlpm.IsPrincipalRemainingBlankCondition,$I487="",
_xlpm.IsPeriodBlankCondition,ISBLANK($A488),
_xlpm.Calculation,IF(_xlpm.IsPeriodBlankCondition,"",IF(_xlpm.IsPrincipalRemainingBlankCondition,"",IF(_xlpm.IsPrincipalRemainingZeroCondition,"",_xlpm.Payment))),
_xlpm.Calculation
)</f>
        <v/>
      </c>
      <c r="E488" s="4" t="str">
        <f t="shared" si="62"/>
        <v/>
      </c>
      <c r="F488" s="4" t="str" cm="1">
        <f t="array" ref="F488">_xlfn.LET(
_xlpm.InterestCalculation,$I487*($C488/12),
_xlpm.IsPrincipalRemainingZeroCondition,ROUND($I487,2)=0,
_xlpm.IsPrincipalRemainingBlankCondition,$I487="",
_xlpm.IsPeriodBlankCondition,ISBLANK($A488),
_xlpm.Calculation,IF(_xlpm.IsPeriodBlankCondition,"",IF(_xlpm.IsPrincipalRemainingBlankCondition,"",IF(_xlpm.IsPrincipalRemainingZeroCondition,"",_xlpm.InterestCalculation))),
_xlpm.Calculation
)</f>
        <v/>
      </c>
      <c r="G488" s="4" t="str">
        <f t="shared" si="56"/>
        <v/>
      </c>
      <c r="H488" s="4"/>
      <c r="I488" s="4" t="str">
        <f t="shared" si="57"/>
        <v/>
      </c>
      <c r="J488" s="4" t="str">
        <f t="shared" si="58"/>
        <v/>
      </c>
      <c r="K488" s="4" t="str">
        <f t="shared" si="59"/>
        <v/>
      </c>
      <c r="L488" s="4" t="str">
        <f t="shared" si="60"/>
        <v/>
      </c>
      <c r="M488" s="4" t="str">
        <f>_xlfn.LET(
_xlpm.CumulativeInterestCalculation,SUM($F$29:$F488),
_xlpm.IsPrincipalZeroCondition,ROUND($I487,2) = 0,
_xlpm.IsPrincipalRemainingBlankCondition,$I487="",
_xlpm.IsPeriodBlankCondition,ISBLANK($A488),
_xlpm.Calculation,IF(_xlpm.IsPeriodBlankCondition,"",IF(_xlpm.IsPrincipalRemainingBlankCondition,"",IF(_xlpm.IsPrincipalZeroCondition,"",_xlpm.CumulativeInterestCalculation))),
_xlpm.Calculation
)</f>
        <v/>
      </c>
      <c r="N488" s="4" t="str">
        <f>_xlfn.LET(
_xlpm.CumulativePrincipalCalculation,SUM($G$29:$H488),
_xlpm.CumulativePrincipalCalculationIfPrincipalLessThenOrEqualToMonthlyPaymentCondition,$N487+$H488,
_xlpm.PrincipalOwedCalculation,$B$10-$F488,
_xlpm.IsPrincipalLessThenOrEqualToMonthlyPaymentCondition,$I487&lt;=$B$10,
_xlpm.IsPrincipalZeroCondition,ROUND($I487,2) = 0,
_xlpm.IsPrincipalRemainingBlankCondition,$I487="",
_xlpm.IsPeriodBlankCondition,ISBLANK($A488),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88" s="4" t="str">
        <f>_xlfn.LET(
_xlpm.CumulativePMICalculation,SUM($K$29:$K488),
_xlpm.IsPrincipalZeroCondition,ROUND($I487,2) = 0,
_xlpm.IsPrincipalRemainingBlankCondition,$I487="",
_xlpm.IsPeriodBlankCondition,ISBLANK($A488),
_xlpm.Calculation,IF(_xlpm.IsPeriodBlankCondition,"",IF(_xlpm.IsPrincipalRemainingBlankCondition,"",IF(_xlpm.IsPrincipalZeroCondition,"",_xlpm.CumulativePMICalculation))),
_xlpm.Calculation
)</f>
        <v/>
      </c>
      <c r="P488" s="4" t="str">
        <f t="shared" si="63"/>
        <v/>
      </c>
      <c r="Q488" s="4" t="str">
        <f>_xlfn.LET(
_xlpm.CumulativeHousingPaymentsIncludingAdditionalCosts,SUM($L$29:$L488),
_xlpm.PrincipalOwedCalculation,$B$10-$F488,
_xlpm.IsPrincipalLessThenOrEqualToMonthlyPaymentCondition,$I487&lt;=$B$10,
_xlpm.IsPrincipalZeroCondition,ROUND($I487,2) = 0,
_xlpm.IsPrincipalRemainingBlankCondition,$I487="",
_xlpm.IsPeriodBlankCondition,ISBLANK($A488),
_xlpm.Calculation,IF(_xlpm.IsPeriodBlankCondition,"",IF(_xlpm.IsPrincipalRemainingBlankCondition,"",IF(_xlpm.IsPrincipalZeroCondition,"",_xlpm.CumulativeHousingPaymentsIncludingAdditionalCosts))),
_xlpm.Calculation
)</f>
        <v/>
      </c>
    </row>
    <row r="489" spans="2:17" x14ac:dyDescent="0.3">
      <c r="B489" s="34" t="str">
        <f t="shared" si="61"/>
        <v/>
      </c>
      <c r="C489" s="53">
        <v>0.1</v>
      </c>
      <c r="D489" s="35" t="str">
        <f>_xlfn.LET(
_xlpm.Payment,IF(OR($C489&lt;&gt;$C488,$C488=""),-PMT($C489/12,COUNT($A489:$A$628),$I488),$D488),
_xlpm.IsPrincipalRemainingZeroCondition,ROUND($I488,2)=0,
_xlpm.IsPrincipalRemainingBlankCondition,$I488="",
_xlpm.IsPeriodBlankCondition,ISBLANK($A489),
_xlpm.Calculation,IF(_xlpm.IsPeriodBlankCondition,"",IF(_xlpm.IsPrincipalRemainingBlankCondition,"",IF(_xlpm.IsPrincipalRemainingZeroCondition,"",_xlpm.Payment))),
_xlpm.Calculation
)</f>
        <v/>
      </c>
      <c r="E489" s="4" t="str">
        <f t="shared" si="62"/>
        <v/>
      </c>
      <c r="F489" s="4" t="str" cm="1">
        <f t="array" ref="F489">_xlfn.LET(
_xlpm.InterestCalculation,$I488*($C489/12),
_xlpm.IsPrincipalRemainingZeroCondition,ROUND($I488,2)=0,
_xlpm.IsPrincipalRemainingBlankCondition,$I488="",
_xlpm.IsPeriodBlankCondition,ISBLANK($A489),
_xlpm.Calculation,IF(_xlpm.IsPeriodBlankCondition,"",IF(_xlpm.IsPrincipalRemainingBlankCondition,"",IF(_xlpm.IsPrincipalRemainingZeroCondition,"",_xlpm.InterestCalculation))),
_xlpm.Calculation
)</f>
        <v/>
      </c>
      <c r="G489" s="4" t="str">
        <f t="shared" si="56"/>
        <v/>
      </c>
      <c r="H489" s="4"/>
      <c r="I489" s="4" t="str">
        <f t="shared" si="57"/>
        <v/>
      </c>
      <c r="J489" s="4" t="str">
        <f t="shared" si="58"/>
        <v/>
      </c>
      <c r="K489" s="4" t="str">
        <f t="shared" si="59"/>
        <v/>
      </c>
      <c r="L489" s="4" t="str">
        <f t="shared" si="60"/>
        <v/>
      </c>
      <c r="M489" s="4" t="str">
        <f>_xlfn.LET(
_xlpm.CumulativeInterestCalculation,SUM($F$29:$F489),
_xlpm.IsPrincipalZeroCondition,ROUND($I488,2) = 0,
_xlpm.IsPrincipalRemainingBlankCondition,$I488="",
_xlpm.IsPeriodBlankCondition,ISBLANK($A489),
_xlpm.Calculation,IF(_xlpm.IsPeriodBlankCondition,"",IF(_xlpm.IsPrincipalRemainingBlankCondition,"",IF(_xlpm.IsPrincipalZeroCondition,"",_xlpm.CumulativeInterestCalculation))),
_xlpm.Calculation
)</f>
        <v/>
      </c>
      <c r="N489" s="4" t="str">
        <f>_xlfn.LET(
_xlpm.CumulativePrincipalCalculation,SUM($G$29:$H489),
_xlpm.CumulativePrincipalCalculationIfPrincipalLessThenOrEqualToMonthlyPaymentCondition,$N488+$H489,
_xlpm.PrincipalOwedCalculation,$B$10-$F489,
_xlpm.IsPrincipalLessThenOrEqualToMonthlyPaymentCondition,$I488&lt;=$B$10,
_xlpm.IsPrincipalZeroCondition,ROUND($I488,2) = 0,
_xlpm.IsPrincipalRemainingBlankCondition,$I488="",
_xlpm.IsPeriodBlankCondition,ISBLANK($A489),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89" s="4" t="str">
        <f>_xlfn.LET(
_xlpm.CumulativePMICalculation,SUM($K$29:$K489),
_xlpm.IsPrincipalZeroCondition,ROUND($I488,2) = 0,
_xlpm.IsPrincipalRemainingBlankCondition,$I488="",
_xlpm.IsPeriodBlankCondition,ISBLANK($A489),
_xlpm.Calculation,IF(_xlpm.IsPeriodBlankCondition,"",IF(_xlpm.IsPrincipalRemainingBlankCondition,"",IF(_xlpm.IsPrincipalZeroCondition,"",_xlpm.CumulativePMICalculation))),
_xlpm.Calculation
)</f>
        <v/>
      </c>
      <c r="P489" s="4" t="str">
        <f t="shared" si="63"/>
        <v/>
      </c>
      <c r="Q489" s="4" t="str">
        <f>_xlfn.LET(
_xlpm.CumulativeHousingPaymentsIncludingAdditionalCosts,SUM($L$29:$L489),
_xlpm.PrincipalOwedCalculation,$B$10-$F489,
_xlpm.IsPrincipalLessThenOrEqualToMonthlyPaymentCondition,$I488&lt;=$B$10,
_xlpm.IsPrincipalZeroCondition,ROUND($I488,2) = 0,
_xlpm.IsPrincipalRemainingBlankCondition,$I488="",
_xlpm.IsPeriodBlankCondition,ISBLANK($A489),
_xlpm.Calculation,IF(_xlpm.IsPeriodBlankCondition,"",IF(_xlpm.IsPrincipalRemainingBlankCondition,"",IF(_xlpm.IsPrincipalZeroCondition,"",_xlpm.CumulativeHousingPaymentsIncludingAdditionalCosts))),
_xlpm.Calculation
)</f>
        <v/>
      </c>
    </row>
    <row r="490" spans="2:17" x14ac:dyDescent="0.3">
      <c r="B490" s="34" t="str">
        <f t="shared" si="61"/>
        <v/>
      </c>
      <c r="C490" s="53">
        <v>0.1</v>
      </c>
      <c r="D490" s="35" t="str">
        <f>_xlfn.LET(
_xlpm.Payment,IF(OR($C490&lt;&gt;$C489,$C489=""),-PMT($C490/12,COUNT($A490:$A$628),$I489),$D489),
_xlpm.IsPrincipalRemainingZeroCondition,ROUND($I489,2)=0,
_xlpm.IsPrincipalRemainingBlankCondition,$I489="",
_xlpm.IsPeriodBlankCondition,ISBLANK($A490),
_xlpm.Calculation,IF(_xlpm.IsPeriodBlankCondition,"",IF(_xlpm.IsPrincipalRemainingBlankCondition,"",IF(_xlpm.IsPrincipalRemainingZeroCondition,"",_xlpm.Payment))),
_xlpm.Calculation
)</f>
        <v/>
      </c>
      <c r="E490" s="4" t="str">
        <f t="shared" si="62"/>
        <v/>
      </c>
      <c r="F490" s="4" t="str" cm="1">
        <f t="array" ref="F490">_xlfn.LET(
_xlpm.InterestCalculation,$I489*($C490/12),
_xlpm.IsPrincipalRemainingZeroCondition,ROUND($I489,2)=0,
_xlpm.IsPrincipalRemainingBlankCondition,$I489="",
_xlpm.IsPeriodBlankCondition,ISBLANK($A490),
_xlpm.Calculation,IF(_xlpm.IsPeriodBlankCondition,"",IF(_xlpm.IsPrincipalRemainingBlankCondition,"",IF(_xlpm.IsPrincipalRemainingZeroCondition,"",_xlpm.InterestCalculation))),
_xlpm.Calculation
)</f>
        <v/>
      </c>
      <c r="G490" s="4" t="str">
        <f t="shared" si="56"/>
        <v/>
      </c>
      <c r="H490" s="4"/>
      <c r="I490" s="4" t="str">
        <f t="shared" si="57"/>
        <v/>
      </c>
      <c r="J490" s="4" t="str">
        <f t="shared" si="58"/>
        <v/>
      </c>
      <c r="K490" s="4" t="str">
        <f t="shared" si="59"/>
        <v/>
      </c>
      <c r="L490" s="4" t="str">
        <f t="shared" si="60"/>
        <v/>
      </c>
      <c r="M490" s="4" t="str">
        <f>_xlfn.LET(
_xlpm.CumulativeInterestCalculation,SUM($F$29:$F490),
_xlpm.IsPrincipalZeroCondition,ROUND($I489,2) = 0,
_xlpm.IsPrincipalRemainingBlankCondition,$I489="",
_xlpm.IsPeriodBlankCondition,ISBLANK($A490),
_xlpm.Calculation,IF(_xlpm.IsPeriodBlankCondition,"",IF(_xlpm.IsPrincipalRemainingBlankCondition,"",IF(_xlpm.IsPrincipalZeroCondition,"",_xlpm.CumulativeInterestCalculation))),
_xlpm.Calculation
)</f>
        <v/>
      </c>
      <c r="N490" s="4" t="str">
        <f>_xlfn.LET(
_xlpm.CumulativePrincipalCalculation,SUM($G$29:$H490),
_xlpm.CumulativePrincipalCalculationIfPrincipalLessThenOrEqualToMonthlyPaymentCondition,$N489+$H490,
_xlpm.PrincipalOwedCalculation,$B$10-$F490,
_xlpm.IsPrincipalLessThenOrEqualToMonthlyPaymentCondition,$I489&lt;=$B$10,
_xlpm.IsPrincipalZeroCondition,ROUND($I489,2) = 0,
_xlpm.IsPrincipalRemainingBlankCondition,$I489="",
_xlpm.IsPeriodBlankCondition,ISBLANK($A490),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90" s="4" t="str">
        <f>_xlfn.LET(
_xlpm.CumulativePMICalculation,SUM($K$29:$K490),
_xlpm.IsPrincipalZeroCondition,ROUND($I489,2) = 0,
_xlpm.IsPrincipalRemainingBlankCondition,$I489="",
_xlpm.IsPeriodBlankCondition,ISBLANK($A490),
_xlpm.Calculation,IF(_xlpm.IsPeriodBlankCondition,"",IF(_xlpm.IsPrincipalRemainingBlankCondition,"",IF(_xlpm.IsPrincipalZeroCondition,"",_xlpm.CumulativePMICalculation))),
_xlpm.Calculation
)</f>
        <v/>
      </c>
      <c r="P490" s="4" t="str">
        <f t="shared" si="63"/>
        <v/>
      </c>
      <c r="Q490" s="4" t="str">
        <f>_xlfn.LET(
_xlpm.CumulativeHousingPaymentsIncludingAdditionalCosts,SUM($L$29:$L490),
_xlpm.PrincipalOwedCalculation,$B$10-$F490,
_xlpm.IsPrincipalLessThenOrEqualToMonthlyPaymentCondition,$I489&lt;=$B$10,
_xlpm.IsPrincipalZeroCondition,ROUND($I489,2) = 0,
_xlpm.IsPrincipalRemainingBlankCondition,$I489="",
_xlpm.IsPeriodBlankCondition,ISBLANK($A490),
_xlpm.Calculation,IF(_xlpm.IsPeriodBlankCondition,"",IF(_xlpm.IsPrincipalRemainingBlankCondition,"",IF(_xlpm.IsPrincipalZeroCondition,"",_xlpm.CumulativeHousingPaymentsIncludingAdditionalCosts))),
_xlpm.Calculation
)</f>
        <v/>
      </c>
    </row>
    <row r="491" spans="2:17" x14ac:dyDescent="0.3">
      <c r="B491" s="34" t="str">
        <f t="shared" si="61"/>
        <v/>
      </c>
      <c r="C491" s="53">
        <v>0.1</v>
      </c>
      <c r="D491" s="35" t="str">
        <f>_xlfn.LET(
_xlpm.Payment,IF(OR($C491&lt;&gt;$C490,$C490=""),-PMT($C491/12,COUNT($A491:$A$628),$I490),$D490),
_xlpm.IsPrincipalRemainingZeroCondition,ROUND($I490,2)=0,
_xlpm.IsPrincipalRemainingBlankCondition,$I490="",
_xlpm.IsPeriodBlankCondition,ISBLANK($A491),
_xlpm.Calculation,IF(_xlpm.IsPeriodBlankCondition,"",IF(_xlpm.IsPrincipalRemainingBlankCondition,"",IF(_xlpm.IsPrincipalRemainingZeroCondition,"",_xlpm.Payment))),
_xlpm.Calculation
)</f>
        <v/>
      </c>
      <c r="E491" s="4" t="str">
        <f t="shared" si="62"/>
        <v/>
      </c>
      <c r="F491" s="4" t="str" cm="1">
        <f t="array" ref="F491">_xlfn.LET(
_xlpm.InterestCalculation,$I490*($C491/12),
_xlpm.IsPrincipalRemainingZeroCondition,ROUND($I490,2)=0,
_xlpm.IsPrincipalRemainingBlankCondition,$I490="",
_xlpm.IsPeriodBlankCondition,ISBLANK($A491),
_xlpm.Calculation,IF(_xlpm.IsPeriodBlankCondition,"",IF(_xlpm.IsPrincipalRemainingBlankCondition,"",IF(_xlpm.IsPrincipalRemainingZeroCondition,"",_xlpm.InterestCalculation))),
_xlpm.Calculation
)</f>
        <v/>
      </c>
      <c r="G491" s="4" t="str">
        <f t="shared" si="56"/>
        <v/>
      </c>
      <c r="H491" s="4"/>
      <c r="I491" s="4" t="str">
        <f t="shared" si="57"/>
        <v/>
      </c>
      <c r="J491" s="4" t="str">
        <f t="shared" si="58"/>
        <v/>
      </c>
      <c r="K491" s="4" t="str">
        <f t="shared" si="59"/>
        <v/>
      </c>
      <c r="L491" s="4" t="str">
        <f t="shared" si="60"/>
        <v/>
      </c>
      <c r="M491" s="4" t="str">
        <f>_xlfn.LET(
_xlpm.CumulativeInterestCalculation,SUM($F$29:$F491),
_xlpm.IsPrincipalZeroCondition,ROUND($I490,2) = 0,
_xlpm.IsPrincipalRemainingBlankCondition,$I490="",
_xlpm.IsPeriodBlankCondition,ISBLANK($A491),
_xlpm.Calculation,IF(_xlpm.IsPeriodBlankCondition,"",IF(_xlpm.IsPrincipalRemainingBlankCondition,"",IF(_xlpm.IsPrincipalZeroCondition,"",_xlpm.CumulativeInterestCalculation))),
_xlpm.Calculation
)</f>
        <v/>
      </c>
      <c r="N491" s="4" t="str">
        <f>_xlfn.LET(
_xlpm.CumulativePrincipalCalculation,SUM($G$29:$H491),
_xlpm.CumulativePrincipalCalculationIfPrincipalLessThenOrEqualToMonthlyPaymentCondition,$N490+$H491,
_xlpm.PrincipalOwedCalculation,$B$10-$F491,
_xlpm.IsPrincipalLessThenOrEqualToMonthlyPaymentCondition,$I490&lt;=$B$10,
_xlpm.IsPrincipalZeroCondition,ROUND($I490,2) = 0,
_xlpm.IsPrincipalRemainingBlankCondition,$I490="",
_xlpm.IsPeriodBlankCondition,ISBLANK($A491),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91" s="4" t="str">
        <f>_xlfn.LET(
_xlpm.CumulativePMICalculation,SUM($K$29:$K491),
_xlpm.IsPrincipalZeroCondition,ROUND($I490,2) = 0,
_xlpm.IsPrincipalRemainingBlankCondition,$I490="",
_xlpm.IsPeriodBlankCondition,ISBLANK($A491),
_xlpm.Calculation,IF(_xlpm.IsPeriodBlankCondition,"",IF(_xlpm.IsPrincipalRemainingBlankCondition,"",IF(_xlpm.IsPrincipalZeroCondition,"",_xlpm.CumulativePMICalculation))),
_xlpm.Calculation
)</f>
        <v/>
      </c>
      <c r="P491" s="4" t="str">
        <f t="shared" si="63"/>
        <v/>
      </c>
      <c r="Q491" s="4" t="str">
        <f>_xlfn.LET(
_xlpm.CumulativeHousingPaymentsIncludingAdditionalCosts,SUM($L$29:$L491),
_xlpm.PrincipalOwedCalculation,$B$10-$F491,
_xlpm.IsPrincipalLessThenOrEqualToMonthlyPaymentCondition,$I490&lt;=$B$10,
_xlpm.IsPrincipalZeroCondition,ROUND($I490,2) = 0,
_xlpm.IsPrincipalRemainingBlankCondition,$I490="",
_xlpm.IsPeriodBlankCondition,ISBLANK($A491),
_xlpm.Calculation,IF(_xlpm.IsPeriodBlankCondition,"",IF(_xlpm.IsPrincipalRemainingBlankCondition,"",IF(_xlpm.IsPrincipalZeroCondition,"",_xlpm.CumulativeHousingPaymentsIncludingAdditionalCosts))),
_xlpm.Calculation
)</f>
        <v/>
      </c>
    </row>
    <row r="492" spans="2:17" x14ac:dyDescent="0.3">
      <c r="B492" s="34" t="str">
        <f t="shared" si="61"/>
        <v/>
      </c>
      <c r="C492" s="53">
        <v>0.1</v>
      </c>
      <c r="D492" s="35" t="str">
        <f>_xlfn.LET(
_xlpm.Payment,IF(OR($C492&lt;&gt;$C491,$C491=""),-PMT($C492/12,COUNT($A492:$A$628),$I491),$D491),
_xlpm.IsPrincipalRemainingZeroCondition,ROUND($I491,2)=0,
_xlpm.IsPrincipalRemainingBlankCondition,$I491="",
_xlpm.IsPeriodBlankCondition,ISBLANK($A492),
_xlpm.Calculation,IF(_xlpm.IsPeriodBlankCondition,"",IF(_xlpm.IsPrincipalRemainingBlankCondition,"",IF(_xlpm.IsPrincipalRemainingZeroCondition,"",_xlpm.Payment))),
_xlpm.Calculation
)</f>
        <v/>
      </c>
      <c r="E492" s="4" t="str">
        <f t="shared" si="62"/>
        <v/>
      </c>
      <c r="F492" s="4" t="str" cm="1">
        <f t="array" ref="F492">_xlfn.LET(
_xlpm.InterestCalculation,$I491*($C492/12),
_xlpm.IsPrincipalRemainingZeroCondition,ROUND($I491,2)=0,
_xlpm.IsPrincipalRemainingBlankCondition,$I491="",
_xlpm.IsPeriodBlankCondition,ISBLANK($A492),
_xlpm.Calculation,IF(_xlpm.IsPeriodBlankCondition,"",IF(_xlpm.IsPrincipalRemainingBlankCondition,"",IF(_xlpm.IsPrincipalRemainingZeroCondition,"",_xlpm.InterestCalculation))),
_xlpm.Calculation
)</f>
        <v/>
      </c>
      <c r="G492" s="4" t="str">
        <f t="shared" si="56"/>
        <v/>
      </c>
      <c r="H492" s="4"/>
      <c r="I492" s="4" t="str">
        <f t="shared" si="57"/>
        <v/>
      </c>
      <c r="J492" s="4" t="str">
        <f t="shared" si="58"/>
        <v/>
      </c>
      <c r="K492" s="4" t="str">
        <f t="shared" si="59"/>
        <v/>
      </c>
      <c r="L492" s="4" t="str">
        <f t="shared" si="60"/>
        <v/>
      </c>
      <c r="M492" s="4" t="str">
        <f>_xlfn.LET(
_xlpm.CumulativeInterestCalculation,SUM($F$29:$F492),
_xlpm.IsPrincipalZeroCondition,ROUND($I491,2) = 0,
_xlpm.IsPrincipalRemainingBlankCondition,$I491="",
_xlpm.IsPeriodBlankCondition,ISBLANK($A492),
_xlpm.Calculation,IF(_xlpm.IsPeriodBlankCondition,"",IF(_xlpm.IsPrincipalRemainingBlankCondition,"",IF(_xlpm.IsPrincipalZeroCondition,"",_xlpm.CumulativeInterestCalculation))),
_xlpm.Calculation
)</f>
        <v/>
      </c>
      <c r="N492" s="4" t="str">
        <f>_xlfn.LET(
_xlpm.CumulativePrincipalCalculation,SUM($G$29:$H492),
_xlpm.CumulativePrincipalCalculationIfPrincipalLessThenOrEqualToMonthlyPaymentCondition,$N491+$H492,
_xlpm.PrincipalOwedCalculation,$B$10-$F492,
_xlpm.IsPrincipalLessThenOrEqualToMonthlyPaymentCondition,$I491&lt;=$B$10,
_xlpm.IsPrincipalZeroCondition,ROUND($I491,2) = 0,
_xlpm.IsPrincipalRemainingBlankCondition,$I491="",
_xlpm.IsPeriodBlankCondition,ISBLANK($A492),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92" s="4" t="str">
        <f>_xlfn.LET(
_xlpm.CumulativePMICalculation,SUM($K$29:$K492),
_xlpm.IsPrincipalZeroCondition,ROUND($I491,2) = 0,
_xlpm.IsPrincipalRemainingBlankCondition,$I491="",
_xlpm.IsPeriodBlankCondition,ISBLANK($A492),
_xlpm.Calculation,IF(_xlpm.IsPeriodBlankCondition,"",IF(_xlpm.IsPrincipalRemainingBlankCondition,"",IF(_xlpm.IsPrincipalZeroCondition,"",_xlpm.CumulativePMICalculation))),
_xlpm.Calculation
)</f>
        <v/>
      </c>
      <c r="P492" s="4" t="str">
        <f t="shared" si="63"/>
        <v/>
      </c>
      <c r="Q492" s="4" t="str">
        <f>_xlfn.LET(
_xlpm.CumulativeHousingPaymentsIncludingAdditionalCosts,SUM($L$29:$L492),
_xlpm.PrincipalOwedCalculation,$B$10-$F492,
_xlpm.IsPrincipalLessThenOrEqualToMonthlyPaymentCondition,$I491&lt;=$B$10,
_xlpm.IsPrincipalZeroCondition,ROUND($I491,2) = 0,
_xlpm.IsPrincipalRemainingBlankCondition,$I491="",
_xlpm.IsPeriodBlankCondition,ISBLANK($A492),
_xlpm.Calculation,IF(_xlpm.IsPeriodBlankCondition,"",IF(_xlpm.IsPrincipalRemainingBlankCondition,"",IF(_xlpm.IsPrincipalZeroCondition,"",_xlpm.CumulativeHousingPaymentsIncludingAdditionalCosts))),
_xlpm.Calculation
)</f>
        <v/>
      </c>
    </row>
    <row r="493" spans="2:17" x14ac:dyDescent="0.3">
      <c r="B493" s="34" t="str">
        <f t="shared" si="61"/>
        <v/>
      </c>
      <c r="C493" s="53">
        <v>0.1</v>
      </c>
      <c r="D493" s="35" t="str">
        <f>_xlfn.LET(
_xlpm.Payment,IF(OR($C493&lt;&gt;$C492,$C492=""),-PMT($C493/12,COUNT($A493:$A$628),$I492),$D492),
_xlpm.IsPrincipalRemainingZeroCondition,ROUND($I492,2)=0,
_xlpm.IsPrincipalRemainingBlankCondition,$I492="",
_xlpm.IsPeriodBlankCondition,ISBLANK($A493),
_xlpm.Calculation,IF(_xlpm.IsPeriodBlankCondition,"",IF(_xlpm.IsPrincipalRemainingBlankCondition,"",IF(_xlpm.IsPrincipalRemainingZeroCondition,"",_xlpm.Payment))),
_xlpm.Calculation
)</f>
        <v/>
      </c>
      <c r="E493" s="4" t="str">
        <f t="shared" si="62"/>
        <v/>
      </c>
      <c r="F493" s="4" t="str" cm="1">
        <f t="array" ref="F493">_xlfn.LET(
_xlpm.InterestCalculation,$I492*($C493/12),
_xlpm.IsPrincipalRemainingZeroCondition,ROUND($I492,2)=0,
_xlpm.IsPrincipalRemainingBlankCondition,$I492="",
_xlpm.IsPeriodBlankCondition,ISBLANK($A493),
_xlpm.Calculation,IF(_xlpm.IsPeriodBlankCondition,"",IF(_xlpm.IsPrincipalRemainingBlankCondition,"",IF(_xlpm.IsPrincipalRemainingZeroCondition,"",_xlpm.InterestCalculation))),
_xlpm.Calculation
)</f>
        <v/>
      </c>
      <c r="G493" s="4" t="str">
        <f t="shared" si="56"/>
        <v/>
      </c>
      <c r="H493" s="4"/>
      <c r="I493" s="4" t="str">
        <f t="shared" si="57"/>
        <v/>
      </c>
      <c r="J493" s="4" t="str">
        <f t="shared" si="58"/>
        <v/>
      </c>
      <c r="K493" s="4" t="str">
        <f t="shared" si="59"/>
        <v/>
      </c>
      <c r="L493" s="4" t="str">
        <f t="shared" si="60"/>
        <v/>
      </c>
      <c r="M493" s="4" t="str">
        <f>_xlfn.LET(
_xlpm.CumulativeInterestCalculation,SUM($F$29:$F493),
_xlpm.IsPrincipalZeroCondition,ROUND($I492,2) = 0,
_xlpm.IsPrincipalRemainingBlankCondition,$I492="",
_xlpm.IsPeriodBlankCondition,ISBLANK($A493),
_xlpm.Calculation,IF(_xlpm.IsPeriodBlankCondition,"",IF(_xlpm.IsPrincipalRemainingBlankCondition,"",IF(_xlpm.IsPrincipalZeroCondition,"",_xlpm.CumulativeInterestCalculation))),
_xlpm.Calculation
)</f>
        <v/>
      </c>
      <c r="N493" s="4" t="str">
        <f>_xlfn.LET(
_xlpm.CumulativePrincipalCalculation,SUM($G$29:$H493),
_xlpm.CumulativePrincipalCalculationIfPrincipalLessThenOrEqualToMonthlyPaymentCondition,$N492+$H493,
_xlpm.PrincipalOwedCalculation,$B$10-$F493,
_xlpm.IsPrincipalLessThenOrEqualToMonthlyPaymentCondition,$I492&lt;=$B$10,
_xlpm.IsPrincipalZeroCondition,ROUND($I492,2) = 0,
_xlpm.IsPrincipalRemainingBlankCondition,$I492="",
_xlpm.IsPeriodBlankCondition,ISBLANK($A493),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93" s="4" t="str">
        <f>_xlfn.LET(
_xlpm.CumulativePMICalculation,SUM($K$29:$K493),
_xlpm.IsPrincipalZeroCondition,ROUND($I492,2) = 0,
_xlpm.IsPrincipalRemainingBlankCondition,$I492="",
_xlpm.IsPeriodBlankCondition,ISBLANK($A493),
_xlpm.Calculation,IF(_xlpm.IsPeriodBlankCondition,"",IF(_xlpm.IsPrincipalRemainingBlankCondition,"",IF(_xlpm.IsPrincipalZeroCondition,"",_xlpm.CumulativePMICalculation))),
_xlpm.Calculation
)</f>
        <v/>
      </c>
      <c r="P493" s="4" t="str">
        <f t="shared" si="63"/>
        <v/>
      </c>
      <c r="Q493" s="4" t="str">
        <f>_xlfn.LET(
_xlpm.CumulativeHousingPaymentsIncludingAdditionalCosts,SUM($L$29:$L493),
_xlpm.PrincipalOwedCalculation,$B$10-$F493,
_xlpm.IsPrincipalLessThenOrEqualToMonthlyPaymentCondition,$I492&lt;=$B$10,
_xlpm.IsPrincipalZeroCondition,ROUND($I492,2) = 0,
_xlpm.IsPrincipalRemainingBlankCondition,$I492="",
_xlpm.IsPeriodBlankCondition,ISBLANK($A493),
_xlpm.Calculation,IF(_xlpm.IsPeriodBlankCondition,"",IF(_xlpm.IsPrincipalRemainingBlankCondition,"",IF(_xlpm.IsPrincipalZeroCondition,"",_xlpm.CumulativeHousingPaymentsIncludingAdditionalCosts))),
_xlpm.Calculation
)</f>
        <v/>
      </c>
    </row>
    <row r="494" spans="2:17" x14ac:dyDescent="0.3">
      <c r="B494" s="34" t="str">
        <f t="shared" si="61"/>
        <v/>
      </c>
      <c r="C494" s="53">
        <v>0.1</v>
      </c>
      <c r="D494" s="35" t="str">
        <f>_xlfn.LET(
_xlpm.Payment,IF(OR($C494&lt;&gt;$C493,$C493=""),-PMT($C494/12,COUNT($A494:$A$628),$I493),$D493),
_xlpm.IsPrincipalRemainingZeroCondition,ROUND($I493,2)=0,
_xlpm.IsPrincipalRemainingBlankCondition,$I493="",
_xlpm.IsPeriodBlankCondition,ISBLANK($A494),
_xlpm.Calculation,IF(_xlpm.IsPeriodBlankCondition,"",IF(_xlpm.IsPrincipalRemainingBlankCondition,"",IF(_xlpm.IsPrincipalRemainingZeroCondition,"",_xlpm.Payment))),
_xlpm.Calculation
)</f>
        <v/>
      </c>
      <c r="E494" s="4" t="str">
        <f t="shared" si="62"/>
        <v/>
      </c>
      <c r="F494" s="4" t="str" cm="1">
        <f t="array" ref="F494">_xlfn.LET(
_xlpm.InterestCalculation,$I493*($C494/12),
_xlpm.IsPrincipalRemainingZeroCondition,ROUND($I493,2)=0,
_xlpm.IsPrincipalRemainingBlankCondition,$I493="",
_xlpm.IsPeriodBlankCondition,ISBLANK($A494),
_xlpm.Calculation,IF(_xlpm.IsPeriodBlankCondition,"",IF(_xlpm.IsPrincipalRemainingBlankCondition,"",IF(_xlpm.IsPrincipalRemainingZeroCondition,"",_xlpm.InterestCalculation))),
_xlpm.Calculation
)</f>
        <v/>
      </c>
      <c r="G494" s="4" t="str">
        <f t="shared" ref="G494:G557" si="64">_xlfn.LET(
_xlpm.PrincipalOwedCalculation,$D494-$F494,
_xlpm.IsPrincipalLessThenOrEqualToMonthlyPaymentCondition,$I493&lt;=$D494,
_xlpm.IsPrincipalZeroCondition,ROUND($I493,2) = 0,
_xlpm.IsPrincipalRemainingBlankCondition,$I493="",
_xlpm.IsPeriodBlankCondition,ISBLANK($A494),
_xlpm.Calculation,IF(_xlpm.IsPeriodBlankCondition,"",IF(_xlpm.IsPrincipalRemainingBlankCondition,"",IF(_xlpm.IsPrincipalZeroCondition,"",IF(_xlpm.IsPrincipalLessThenOrEqualToMonthlyPaymentCondition,$I493,_xlpm.PrincipalOwedCalculation)))),
_xlpm.Calculation
)</f>
        <v/>
      </c>
      <c r="H494" s="4"/>
      <c r="I494" s="4" t="str">
        <f t="shared" si="57"/>
        <v/>
      </c>
      <c r="J494" s="4" t="str">
        <f t="shared" si="58"/>
        <v/>
      </c>
      <c r="K494" s="4" t="str">
        <f t="shared" si="59"/>
        <v/>
      </c>
      <c r="L494" s="4" t="str">
        <f t="shared" si="60"/>
        <v/>
      </c>
      <c r="M494" s="4" t="str">
        <f>_xlfn.LET(
_xlpm.CumulativeInterestCalculation,SUM($F$29:$F494),
_xlpm.IsPrincipalZeroCondition,ROUND($I493,2) = 0,
_xlpm.IsPrincipalRemainingBlankCondition,$I493="",
_xlpm.IsPeriodBlankCondition,ISBLANK($A494),
_xlpm.Calculation,IF(_xlpm.IsPeriodBlankCondition,"",IF(_xlpm.IsPrincipalRemainingBlankCondition,"",IF(_xlpm.IsPrincipalZeroCondition,"",_xlpm.CumulativeInterestCalculation))),
_xlpm.Calculation
)</f>
        <v/>
      </c>
      <c r="N494" s="4" t="str">
        <f>_xlfn.LET(
_xlpm.CumulativePrincipalCalculation,SUM($G$29:$H494),
_xlpm.CumulativePrincipalCalculationIfPrincipalLessThenOrEqualToMonthlyPaymentCondition,$N493+$H494,
_xlpm.PrincipalOwedCalculation,$B$10-$F494,
_xlpm.IsPrincipalLessThenOrEqualToMonthlyPaymentCondition,$I493&lt;=$B$10,
_xlpm.IsPrincipalZeroCondition,ROUND($I493,2) = 0,
_xlpm.IsPrincipalRemainingBlankCondition,$I493="",
_xlpm.IsPeriodBlankCondition,ISBLANK($A494),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94" s="4" t="str">
        <f>_xlfn.LET(
_xlpm.CumulativePMICalculation,SUM($K$29:$K494),
_xlpm.IsPrincipalZeroCondition,ROUND($I493,2) = 0,
_xlpm.IsPrincipalRemainingBlankCondition,$I493="",
_xlpm.IsPeriodBlankCondition,ISBLANK($A494),
_xlpm.Calculation,IF(_xlpm.IsPeriodBlankCondition,"",IF(_xlpm.IsPrincipalRemainingBlankCondition,"",IF(_xlpm.IsPrincipalZeroCondition,"",_xlpm.CumulativePMICalculation))),
_xlpm.Calculation
)</f>
        <v/>
      </c>
      <c r="P494" s="4" t="str">
        <f t="shared" si="63"/>
        <v/>
      </c>
      <c r="Q494" s="4" t="str">
        <f>_xlfn.LET(
_xlpm.CumulativeHousingPaymentsIncludingAdditionalCosts,SUM($L$29:$L494),
_xlpm.PrincipalOwedCalculation,$B$10-$F494,
_xlpm.IsPrincipalLessThenOrEqualToMonthlyPaymentCondition,$I493&lt;=$B$10,
_xlpm.IsPrincipalZeroCondition,ROUND($I493,2) = 0,
_xlpm.IsPrincipalRemainingBlankCondition,$I493="",
_xlpm.IsPeriodBlankCondition,ISBLANK($A494),
_xlpm.Calculation,IF(_xlpm.IsPeriodBlankCondition,"",IF(_xlpm.IsPrincipalRemainingBlankCondition,"",IF(_xlpm.IsPrincipalZeroCondition,"",_xlpm.CumulativeHousingPaymentsIncludingAdditionalCosts))),
_xlpm.Calculation
)</f>
        <v/>
      </c>
    </row>
    <row r="495" spans="2:17" x14ac:dyDescent="0.3">
      <c r="B495" s="34" t="str">
        <f t="shared" si="61"/>
        <v/>
      </c>
      <c r="C495" s="53">
        <v>0.1</v>
      </c>
      <c r="D495" s="35" t="str">
        <f>_xlfn.LET(
_xlpm.Payment,IF(OR($C495&lt;&gt;$C494,$C494=""),-PMT($C495/12,COUNT($A495:$A$628),$I494),$D494),
_xlpm.IsPrincipalRemainingZeroCondition,ROUND($I494,2)=0,
_xlpm.IsPrincipalRemainingBlankCondition,$I494="",
_xlpm.IsPeriodBlankCondition,ISBLANK($A495),
_xlpm.Calculation,IF(_xlpm.IsPeriodBlankCondition,"",IF(_xlpm.IsPrincipalRemainingBlankCondition,"",IF(_xlpm.IsPrincipalRemainingZeroCondition,"",_xlpm.Payment))),
_xlpm.Calculation
)</f>
        <v/>
      </c>
      <c r="E495" s="4" t="str">
        <f t="shared" si="62"/>
        <v/>
      </c>
      <c r="F495" s="4" t="str" cm="1">
        <f t="array" ref="F495">_xlfn.LET(
_xlpm.InterestCalculation,$I494*($C495/12),
_xlpm.IsPrincipalRemainingZeroCondition,ROUND($I494,2)=0,
_xlpm.IsPrincipalRemainingBlankCondition,$I494="",
_xlpm.IsPeriodBlankCondition,ISBLANK($A495),
_xlpm.Calculation,IF(_xlpm.IsPeriodBlankCondition,"",IF(_xlpm.IsPrincipalRemainingBlankCondition,"",IF(_xlpm.IsPrincipalRemainingZeroCondition,"",_xlpm.InterestCalculation))),
_xlpm.Calculation
)</f>
        <v/>
      </c>
      <c r="G495" s="4" t="str">
        <f t="shared" si="64"/>
        <v/>
      </c>
      <c r="H495" s="4"/>
      <c r="I495" s="4" t="str">
        <f t="shared" si="57"/>
        <v/>
      </c>
      <c r="J495" s="4" t="str">
        <f t="shared" si="58"/>
        <v/>
      </c>
      <c r="K495" s="4" t="str">
        <f t="shared" si="59"/>
        <v/>
      </c>
      <c r="L495" s="4" t="str">
        <f t="shared" si="60"/>
        <v/>
      </c>
      <c r="M495" s="4" t="str">
        <f>_xlfn.LET(
_xlpm.CumulativeInterestCalculation,SUM($F$29:$F495),
_xlpm.IsPrincipalZeroCondition,ROUND($I494,2) = 0,
_xlpm.IsPrincipalRemainingBlankCondition,$I494="",
_xlpm.IsPeriodBlankCondition,ISBLANK($A495),
_xlpm.Calculation,IF(_xlpm.IsPeriodBlankCondition,"",IF(_xlpm.IsPrincipalRemainingBlankCondition,"",IF(_xlpm.IsPrincipalZeroCondition,"",_xlpm.CumulativeInterestCalculation))),
_xlpm.Calculation
)</f>
        <v/>
      </c>
      <c r="N495" s="4" t="str">
        <f>_xlfn.LET(
_xlpm.CumulativePrincipalCalculation,SUM($G$29:$H495),
_xlpm.CumulativePrincipalCalculationIfPrincipalLessThenOrEqualToMonthlyPaymentCondition,$N494+$H495,
_xlpm.PrincipalOwedCalculation,$B$10-$F495,
_xlpm.IsPrincipalLessThenOrEqualToMonthlyPaymentCondition,$I494&lt;=$B$10,
_xlpm.IsPrincipalZeroCondition,ROUND($I494,2) = 0,
_xlpm.IsPrincipalRemainingBlankCondition,$I494="",
_xlpm.IsPeriodBlankCondition,ISBLANK($A495),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95" s="4" t="str">
        <f>_xlfn.LET(
_xlpm.CumulativePMICalculation,SUM($K$29:$K495),
_xlpm.IsPrincipalZeroCondition,ROUND($I494,2) = 0,
_xlpm.IsPrincipalRemainingBlankCondition,$I494="",
_xlpm.IsPeriodBlankCondition,ISBLANK($A495),
_xlpm.Calculation,IF(_xlpm.IsPeriodBlankCondition,"",IF(_xlpm.IsPrincipalRemainingBlankCondition,"",IF(_xlpm.IsPrincipalZeroCondition,"",_xlpm.CumulativePMICalculation))),
_xlpm.Calculation
)</f>
        <v/>
      </c>
      <c r="P495" s="4" t="str">
        <f t="shared" si="63"/>
        <v/>
      </c>
      <c r="Q495" s="4" t="str">
        <f>_xlfn.LET(
_xlpm.CumulativeHousingPaymentsIncludingAdditionalCosts,SUM($L$29:$L495),
_xlpm.PrincipalOwedCalculation,$B$10-$F495,
_xlpm.IsPrincipalLessThenOrEqualToMonthlyPaymentCondition,$I494&lt;=$B$10,
_xlpm.IsPrincipalZeroCondition,ROUND($I494,2) = 0,
_xlpm.IsPrincipalRemainingBlankCondition,$I494="",
_xlpm.IsPeriodBlankCondition,ISBLANK($A495),
_xlpm.Calculation,IF(_xlpm.IsPeriodBlankCondition,"",IF(_xlpm.IsPrincipalRemainingBlankCondition,"",IF(_xlpm.IsPrincipalZeroCondition,"",_xlpm.CumulativeHousingPaymentsIncludingAdditionalCosts))),
_xlpm.Calculation
)</f>
        <v/>
      </c>
    </row>
    <row r="496" spans="2:17" x14ac:dyDescent="0.3">
      <c r="B496" s="34" t="str">
        <f t="shared" si="61"/>
        <v/>
      </c>
      <c r="C496" s="53">
        <v>0.1</v>
      </c>
      <c r="D496" s="35" t="str">
        <f>_xlfn.LET(
_xlpm.Payment,IF(OR($C496&lt;&gt;$C495,$C495=""),-PMT($C496/12,COUNT($A496:$A$628),$I495),$D495),
_xlpm.IsPrincipalRemainingZeroCondition,ROUND($I495,2)=0,
_xlpm.IsPrincipalRemainingBlankCondition,$I495="",
_xlpm.IsPeriodBlankCondition,ISBLANK($A496),
_xlpm.Calculation,IF(_xlpm.IsPeriodBlankCondition,"",IF(_xlpm.IsPrincipalRemainingBlankCondition,"",IF(_xlpm.IsPrincipalRemainingZeroCondition,"",_xlpm.Payment))),
_xlpm.Calculation
)</f>
        <v/>
      </c>
      <c r="E496" s="4" t="str">
        <f t="shared" si="62"/>
        <v/>
      </c>
      <c r="F496" s="4" t="str" cm="1">
        <f t="array" ref="F496">_xlfn.LET(
_xlpm.InterestCalculation,$I495*($C496/12),
_xlpm.IsPrincipalRemainingZeroCondition,ROUND($I495,2)=0,
_xlpm.IsPrincipalRemainingBlankCondition,$I495="",
_xlpm.IsPeriodBlankCondition,ISBLANK($A496),
_xlpm.Calculation,IF(_xlpm.IsPeriodBlankCondition,"",IF(_xlpm.IsPrincipalRemainingBlankCondition,"",IF(_xlpm.IsPrincipalRemainingZeroCondition,"",_xlpm.InterestCalculation))),
_xlpm.Calculation
)</f>
        <v/>
      </c>
      <c r="G496" s="4" t="str">
        <f t="shared" si="64"/>
        <v/>
      </c>
      <c r="H496" s="4"/>
      <c r="I496" s="4" t="str">
        <f t="shared" si="57"/>
        <v/>
      </c>
      <c r="J496" s="4" t="str">
        <f t="shared" si="58"/>
        <v/>
      </c>
      <c r="K496" s="4" t="str">
        <f t="shared" si="59"/>
        <v/>
      </c>
      <c r="L496" s="4" t="str">
        <f t="shared" si="60"/>
        <v/>
      </c>
      <c r="M496" s="4" t="str">
        <f>_xlfn.LET(
_xlpm.CumulativeInterestCalculation,SUM($F$29:$F496),
_xlpm.IsPrincipalZeroCondition,ROUND($I495,2) = 0,
_xlpm.IsPrincipalRemainingBlankCondition,$I495="",
_xlpm.IsPeriodBlankCondition,ISBLANK($A496),
_xlpm.Calculation,IF(_xlpm.IsPeriodBlankCondition,"",IF(_xlpm.IsPrincipalRemainingBlankCondition,"",IF(_xlpm.IsPrincipalZeroCondition,"",_xlpm.CumulativeInterestCalculation))),
_xlpm.Calculation
)</f>
        <v/>
      </c>
      <c r="N496" s="4" t="str">
        <f>_xlfn.LET(
_xlpm.CumulativePrincipalCalculation,SUM($G$29:$H496),
_xlpm.CumulativePrincipalCalculationIfPrincipalLessThenOrEqualToMonthlyPaymentCondition,$N495+$H496,
_xlpm.PrincipalOwedCalculation,$B$10-$F496,
_xlpm.IsPrincipalLessThenOrEqualToMonthlyPaymentCondition,$I495&lt;=$B$10,
_xlpm.IsPrincipalZeroCondition,ROUND($I495,2) = 0,
_xlpm.IsPrincipalRemainingBlankCondition,$I495="",
_xlpm.IsPeriodBlankCondition,ISBLANK($A496),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96" s="4" t="str">
        <f>_xlfn.LET(
_xlpm.CumulativePMICalculation,SUM($K$29:$K496),
_xlpm.IsPrincipalZeroCondition,ROUND($I495,2) = 0,
_xlpm.IsPrincipalRemainingBlankCondition,$I495="",
_xlpm.IsPeriodBlankCondition,ISBLANK($A496),
_xlpm.Calculation,IF(_xlpm.IsPeriodBlankCondition,"",IF(_xlpm.IsPrincipalRemainingBlankCondition,"",IF(_xlpm.IsPrincipalZeroCondition,"",_xlpm.CumulativePMICalculation))),
_xlpm.Calculation
)</f>
        <v/>
      </c>
      <c r="P496" s="4" t="str">
        <f t="shared" si="63"/>
        <v/>
      </c>
      <c r="Q496" s="4" t="str">
        <f>_xlfn.LET(
_xlpm.CumulativeHousingPaymentsIncludingAdditionalCosts,SUM($L$29:$L496),
_xlpm.PrincipalOwedCalculation,$B$10-$F496,
_xlpm.IsPrincipalLessThenOrEqualToMonthlyPaymentCondition,$I495&lt;=$B$10,
_xlpm.IsPrincipalZeroCondition,ROUND($I495,2) = 0,
_xlpm.IsPrincipalRemainingBlankCondition,$I495="",
_xlpm.IsPeriodBlankCondition,ISBLANK($A496),
_xlpm.Calculation,IF(_xlpm.IsPeriodBlankCondition,"",IF(_xlpm.IsPrincipalRemainingBlankCondition,"",IF(_xlpm.IsPrincipalZeroCondition,"",_xlpm.CumulativeHousingPaymentsIncludingAdditionalCosts))),
_xlpm.Calculation
)</f>
        <v/>
      </c>
    </row>
    <row r="497" spans="2:17" x14ac:dyDescent="0.3">
      <c r="B497" s="34" t="str">
        <f t="shared" si="61"/>
        <v/>
      </c>
      <c r="C497" s="53">
        <v>0.1</v>
      </c>
      <c r="D497" s="35" t="str">
        <f>_xlfn.LET(
_xlpm.Payment,IF(OR($C497&lt;&gt;$C496,$C496=""),-PMT($C497/12,COUNT($A497:$A$628),$I496),$D496),
_xlpm.IsPrincipalRemainingZeroCondition,ROUND($I496,2)=0,
_xlpm.IsPrincipalRemainingBlankCondition,$I496="",
_xlpm.IsPeriodBlankCondition,ISBLANK($A497),
_xlpm.Calculation,IF(_xlpm.IsPeriodBlankCondition,"",IF(_xlpm.IsPrincipalRemainingBlankCondition,"",IF(_xlpm.IsPrincipalRemainingZeroCondition,"",_xlpm.Payment))),
_xlpm.Calculation
)</f>
        <v/>
      </c>
      <c r="E497" s="4" t="str">
        <f t="shared" si="62"/>
        <v/>
      </c>
      <c r="F497" s="4" t="str" cm="1">
        <f t="array" ref="F497">_xlfn.LET(
_xlpm.InterestCalculation,$I496*($C497/12),
_xlpm.IsPrincipalRemainingZeroCondition,ROUND($I496,2)=0,
_xlpm.IsPrincipalRemainingBlankCondition,$I496="",
_xlpm.IsPeriodBlankCondition,ISBLANK($A497),
_xlpm.Calculation,IF(_xlpm.IsPeriodBlankCondition,"",IF(_xlpm.IsPrincipalRemainingBlankCondition,"",IF(_xlpm.IsPrincipalRemainingZeroCondition,"",_xlpm.InterestCalculation))),
_xlpm.Calculation
)</f>
        <v/>
      </c>
      <c r="G497" s="4" t="str">
        <f t="shared" si="64"/>
        <v/>
      </c>
      <c r="H497" s="4"/>
      <c r="I497" s="4" t="str">
        <f t="shared" si="57"/>
        <v/>
      </c>
      <c r="J497" s="4" t="str">
        <f t="shared" si="58"/>
        <v/>
      </c>
      <c r="K497" s="4" t="str">
        <f t="shared" si="59"/>
        <v/>
      </c>
      <c r="L497" s="4" t="str">
        <f t="shared" si="60"/>
        <v/>
      </c>
      <c r="M497" s="4" t="str">
        <f>_xlfn.LET(
_xlpm.CumulativeInterestCalculation,SUM($F$29:$F497),
_xlpm.IsPrincipalZeroCondition,ROUND($I496,2) = 0,
_xlpm.IsPrincipalRemainingBlankCondition,$I496="",
_xlpm.IsPeriodBlankCondition,ISBLANK($A497),
_xlpm.Calculation,IF(_xlpm.IsPeriodBlankCondition,"",IF(_xlpm.IsPrincipalRemainingBlankCondition,"",IF(_xlpm.IsPrincipalZeroCondition,"",_xlpm.CumulativeInterestCalculation))),
_xlpm.Calculation
)</f>
        <v/>
      </c>
      <c r="N497" s="4" t="str">
        <f>_xlfn.LET(
_xlpm.CumulativePrincipalCalculation,SUM($G$29:$H497),
_xlpm.CumulativePrincipalCalculationIfPrincipalLessThenOrEqualToMonthlyPaymentCondition,$N496+$H497,
_xlpm.PrincipalOwedCalculation,$B$10-$F497,
_xlpm.IsPrincipalLessThenOrEqualToMonthlyPaymentCondition,$I496&lt;=$B$10,
_xlpm.IsPrincipalZeroCondition,ROUND($I496,2) = 0,
_xlpm.IsPrincipalRemainingBlankCondition,$I496="",
_xlpm.IsPeriodBlankCondition,ISBLANK($A497),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97" s="4" t="str">
        <f>_xlfn.LET(
_xlpm.CumulativePMICalculation,SUM($K$29:$K497),
_xlpm.IsPrincipalZeroCondition,ROUND($I496,2) = 0,
_xlpm.IsPrincipalRemainingBlankCondition,$I496="",
_xlpm.IsPeriodBlankCondition,ISBLANK($A497),
_xlpm.Calculation,IF(_xlpm.IsPeriodBlankCondition,"",IF(_xlpm.IsPrincipalRemainingBlankCondition,"",IF(_xlpm.IsPrincipalZeroCondition,"",_xlpm.CumulativePMICalculation))),
_xlpm.Calculation
)</f>
        <v/>
      </c>
      <c r="P497" s="4" t="str">
        <f t="shared" si="63"/>
        <v/>
      </c>
      <c r="Q497" s="4" t="str">
        <f>_xlfn.LET(
_xlpm.CumulativeHousingPaymentsIncludingAdditionalCosts,SUM($L$29:$L497),
_xlpm.PrincipalOwedCalculation,$B$10-$F497,
_xlpm.IsPrincipalLessThenOrEqualToMonthlyPaymentCondition,$I496&lt;=$B$10,
_xlpm.IsPrincipalZeroCondition,ROUND($I496,2) = 0,
_xlpm.IsPrincipalRemainingBlankCondition,$I496="",
_xlpm.IsPeriodBlankCondition,ISBLANK($A497),
_xlpm.Calculation,IF(_xlpm.IsPeriodBlankCondition,"",IF(_xlpm.IsPrincipalRemainingBlankCondition,"",IF(_xlpm.IsPrincipalZeroCondition,"",_xlpm.CumulativeHousingPaymentsIncludingAdditionalCosts))),
_xlpm.Calculation
)</f>
        <v/>
      </c>
    </row>
    <row r="498" spans="2:17" x14ac:dyDescent="0.3">
      <c r="B498" s="34" t="str">
        <f t="shared" si="61"/>
        <v/>
      </c>
      <c r="C498" s="53">
        <v>0.1</v>
      </c>
      <c r="D498" s="35" t="str">
        <f>_xlfn.LET(
_xlpm.Payment,IF(OR($C498&lt;&gt;$C497,$C497=""),-PMT($C498/12,COUNT($A498:$A$628),$I497),$D497),
_xlpm.IsPrincipalRemainingZeroCondition,ROUND($I497,2)=0,
_xlpm.IsPrincipalRemainingBlankCondition,$I497="",
_xlpm.IsPeriodBlankCondition,ISBLANK($A498),
_xlpm.Calculation,IF(_xlpm.IsPeriodBlankCondition,"",IF(_xlpm.IsPrincipalRemainingBlankCondition,"",IF(_xlpm.IsPrincipalRemainingZeroCondition,"",_xlpm.Payment))),
_xlpm.Calculation
)</f>
        <v/>
      </c>
      <c r="E498" s="4" t="str">
        <f t="shared" si="62"/>
        <v/>
      </c>
      <c r="F498" s="4" t="str" cm="1">
        <f t="array" ref="F498">_xlfn.LET(
_xlpm.InterestCalculation,$I497*($C498/12),
_xlpm.IsPrincipalRemainingZeroCondition,ROUND($I497,2)=0,
_xlpm.IsPrincipalRemainingBlankCondition,$I497="",
_xlpm.IsPeriodBlankCondition,ISBLANK($A498),
_xlpm.Calculation,IF(_xlpm.IsPeriodBlankCondition,"",IF(_xlpm.IsPrincipalRemainingBlankCondition,"",IF(_xlpm.IsPrincipalRemainingZeroCondition,"",_xlpm.InterestCalculation))),
_xlpm.Calculation
)</f>
        <v/>
      </c>
      <c r="G498" s="4" t="str">
        <f t="shared" si="64"/>
        <v/>
      </c>
      <c r="H498" s="4"/>
      <c r="I498" s="4" t="str">
        <f t="shared" si="57"/>
        <v/>
      </c>
      <c r="J498" s="4" t="str">
        <f t="shared" si="58"/>
        <v/>
      </c>
      <c r="K498" s="4" t="str">
        <f t="shared" si="59"/>
        <v/>
      </c>
      <c r="L498" s="4" t="str">
        <f t="shared" si="60"/>
        <v/>
      </c>
      <c r="M498" s="4" t="str">
        <f>_xlfn.LET(
_xlpm.CumulativeInterestCalculation,SUM($F$29:$F498),
_xlpm.IsPrincipalZeroCondition,ROUND($I497,2) = 0,
_xlpm.IsPrincipalRemainingBlankCondition,$I497="",
_xlpm.IsPeriodBlankCondition,ISBLANK($A498),
_xlpm.Calculation,IF(_xlpm.IsPeriodBlankCondition,"",IF(_xlpm.IsPrincipalRemainingBlankCondition,"",IF(_xlpm.IsPrincipalZeroCondition,"",_xlpm.CumulativeInterestCalculation))),
_xlpm.Calculation
)</f>
        <v/>
      </c>
      <c r="N498" s="4" t="str">
        <f>_xlfn.LET(
_xlpm.CumulativePrincipalCalculation,SUM($G$29:$H498),
_xlpm.CumulativePrincipalCalculationIfPrincipalLessThenOrEqualToMonthlyPaymentCondition,$N497+$H498,
_xlpm.PrincipalOwedCalculation,$B$10-$F498,
_xlpm.IsPrincipalLessThenOrEqualToMonthlyPaymentCondition,$I497&lt;=$B$10,
_xlpm.IsPrincipalZeroCondition,ROUND($I497,2) = 0,
_xlpm.IsPrincipalRemainingBlankCondition,$I497="",
_xlpm.IsPeriodBlankCondition,ISBLANK($A498),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98" s="4" t="str">
        <f>_xlfn.LET(
_xlpm.CumulativePMICalculation,SUM($K$29:$K498),
_xlpm.IsPrincipalZeroCondition,ROUND($I497,2) = 0,
_xlpm.IsPrincipalRemainingBlankCondition,$I497="",
_xlpm.IsPeriodBlankCondition,ISBLANK($A498),
_xlpm.Calculation,IF(_xlpm.IsPeriodBlankCondition,"",IF(_xlpm.IsPrincipalRemainingBlankCondition,"",IF(_xlpm.IsPrincipalZeroCondition,"",_xlpm.CumulativePMICalculation))),
_xlpm.Calculation
)</f>
        <v/>
      </c>
      <c r="P498" s="4" t="str">
        <f t="shared" si="63"/>
        <v/>
      </c>
      <c r="Q498" s="4" t="str">
        <f>_xlfn.LET(
_xlpm.CumulativeHousingPaymentsIncludingAdditionalCosts,SUM($L$29:$L498),
_xlpm.PrincipalOwedCalculation,$B$10-$F498,
_xlpm.IsPrincipalLessThenOrEqualToMonthlyPaymentCondition,$I497&lt;=$B$10,
_xlpm.IsPrincipalZeroCondition,ROUND($I497,2) = 0,
_xlpm.IsPrincipalRemainingBlankCondition,$I497="",
_xlpm.IsPeriodBlankCondition,ISBLANK($A498),
_xlpm.Calculation,IF(_xlpm.IsPeriodBlankCondition,"",IF(_xlpm.IsPrincipalRemainingBlankCondition,"",IF(_xlpm.IsPrincipalZeroCondition,"",_xlpm.CumulativeHousingPaymentsIncludingAdditionalCosts))),
_xlpm.Calculation
)</f>
        <v/>
      </c>
    </row>
    <row r="499" spans="2:17" x14ac:dyDescent="0.3">
      <c r="B499" s="34" t="str">
        <f t="shared" si="61"/>
        <v/>
      </c>
      <c r="C499" s="53">
        <v>0.1</v>
      </c>
      <c r="D499" s="35" t="str">
        <f>_xlfn.LET(
_xlpm.Payment,IF(OR($C499&lt;&gt;$C498,$C498=""),-PMT($C499/12,COUNT($A499:$A$628),$I498),$D498),
_xlpm.IsPrincipalRemainingZeroCondition,ROUND($I498,2)=0,
_xlpm.IsPrincipalRemainingBlankCondition,$I498="",
_xlpm.IsPeriodBlankCondition,ISBLANK($A499),
_xlpm.Calculation,IF(_xlpm.IsPeriodBlankCondition,"",IF(_xlpm.IsPrincipalRemainingBlankCondition,"",IF(_xlpm.IsPrincipalRemainingZeroCondition,"",_xlpm.Payment))),
_xlpm.Calculation
)</f>
        <v/>
      </c>
      <c r="E499" s="4" t="str">
        <f t="shared" si="62"/>
        <v/>
      </c>
      <c r="F499" s="4" t="str" cm="1">
        <f t="array" ref="F499">_xlfn.LET(
_xlpm.InterestCalculation,$I498*($C499/12),
_xlpm.IsPrincipalRemainingZeroCondition,ROUND($I498,2)=0,
_xlpm.IsPrincipalRemainingBlankCondition,$I498="",
_xlpm.IsPeriodBlankCondition,ISBLANK($A499),
_xlpm.Calculation,IF(_xlpm.IsPeriodBlankCondition,"",IF(_xlpm.IsPrincipalRemainingBlankCondition,"",IF(_xlpm.IsPrincipalRemainingZeroCondition,"",_xlpm.InterestCalculation))),
_xlpm.Calculation
)</f>
        <v/>
      </c>
      <c r="G499" s="4" t="str">
        <f t="shared" si="64"/>
        <v/>
      </c>
      <c r="H499" s="4"/>
      <c r="I499" s="4" t="str">
        <f t="shared" si="57"/>
        <v/>
      </c>
      <c r="J499" s="4" t="str">
        <f t="shared" si="58"/>
        <v/>
      </c>
      <c r="K499" s="4" t="str">
        <f t="shared" si="59"/>
        <v/>
      </c>
      <c r="L499" s="4" t="str">
        <f t="shared" si="60"/>
        <v/>
      </c>
      <c r="M499" s="4" t="str">
        <f>_xlfn.LET(
_xlpm.CumulativeInterestCalculation,SUM($F$29:$F499),
_xlpm.IsPrincipalZeroCondition,ROUND($I498,2) = 0,
_xlpm.IsPrincipalRemainingBlankCondition,$I498="",
_xlpm.IsPeriodBlankCondition,ISBLANK($A499),
_xlpm.Calculation,IF(_xlpm.IsPeriodBlankCondition,"",IF(_xlpm.IsPrincipalRemainingBlankCondition,"",IF(_xlpm.IsPrincipalZeroCondition,"",_xlpm.CumulativeInterestCalculation))),
_xlpm.Calculation
)</f>
        <v/>
      </c>
      <c r="N499" s="4" t="str">
        <f>_xlfn.LET(
_xlpm.CumulativePrincipalCalculation,SUM($G$29:$H499),
_xlpm.CumulativePrincipalCalculationIfPrincipalLessThenOrEqualToMonthlyPaymentCondition,$N498+$H499,
_xlpm.PrincipalOwedCalculation,$B$10-$F499,
_xlpm.IsPrincipalLessThenOrEqualToMonthlyPaymentCondition,$I498&lt;=$B$10,
_xlpm.IsPrincipalZeroCondition,ROUND($I498,2) = 0,
_xlpm.IsPrincipalRemainingBlankCondition,$I498="",
_xlpm.IsPeriodBlankCondition,ISBLANK($A499),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499" s="4" t="str">
        <f>_xlfn.LET(
_xlpm.CumulativePMICalculation,SUM($K$29:$K499),
_xlpm.IsPrincipalZeroCondition,ROUND($I498,2) = 0,
_xlpm.IsPrincipalRemainingBlankCondition,$I498="",
_xlpm.IsPeriodBlankCondition,ISBLANK($A499),
_xlpm.Calculation,IF(_xlpm.IsPeriodBlankCondition,"",IF(_xlpm.IsPrincipalRemainingBlankCondition,"",IF(_xlpm.IsPrincipalZeroCondition,"",_xlpm.CumulativePMICalculation))),
_xlpm.Calculation
)</f>
        <v/>
      </c>
      <c r="P499" s="4" t="str">
        <f t="shared" si="63"/>
        <v/>
      </c>
      <c r="Q499" s="4" t="str">
        <f>_xlfn.LET(
_xlpm.CumulativeHousingPaymentsIncludingAdditionalCosts,SUM($L$29:$L499),
_xlpm.PrincipalOwedCalculation,$B$10-$F499,
_xlpm.IsPrincipalLessThenOrEqualToMonthlyPaymentCondition,$I498&lt;=$B$10,
_xlpm.IsPrincipalZeroCondition,ROUND($I498,2) = 0,
_xlpm.IsPrincipalRemainingBlankCondition,$I498="",
_xlpm.IsPeriodBlankCondition,ISBLANK($A499),
_xlpm.Calculation,IF(_xlpm.IsPeriodBlankCondition,"",IF(_xlpm.IsPrincipalRemainingBlankCondition,"",IF(_xlpm.IsPrincipalZeroCondition,"",_xlpm.CumulativeHousingPaymentsIncludingAdditionalCosts))),
_xlpm.Calculation
)</f>
        <v/>
      </c>
    </row>
    <row r="500" spans="2:17" x14ac:dyDescent="0.3">
      <c r="B500" s="34" t="str">
        <f t="shared" si="61"/>
        <v/>
      </c>
      <c r="C500" s="53">
        <v>0.1</v>
      </c>
      <c r="D500" s="35" t="str">
        <f>_xlfn.LET(
_xlpm.Payment,IF(OR($C500&lt;&gt;$C499,$C499=""),-PMT($C500/12,COUNT($A500:$A$628),$I499),$D499),
_xlpm.IsPrincipalRemainingZeroCondition,ROUND($I499,2)=0,
_xlpm.IsPrincipalRemainingBlankCondition,$I499="",
_xlpm.IsPeriodBlankCondition,ISBLANK($A500),
_xlpm.Calculation,IF(_xlpm.IsPeriodBlankCondition,"",IF(_xlpm.IsPrincipalRemainingBlankCondition,"",IF(_xlpm.IsPrincipalRemainingZeroCondition,"",_xlpm.Payment))),
_xlpm.Calculation
)</f>
        <v/>
      </c>
      <c r="E500" s="4" t="str">
        <f t="shared" si="62"/>
        <v/>
      </c>
      <c r="F500" s="4" t="str" cm="1">
        <f t="array" ref="F500">_xlfn.LET(
_xlpm.InterestCalculation,$I499*($C500/12),
_xlpm.IsPrincipalRemainingZeroCondition,ROUND($I499,2)=0,
_xlpm.IsPrincipalRemainingBlankCondition,$I499="",
_xlpm.IsPeriodBlankCondition,ISBLANK($A500),
_xlpm.Calculation,IF(_xlpm.IsPeriodBlankCondition,"",IF(_xlpm.IsPrincipalRemainingBlankCondition,"",IF(_xlpm.IsPrincipalRemainingZeroCondition,"",_xlpm.InterestCalculation))),
_xlpm.Calculation
)</f>
        <v/>
      </c>
      <c r="G500" s="4" t="str">
        <f t="shared" si="64"/>
        <v/>
      </c>
      <c r="H500" s="4"/>
      <c r="I500" s="4" t="str">
        <f t="shared" si="57"/>
        <v/>
      </c>
      <c r="J500" s="4" t="str">
        <f t="shared" si="58"/>
        <v/>
      </c>
      <c r="K500" s="4" t="str">
        <f t="shared" si="59"/>
        <v/>
      </c>
      <c r="L500" s="4" t="str">
        <f t="shared" si="60"/>
        <v/>
      </c>
      <c r="M500" s="4" t="str">
        <f>_xlfn.LET(
_xlpm.CumulativeInterestCalculation,SUM($F$29:$F500),
_xlpm.IsPrincipalZeroCondition,ROUND($I499,2) = 0,
_xlpm.IsPrincipalRemainingBlankCondition,$I499="",
_xlpm.IsPeriodBlankCondition,ISBLANK($A500),
_xlpm.Calculation,IF(_xlpm.IsPeriodBlankCondition,"",IF(_xlpm.IsPrincipalRemainingBlankCondition,"",IF(_xlpm.IsPrincipalZeroCondition,"",_xlpm.CumulativeInterestCalculation))),
_xlpm.Calculation
)</f>
        <v/>
      </c>
      <c r="N500" s="4" t="str">
        <f>_xlfn.LET(
_xlpm.CumulativePrincipalCalculation,SUM($G$29:$H500),
_xlpm.CumulativePrincipalCalculationIfPrincipalLessThenOrEqualToMonthlyPaymentCondition,$N499+$H500,
_xlpm.PrincipalOwedCalculation,$B$10-$F500,
_xlpm.IsPrincipalLessThenOrEqualToMonthlyPaymentCondition,$I499&lt;=$B$10,
_xlpm.IsPrincipalZeroCondition,ROUND($I499,2) = 0,
_xlpm.IsPrincipalRemainingBlankCondition,$I499="",
_xlpm.IsPeriodBlankCondition,ISBLANK($A500),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00" s="4" t="str">
        <f>_xlfn.LET(
_xlpm.CumulativePMICalculation,SUM($K$29:$K500),
_xlpm.IsPrincipalZeroCondition,ROUND($I499,2) = 0,
_xlpm.IsPrincipalRemainingBlankCondition,$I499="",
_xlpm.IsPeriodBlankCondition,ISBLANK($A500),
_xlpm.Calculation,IF(_xlpm.IsPeriodBlankCondition,"",IF(_xlpm.IsPrincipalRemainingBlankCondition,"",IF(_xlpm.IsPrincipalZeroCondition,"",_xlpm.CumulativePMICalculation))),
_xlpm.Calculation
)</f>
        <v/>
      </c>
      <c r="P500" s="4" t="str">
        <f t="shared" si="63"/>
        <v/>
      </c>
      <c r="Q500" s="4" t="str">
        <f>_xlfn.LET(
_xlpm.CumulativeHousingPaymentsIncludingAdditionalCosts,SUM($L$29:$L500),
_xlpm.PrincipalOwedCalculation,$B$10-$F500,
_xlpm.IsPrincipalLessThenOrEqualToMonthlyPaymentCondition,$I499&lt;=$B$10,
_xlpm.IsPrincipalZeroCondition,ROUND($I499,2) = 0,
_xlpm.IsPrincipalRemainingBlankCondition,$I499="",
_xlpm.IsPeriodBlankCondition,ISBLANK($A500),
_xlpm.Calculation,IF(_xlpm.IsPeriodBlankCondition,"",IF(_xlpm.IsPrincipalRemainingBlankCondition,"",IF(_xlpm.IsPrincipalZeroCondition,"",_xlpm.CumulativeHousingPaymentsIncludingAdditionalCosts))),
_xlpm.Calculation
)</f>
        <v/>
      </c>
    </row>
    <row r="501" spans="2:17" x14ac:dyDescent="0.3">
      <c r="B501" s="34" t="str">
        <f t="shared" si="61"/>
        <v/>
      </c>
      <c r="C501" s="53">
        <v>0.1</v>
      </c>
      <c r="D501" s="35" t="str">
        <f>_xlfn.LET(
_xlpm.Payment,IF(OR($C501&lt;&gt;$C500,$C500=""),-PMT($C501/12,COUNT($A501:$A$628),$I500),$D500),
_xlpm.IsPrincipalRemainingZeroCondition,ROUND($I500,2)=0,
_xlpm.IsPrincipalRemainingBlankCondition,$I500="",
_xlpm.IsPeriodBlankCondition,ISBLANK($A501),
_xlpm.Calculation,IF(_xlpm.IsPeriodBlankCondition,"",IF(_xlpm.IsPrincipalRemainingBlankCondition,"",IF(_xlpm.IsPrincipalRemainingZeroCondition,"",_xlpm.Payment))),
_xlpm.Calculation
)</f>
        <v/>
      </c>
      <c r="E501" s="4" t="str">
        <f t="shared" si="62"/>
        <v/>
      </c>
      <c r="F501" s="4" t="str" cm="1">
        <f t="array" ref="F501">_xlfn.LET(
_xlpm.InterestCalculation,$I500*($C501/12),
_xlpm.IsPrincipalRemainingZeroCondition,ROUND($I500,2)=0,
_xlpm.IsPrincipalRemainingBlankCondition,$I500="",
_xlpm.IsPeriodBlankCondition,ISBLANK($A501),
_xlpm.Calculation,IF(_xlpm.IsPeriodBlankCondition,"",IF(_xlpm.IsPrincipalRemainingBlankCondition,"",IF(_xlpm.IsPrincipalRemainingZeroCondition,"",_xlpm.InterestCalculation))),
_xlpm.Calculation
)</f>
        <v/>
      </c>
      <c r="G501" s="4" t="str">
        <f t="shared" si="64"/>
        <v/>
      </c>
      <c r="H501" s="4"/>
      <c r="I501" s="4" t="str">
        <f t="shared" si="57"/>
        <v/>
      </c>
      <c r="J501" s="4" t="str">
        <f t="shared" si="58"/>
        <v/>
      </c>
      <c r="K501" s="4" t="str">
        <f t="shared" si="59"/>
        <v/>
      </c>
      <c r="L501" s="4" t="str">
        <f t="shared" si="60"/>
        <v/>
      </c>
      <c r="M501" s="4" t="str">
        <f>_xlfn.LET(
_xlpm.CumulativeInterestCalculation,SUM($F$29:$F501),
_xlpm.IsPrincipalZeroCondition,ROUND($I500,2) = 0,
_xlpm.IsPrincipalRemainingBlankCondition,$I500="",
_xlpm.IsPeriodBlankCondition,ISBLANK($A501),
_xlpm.Calculation,IF(_xlpm.IsPeriodBlankCondition,"",IF(_xlpm.IsPrincipalRemainingBlankCondition,"",IF(_xlpm.IsPrincipalZeroCondition,"",_xlpm.CumulativeInterestCalculation))),
_xlpm.Calculation
)</f>
        <v/>
      </c>
      <c r="N501" s="4" t="str">
        <f>_xlfn.LET(
_xlpm.CumulativePrincipalCalculation,SUM($G$29:$H501),
_xlpm.CumulativePrincipalCalculationIfPrincipalLessThenOrEqualToMonthlyPaymentCondition,$N500+$H501,
_xlpm.PrincipalOwedCalculation,$B$10-$F501,
_xlpm.IsPrincipalLessThenOrEqualToMonthlyPaymentCondition,$I500&lt;=$B$10,
_xlpm.IsPrincipalZeroCondition,ROUND($I500,2) = 0,
_xlpm.IsPrincipalRemainingBlankCondition,$I500="",
_xlpm.IsPeriodBlankCondition,ISBLANK($A501),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01" s="4" t="str">
        <f>_xlfn.LET(
_xlpm.CumulativePMICalculation,SUM($K$29:$K501),
_xlpm.IsPrincipalZeroCondition,ROUND($I500,2) = 0,
_xlpm.IsPrincipalRemainingBlankCondition,$I500="",
_xlpm.IsPeriodBlankCondition,ISBLANK($A501),
_xlpm.Calculation,IF(_xlpm.IsPeriodBlankCondition,"",IF(_xlpm.IsPrincipalRemainingBlankCondition,"",IF(_xlpm.IsPrincipalZeroCondition,"",_xlpm.CumulativePMICalculation))),
_xlpm.Calculation
)</f>
        <v/>
      </c>
      <c r="P501" s="4" t="str">
        <f t="shared" si="63"/>
        <v/>
      </c>
      <c r="Q501" s="4" t="str">
        <f>_xlfn.LET(
_xlpm.CumulativeHousingPaymentsIncludingAdditionalCosts,SUM($L$29:$L501),
_xlpm.PrincipalOwedCalculation,$B$10-$F501,
_xlpm.IsPrincipalLessThenOrEqualToMonthlyPaymentCondition,$I500&lt;=$B$10,
_xlpm.IsPrincipalZeroCondition,ROUND($I500,2) = 0,
_xlpm.IsPrincipalRemainingBlankCondition,$I500="",
_xlpm.IsPeriodBlankCondition,ISBLANK($A501),
_xlpm.Calculation,IF(_xlpm.IsPeriodBlankCondition,"",IF(_xlpm.IsPrincipalRemainingBlankCondition,"",IF(_xlpm.IsPrincipalZeroCondition,"",_xlpm.CumulativeHousingPaymentsIncludingAdditionalCosts))),
_xlpm.Calculation
)</f>
        <v/>
      </c>
    </row>
    <row r="502" spans="2:17" x14ac:dyDescent="0.3">
      <c r="B502" s="34" t="str">
        <f t="shared" si="61"/>
        <v/>
      </c>
      <c r="C502" s="53">
        <v>0.1</v>
      </c>
      <c r="D502" s="35" t="str">
        <f>_xlfn.LET(
_xlpm.Payment,IF(OR($C502&lt;&gt;$C501,$C501=""),-PMT($C502/12,COUNT($A502:$A$628),$I501),$D501),
_xlpm.IsPrincipalRemainingZeroCondition,ROUND($I501,2)=0,
_xlpm.IsPrincipalRemainingBlankCondition,$I501="",
_xlpm.IsPeriodBlankCondition,ISBLANK($A502),
_xlpm.Calculation,IF(_xlpm.IsPeriodBlankCondition,"",IF(_xlpm.IsPrincipalRemainingBlankCondition,"",IF(_xlpm.IsPrincipalRemainingZeroCondition,"",_xlpm.Payment))),
_xlpm.Calculation
)</f>
        <v/>
      </c>
      <c r="E502" s="4" t="str">
        <f t="shared" si="62"/>
        <v/>
      </c>
      <c r="F502" s="4" t="str" cm="1">
        <f t="array" ref="F502">_xlfn.LET(
_xlpm.InterestCalculation,$I501*($C502/12),
_xlpm.IsPrincipalRemainingZeroCondition,ROUND($I501,2)=0,
_xlpm.IsPrincipalRemainingBlankCondition,$I501="",
_xlpm.IsPeriodBlankCondition,ISBLANK($A502),
_xlpm.Calculation,IF(_xlpm.IsPeriodBlankCondition,"",IF(_xlpm.IsPrincipalRemainingBlankCondition,"",IF(_xlpm.IsPrincipalRemainingZeroCondition,"",_xlpm.InterestCalculation))),
_xlpm.Calculation
)</f>
        <v/>
      </c>
      <c r="G502" s="4" t="str">
        <f t="shared" si="64"/>
        <v/>
      </c>
      <c r="H502" s="4"/>
      <c r="I502" s="4" t="str">
        <f t="shared" si="57"/>
        <v/>
      </c>
      <c r="J502" s="4" t="str">
        <f t="shared" si="58"/>
        <v/>
      </c>
      <c r="K502" s="4" t="str">
        <f t="shared" si="59"/>
        <v/>
      </c>
      <c r="L502" s="4" t="str">
        <f t="shared" si="60"/>
        <v/>
      </c>
      <c r="M502" s="4" t="str">
        <f>_xlfn.LET(
_xlpm.CumulativeInterestCalculation,SUM($F$29:$F502),
_xlpm.IsPrincipalZeroCondition,ROUND($I501,2) = 0,
_xlpm.IsPrincipalRemainingBlankCondition,$I501="",
_xlpm.IsPeriodBlankCondition,ISBLANK($A502),
_xlpm.Calculation,IF(_xlpm.IsPeriodBlankCondition,"",IF(_xlpm.IsPrincipalRemainingBlankCondition,"",IF(_xlpm.IsPrincipalZeroCondition,"",_xlpm.CumulativeInterestCalculation))),
_xlpm.Calculation
)</f>
        <v/>
      </c>
      <c r="N502" s="4" t="str">
        <f>_xlfn.LET(
_xlpm.CumulativePrincipalCalculation,SUM($G$29:$H502),
_xlpm.CumulativePrincipalCalculationIfPrincipalLessThenOrEqualToMonthlyPaymentCondition,$N501+$H502,
_xlpm.PrincipalOwedCalculation,$B$10-$F502,
_xlpm.IsPrincipalLessThenOrEqualToMonthlyPaymentCondition,$I501&lt;=$B$10,
_xlpm.IsPrincipalZeroCondition,ROUND($I501,2) = 0,
_xlpm.IsPrincipalRemainingBlankCondition,$I501="",
_xlpm.IsPeriodBlankCondition,ISBLANK($A502),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02" s="4" t="str">
        <f>_xlfn.LET(
_xlpm.CumulativePMICalculation,SUM($K$29:$K502),
_xlpm.IsPrincipalZeroCondition,ROUND($I501,2) = 0,
_xlpm.IsPrincipalRemainingBlankCondition,$I501="",
_xlpm.IsPeriodBlankCondition,ISBLANK($A502),
_xlpm.Calculation,IF(_xlpm.IsPeriodBlankCondition,"",IF(_xlpm.IsPrincipalRemainingBlankCondition,"",IF(_xlpm.IsPrincipalZeroCondition,"",_xlpm.CumulativePMICalculation))),
_xlpm.Calculation
)</f>
        <v/>
      </c>
      <c r="P502" s="4" t="str">
        <f t="shared" si="63"/>
        <v/>
      </c>
      <c r="Q502" s="4" t="str">
        <f>_xlfn.LET(
_xlpm.CumulativeHousingPaymentsIncludingAdditionalCosts,SUM($L$29:$L502),
_xlpm.PrincipalOwedCalculation,$B$10-$F502,
_xlpm.IsPrincipalLessThenOrEqualToMonthlyPaymentCondition,$I501&lt;=$B$10,
_xlpm.IsPrincipalZeroCondition,ROUND($I501,2) = 0,
_xlpm.IsPrincipalRemainingBlankCondition,$I501="",
_xlpm.IsPeriodBlankCondition,ISBLANK($A502),
_xlpm.Calculation,IF(_xlpm.IsPeriodBlankCondition,"",IF(_xlpm.IsPrincipalRemainingBlankCondition,"",IF(_xlpm.IsPrincipalZeroCondition,"",_xlpm.CumulativeHousingPaymentsIncludingAdditionalCosts))),
_xlpm.Calculation
)</f>
        <v/>
      </c>
    </row>
    <row r="503" spans="2:17" x14ac:dyDescent="0.3">
      <c r="B503" s="34" t="str">
        <f t="shared" si="61"/>
        <v/>
      </c>
      <c r="C503" s="53">
        <v>0.1</v>
      </c>
      <c r="D503" s="35" t="str">
        <f>_xlfn.LET(
_xlpm.Payment,IF(OR($C503&lt;&gt;$C502,$C502=""),-PMT($C503/12,COUNT($A503:$A$628),$I502),$D502),
_xlpm.IsPrincipalRemainingZeroCondition,ROUND($I502,2)=0,
_xlpm.IsPrincipalRemainingBlankCondition,$I502="",
_xlpm.IsPeriodBlankCondition,ISBLANK($A503),
_xlpm.Calculation,IF(_xlpm.IsPeriodBlankCondition,"",IF(_xlpm.IsPrincipalRemainingBlankCondition,"",IF(_xlpm.IsPrincipalRemainingZeroCondition,"",_xlpm.Payment))),
_xlpm.Calculation
)</f>
        <v/>
      </c>
      <c r="E503" s="4" t="str">
        <f t="shared" si="62"/>
        <v/>
      </c>
      <c r="F503" s="4" t="str" cm="1">
        <f t="array" ref="F503">_xlfn.LET(
_xlpm.InterestCalculation,$I502*($C503/12),
_xlpm.IsPrincipalRemainingZeroCondition,ROUND($I502,2)=0,
_xlpm.IsPrincipalRemainingBlankCondition,$I502="",
_xlpm.IsPeriodBlankCondition,ISBLANK($A503),
_xlpm.Calculation,IF(_xlpm.IsPeriodBlankCondition,"",IF(_xlpm.IsPrincipalRemainingBlankCondition,"",IF(_xlpm.IsPrincipalRemainingZeroCondition,"",_xlpm.InterestCalculation))),
_xlpm.Calculation
)</f>
        <v/>
      </c>
      <c r="G503" s="4" t="str">
        <f t="shared" si="64"/>
        <v/>
      </c>
      <c r="H503" s="4"/>
      <c r="I503" s="4" t="str">
        <f t="shared" si="57"/>
        <v/>
      </c>
      <c r="J503" s="4" t="str">
        <f t="shared" si="58"/>
        <v/>
      </c>
      <c r="K503" s="4" t="str">
        <f t="shared" si="59"/>
        <v/>
      </c>
      <c r="L503" s="4" t="str">
        <f t="shared" si="60"/>
        <v/>
      </c>
      <c r="M503" s="4" t="str">
        <f>_xlfn.LET(
_xlpm.CumulativeInterestCalculation,SUM($F$29:$F503),
_xlpm.IsPrincipalZeroCondition,ROUND($I502,2) = 0,
_xlpm.IsPrincipalRemainingBlankCondition,$I502="",
_xlpm.IsPeriodBlankCondition,ISBLANK($A503),
_xlpm.Calculation,IF(_xlpm.IsPeriodBlankCondition,"",IF(_xlpm.IsPrincipalRemainingBlankCondition,"",IF(_xlpm.IsPrincipalZeroCondition,"",_xlpm.CumulativeInterestCalculation))),
_xlpm.Calculation
)</f>
        <v/>
      </c>
      <c r="N503" s="4" t="str">
        <f>_xlfn.LET(
_xlpm.CumulativePrincipalCalculation,SUM($G$29:$H503),
_xlpm.CumulativePrincipalCalculationIfPrincipalLessThenOrEqualToMonthlyPaymentCondition,$N502+$H503,
_xlpm.PrincipalOwedCalculation,$B$10-$F503,
_xlpm.IsPrincipalLessThenOrEqualToMonthlyPaymentCondition,$I502&lt;=$B$10,
_xlpm.IsPrincipalZeroCondition,ROUND($I502,2) = 0,
_xlpm.IsPrincipalRemainingBlankCondition,$I502="",
_xlpm.IsPeriodBlankCondition,ISBLANK($A503),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03" s="4" t="str">
        <f>_xlfn.LET(
_xlpm.CumulativePMICalculation,SUM($K$29:$K503),
_xlpm.IsPrincipalZeroCondition,ROUND($I502,2) = 0,
_xlpm.IsPrincipalRemainingBlankCondition,$I502="",
_xlpm.IsPeriodBlankCondition,ISBLANK($A503),
_xlpm.Calculation,IF(_xlpm.IsPeriodBlankCondition,"",IF(_xlpm.IsPrincipalRemainingBlankCondition,"",IF(_xlpm.IsPrincipalZeroCondition,"",_xlpm.CumulativePMICalculation))),
_xlpm.Calculation
)</f>
        <v/>
      </c>
      <c r="P503" s="4" t="str">
        <f t="shared" si="63"/>
        <v/>
      </c>
      <c r="Q503" s="4" t="str">
        <f>_xlfn.LET(
_xlpm.CumulativeHousingPaymentsIncludingAdditionalCosts,SUM($L$29:$L503),
_xlpm.PrincipalOwedCalculation,$B$10-$F503,
_xlpm.IsPrincipalLessThenOrEqualToMonthlyPaymentCondition,$I502&lt;=$B$10,
_xlpm.IsPrincipalZeroCondition,ROUND($I502,2) = 0,
_xlpm.IsPrincipalRemainingBlankCondition,$I502="",
_xlpm.IsPeriodBlankCondition,ISBLANK($A503),
_xlpm.Calculation,IF(_xlpm.IsPeriodBlankCondition,"",IF(_xlpm.IsPrincipalRemainingBlankCondition,"",IF(_xlpm.IsPrincipalZeroCondition,"",_xlpm.CumulativeHousingPaymentsIncludingAdditionalCosts))),
_xlpm.Calculation
)</f>
        <v/>
      </c>
    </row>
    <row r="504" spans="2:17" x14ac:dyDescent="0.3">
      <c r="B504" s="34" t="str">
        <f t="shared" si="61"/>
        <v/>
      </c>
      <c r="C504" s="53">
        <v>0.1</v>
      </c>
      <c r="D504" s="35" t="str">
        <f>_xlfn.LET(
_xlpm.Payment,IF(OR($C504&lt;&gt;$C503,$C503=""),-PMT($C504/12,COUNT($A504:$A$628),$I503),$D503),
_xlpm.IsPrincipalRemainingZeroCondition,ROUND($I503,2)=0,
_xlpm.IsPrincipalRemainingBlankCondition,$I503="",
_xlpm.IsPeriodBlankCondition,ISBLANK($A504),
_xlpm.Calculation,IF(_xlpm.IsPeriodBlankCondition,"",IF(_xlpm.IsPrincipalRemainingBlankCondition,"",IF(_xlpm.IsPrincipalRemainingZeroCondition,"",_xlpm.Payment))),
_xlpm.Calculation
)</f>
        <v/>
      </c>
      <c r="E504" s="4" t="str">
        <f t="shared" si="62"/>
        <v/>
      </c>
      <c r="F504" s="4" t="str" cm="1">
        <f t="array" ref="F504">_xlfn.LET(
_xlpm.InterestCalculation,$I503*($C504/12),
_xlpm.IsPrincipalRemainingZeroCondition,ROUND($I503,2)=0,
_xlpm.IsPrincipalRemainingBlankCondition,$I503="",
_xlpm.IsPeriodBlankCondition,ISBLANK($A504),
_xlpm.Calculation,IF(_xlpm.IsPeriodBlankCondition,"",IF(_xlpm.IsPrincipalRemainingBlankCondition,"",IF(_xlpm.IsPrincipalRemainingZeroCondition,"",_xlpm.InterestCalculation))),
_xlpm.Calculation
)</f>
        <v/>
      </c>
      <c r="G504" s="4" t="str">
        <f t="shared" si="64"/>
        <v/>
      </c>
      <c r="H504" s="4"/>
      <c r="I504" s="4" t="str">
        <f t="shared" si="57"/>
        <v/>
      </c>
      <c r="J504" s="4" t="str">
        <f t="shared" si="58"/>
        <v/>
      </c>
      <c r="K504" s="4" t="str">
        <f t="shared" si="59"/>
        <v/>
      </c>
      <c r="L504" s="4" t="str">
        <f t="shared" si="60"/>
        <v/>
      </c>
      <c r="M504" s="4" t="str">
        <f>_xlfn.LET(
_xlpm.CumulativeInterestCalculation,SUM($F$29:$F504),
_xlpm.IsPrincipalZeroCondition,ROUND($I503,2) = 0,
_xlpm.IsPrincipalRemainingBlankCondition,$I503="",
_xlpm.IsPeriodBlankCondition,ISBLANK($A504),
_xlpm.Calculation,IF(_xlpm.IsPeriodBlankCondition,"",IF(_xlpm.IsPrincipalRemainingBlankCondition,"",IF(_xlpm.IsPrincipalZeroCondition,"",_xlpm.CumulativeInterestCalculation))),
_xlpm.Calculation
)</f>
        <v/>
      </c>
      <c r="N504" s="4" t="str">
        <f>_xlfn.LET(
_xlpm.CumulativePrincipalCalculation,SUM($G$29:$H504),
_xlpm.CumulativePrincipalCalculationIfPrincipalLessThenOrEqualToMonthlyPaymentCondition,$N503+$H504,
_xlpm.PrincipalOwedCalculation,$B$10-$F504,
_xlpm.IsPrincipalLessThenOrEqualToMonthlyPaymentCondition,$I503&lt;=$B$10,
_xlpm.IsPrincipalZeroCondition,ROUND($I503,2) = 0,
_xlpm.IsPrincipalRemainingBlankCondition,$I503="",
_xlpm.IsPeriodBlankCondition,ISBLANK($A504),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04" s="4" t="str">
        <f>_xlfn.LET(
_xlpm.CumulativePMICalculation,SUM($K$29:$K504),
_xlpm.IsPrincipalZeroCondition,ROUND($I503,2) = 0,
_xlpm.IsPrincipalRemainingBlankCondition,$I503="",
_xlpm.IsPeriodBlankCondition,ISBLANK($A504),
_xlpm.Calculation,IF(_xlpm.IsPeriodBlankCondition,"",IF(_xlpm.IsPrincipalRemainingBlankCondition,"",IF(_xlpm.IsPrincipalZeroCondition,"",_xlpm.CumulativePMICalculation))),
_xlpm.Calculation
)</f>
        <v/>
      </c>
      <c r="P504" s="4" t="str">
        <f t="shared" si="63"/>
        <v/>
      </c>
      <c r="Q504" s="4" t="str">
        <f>_xlfn.LET(
_xlpm.CumulativeHousingPaymentsIncludingAdditionalCosts,SUM($L$29:$L504),
_xlpm.PrincipalOwedCalculation,$B$10-$F504,
_xlpm.IsPrincipalLessThenOrEqualToMonthlyPaymentCondition,$I503&lt;=$B$10,
_xlpm.IsPrincipalZeroCondition,ROUND($I503,2) = 0,
_xlpm.IsPrincipalRemainingBlankCondition,$I503="",
_xlpm.IsPeriodBlankCondition,ISBLANK($A504),
_xlpm.Calculation,IF(_xlpm.IsPeriodBlankCondition,"",IF(_xlpm.IsPrincipalRemainingBlankCondition,"",IF(_xlpm.IsPrincipalZeroCondition,"",_xlpm.CumulativeHousingPaymentsIncludingAdditionalCosts))),
_xlpm.Calculation
)</f>
        <v/>
      </c>
    </row>
    <row r="505" spans="2:17" x14ac:dyDescent="0.3">
      <c r="B505" s="34" t="str">
        <f t="shared" si="61"/>
        <v/>
      </c>
      <c r="C505" s="53">
        <v>0.1</v>
      </c>
      <c r="D505" s="35" t="str">
        <f>_xlfn.LET(
_xlpm.Payment,IF(OR($C505&lt;&gt;$C504,$C504=""),-PMT($C505/12,COUNT($A505:$A$628),$I504),$D504),
_xlpm.IsPrincipalRemainingZeroCondition,ROUND($I504,2)=0,
_xlpm.IsPrincipalRemainingBlankCondition,$I504="",
_xlpm.IsPeriodBlankCondition,ISBLANK($A505),
_xlpm.Calculation,IF(_xlpm.IsPeriodBlankCondition,"",IF(_xlpm.IsPrincipalRemainingBlankCondition,"",IF(_xlpm.IsPrincipalRemainingZeroCondition,"",_xlpm.Payment))),
_xlpm.Calculation
)</f>
        <v/>
      </c>
      <c r="E505" s="4" t="str">
        <f t="shared" si="62"/>
        <v/>
      </c>
      <c r="F505" s="4" t="str" cm="1">
        <f t="array" ref="F505">_xlfn.LET(
_xlpm.InterestCalculation,$I504*($C505/12),
_xlpm.IsPrincipalRemainingZeroCondition,ROUND($I504,2)=0,
_xlpm.IsPrincipalRemainingBlankCondition,$I504="",
_xlpm.IsPeriodBlankCondition,ISBLANK($A505),
_xlpm.Calculation,IF(_xlpm.IsPeriodBlankCondition,"",IF(_xlpm.IsPrincipalRemainingBlankCondition,"",IF(_xlpm.IsPrincipalRemainingZeroCondition,"",_xlpm.InterestCalculation))),
_xlpm.Calculation
)</f>
        <v/>
      </c>
      <c r="G505" s="4" t="str">
        <f t="shared" si="64"/>
        <v/>
      </c>
      <c r="H505" s="4"/>
      <c r="I505" s="4" t="str">
        <f t="shared" si="57"/>
        <v/>
      </c>
      <c r="J505" s="4" t="str">
        <f t="shared" si="58"/>
        <v/>
      </c>
      <c r="K505" s="4" t="str">
        <f t="shared" si="59"/>
        <v/>
      </c>
      <c r="L505" s="4" t="str">
        <f t="shared" si="60"/>
        <v/>
      </c>
      <c r="M505" s="4" t="str">
        <f>_xlfn.LET(
_xlpm.CumulativeInterestCalculation,SUM($F$29:$F505),
_xlpm.IsPrincipalZeroCondition,ROUND($I504,2) = 0,
_xlpm.IsPrincipalRemainingBlankCondition,$I504="",
_xlpm.IsPeriodBlankCondition,ISBLANK($A505),
_xlpm.Calculation,IF(_xlpm.IsPeriodBlankCondition,"",IF(_xlpm.IsPrincipalRemainingBlankCondition,"",IF(_xlpm.IsPrincipalZeroCondition,"",_xlpm.CumulativeInterestCalculation))),
_xlpm.Calculation
)</f>
        <v/>
      </c>
      <c r="N505" s="4" t="str">
        <f>_xlfn.LET(
_xlpm.CumulativePrincipalCalculation,SUM($G$29:$H505),
_xlpm.CumulativePrincipalCalculationIfPrincipalLessThenOrEqualToMonthlyPaymentCondition,$N504+$H505,
_xlpm.PrincipalOwedCalculation,$B$10-$F505,
_xlpm.IsPrincipalLessThenOrEqualToMonthlyPaymentCondition,$I504&lt;=$B$10,
_xlpm.IsPrincipalZeroCondition,ROUND($I504,2) = 0,
_xlpm.IsPrincipalRemainingBlankCondition,$I504="",
_xlpm.IsPeriodBlankCondition,ISBLANK($A505),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05" s="4" t="str">
        <f>_xlfn.LET(
_xlpm.CumulativePMICalculation,SUM($K$29:$K505),
_xlpm.IsPrincipalZeroCondition,ROUND($I504,2) = 0,
_xlpm.IsPrincipalRemainingBlankCondition,$I504="",
_xlpm.IsPeriodBlankCondition,ISBLANK($A505),
_xlpm.Calculation,IF(_xlpm.IsPeriodBlankCondition,"",IF(_xlpm.IsPrincipalRemainingBlankCondition,"",IF(_xlpm.IsPrincipalZeroCondition,"",_xlpm.CumulativePMICalculation))),
_xlpm.Calculation
)</f>
        <v/>
      </c>
      <c r="P505" s="4" t="str">
        <f t="shared" si="63"/>
        <v/>
      </c>
      <c r="Q505" s="4" t="str">
        <f>_xlfn.LET(
_xlpm.CumulativeHousingPaymentsIncludingAdditionalCosts,SUM($L$29:$L505),
_xlpm.PrincipalOwedCalculation,$B$10-$F505,
_xlpm.IsPrincipalLessThenOrEqualToMonthlyPaymentCondition,$I504&lt;=$B$10,
_xlpm.IsPrincipalZeroCondition,ROUND($I504,2) = 0,
_xlpm.IsPrincipalRemainingBlankCondition,$I504="",
_xlpm.IsPeriodBlankCondition,ISBLANK($A505),
_xlpm.Calculation,IF(_xlpm.IsPeriodBlankCondition,"",IF(_xlpm.IsPrincipalRemainingBlankCondition,"",IF(_xlpm.IsPrincipalZeroCondition,"",_xlpm.CumulativeHousingPaymentsIncludingAdditionalCosts))),
_xlpm.Calculation
)</f>
        <v/>
      </c>
    </row>
    <row r="506" spans="2:17" x14ac:dyDescent="0.3">
      <c r="B506" s="34" t="str">
        <f t="shared" si="61"/>
        <v/>
      </c>
      <c r="C506" s="53">
        <v>0.1</v>
      </c>
      <c r="D506" s="35" t="str">
        <f>_xlfn.LET(
_xlpm.Payment,IF(OR($C506&lt;&gt;$C505,$C505=""),-PMT($C506/12,COUNT($A506:$A$628),$I505),$D505),
_xlpm.IsPrincipalRemainingZeroCondition,ROUND($I505,2)=0,
_xlpm.IsPrincipalRemainingBlankCondition,$I505="",
_xlpm.IsPeriodBlankCondition,ISBLANK($A506),
_xlpm.Calculation,IF(_xlpm.IsPeriodBlankCondition,"",IF(_xlpm.IsPrincipalRemainingBlankCondition,"",IF(_xlpm.IsPrincipalRemainingZeroCondition,"",_xlpm.Payment))),
_xlpm.Calculation
)</f>
        <v/>
      </c>
      <c r="E506" s="4" t="str">
        <f t="shared" si="62"/>
        <v/>
      </c>
      <c r="F506" s="4" t="str" cm="1">
        <f t="array" ref="F506">_xlfn.LET(
_xlpm.InterestCalculation,$I505*($C506/12),
_xlpm.IsPrincipalRemainingZeroCondition,ROUND($I505,2)=0,
_xlpm.IsPrincipalRemainingBlankCondition,$I505="",
_xlpm.IsPeriodBlankCondition,ISBLANK($A506),
_xlpm.Calculation,IF(_xlpm.IsPeriodBlankCondition,"",IF(_xlpm.IsPrincipalRemainingBlankCondition,"",IF(_xlpm.IsPrincipalRemainingZeroCondition,"",_xlpm.InterestCalculation))),
_xlpm.Calculation
)</f>
        <v/>
      </c>
      <c r="G506" s="4" t="str">
        <f t="shared" si="64"/>
        <v/>
      </c>
      <c r="H506" s="4"/>
      <c r="I506" s="4" t="str">
        <f t="shared" si="57"/>
        <v/>
      </c>
      <c r="J506" s="4" t="str">
        <f t="shared" si="58"/>
        <v/>
      </c>
      <c r="K506" s="4" t="str">
        <f t="shared" si="59"/>
        <v/>
      </c>
      <c r="L506" s="4" t="str">
        <f t="shared" si="60"/>
        <v/>
      </c>
      <c r="M506" s="4" t="str">
        <f>_xlfn.LET(
_xlpm.CumulativeInterestCalculation,SUM($F$29:$F506),
_xlpm.IsPrincipalZeroCondition,ROUND($I505,2) = 0,
_xlpm.IsPrincipalRemainingBlankCondition,$I505="",
_xlpm.IsPeriodBlankCondition,ISBLANK($A506),
_xlpm.Calculation,IF(_xlpm.IsPeriodBlankCondition,"",IF(_xlpm.IsPrincipalRemainingBlankCondition,"",IF(_xlpm.IsPrincipalZeroCondition,"",_xlpm.CumulativeInterestCalculation))),
_xlpm.Calculation
)</f>
        <v/>
      </c>
      <c r="N506" s="4" t="str">
        <f>_xlfn.LET(
_xlpm.CumulativePrincipalCalculation,SUM($G$29:$H506),
_xlpm.CumulativePrincipalCalculationIfPrincipalLessThenOrEqualToMonthlyPaymentCondition,$N505+$H506,
_xlpm.PrincipalOwedCalculation,$B$10-$F506,
_xlpm.IsPrincipalLessThenOrEqualToMonthlyPaymentCondition,$I505&lt;=$B$10,
_xlpm.IsPrincipalZeroCondition,ROUND($I505,2) = 0,
_xlpm.IsPrincipalRemainingBlankCondition,$I505="",
_xlpm.IsPeriodBlankCondition,ISBLANK($A506),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06" s="4" t="str">
        <f>_xlfn.LET(
_xlpm.CumulativePMICalculation,SUM($K$29:$K506),
_xlpm.IsPrincipalZeroCondition,ROUND($I505,2) = 0,
_xlpm.IsPrincipalRemainingBlankCondition,$I505="",
_xlpm.IsPeriodBlankCondition,ISBLANK($A506),
_xlpm.Calculation,IF(_xlpm.IsPeriodBlankCondition,"",IF(_xlpm.IsPrincipalRemainingBlankCondition,"",IF(_xlpm.IsPrincipalZeroCondition,"",_xlpm.CumulativePMICalculation))),
_xlpm.Calculation
)</f>
        <v/>
      </c>
      <c r="P506" s="4" t="str">
        <f t="shared" si="63"/>
        <v/>
      </c>
      <c r="Q506" s="4" t="str">
        <f>_xlfn.LET(
_xlpm.CumulativeHousingPaymentsIncludingAdditionalCosts,SUM($L$29:$L506),
_xlpm.PrincipalOwedCalculation,$B$10-$F506,
_xlpm.IsPrincipalLessThenOrEqualToMonthlyPaymentCondition,$I505&lt;=$B$10,
_xlpm.IsPrincipalZeroCondition,ROUND($I505,2) = 0,
_xlpm.IsPrincipalRemainingBlankCondition,$I505="",
_xlpm.IsPeriodBlankCondition,ISBLANK($A506),
_xlpm.Calculation,IF(_xlpm.IsPeriodBlankCondition,"",IF(_xlpm.IsPrincipalRemainingBlankCondition,"",IF(_xlpm.IsPrincipalZeroCondition,"",_xlpm.CumulativeHousingPaymentsIncludingAdditionalCosts))),
_xlpm.Calculation
)</f>
        <v/>
      </c>
    </row>
    <row r="507" spans="2:17" x14ac:dyDescent="0.3">
      <c r="B507" s="34" t="str">
        <f t="shared" si="61"/>
        <v/>
      </c>
      <c r="C507" s="53">
        <v>0.1</v>
      </c>
      <c r="D507" s="35" t="str">
        <f>_xlfn.LET(
_xlpm.Payment,IF(OR($C507&lt;&gt;$C506,$C506=""),-PMT($C507/12,COUNT($A507:$A$628),$I506),$D506),
_xlpm.IsPrincipalRemainingZeroCondition,ROUND($I506,2)=0,
_xlpm.IsPrincipalRemainingBlankCondition,$I506="",
_xlpm.IsPeriodBlankCondition,ISBLANK($A507),
_xlpm.Calculation,IF(_xlpm.IsPeriodBlankCondition,"",IF(_xlpm.IsPrincipalRemainingBlankCondition,"",IF(_xlpm.IsPrincipalRemainingZeroCondition,"",_xlpm.Payment))),
_xlpm.Calculation
)</f>
        <v/>
      </c>
      <c r="E507" s="4" t="str">
        <f t="shared" si="62"/>
        <v/>
      </c>
      <c r="F507" s="4" t="str" cm="1">
        <f t="array" ref="F507">_xlfn.LET(
_xlpm.InterestCalculation,$I506*($C507/12),
_xlpm.IsPrincipalRemainingZeroCondition,ROUND($I506,2)=0,
_xlpm.IsPrincipalRemainingBlankCondition,$I506="",
_xlpm.IsPeriodBlankCondition,ISBLANK($A507),
_xlpm.Calculation,IF(_xlpm.IsPeriodBlankCondition,"",IF(_xlpm.IsPrincipalRemainingBlankCondition,"",IF(_xlpm.IsPrincipalRemainingZeroCondition,"",_xlpm.InterestCalculation))),
_xlpm.Calculation
)</f>
        <v/>
      </c>
      <c r="G507" s="4" t="str">
        <f t="shared" si="64"/>
        <v/>
      </c>
      <c r="H507" s="4"/>
      <c r="I507" s="4" t="str">
        <f t="shared" si="57"/>
        <v/>
      </c>
      <c r="J507" s="4" t="str">
        <f t="shared" si="58"/>
        <v/>
      </c>
      <c r="K507" s="4" t="str">
        <f t="shared" si="59"/>
        <v/>
      </c>
      <c r="L507" s="4" t="str">
        <f t="shared" si="60"/>
        <v/>
      </c>
      <c r="M507" s="4" t="str">
        <f>_xlfn.LET(
_xlpm.CumulativeInterestCalculation,SUM($F$29:$F507),
_xlpm.IsPrincipalZeroCondition,ROUND($I506,2) = 0,
_xlpm.IsPrincipalRemainingBlankCondition,$I506="",
_xlpm.IsPeriodBlankCondition,ISBLANK($A507),
_xlpm.Calculation,IF(_xlpm.IsPeriodBlankCondition,"",IF(_xlpm.IsPrincipalRemainingBlankCondition,"",IF(_xlpm.IsPrincipalZeroCondition,"",_xlpm.CumulativeInterestCalculation))),
_xlpm.Calculation
)</f>
        <v/>
      </c>
      <c r="N507" s="4" t="str">
        <f>_xlfn.LET(
_xlpm.CumulativePrincipalCalculation,SUM($G$29:$H507),
_xlpm.CumulativePrincipalCalculationIfPrincipalLessThenOrEqualToMonthlyPaymentCondition,$N506+$H507,
_xlpm.PrincipalOwedCalculation,$B$10-$F507,
_xlpm.IsPrincipalLessThenOrEqualToMonthlyPaymentCondition,$I506&lt;=$B$10,
_xlpm.IsPrincipalZeroCondition,ROUND($I506,2) = 0,
_xlpm.IsPrincipalRemainingBlankCondition,$I506="",
_xlpm.IsPeriodBlankCondition,ISBLANK($A507),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07" s="4" t="str">
        <f>_xlfn.LET(
_xlpm.CumulativePMICalculation,SUM($K$29:$K507),
_xlpm.IsPrincipalZeroCondition,ROUND($I506,2) = 0,
_xlpm.IsPrincipalRemainingBlankCondition,$I506="",
_xlpm.IsPeriodBlankCondition,ISBLANK($A507),
_xlpm.Calculation,IF(_xlpm.IsPeriodBlankCondition,"",IF(_xlpm.IsPrincipalRemainingBlankCondition,"",IF(_xlpm.IsPrincipalZeroCondition,"",_xlpm.CumulativePMICalculation))),
_xlpm.Calculation
)</f>
        <v/>
      </c>
      <c r="P507" s="4" t="str">
        <f t="shared" si="63"/>
        <v/>
      </c>
      <c r="Q507" s="4" t="str">
        <f>_xlfn.LET(
_xlpm.CumulativeHousingPaymentsIncludingAdditionalCosts,SUM($L$29:$L507),
_xlpm.PrincipalOwedCalculation,$B$10-$F507,
_xlpm.IsPrincipalLessThenOrEqualToMonthlyPaymentCondition,$I506&lt;=$B$10,
_xlpm.IsPrincipalZeroCondition,ROUND($I506,2) = 0,
_xlpm.IsPrincipalRemainingBlankCondition,$I506="",
_xlpm.IsPeriodBlankCondition,ISBLANK($A507),
_xlpm.Calculation,IF(_xlpm.IsPeriodBlankCondition,"",IF(_xlpm.IsPrincipalRemainingBlankCondition,"",IF(_xlpm.IsPrincipalZeroCondition,"",_xlpm.CumulativeHousingPaymentsIncludingAdditionalCosts))),
_xlpm.Calculation
)</f>
        <v/>
      </c>
    </row>
    <row r="508" spans="2:17" x14ac:dyDescent="0.3">
      <c r="B508" s="34" t="str">
        <f t="shared" si="61"/>
        <v/>
      </c>
      <c r="C508" s="53">
        <v>0.1</v>
      </c>
      <c r="D508" s="35" t="str">
        <f>_xlfn.LET(
_xlpm.Payment,IF(OR($C508&lt;&gt;$C507,$C507=""),-PMT($C508/12,COUNT($A508:$A$628),$I507),$D507),
_xlpm.IsPrincipalRemainingZeroCondition,ROUND($I507,2)=0,
_xlpm.IsPrincipalRemainingBlankCondition,$I507="",
_xlpm.IsPeriodBlankCondition,ISBLANK($A508),
_xlpm.Calculation,IF(_xlpm.IsPeriodBlankCondition,"",IF(_xlpm.IsPrincipalRemainingBlankCondition,"",IF(_xlpm.IsPrincipalRemainingZeroCondition,"",_xlpm.Payment))),
_xlpm.Calculation
)</f>
        <v/>
      </c>
      <c r="E508" s="4" t="str">
        <f t="shared" si="62"/>
        <v/>
      </c>
      <c r="F508" s="4" t="str" cm="1">
        <f t="array" ref="F508">_xlfn.LET(
_xlpm.InterestCalculation,$I507*($C508/12),
_xlpm.IsPrincipalRemainingZeroCondition,ROUND($I507,2)=0,
_xlpm.IsPrincipalRemainingBlankCondition,$I507="",
_xlpm.IsPeriodBlankCondition,ISBLANK($A508),
_xlpm.Calculation,IF(_xlpm.IsPeriodBlankCondition,"",IF(_xlpm.IsPrincipalRemainingBlankCondition,"",IF(_xlpm.IsPrincipalRemainingZeroCondition,"",_xlpm.InterestCalculation))),
_xlpm.Calculation
)</f>
        <v/>
      </c>
      <c r="G508" s="4" t="str">
        <f t="shared" si="64"/>
        <v/>
      </c>
      <c r="H508" s="4"/>
      <c r="I508" s="4" t="str">
        <f t="shared" si="57"/>
        <v/>
      </c>
      <c r="J508" s="4" t="str">
        <f t="shared" si="58"/>
        <v/>
      </c>
      <c r="K508" s="4" t="str">
        <f t="shared" si="59"/>
        <v/>
      </c>
      <c r="L508" s="4" t="str">
        <f t="shared" si="60"/>
        <v/>
      </c>
      <c r="M508" s="4" t="str">
        <f>_xlfn.LET(
_xlpm.CumulativeInterestCalculation,SUM($F$29:$F508),
_xlpm.IsPrincipalZeroCondition,ROUND($I507,2) = 0,
_xlpm.IsPrincipalRemainingBlankCondition,$I507="",
_xlpm.IsPeriodBlankCondition,ISBLANK($A508),
_xlpm.Calculation,IF(_xlpm.IsPeriodBlankCondition,"",IF(_xlpm.IsPrincipalRemainingBlankCondition,"",IF(_xlpm.IsPrincipalZeroCondition,"",_xlpm.CumulativeInterestCalculation))),
_xlpm.Calculation
)</f>
        <v/>
      </c>
      <c r="N508" s="4" t="str">
        <f>_xlfn.LET(
_xlpm.CumulativePrincipalCalculation,SUM($G$29:$H508),
_xlpm.CumulativePrincipalCalculationIfPrincipalLessThenOrEqualToMonthlyPaymentCondition,$N507+$H508,
_xlpm.PrincipalOwedCalculation,$B$10-$F508,
_xlpm.IsPrincipalLessThenOrEqualToMonthlyPaymentCondition,$I507&lt;=$B$10,
_xlpm.IsPrincipalZeroCondition,ROUND($I507,2) = 0,
_xlpm.IsPrincipalRemainingBlankCondition,$I507="",
_xlpm.IsPeriodBlankCondition,ISBLANK($A508),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08" s="4" t="str">
        <f>_xlfn.LET(
_xlpm.CumulativePMICalculation,SUM($K$29:$K508),
_xlpm.IsPrincipalZeroCondition,ROUND($I507,2) = 0,
_xlpm.IsPrincipalRemainingBlankCondition,$I507="",
_xlpm.IsPeriodBlankCondition,ISBLANK($A508),
_xlpm.Calculation,IF(_xlpm.IsPeriodBlankCondition,"",IF(_xlpm.IsPrincipalRemainingBlankCondition,"",IF(_xlpm.IsPrincipalZeroCondition,"",_xlpm.CumulativePMICalculation))),
_xlpm.Calculation
)</f>
        <v/>
      </c>
      <c r="P508" s="4" t="str">
        <f t="shared" si="63"/>
        <v/>
      </c>
      <c r="Q508" s="4" t="str">
        <f>_xlfn.LET(
_xlpm.CumulativeHousingPaymentsIncludingAdditionalCosts,SUM($L$29:$L508),
_xlpm.PrincipalOwedCalculation,$B$10-$F508,
_xlpm.IsPrincipalLessThenOrEqualToMonthlyPaymentCondition,$I507&lt;=$B$10,
_xlpm.IsPrincipalZeroCondition,ROUND($I507,2) = 0,
_xlpm.IsPrincipalRemainingBlankCondition,$I507="",
_xlpm.IsPeriodBlankCondition,ISBLANK($A508),
_xlpm.Calculation,IF(_xlpm.IsPeriodBlankCondition,"",IF(_xlpm.IsPrincipalRemainingBlankCondition,"",IF(_xlpm.IsPrincipalZeroCondition,"",_xlpm.CumulativeHousingPaymentsIncludingAdditionalCosts))),
_xlpm.Calculation
)</f>
        <v/>
      </c>
    </row>
    <row r="509" spans="2:17" x14ac:dyDescent="0.3">
      <c r="B509" s="34" t="str">
        <f t="shared" si="61"/>
        <v/>
      </c>
      <c r="C509" s="53">
        <v>0.1</v>
      </c>
      <c r="D509" s="35" t="str">
        <f>_xlfn.LET(
_xlpm.Payment,IF(OR($C509&lt;&gt;$C508,$C508=""),-PMT($C509/12,COUNT($A509:$A$628),$I508),$D508),
_xlpm.IsPrincipalRemainingZeroCondition,ROUND($I508,2)=0,
_xlpm.IsPrincipalRemainingBlankCondition,$I508="",
_xlpm.IsPeriodBlankCondition,ISBLANK($A509),
_xlpm.Calculation,IF(_xlpm.IsPeriodBlankCondition,"",IF(_xlpm.IsPrincipalRemainingBlankCondition,"",IF(_xlpm.IsPrincipalRemainingZeroCondition,"",_xlpm.Payment))),
_xlpm.Calculation
)</f>
        <v/>
      </c>
      <c r="E509" s="4" t="str">
        <f t="shared" si="62"/>
        <v/>
      </c>
      <c r="F509" s="4" t="str" cm="1">
        <f t="array" ref="F509">_xlfn.LET(
_xlpm.InterestCalculation,$I508*($C509/12),
_xlpm.IsPrincipalRemainingZeroCondition,ROUND($I508,2)=0,
_xlpm.IsPrincipalRemainingBlankCondition,$I508="",
_xlpm.IsPeriodBlankCondition,ISBLANK($A509),
_xlpm.Calculation,IF(_xlpm.IsPeriodBlankCondition,"",IF(_xlpm.IsPrincipalRemainingBlankCondition,"",IF(_xlpm.IsPrincipalRemainingZeroCondition,"",_xlpm.InterestCalculation))),
_xlpm.Calculation
)</f>
        <v/>
      </c>
      <c r="G509" s="4" t="str">
        <f t="shared" si="64"/>
        <v/>
      </c>
      <c r="H509" s="4"/>
      <c r="I509" s="4" t="str">
        <f t="shared" si="57"/>
        <v/>
      </c>
      <c r="J509" s="4" t="str">
        <f t="shared" si="58"/>
        <v/>
      </c>
      <c r="K509" s="4" t="str">
        <f t="shared" si="59"/>
        <v/>
      </c>
      <c r="L509" s="4" t="str">
        <f t="shared" si="60"/>
        <v/>
      </c>
      <c r="M509" s="4" t="str">
        <f>_xlfn.LET(
_xlpm.CumulativeInterestCalculation,SUM($F$29:$F509),
_xlpm.IsPrincipalZeroCondition,ROUND($I508,2) = 0,
_xlpm.IsPrincipalRemainingBlankCondition,$I508="",
_xlpm.IsPeriodBlankCondition,ISBLANK($A509),
_xlpm.Calculation,IF(_xlpm.IsPeriodBlankCondition,"",IF(_xlpm.IsPrincipalRemainingBlankCondition,"",IF(_xlpm.IsPrincipalZeroCondition,"",_xlpm.CumulativeInterestCalculation))),
_xlpm.Calculation
)</f>
        <v/>
      </c>
      <c r="N509" s="4" t="str">
        <f>_xlfn.LET(
_xlpm.CumulativePrincipalCalculation,SUM($G$29:$H509),
_xlpm.CumulativePrincipalCalculationIfPrincipalLessThenOrEqualToMonthlyPaymentCondition,$N508+$H509,
_xlpm.PrincipalOwedCalculation,$B$10-$F509,
_xlpm.IsPrincipalLessThenOrEqualToMonthlyPaymentCondition,$I508&lt;=$B$10,
_xlpm.IsPrincipalZeroCondition,ROUND($I508,2) = 0,
_xlpm.IsPrincipalRemainingBlankCondition,$I508="",
_xlpm.IsPeriodBlankCondition,ISBLANK($A509),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09" s="4" t="str">
        <f>_xlfn.LET(
_xlpm.CumulativePMICalculation,SUM($K$29:$K509),
_xlpm.IsPrincipalZeroCondition,ROUND($I508,2) = 0,
_xlpm.IsPrincipalRemainingBlankCondition,$I508="",
_xlpm.IsPeriodBlankCondition,ISBLANK($A509),
_xlpm.Calculation,IF(_xlpm.IsPeriodBlankCondition,"",IF(_xlpm.IsPrincipalRemainingBlankCondition,"",IF(_xlpm.IsPrincipalZeroCondition,"",_xlpm.CumulativePMICalculation))),
_xlpm.Calculation
)</f>
        <v/>
      </c>
      <c r="P509" s="4" t="str">
        <f t="shared" si="63"/>
        <v/>
      </c>
      <c r="Q509" s="4" t="str">
        <f>_xlfn.LET(
_xlpm.CumulativeHousingPaymentsIncludingAdditionalCosts,SUM($L$29:$L509),
_xlpm.PrincipalOwedCalculation,$B$10-$F509,
_xlpm.IsPrincipalLessThenOrEqualToMonthlyPaymentCondition,$I508&lt;=$B$10,
_xlpm.IsPrincipalZeroCondition,ROUND($I508,2) = 0,
_xlpm.IsPrincipalRemainingBlankCondition,$I508="",
_xlpm.IsPeriodBlankCondition,ISBLANK($A509),
_xlpm.Calculation,IF(_xlpm.IsPeriodBlankCondition,"",IF(_xlpm.IsPrincipalRemainingBlankCondition,"",IF(_xlpm.IsPrincipalZeroCondition,"",_xlpm.CumulativeHousingPaymentsIncludingAdditionalCosts))),
_xlpm.Calculation
)</f>
        <v/>
      </c>
    </row>
    <row r="510" spans="2:17" x14ac:dyDescent="0.3">
      <c r="B510" s="34" t="str">
        <f t="shared" si="61"/>
        <v/>
      </c>
      <c r="C510" s="53">
        <v>0.1</v>
      </c>
      <c r="D510" s="35" t="str">
        <f>_xlfn.LET(
_xlpm.Payment,IF(OR($C510&lt;&gt;$C509,$C509=""),-PMT($C510/12,COUNT($A510:$A$628),$I509),$D509),
_xlpm.IsPrincipalRemainingZeroCondition,ROUND($I509,2)=0,
_xlpm.IsPrincipalRemainingBlankCondition,$I509="",
_xlpm.IsPeriodBlankCondition,ISBLANK($A510),
_xlpm.Calculation,IF(_xlpm.IsPeriodBlankCondition,"",IF(_xlpm.IsPrincipalRemainingBlankCondition,"",IF(_xlpm.IsPrincipalRemainingZeroCondition,"",_xlpm.Payment))),
_xlpm.Calculation
)</f>
        <v/>
      </c>
      <c r="E510" s="4" t="str">
        <f t="shared" si="62"/>
        <v/>
      </c>
      <c r="F510" s="4" t="str" cm="1">
        <f t="array" ref="F510">_xlfn.LET(
_xlpm.InterestCalculation,$I509*($C510/12),
_xlpm.IsPrincipalRemainingZeroCondition,ROUND($I509,2)=0,
_xlpm.IsPrincipalRemainingBlankCondition,$I509="",
_xlpm.IsPeriodBlankCondition,ISBLANK($A510),
_xlpm.Calculation,IF(_xlpm.IsPeriodBlankCondition,"",IF(_xlpm.IsPrincipalRemainingBlankCondition,"",IF(_xlpm.IsPrincipalRemainingZeroCondition,"",_xlpm.InterestCalculation))),
_xlpm.Calculation
)</f>
        <v/>
      </c>
      <c r="G510" s="4" t="str">
        <f t="shared" si="64"/>
        <v/>
      </c>
      <c r="H510" s="4"/>
      <c r="I510" s="4" t="str">
        <f t="shared" si="57"/>
        <v/>
      </c>
      <c r="J510" s="4" t="str">
        <f t="shared" si="58"/>
        <v/>
      </c>
      <c r="K510" s="4" t="str">
        <f t="shared" si="59"/>
        <v/>
      </c>
      <c r="L510" s="4" t="str">
        <f t="shared" si="60"/>
        <v/>
      </c>
      <c r="M510" s="4" t="str">
        <f>_xlfn.LET(
_xlpm.CumulativeInterestCalculation,SUM($F$29:$F510),
_xlpm.IsPrincipalZeroCondition,ROUND($I509,2) = 0,
_xlpm.IsPrincipalRemainingBlankCondition,$I509="",
_xlpm.IsPeriodBlankCondition,ISBLANK($A510),
_xlpm.Calculation,IF(_xlpm.IsPeriodBlankCondition,"",IF(_xlpm.IsPrincipalRemainingBlankCondition,"",IF(_xlpm.IsPrincipalZeroCondition,"",_xlpm.CumulativeInterestCalculation))),
_xlpm.Calculation
)</f>
        <v/>
      </c>
      <c r="N510" s="4" t="str">
        <f>_xlfn.LET(
_xlpm.CumulativePrincipalCalculation,SUM($G$29:$H510),
_xlpm.CumulativePrincipalCalculationIfPrincipalLessThenOrEqualToMonthlyPaymentCondition,$N509+$H510,
_xlpm.PrincipalOwedCalculation,$B$10-$F510,
_xlpm.IsPrincipalLessThenOrEqualToMonthlyPaymentCondition,$I509&lt;=$B$10,
_xlpm.IsPrincipalZeroCondition,ROUND($I509,2) = 0,
_xlpm.IsPrincipalRemainingBlankCondition,$I509="",
_xlpm.IsPeriodBlankCondition,ISBLANK($A510),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10" s="4" t="str">
        <f>_xlfn.LET(
_xlpm.CumulativePMICalculation,SUM($K$29:$K510),
_xlpm.IsPrincipalZeroCondition,ROUND($I509,2) = 0,
_xlpm.IsPrincipalRemainingBlankCondition,$I509="",
_xlpm.IsPeriodBlankCondition,ISBLANK($A510),
_xlpm.Calculation,IF(_xlpm.IsPeriodBlankCondition,"",IF(_xlpm.IsPrincipalRemainingBlankCondition,"",IF(_xlpm.IsPrincipalZeroCondition,"",_xlpm.CumulativePMICalculation))),
_xlpm.Calculation
)</f>
        <v/>
      </c>
      <c r="P510" s="4" t="str">
        <f t="shared" si="63"/>
        <v/>
      </c>
      <c r="Q510" s="4" t="str">
        <f>_xlfn.LET(
_xlpm.CumulativeHousingPaymentsIncludingAdditionalCosts,SUM($L$29:$L510),
_xlpm.PrincipalOwedCalculation,$B$10-$F510,
_xlpm.IsPrincipalLessThenOrEqualToMonthlyPaymentCondition,$I509&lt;=$B$10,
_xlpm.IsPrincipalZeroCondition,ROUND($I509,2) = 0,
_xlpm.IsPrincipalRemainingBlankCondition,$I509="",
_xlpm.IsPeriodBlankCondition,ISBLANK($A510),
_xlpm.Calculation,IF(_xlpm.IsPeriodBlankCondition,"",IF(_xlpm.IsPrincipalRemainingBlankCondition,"",IF(_xlpm.IsPrincipalZeroCondition,"",_xlpm.CumulativeHousingPaymentsIncludingAdditionalCosts))),
_xlpm.Calculation
)</f>
        <v/>
      </c>
    </row>
    <row r="511" spans="2:17" x14ac:dyDescent="0.3">
      <c r="B511" s="34" t="str">
        <f t="shared" si="61"/>
        <v/>
      </c>
      <c r="C511" s="53">
        <v>0.1</v>
      </c>
      <c r="D511" s="35" t="str">
        <f>_xlfn.LET(
_xlpm.Payment,IF(OR($C511&lt;&gt;$C510,$C510=""),-PMT($C511/12,COUNT($A511:$A$628),$I510),$D510),
_xlpm.IsPrincipalRemainingZeroCondition,ROUND($I510,2)=0,
_xlpm.IsPrincipalRemainingBlankCondition,$I510="",
_xlpm.IsPeriodBlankCondition,ISBLANK($A511),
_xlpm.Calculation,IF(_xlpm.IsPeriodBlankCondition,"",IF(_xlpm.IsPrincipalRemainingBlankCondition,"",IF(_xlpm.IsPrincipalRemainingZeroCondition,"",_xlpm.Payment))),
_xlpm.Calculation
)</f>
        <v/>
      </c>
      <c r="E511" s="4" t="str">
        <f t="shared" si="62"/>
        <v/>
      </c>
      <c r="F511" s="4" t="str" cm="1">
        <f t="array" ref="F511">_xlfn.LET(
_xlpm.InterestCalculation,$I510*($C511/12),
_xlpm.IsPrincipalRemainingZeroCondition,ROUND($I510,2)=0,
_xlpm.IsPrincipalRemainingBlankCondition,$I510="",
_xlpm.IsPeriodBlankCondition,ISBLANK($A511),
_xlpm.Calculation,IF(_xlpm.IsPeriodBlankCondition,"",IF(_xlpm.IsPrincipalRemainingBlankCondition,"",IF(_xlpm.IsPrincipalRemainingZeroCondition,"",_xlpm.InterestCalculation))),
_xlpm.Calculation
)</f>
        <v/>
      </c>
      <c r="G511" s="4" t="str">
        <f t="shared" si="64"/>
        <v/>
      </c>
      <c r="H511" s="4"/>
      <c r="I511" s="4" t="str">
        <f t="shared" si="57"/>
        <v/>
      </c>
      <c r="J511" s="4" t="str">
        <f t="shared" si="58"/>
        <v/>
      </c>
      <c r="K511" s="4" t="str">
        <f t="shared" si="59"/>
        <v/>
      </c>
      <c r="L511" s="4" t="str">
        <f t="shared" si="60"/>
        <v/>
      </c>
      <c r="M511" s="4" t="str">
        <f>_xlfn.LET(
_xlpm.CumulativeInterestCalculation,SUM($F$29:$F511),
_xlpm.IsPrincipalZeroCondition,ROUND($I510,2) = 0,
_xlpm.IsPrincipalRemainingBlankCondition,$I510="",
_xlpm.IsPeriodBlankCondition,ISBLANK($A511),
_xlpm.Calculation,IF(_xlpm.IsPeriodBlankCondition,"",IF(_xlpm.IsPrincipalRemainingBlankCondition,"",IF(_xlpm.IsPrincipalZeroCondition,"",_xlpm.CumulativeInterestCalculation))),
_xlpm.Calculation
)</f>
        <v/>
      </c>
      <c r="N511" s="4" t="str">
        <f>_xlfn.LET(
_xlpm.CumulativePrincipalCalculation,SUM($G$29:$H511),
_xlpm.CumulativePrincipalCalculationIfPrincipalLessThenOrEqualToMonthlyPaymentCondition,$N510+$H511,
_xlpm.PrincipalOwedCalculation,$B$10-$F511,
_xlpm.IsPrincipalLessThenOrEqualToMonthlyPaymentCondition,$I510&lt;=$B$10,
_xlpm.IsPrincipalZeroCondition,ROUND($I510,2) = 0,
_xlpm.IsPrincipalRemainingBlankCondition,$I510="",
_xlpm.IsPeriodBlankCondition,ISBLANK($A511),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11" s="4" t="str">
        <f>_xlfn.LET(
_xlpm.CumulativePMICalculation,SUM($K$29:$K511),
_xlpm.IsPrincipalZeroCondition,ROUND($I510,2) = 0,
_xlpm.IsPrincipalRemainingBlankCondition,$I510="",
_xlpm.IsPeriodBlankCondition,ISBLANK($A511),
_xlpm.Calculation,IF(_xlpm.IsPeriodBlankCondition,"",IF(_xlpm.IsPrincipalRemainingBlankCondition,"",IF(_xlpm.IsPrincipalZeroCondition,"",_xlpm.CumulativePMICalculation))),
_xlpm.Calculation
)</f>
        <v/>
      </c>
      <c r="P511" s="4" t="str">
        <f t="shared" si="63"/>
        <v/>
      </c>
      <c r="Q511" s="4" t="str">
        <f>_xlfn.LET(
_xlpm.CumulativeHousingPaymentsIncludingAdditionalCosts,SUM($L$29:$L511),
_xlpm.PrincipalOwedCalculation,$B$10-$F511,
_xlpm.IsPrincipalLessThenOrEqualToMonthlyPaymentCondition,$I510&lt;=$B$10,
_xlpm.IsPrincipalZeroCondition,ROUND($I510,2) = 0,
_xlpm.IsPrincipalRemainingBlankCondition,$I510="",
_xlpm.IsPeriodBlankCondition,ISBLANK($A511),
_xlpm.Calculation,IF(_xlpm.IsPeriodBlankCondition,"",IF(_xlpm.IsPrincipalRemainingBlankCondition,"",IF(_xlpm.IsPrincipalZeroCondition,"",_xlpm.CumulativeHousingPaymentsIncludingAdditionalCosts))),
_xlpm.Calculation
)</f>
        <v/>
      </c>
    </row>
    <row r="512" spans="2:17" x14ac:dyDescent="0.3">
      <c r="B512" s="34" t="str">
        <f t="shared" si="61"/>
        <v/>
      </c>
      <c r="C512" s="53">
        <v>0.1</v>
      </c>
      <c r="D512" s="35" t="str">
        <f>_xlfn.LET(
_xlpm.Payment,IF(OR($C512&lt;&gt;$C511,$C511=""),-PMT($C512/12,COUNT($A512:$A$628),$I511),$D511),
_xlpm.IsPrincipalRemainingZeroCondition,ROUND($I511,2)=0,
_xlpm.IsPrincipalRemainingBlankCondition,$I511="",
_xlpm.IsPeriodBlankCondition,ISBLANK($A512),
_xlpm.Calculation,IF(_xlpm.IsPeriodBlankCondition,"",IF(_xlpm.IsPrincipalRemainingBlankCondition,"",IF(_xlpm.IsPrincipalRemainingZeroCondition,"",_xlpm.Payment))),
_xlpm.Calculation
)</f>
        <v/>
      </c>
      <c r="E512" s="4" t="str">
        <f t="shared" si="62"/>
        <v/>
      </c>
      <c r="F512" s="4" t="str" cm="1">
        <f t="array" ref="F512">_xlfn.LET(
_xlpm.InterestCalculation,$I511*($C512/12),
_xlpm.IsPrincipalRemainingZeroCondition,ROUND($I511,2)=0,
_xlpm.IsPrincipalRemainingBlankCondition,$I511="",
_xlpm.IsPeriodBlankCondition,ISBLANK($A512),
_xlpm.Calculation,IF(_xlpm.IsPeriodBlankCondition,"",IF(_xlpm.IsPrincipalRemainingBlankCondition,"",IF(_xlpm.IsPrincipalRemainingZeroCondition,"",_xlpm.InterestCalculation))),
_xlpm.Calculation
)</f>
        <v/>
      </c>
      <c r="G512" s="4" t="str">
        <f t="shared" si="64"/>
        <v/>
      </c>
      <c r="H512" s="4"/>
      <c r="I512" s="4" t="str">
        <f t="shared" si="57"/>
        <v/>
      </c>
      <c r="J512" s="4" t="str">
        <f t="shared" si="58"/>
        <v/>
      </c>
      <c r="K512" s="4" t="str">
        <f t="shared" si="59"/>
        <v/>
      </c>
      <c r="L512" s="4" t="str">
        <f t="shared" si="60"/>
        <v/>
      </c>
      <c r="M512" s="4" t="str">
        <f>_xlfn.LET(
_xlpm.CumulativeInterestCalculation,SUM($F$29:$F512),
_xlpm.IsPrincipalZeroCondition,ROUND($I511,2) = 0,
_xlpm.IsPrincipalRemainingBlankCondition,$I511="",
_xlpm.IsPeriodBlankCondition,ISBLANK($A512),
_xlpm.Calculation,IF(_xlpm.IsPeriodBlankCondition,"",IF(_xlpm.IsPrincipalRemainingBlankCondition,"",IF(_xlpm.IsPrincipalZeroCondition,"",_xlpm.CumulativeInterestCalculation))),
_xlpm.Calculation
)</f>
        <v/>
      </c>
      <c r="N512" s="4" t="str">
        <f>_xlfn.LET(
_xlpm.CumulativePrincipalCalculation,SUM($G$29:$H512),
_xlpm.CumulativePrincipalCalculationIfPrincipalLessThenOrEqualToMonthlyPaymentCondition,$N511+$H512,
_xlpm.PrincipalOwedCalculation,$B$10-$F512,
_xlpm.IsPrincipalLessThenOrEqualToMonthlyPaymentCondition,$I511&lt;=$B$10,
_xlpm.IsPrincipalZeroCondition,ROUND($I511,2) = 0,
_xlpm.IsPrincipalRemainingBlankCondition,$I511="",
_xlpm.IsPeriodBlankCondition,ISBLANK($A512),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12" s="4" t="str">
        <f>_xlfn.LET(
_xlpm.CumulativePMICalculation,SUM($K$29:$K512),
_xlpm.IsPrincipalZeroCondition,ROUND($I511,2) = 0,
_xlpm.IsPrincipalRemainingBlankCondition,$I511="",
_xlpm.IsPeriodBlankCondition,ISBLANK($A512),
_xlpm.Calculation,IF(_xlpm.IsPeriodBlankCondition,"",IF(_xlpm.IsPrincipalRemainingBlankCondition,"",IF(_xlpm.IsPrincipalZeroCondition,"",_xlpm.CumulativePMICalculation))),
_xlpm.Calculation
)</f>
        <v/>
      </c>
      <c r="P512" s="4" t="str">
        <f t="shared" si="63"/>
        <v/>
      </c>
      <c r="Q512" s="4" t="str">
        <f>_xlfn.LET(
_xlpm.CumulativeHousingPaymentsIncludingAdditionalCosts,SUM($L$29:$L512),
_xlpm.PrincipalOwedCalculation,$B$10-$F512,
_xlpm.IsPrincipalLessThenOrEqualToMonthlyPaymentCondition,$I511&lt;=$B$10,
_xlpm.IsPrincipalZeroCondition,ROUND($I511,2) = 0,
_xlpm.IsPrincipalRemainingBlankCondition,$I511="",
_xlpm.IsPeriodBlankCondition,ISBLANK($A512),
_xlpm.Calculation,IF(_xlpm.IsPeriodBlankCondition,"",IF(_xlpm.IsPrincipalRemainingBlankCondition,"",IF(_xlpm.IsPrincipalZeroCondition,"",_xlpm.CumulativeHousingPaymentsIncludingAdditionalCosts))),
_xlpm.Calculation
)</f>
        <v/>
      </c>
    </row>
    <row r="513" spans="2:17" x14ac:dyDescent="0.3">
      <c r="B513" s="34" t="str">
        <f t="shared" si="61"/>
        <v/>
      </c>
      <c r="C513" s="53">
        <v>0.1</v>
      </c>
      <c r="D513" s="35" t="str">
        <f>_xlfn.LET(
_xlpm.Payment,IF(OR($C513&lt;&gt;$C512,$C512=""),-PMT($C513/12,COUNT($A513:$A$628),$I512),$D512),
_xlpm.IsPrincipalRemainingZeroCondition,ROUND($I512,2)=0,
_xlpm.IsPrincipalRemainingBlankCondition,$I512="",
_xlpm.IsPeriodBlankCondition,ISBLANK($A513),
_xlpm.Calculation,IF(_xlpm.IsPeriodBlankCondition,"",IF(_xlpm.IsPrincipalRemainingBlankCondition,"",IF(_xlpm.IsPrincipalRemainingZeroCondition,"",_xlpm.Payment))),
_xlpm.Calculation
)</f>
        <v/>
      </c>
      <c r="E513" s="4" t="str">
        <f t="shared" si="62"/>
        <v/>
      </c>
      <c r="F513" s="4" t="str" cm="1">
        <f t="array" ref="F513">_xlfn.LET(
_xlpm.InterestCalculation,$I512*($C513/12),
_xlpm.IsPrincipalRemainingZeroCondition,ROUND($I512,2)=0,
_xlpm.IsPrincipalRemainingBlankCondition,$I512="",
_xlpm.IsPeriodBlankCondition,ISBLANK($A513),
_xlpm.Calculation,IF(_xlpm.IsPeriodBlankCondition,"",IF(_xlpm.IsPrincipalRemainingBlankCondition,"",IF(_xlpm.IsPrincipalRemainingZeroCondition,"",_xlpm.InterestCalculation))),
_xlpm.Calculation
)</f>
        <v/>
      </c>
      <c r="G513" s="4" t="str">
        <f t="shared" si="64"/>
        <v/>
      </c>
      <c r="H513" s="4"/>
      <c r="I513" s="4" t="str">
        <f t="shared" si="57"/>
        <v/>
      </c>
      <c r="J513" s="4" t="str">
        <f t="shared" si="58"/>
        <v/>
      </c>
      <c r="K513" s="4" t="str">
        <f t="shared" si="59"/>
        <v/>
      </c>
      <c r="L513" s="4" t="str">
        <f t="shared" si="60"/>
        <v/>
      </c>
      <c r="M513" s="4" t="str">
        <f>_xlfn.LET(
_xlpm.CumulativeInterestCalculation,SUM($F$29:$F513),
_xlpm.IsPrincipalZeroCondition,ROUND($I512,2) = 0,
_xlpm.IsPrincipalRemainingBlankCondition,$I512="",
_xlpm.IsPeriodBlankCondition,ISBLANK($A513),
_xlpm.Calculation,IF(_xlpm.IsPeriodBlankCondition,"",IF(_xlpm.IsPrincipalRemainingBlankCondition,"",IF(_xlpm.IsPrincipalZeroCondition,"",_xlpm.CumulativeInterestCalculation))),
_xlpm.Calculation
)</f>
        <v/>
      </c>
      <c r="N513" s="4" t="str">
        <f>_xlfn.LET(
_xlpm.CumulativePrincipalCalculation,SUM($G$29:$H513),
_xlpm.CumulativePrincipalCalculationIfPrincipalLessThenOrEqualToMonthlyPaymentCondition,$N512+$H513,
_xlpm.PrincipalOwedCalculation,$B$10-$F513,
_xlpm.IsPrincipalLessThenOrEqualToMonthlyPaymentCondition,$I512&lt;=$B$10,
_xlpm.IsPrincipalZeroCondition,ROUND($I512,2) = 0,
_xlpm.IsPrincipalRemainingBlankCondition,$I512="",
_xlpm.IsPeriodBlankCondition,ISBLANK($A513),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13" s="4" t="str">
        <f>_xlfn.LET(
_xlpm.CumulativePMICalculation,SUM($K$29:$K513),
_xlpm.IsPrincipalZeroCondition,ROUND($I512,2) = 0,
_xlpm.IsPrincipalRemainingBlankCondition,$I512="",
_xlpm.IsPeriodBlankCondition,ISBLANK($A513),
_xlpm.Calculation,IF(_xlpm.IsPeriodBlankCondition,"",IF(_xlpm.IsPrincipalRemainingBlankCondition,"",IF(_xlpm.IsPrincipalZeroCondition,"",_xlpm.CumulativePMICalculation))),
_xlpm.Calculation
)</f>
        <v/>
      </c>
      <c r="P513" s="4" t="str">
        <f t="shared" si="63"/>
        <v/>
      </c>
      <c r="Q513" s="4" t="str">
        <f>_xlfn.LET(
_xlpm.CumulativeHousingPaymentsIncludingAdditionalCosts,SUM($L$29:$L513),
_xlpm.PrincipalOwedCalculation,$B$10-$F513,
_xlpm.IsPrincipalLessThenOrEqualToMonthlyPaymentCondition,$I512&lt;=$B$10,
_xlpm.IsPrincipalZeroCondition,ROUND($I512,2) = 0,
_xlpm.IsPrincipalRemainingBlankCondition,$I512="",
_xlpm.IsPeriodBlankCondition,ISBLANK($A513),
_xlpm.Calculation,IF(_xlpm.IsPeriodBlankCondition,"",IF(_xlpm.IsPrincipalRemainingBlankCondition,"",IF(_xlpm.IsPrincipalZeroCondition,"",_xlpm.CumulativeHousingPaymentsIncludingAdditionalCosts))),
_xlpm.Calculation
)</f>
        <v/>
      </c>
    </row>
    <row r="514" spans="2:17" x14ac:dyDescent="0.3">
      <c r="B514" s="34" t="str">
        <f t="shared" si="61"/>
        <v/>
      </c>
      <c r="C514" s="53">
        <v>0.1</v>
      </c>
      <c r="D514" s="35" t="str">
        <f>_xlfn.LET(
_xlpm.Payment,IF(OR($C514&lt;&gt;$C513,$C513=""),-PMT($C514/12,COUNT($A514:$A$628),$I513),$D513),
_xlpm.IsPrincipalRemainingZeroCondition,ROUND($I513,2)=0,
_xlpm.IsPrincipalRemainingBlankCondition,$I513="",
_xlpm.IsPeriodBlankCondition,ISBLANK($A514),
_xlpm.Calculation,IF(_xlpm.IsPeriodBlankCondition,"",IF(_xlpm.IsPrincipalRemainingBlankCondition,"",IF(_xlpm.IsPrincipalRemainingZeroCondition,"",_xlpm.Payment))),
_xlpm.Calculation
)</f>
        <v/>
      </c>
      <c r="E514" s="4" t="str">
        <f t="shared" si="62"/>
        <v/>
      </c>
      <c r="F514" s="4" t="str" cm="1">
        <f t="array" ref="F514">_xlfn.LET(
_xlpm.InterestCalculation,$I513*($C514/12),
_xlpm.IsPrincipalRemainingZeroCondition,ROUND($I513,2)=0,
_xlpm.IsPrincipalRemainingBlankCondition,$I513="",
_xlpm.IsPeriodBlankCondition,ISBLANK($A514),
_xlpm.Calculation,IF(_xlpm.IsPeriodBlankCondition,"",IF(_xlpm.IsPrincipalRemainingBlankCondition,"",IF(_xlpm.IsPrincipalRemainingZeroCondition,"",_xlpm.InterestCalculation))),
_xlpm.Calculation
)</f>
        <v/>
      </c>
      <c r="G514" s="4" t="str">
        <f t="shared" si="64"/>
        <v/>
      </c>
      <c r="H514" s="4"/>
      <c r="I514" s="4" t="str">
        <f t="shared" si="57"/>
        <v/>
      </c>
      <c r="J514" s="4" t="str">
        <f t="shared" si="58"/>
        <v/>
      </c>
      <c r="K514" s="4" t="str">
        <f t="shared" si="59"/>
        <v/>
      </c>
      <c r="L514" s="4" t="str">
        <f t="shared" si="60"/>
        <v/>
      </c>
      <c r="M514" s="4" t="str">
        <f>_xlfn.LET(
_xlpm.CumulativeInterestCalculation,SUM($F$29:$F514),
_xlpm.IsPrincipalZeroCondition,ROUND($I513,2) = 0,
_xlpm.IsPrincipalRemainingBlankCondition,$I513="",
_xlpm.IsPeriodBlankCondition,ISBLANK($A514),
_xlpm.Calculation,IF(_xlpm.IsPeriodBlankCondition,"",IF(_xlpm.IsPrincipalRemainingBlankCondition,"",IF(_xlpm.IsPrincipalZeroCondition,"",_xlpm.CumulativeInterestCalculation))),
_xlpm.Calculation
)</f>
        <v/>
      </c>
      <c r="N514" s="4" t="str">
        <f>_xlfn.LET(
_xlpm.CumulativePrincipalCalculation,SUM($G$29:$H514),
_xlpm.CumulativePrincipalCalculationIfPrincipalLessThenOrEqualToMonthlyPaymentCondition,$N513+$H514,
_xlpm.PrincipalOwedCalculation,$B$10-$F514,
_xlpm.IsPrincipalLessThenOrEqualToMonthlyPaymentCondition,$I513&lt;=$B$10,
_xlpm.IsPrincipalZeroCondition,ROUND($I513,2) = 0,
_xlpm.IsPrincipalRemainingBlankCondition,$I513="",
_xlpm.IsPeriodBlankCondition,ISBLANK($A514),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14" s="4" t="str">
        <f>_xlfn.LET(
_xlpm.CumulativePMICalculation,SUM($K$29:$K514),
_xlpm.IsPrincipalZeroCondition,ROUND($I513,2) = 0,
_xlpm.IsPrincipalRemainingBlankCondition,$I513="",
_xlpm.IsPeriodBlankCondition,ISBLANK($A514),
_xlpm.Calculation,IF(_xlpm.IsPeriodBlankCondition,"",IF(_xlpm.IsPrincipalRemainingBlankCondition,"",IF(_xlpm.IsPrincipalZeroCondition,"",_xlpm.CumulativePMICalculation))),
_xlpm.Calculation
)</f>
        <v/>
      </c>
      <c r="P514" s="4" t="str">
        <f t="shared" si="63"/>
        <v/>
      </c>
      <c r="Q514" s="4" t="str">
        <f>_xlfn.LET(
_xlpm.CumulativeHousingPaymentsIncludingAdditionalCosts,SUM($L$29:$L514),
_xlpm.PrincipalOwedCalculation,$B$10-$F514,
_xlpm.IsPrincipalLessThenOrEqualToMonthlyPaymentCondition,$I513&lt;=$B$10,
_xlpm.IsPrincipalZeroCondition,ROUND($I513,2) = 0,
_xlpm.IsPrincipalRemainingBlankCondition,$I513="",
_xlpm.IsPeriodBlankCondition,ISBLANK($A514),
_xlpm.Calculation,IF(_xlpm.IsPeriodBlankCondition,"",IF(_xlpm.IsPrincipalRemainingBlankCondition,"",IF(_xlpm.IsPrincipalZeroCondition,"",_xlpm.CumulativeHousingPaymentsIncludingAdditionalCosts))),
_xlpm.Calculation
)</f>
        <v/>
      </c>
    </row>
    <row r="515" spans="2:17" x14ac:dyDescent="0.3">
      <c r="B515" s="34" t="str">
        <f t="shared" si="61"/>
        <v/>
      </c>
      <c r="C515" s="53">
        <v>0.1</v>
      </c>
      <c r="D515" s="35" t="str">
        <f>_xlfn.LET(
_xlpm.Payment,IF(OR($C515&lt;&gt;$C514,$C514=""),-PMT($C515/12,COUNT($A515:$A$628),$I514),$D514),
_xlpm.IsPrincipalRemainingZeroCondition,ROUND($I514,2)=0,
_xlpm.IsPrincipalRemainingBlankCondition,$I514="",
_xlpm.IsPeriodBlankCondition,ISBLANK($A515),
_xlpm.Calculation,IF(_xlpm.IsPeriodBlankCondition,"",IF(_xlpm.IsPrincipalRemainingBlankCondition,"",IF(_xlpm.IsPrincipalRemainingZeroCondition,"",_xlpm.Payment))),
_xlpm.Calculation
)</f>
        <v/>
      </c>
      <c r="E515" s="4" t="str">
        <f t="shared" si="62"/>
        <v/>
      </c>
      <c r="F515" s="4" t="str" cm="1">
        <f t="array" ref="F515">_xlfn.LET(
_xlpm.InterestCalculation,$I514*($C515/12),
_xlpm.IsPrincipalRemainingZeroCondition,ROUND($I514,2)=0,
_xlpm.IsPrincipalRemainingBlankCondition,$I514="",
_xlpm.IsPeriodBlankCondition,ISBLANK($A515),
_xlpm.Calculation,IF(_xlpm.IsPeriodBlankCondition,"",IF(_xlpm.IsPrincipalRemainingBlankCondition,"",IF(_xlpm.IsPrincipalRemainingZeroCondition,"",_xlpm.InterestCalculation))),
_xlpm.Calculation
)</f>
        <v/>
      </c>
      <c r="G515" s="4" t="str">
        <f t="shared" si="64"/>
        <v/>
      </c>
      <c r="H515" s="4"/>
      <c r="I515" s="4" t="str">
        <f t="shared" si="57"/>
        <v/>
      </c>
      <c r="J515" s="4" t="str">
        <f t="shared" si="58"/>
        <v/>
      </c>
      <c r="K515" s="4" t="str">
        <f t="shared" si="59"/>
        <v/>
      </c>
      <c r="L515" s="4" t="str">
        <f t="shared" si="60"/>
        <v/>
      </c>
      <c r="M515" s="4" t="str">
        <f>_xlfn.LET(
_xlpm.CumulativeInterestCalculation,SUM($F$29:$F515),
_xlpm.IsPrincipalZeroCondition,ROUND($I514,2) = 0,
_xlpm.IsPrincipalRemainingBlankCondition,$I514="",
_xlpm.IsPeriodBlankCondition,ISBLANK($A515),
_xlpm.Calculation,IF(_xlpm.IsPeriodBlankCondition,"",IF(_xlpm.IsPrincipalRemainingBlankCondition,"",IF(_xlpm.IsPrincipalZeroCondition,"",_xlpm.CumulativeInterestCalculation))),
_xlpm.Calculation
)</f>
        <v/>
      </c>
      <c r="N515" s="4" t="str">
        <f>_xlfn.LET(
_xlpm.CumulativePrincipalCalculation,SUM($G$29:$H515),
_xlpm.CumulativePrincipalCalculationIfPrincipalLessThenOrEqualToMonthlyPaymentCondition,$N514+$H515,
_xlpm.PrincipalOwedCalculation,$B$10-$F515,
_xlpm.IsPrincipalLessThenOrEqualToMonthlyPaymentCondition,$I514&lt;=$B$10,
_xlpm.IsPrincipalZeroCondition,ROUND($I514,2) = 0,
_xlpm.IsPrincipalRemainingBlankCondition,$I514="",
_xlpm.IsPeriodBlankCondition,ISBLANK($A515),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15" s="4" t="str">
        <f>_xlfn.LET(
_xlpm.CumulativePMICalculation,SUM($K$29:$K515),
_xlpm.IsPrincipalZeroCondition,ROUND($I514,2) = 0,
_xlpm.IsPrincipalRemainingBlankCondition,$I514="",
_xlpm.IsPeriodBlankCondition,ISBLANK($A515),
_xlpm.Calculation,IF(_xlpm.IsPeriodBlankCondition,"",IF(_xlpm.IsPrincipalRemainingBlankCondition,"",IF(_xlpm.IsPrincipalZeroCondition,"",_xlpm.CumulativePMICalculation))),
_xlpm.Calculation
)</f>
        <v/>
      </c>
      <c r="P515" s="4" t="str">
        <f t="shared" si="63"/>
        <v/>
      </c>
      <c r="Q515" s="4" t="str">
        <f>_xlfn.LET(
_xlpm.CumulativeHousingPaymentsIncludingAdditionalCosts,SUM($L$29:$L515),
_xlpm.PrincipalOwedCalculation,$B$10-$F515,
_xlpm.IsPrincipalLessThenOrEqualToMonthlyPaymentCondition,$I514&lt;=$B$10,
_xlpm.IsPrincipalZeroCondition,ROUND($I514,2) = 0,
_xlpm.IsPrincipalRemainingBlankCondition,$I514="",
_xlpm.IsPeriodBlankCondition,ISBLANK($A515),
_xlpm.Calculation,IF(_xlpm.IsPeriodBlankCondition,"",IF(_xlpm.IsPrincipalRemainingBlankCondition,"",IF(_xlpm.IsPrincipalZeroCondition,"",_xlpm.CumulativeHousingPaymentsIncludingAdditionalCosts))),
_xlpm.Calculation
)</f>
        <v/>
      </c>
    </row>
    <row r="516" spans="2:17" x14ac:dyDescent="0.3">
      <c r="B516" s="34" t="str">
        <f t="shared" si="61"/>
        <v/>
      </c>
      <c r="C516" s="53">
        <v>0.1</v>
      </c>
      <c r="D516" s="35" t="str">
        <f>_xlfn.LET(
_xlpm.Payment,IF(OR($C516&lt;&gt;$C515,$C515=""),-PMT($C516/12,COUNT($A516:$A$628),$I515),$D515),
_xlpm.IsPrincipalRemainingZeroCondition,ROUND($I515,2)=0,
_xlpm.IsPrincipalRemainingBlankCondition,$I515="",
_xlpm.IsPeriodBlankCondition,ISBLANK($A516),
_xlpm.Calculation,IF(_xlpm.IsPeriodBlankCondition,"",IF(_xlpm.IsPrincipalRemainingBlankCondition,"",IF(_xlpm.IsPrincipalRemainingZeroCondition,"",_xlpm.Payment))),
_xlpm.Calculation
)</f>
        <v/>
      </c>
      <c r="E516" s="4" t="str">
        <f t="shared" si="62"/>
        <v/>
      </c>
      <c r="F516" s="4" t="str" cm="1">
        <f t="array" ref="F516">_xlfn.LET(
_xlpm.InterestCalculation,$I515*($C516/12),
_xlpm.IsPrincipalRemainingZeroCondition,ROUND($I515,2)=0,
_xlpm.IsPrincipalRemainingBlankCondition,$I515="",
_xlpm.IsPeriodBlankCondition,ISBLANK($A516),
_xlpm.Calculation,IF(_xlpm.IsPeriodBlankCondition,"",IF(_xlpm.IsPrincipalRemainingBlankCondition,"",IF(_xlpm.IsPrincipalRemainingZeroCondition,"",_xlpm.InterestCalculation))),
_xlpm.Calculation
)</f>
        <v/>
      </c>
      <c r="G516" s="4" t="str">
        <f t="shared" si="64"/>
        <v/>
      </c>
      <c r="H516" s="4"/>
      <c r="I516" s="4" t="str">
        <f t="shared" si="57"/>
        <v/>
      </c>
      <c r="J516" s="4" t="str">
        <f t="shared" si="58"/>
        <v/>
      </c>
      <c r="K516" s="4" t="str">
        <f t="shared" si="59"/>
        <v/>
      </c>
      <c r="L516" s="4" t="str">
        <f t="shared" si="60"/>
        <v/>
      </c>
      <c r="M516" s="4" t="str">
        <f>_xlfn.LET(
_xlpm.CumulativeInterestCalculation,SUM($F$29:$F516),
_xlpm.IsPrincipalZeroCondition,ROUND($I515,2) = 0,
_xlpm.IsPrincipalRemainingBlankCondition,$I515="",
_xlpm.IsPeriodBlankCondition,ISBLANK($A516),
_xlpm.Calculation,IF(_xlpm.IsPeriodBlankCondition,"",IF(_xlpm.IsPrincipalRemainingBlankCondition,"",IF(_xlpm.IsPrincipalZeroCondition,"",_xlpm.CumulativeInterestCalculation))),
_xlpm.Calculation
)</f>
        <v/>
      </c>
      <c r="N516" s="4" t="str">
        <f>_xlfn.LET(
_xlpm.CumulativePrincipalCalculation,SUM($G$29:$H516),
_xlpm.CumulativePrincipalCalculationIfPrincipalLessThenOrEqualToMonthlyPaymentCondition,$N515+$H516,
_xlpm.PrincipalOwedCalculation,$B$10-$F516,
_xlpm.IsPrincipalLessThenOrEqualToMonthlyPaymentCondition,$I515&lt;=$B$10,
_xlpm.IsPrincipalZeroCondition,ROUND($I515,2) = 0,
_xlpm.IsPrincipalRemainingBlankCondition,$I515="",
_xlpm.IsPeriodBlankCondition,ISBLANK($A516),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16" s="4" t="str">
        <f>_xlfn.LET(
_xlpm.CumulativePMICalculation,SUM($K$29:$K516),
_xlpm.IsPrincipalZeroCondition,ROUND($I515,2) = 0,
_xlpm.IsPrincipalRemainingBlankCondition,$I515="",
_xlpm.IsPeriodBlankCondition,ISBLANK($A516),
_xlpm.Calculation,IF(_xlpm.IsPeriodBlankCondition,"",IF(_xlpm.IsPrincipalRemainingBlankCondition,"",IF(_xlpm.IsPrincipalZeroCondition,"",_xlpm.CumulativePMICalculation))),
_xlpm.Calculation
)</f>
        <v/>
      </c>
      <c r="P516" s="4" t="str">
        <f t="shared" si="63"/>
        <v/>
      </c>
      <c r="Q516" s="4" t="str">
        <f>_xlfn.LET(
_xlpm.CumulativeHousingPaymentsIncludingAdditionalCosts,SUM($L$29:$L516),
_xlpm.PrincipalOwedCalculation,$B$10-$F516,
_xlpm.IsPrincipalLessThenOrEqualToMonthlyPaymentCondition,$I515&lt;=$B$10,
_xlpm.IsPrincipalZeroCondition,ROUND($I515,2) = 0,
_xlpm.IsPrincipalRemainingBlankCondition,$I515="",
_xlpm.IsPeriodBlankCondition,ISBLANK($A516),
_xlpm.Calculation,IF(_xlpm.IsPeriodBlankCondition,"",IF(_xlpm.IsPrincipalRemainingBlankCondition,"",IF(_xlpm.IsPrincipalZeroCondition,"",_xlpm.CumulativeHousingPaymentsIncludingAdditionalCosts))),
_xlpm.Calculation
)</f>
        <v/>
      </c>
    </row>
    <row r="517" spans="2:17" x14ac:dyDescent="0.3">
      <c r="B517" s="34" t="str">
        <f t="shared" si="61"/>
        <v/>
      </c>
      <c r="C517" s="53">
        <v>0.1</v>
      </c>
      <c r="D517" s="35" t="str">
        <f>_xlfn.LET(
_xlpm.Payment,IF(OR($C517&lt;&gt;$C516,$C516=""),-PMT($C517/12,COUNT($A517:$A$628),$I516),$D516),
_xlpm.IsPrincipalRemainingZeroCondition,ROUND($I516,2)=0,
_xlpm.IsPrincipalRemainingBlankCondition,$I516="",
_xlpm.IsPeriodBlankCondition,ISBLANK($A517),
_xlpm.Calculation,IF(_xlpm.IsPeriodBlankCondition,"",IF(_xlpm.IsPrincipalRemainingBlankCondition,"",IF(_xlpm.IsPrincipalRemainingZeroCondition,"",_xlpm.Payment))),
_xlpm.Calculation
)</f>
        <v/>
      </c>
      <c r="E517" s="4" t="str">
        <f t="shared" si="62"/>
        <v/>
      </c>
      <c r="F517" s="4" t="str" cm="1">
        <f t="array" ref="F517">_xlfn.LET(
_xlpm.InterestCalculation,$I516*($C517/12),
_xlpm.IsPrincipalRemainingZeroCondition,ROUND($I516,2)=0,
_xlpm.IsPrincipalRemainingBlankCondition,$I516="",
_xlpm.IsPeriodBlankCondition,ISBLANK($A517),
_xlpm.Calculation,IF(_xlpm.IsPeriodBlankCondition,"",IF(_xlpm.IsPrincipalRemainingBlankCondition,"",IF(_xlpm.IsPrincipalRemainingZeroCondition,"",_xlpm.InterestCalculation))),
_xlpm.Calculation
)</f>
        <v/>
      </c>
      <c r="G517" s="4" t="str">
        <f t="shared" si="64"/>
        <v/>
      </c>
      <c r="H517" s="4"/>
      <c r="I517" s="4" t="str">
        <f t="shared" si="57"/>
        <v/>
      </c>
      <c r="J517" s="4" t="str">
        <f t="shared" si="58"/>
        <v/>
      </c>
      <c r="K517" s="4" t="str">
        <f t="shared" si="59"/>
        <v/>
      </c>
      <c r="L517" s="4" t="str">
        <f t="shared" si="60"/>
        <v/>
      </c>
      <c r="M517" s="4" t="str">
        <f>_xlfn.LET(
_xlpm.CumulativeInterestCalculation,SUM($F$29:$F517),
_xlpm.IsPrincipalZeroCondition,ROUND($I516,2) = 0,
_xlpm.IsPrincipalRemainingBlankCondition,$I516="",
_xlpm.IsPeriodBlankCondition,ISBLANK($A517),
_xlpm.Calculation,IF(_xlpm.IsPeriodBlankCondition,"",IF(_xlpm.IsPrincipalRemainingBlankCondition,"",IF(_xlpm.IsPrincipalZeroCondition,"",_xlpm.CumulativeInterestCalculation))),
_xlpm.Calculation
)</f>
        <v/>
      </c>
      <c r="N517" s="4" t="str">
        <f>_xlfn.LET(
_xlpm.CumulativePrincipalCalculation,SUM($G$29:$H517),
_xlpm.CumulativePrincipalCalculationIfPrincipalLessThenOrEqualToMonthlyPaymentCondition,$N516+$H517,
_xlpm.PrincipalOwedCalculation,$B$10-$F517,
_xlpm.IsPrincipalLessThenOrEqualToMonthlyPaymentCondition,$I516&lt;=$B$10,
_xlpm.IsPrincipalZeroCondition,ROUND($I516,2) = 0,
_xlpm.IsPrincipalRemainingBlankCondition,$I516="",
_xlpm.IsPeriodBlankCondition,ISBLANK($A517),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17" s="4" t="str">
        <f>_xlfn.LET(
_xlpm.CumulativePMICalculation,SUM($K$29:$K517),
_xlpm.IsPrincipalZeroCondition,ROUND($I516,2) = 0,
_xlpm.IsPrincipalRemainingBlankCondition,$I516="",
_xlpm.IsPeriodBlankCondition,ISBLANK($A517),
_xlpm.Calculation,IF(_xlpm.IsPeriodBlankCondition,"",IF(_xlpm.IsPrincipalRemainingBlankCondition,"",IF(_xlpm.IsPrincipalZeroCondition,"",_xlpm.CumulativePMICalculation))),
_xlpm.Calculation
)</f>
        <v/>
      </c>
      <c r="P517" s="4" t="str">
        <f t="shared" si="63"/>
        <v/>
      </c>
      <c r="Q517" s="4" t="str">
        <f>_xlfn.LET(
_xlpm.CumulativeHousingPaymentsIncludingAdditionalCosts,SUM($L$29:$L517),
_xlpm.PrincipalOwedCalculation,$B$10-$F517,
_xlpm.IsPrincipalLessThenOrEqualToMonthlyPaymentCondition,$I516&lt;=$B$10,
_xlpm.IsPrincipalZeroCondition,ROUND($I516,2) = 0,
_xlpm.IsPrincipalRemainingBlankCondition,$I516="",
_xlpm.IsPeriodBlankCondition,ISBLANK($A517),
_xlpm.Calculation,IF(_xlpm.IsPeriodBlankCondition,"",IF(_xlpm.IsPrincipalRemainingBlankCondition,"",IF(_xlpm.IsPrincipalZeroCondition,"",_xlpm.CumulativeHousingPaymentsIncludingAdditionalCosts))),
_xlpm.Calculation
)</f>
        <v/>
      </c>
    </row>
    <row r="518" spans="2:17" x14ac:dyDescent="0.3">
      <c r="B518" s="34" t="str">
        <f t="shared" si="61"/>
        <v/>
      </c>
      <c r="C518" s="53">
        <v>0.1</v>
      </c>
      <c r="D518" s="35" t="str">
        <f>_xlfn.LET(
_xlpm.Payment,IF(OR($C518&lt;&gt;$C517,$C517=""),-PMT($C518/12,COUNT($A518:$A$628),$I517),$D517),
_xlpm.IsPrincipalRemainingZeroCondition,ROUND($I517,2)=0,
_xlpm.IsPrincipalRemainingBlankCondition,$I517="",
_xlpm.IsPeriodBlankCondition,ISBLANK($A518),
_xlpm.Calculation,IF(_xlpm.IsPeriodBlankCondition,"",IF(_xlpm.IsPrincipalRemainingBlankCondition,"",IF(_xlpm.IsPrincipalRemainingZeroCondition,"",_xlpm.Payment))),
_xlpm.Calculation
)</f>
        <v/>
      </c>
      <c r="E518" s="4" t="str">
        <f t="shared" si="62"/>
        <v/>
      </c>
      <c r="F518" s="4" t="str" cm="1">
        <f t="array" ref="F518">_xlfn.LET(
_xlpm.InterestCalculation,$I517*($C518/12),
_xlpm.IsPrincipalRemainingZeroCondition,ROUND($I517,2)=0,
_xlpm.IsPrincipalRemainingBlankCondition,$I517="",
_xlpm.IsPeriodBlankCondition,ISBLANK($A518),
_xlpm.Calculation,IF(_xlpm.IsPeriodBlankCondition,"",IF(_xlpm.IsPrincipalRemainingBlankCondition,"",IF(_xlpm.IsPrincipalRemainingZeroCondition,"",_xlpm.InterestCalculation))),
_xlpm.Calculation
)</f>
        <v/>
      </c>
      <c r="G518" s="4" t="str">
        <f t="shared" si="64"/>
        <v/>
      </c>
      <c r="H518" s="4"/>
      <c r="I518" s="4" t="str">
        <f t="shared" si="57"/>
        <v/>
      </c>
      <c r="J518" s="4" t="str">
        <f t="shared" si="58"/>
        <v/>
      </c>
      <c r="K518" s="4" t="str">
        <f t="shared" si="59"/>
        <v/>
      </c>
      <c r="L518" s="4" t="str">
        <f t="shared" si="60"/>
        <v/>
      </c>
      <c r="M518" s="4" t="str">
        <f>_xlfn.LET(
_xlpm.CumulativeInterestCalculation,SUM($F$29:$F518),
_xlpm.IsPrincipalZeroCondition,ROUND($I517,2) = 0,
_xlpm.IsPrincipalRemainingBlankCondition,$I517="",
_xlpm.IsPeriodBlankCondition,ISBLANK($A518),
_xlpm.Calculation,IF(_xlpm.IsPeriodBlankCondition,"",IF(_xlpm.IsPrincipalRemainingBlankCondition,"",IF(_xlpm.IsPrincipalZeroCondition,"",_xlpm.CumulativeInterestCalculation))),
_xlpm.Calculation
)</f>
        <v/>
      </c>
      <c r="N518" s="4" t="str">
        <f>_xlfn.LET(
_xlpm.CumulativePrincipalCalculation,SUM($G$29:$H518),
_xlpm.CumulativePrincipalCalculationIfPrincipalLessThenOrEqualToMonthlyPaymentCondition,$N517+$H518,
_xlpm.PrincipalOwedCalculation,$B$10-$F518,
_xlpm.IsPrincipalLessThenOrEqualToMonthlyPaymentCondition,$I517&lt;=$B$10,
_xlpm.IsPrincipalZeroCondition,ROUND($I517,2) = 0,
_xlpm.IsPrincipalRemainingBlankCondition,$I517="",
_xlpm.IsPeriodBlankCondition,ISBLANK($A518),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18" s="4" t="str">
        <f>_xlfn.LET(
_xlpm.CumulativePMICalculation,SUM($K$29:$K518),
_xlpm.IsPrincipalZeroCondition,ROUND($I517,2) = 0,
_xlpm.IsPrincipalRemainingBlankCondition,$I517="",
_xlpm.IsPeriodBlankCondition,ISBLANK($A518),
_xlpm.Calculation,IF(_xlpm.IsPeriodBlankCondition,"",IF(_xlpm.IsPrincipalRemainingBlankCondition,"",IF(_xlpm.IsPrincipalZeroCondition,"",_xlpm.CumulativePMICalculation))),
_xlpm.Calculation
)</f>
        <v/>
      </c>
      <c r="P518" s="4" t="str">
        <f t="shared" si="63"/>
        <v/>
      </c>
      <c r="Q518" s="4" t="str">
        <f>_xlfn.LET(
_xlpm.CumulativeHousingPaymentsIncludingAdditionalCosts,SUM($L$29:$L518),
_xlpm.PrincipalOwedCalculation,$B$10-$F518,
_xlpm.IsPrincipalLessThenOrEqualToMonthlyPaymentCondition,$I517&lt;=$B$10,
_xlpm.IsPrincipalZeroCondition,ROUND($I517,2) = 0,
_xlpm.IsPrincipalRemainingBlankCondition,$I517="",
_xlpm.IsPeriodBlankCondition,ISBLANK($A518),
_xlpm.Calculation,IF(_xlpm.IsPeriodBlankCondition,"",IF(_xlpm.IsPrincipalRemainingBlankCondition,"",IF(_xlpm.IsPrincipalZeroCondition,"",_xlpm.CumulativeHousingPaymentsIncludingAdditionalCosts))),
_xlpm.Calculation
)</f>
        <v/>
      </c>
    </row>
    <row r="519" spans="2:17" x14ac:dyDescent="0.3">
      <c r="B519" s="34" t="str">
        <f t="shared" si="61"/>
        <v/>
      </c>
      <c r="C519" s="53">
        <v>0.1</v>
      </c>
      <c r="D519" s="35" t="str">
        <f>_xlfn.LET(
_xlpm.Payment,IF(OR($C519&lt;&gt;$C518,$C518=""),-PMT($C519/12,COUNT($A519:$A$628),$I518),$D518),
_xlpm.IsPrincipalRemainingZeroCondition,ROUND($I518,2)=0,
_xlpm.IsPrincipalRemainingBlankCondition,$I518="",
_xlpm.IsPeriodBlankCondition,ISBLANK($A519),
_xlpm.Calculation,IF(_xlpm.IsPeriodBlankCondition,"",IF(_xlpm.IsPrincipalRemainingBlankCondition,"",IF(_xlpm.IsPrincipalRemainingZeroCondition,"",_xlpm.Payment))),
_xlpm.Calculation
)</f>
        <v/>
      </c>
      <c r="E519" s="4" t="str">
        <f t="shared" si="62"/>
        <v/>
      </c>
      <c r="F519" s="4" t="str" cm="1">
        <f t="array" ref="F519">_xlfn.LET(
_xlpm.InterestCalculation,$I518*($C519/12),
_xlpm.IsPrincipalRemainingZeroCondition,ROUND($I518,2)=0,
_xlpm.IsPrincipalRemainingBlankCondition,$I518="",
_xlpm.IsPeriodBlankCondition,ISBLANK($A519),
_xlpm.Calculation,IF(_xlpm.IsPeriodBlankCondition,"",IF(_xlpm.IsPrincipalRemainingBlankCondition,"",IF(_xlpm.IsPrincipalRemainingZeroCondition,"",_xlpm.InterestCalculation))),
_xlpm.Calculation
)</f>
        <v/>
      </c>
      <c r="G519" s="4" t="str">
        <f t="shared" si="64"/>
        <v/>
      </c>
      <c r="H519" s="4"/>
      <c r="I519" s="4" t="str">
        <f t="shared" si="57"/>
        <v/>
      </c>
      <c r="J519" s="4" t="str">
        <f t="shared" si="58"/>
        <v/>
      </c>
      <c r="K519" s="4" t="str">
        <f t="shared" si="59"/>
        <v/>
      </c>
      <c r="L519" s="4" t="str">
        <f t="shared" si="60"/>
        <v/>
      </c>
      <c r="M519" s="4" t="str">
        <f>_xlfn.LET(
_xlpm.CumulativeInterestCalculation,SUM($F$29:$F519),
_xlpm.IsPrincipalZeroCondition,ROUND($I518,2) = 0,
_xlpm.IsPrincipalRemainingBlankCondition,$I518="",
_xlpm.IsPeriodBlankCondition,ISBLANK($A519),
_xlpm.Calculation,IF(_xlpm.IsPeriodBlankCondition,"",IF(_xlpm.IsPrincipalRemainingBlankCondition,"",IF(_xlpm.IsPrincipalZeroCondition,"",_xlpm.CumulativeInterestCalculation))),
_xlpm.Calculation
)</f>
        <v/>
      </c>
      <c r="N519" s="4" t="str">
        <f>_xlfn.LET(
_xlpm.CumulativePrincipalCalculation,SUM($G$29:$H519),
_xlpm.CumulativePrincipalCalculationIfPrincipalLessThenOrEqualToMonthlyPaymentCondition,$N518+$H519,
_xlpm.PrincipalOwedCalculation,$B$10-$F519,
_xlpm.IsPrincipalLessThenOrEqualToMonthlyPaymentCondition,$I518&lt;=$B$10,
_xlpm.IsPrincipalZeroCondition,ROUND($I518,2) = 0,
_xlpm.IsPrincipalRemainingBlankCondition,$I518="",
_xlpm.IsPeriodBlankCondition,ISBLANK($A519),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19" s="4" t="str">
        <f>_xlfn.LET(
_xlpm.CumulativePMICalculation,SUM($K$29:$K519),
_xlpm.IsPrincipalZeroCondition,ROUND($I518,2) = 0,
_xlpm.IsPrincipalRemainingBlankCondition,$I518="",
_xlpm.IsPeriodBlankCondition,ISBLANK($A519),
_xlpm.Calculation,IF(_xlpm.IsPeriodBlankCondition,"",IF(_xlpm.IsPrincipalRemainingBlankCondition,"",IF(_xlpm.IsPrincipalZeroCondition,"",_xlpm.CumulativePMICalculation))),
_xlpm.Calculation
)</f>
        <v/>
      </c>
      <c r="P519" s="4" t="str">
        <f t="shared" si="63"/>
        <v/>
      </c>
      <c r="Q519" s="4" t="str">
        <f>_xlfn.LET(
_xlpm.CumulativeHousingPaymentsIncludingAdditionalCosts,SUM($L$29:$L519),
_xlpm.PrincipalOwedCalculation,$B$10-$F519,
_xlpm.IsPrincipalLessThenOrEqualToMonthlyPaymentCondition,$I518&lt;=$B$10,
_xlpm.IsPrincipalZeroCondition,ROUND($I518,2) = 0,
_xlpm.IsPrincipalRemainingBlankCondition,$I518="",
_xlpm.IsPeriodBlankCondition,ISBLANK($A519),
_xlpm.Calculation,IF(_xlpm.IsPeriodBlankCondition,"",IF(_xlpm.IsPrincipalRemainingBlankCondition,"",IF(_xlpm.IsPrincipalZeroCondition,"",_xlpm.CumulativeHousingPaymentsIncludingAdditionalCosts))),
_xlpm.Calculation
)</f>
        <v/>
      </c>
    </row>
    <row r="520" spans="2:17" x14ac:dyDescent="0.3">
      <c r="B520" s="34" t="str">
        <f t="shared" si="61"/>
        <v/>
      </c>
      <c r="C520" s="53">
        <v>0.1</v>
      </c>
      <c r="D520" s="35" t="str">
        <f>_xlfn.LET(
_xlpm.Payment,IF(OR($C520&lt;&gt;$C519,$C519=""),-PMT($C520/12,COUNT($A520:$A$628),$I519),$D519),
_xlpm.IsPrincipalRemainingZeroCondition,ROUND($I519,2)=0,
_xlpm.IsPrincipalRemainingBlankCondition,$I519="",
_xlpm.IsPeriodBlankCondition,ISBLANK($A520),
_xlpm.Calculation,IF(_xlpm.IsPeriodBlankCondition,"",IF(_xlpm.IsPrincipalRemainingBlankCondition,"",IF(_xlpm.IsPrincipalRemainingZeroCondition,"",_xlpm.Payment))),
_xlpm.Calculation
)</f>
        <v/>
      </c>
      <c r="E520" s="4" t="str">
        <f t="shared" si="62"/>
        <v/>
      </c>
      <c r="F520" s="4" t="str" cm="1">
        <f t="array" ref="F520">_xlfn.LET(
_xlpm.InterestCalculation,$I519*($C520/12),
_xlpm.IsPrincipalRemainingZeroCondition,ROUND($I519,2)=0,
_xlpm.IsPrincipalRemainingBlankCondition,$I519="",
_xlpm.IsPeriodBlankCondition,ISBLANK($A520),
_xlpm.Calculation,IF(_xlpm.IsPeriodBlankCondition,"",IF(_xlpm.IsPrincipalRemainingBlankCondition,"",IF(_xlpm.IsPrincipalRemainingZeroCondition,"",_xlpm.InterestCalculation))),
_xlpm.Calculation
)</f>
        <v/>
      </c>
      <c r="G520" s="4" t="str">
        <f t="shared" si="64"/>
        <v/>
      </c>
      <c r="H520" s="4"/>
      <c r="I520" s="4" t="str">
        <f t="shared" si="57"/>
        <v/>
      </c>
      <c r="J520" s="4" t="str">
        <f t="shared" si="58"/>
        <v/>
      </c>
      <c r="K520" s="4" t="str">
        <f t="shared" si="59"/>
        <v/>
      </c>
      <c r="L520" s="4" t="str">
        <f t="shared" si="60"/>
        <v/>
      </c>
      <c r="M520" s="4" t="str">
        <f>_xlfn.LET(
_xlpm.CumulativeInterestCalculation,SUM($F$29:$F520),
_xlpm.IsPrincipalZeroCondition,ROUND($I519,2) = 0,
_xlpm.IsPrincipalRemainingBlankCondition,$I519="",
_xlpm.IsPeriodBlankCondition,ISBLANK($A520),
_xlpm.Calculation,IF(_xlpm.IsPeriodBlankCondition,"",IF(_xlpm.IsPrincipalRemainingBlankCondition,"",IF(_xlpm.IsPrincipalZeroCondition,"",_xlpm.CumulativeInterestCalculation))),
_xlpm.Calculation
)</f>
        <v/>
      </c>
      <c r="N520" s="4" t="str">
        <f>_xlfn.LET(
_xlpm.CumulativePrincipalCalculation,SUM($G$29:$H520),
_xlpm.CumulativePrincipalCalculationIfPrincipalLessThenOrEqualToMonthlyPaymentCondition,$N519+$H520,
_xlpm.PrincipalOwedCalculation,$B$10-$F520,
_xlpm.IsPrincipalLessThenOrEqualToMonthlyPaymentCondition,$I519&lt;=$B$10,
_xlpm.IsPrincipalZeroCondition,ROUND($I519,2) = 0,
_xlpm.IsPrincipalRemainingBlankCondition,$I519="",
_xlpm.IsPeriodBlankCondition,ISBLANK($A520),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20" s="4" t="str">
        <f>_xlfn.LET(
_xlpm.CumulativePMICalculation,SUM($K$29:$K520),
_xlpm.IsPrincipalZeroCondition,ROUND($I519,2) = 0,
_xlpm.IsPrincipalRemainingBlankCondition,$I519="",
_xlpm.IsPeriodBlankCondition,ISBLANK($A520),
_xlpm.Calculation,IF(_xlpm.IsPeriodBlankCondition,"",IF(_xlpm.IsPrincipalRemainingBlankCondition,"",IF(_xlpm.IsPrincipalZeroCondition,"",_xlpm.CumulativePMICalculation))),
_xlpm.Calculation
)</f>
        <v/>
      </c>
      <c r="P520" s="4" t="str">
        <f t="shared" si="63"/>
        <v/>
      </c>
      <c r="Q520" s="4" t="str">
        <f>_xlfn.LET(
_xlpm.CumulativeHousingPaymentsIncludingAdditionalCosts,SUM($L$29:$L520),
_xlpm.PrincipalOwedCalculation,$B$10-$F520,
_xlpm.IsPrincipalLessThenOrEqualToMonthlyPaymentCondition,$I519&lt;=$B$10,
_xlpm.IsPrincipalZeroCondition,ROUND($I519,2) = 0,
_xlpm.IsPrincipalRemainingBlankCondition,$I519="",
_xlpm.IsPeriodBlankCondition,ISBLANK($A520),
_xlpm.Calculation,IF(_xlpm.IsPeriodBlankCondition,"",IF(_xlpm.IsPrincipalRemainingBlankCondition,"",IF(_xlpm.IsPrincipalZeroCondition,"",_xlpm.CumulativeHousingPaymentsIncludingAdditionalCosts))),
_xlpm.Calculation
)</f>
        <v/>
      </c>
    </row>
    <row r="521" spans="2:17" x14ac:dyDescent="0.3">
      <c r="B521" s="34" t="str">
        <f t="shared" si="61"/>
        <v/>
      </c>
      <c r="C521" s="53">
        <v>0.1</v>
      </c>
      <c r="D521" s="35" t="str">
        <f>_xlfn.LET(
_xlpm.Payment,IF(OR($C521&lt;&gt;$C520,$C520=""),-PMT($C521/12,COUNT($A521:$A$628),$I520),$D520),
_xlpm.IsPrincipalRemainingZeroCondition,ROUND($I520,2)=0,
_xlpm.IsPrincipalRemainingBlankCondition,$I520="",
_xlpm.IsPeriodBlankCondition,ISBLANK($A521),
_xlpm.Calculation,IF(_xlpm.IsPeriodBlankCondition,"",IF(_xlpm.IsPrincipalRemainingBlankCondition,"",IF(_xlpm.IsPrincipalRemainingZeroCondition,"",_xlpm.Payment))),
_xlpm.Calculation
)</f>
        <v/>
      </c>
      <c r="E521" s="4" t="str">
        <f t="shared" si="62"/>
        <v/>
      </c>
      <c r="F521" s="4" t="str" cm="1">
        <f t="array" ref="F521">_xlfn.LET(
_xlpm.InterestCalculation,$I520*($C521/12),
_xlpm.IsPrincipalRemainingZeroCondition,ROUND($I520,2)=0,
_xlpm.IsPrincipalRemainingBlankCondition,$I520="",
_xlpm.IsPeriodBlankCondition,ISBLANK($A521),
_xlpm.Calculation,IF(_xlpm.IsPeriodBlankCondition,"",IF(_xlpm.IsPrincipalRemainingBlankCondition,"",IF(_xlpm.IsPrincipalRemainingZeroCondition,"",_xlpm.InterestCalculation))),
_xlpm.Calculation
)</f>
        <v/>
      </c>
      <c r="G521" s="4" t="str">
        <f t="shared" si="64"/>
        <v/>
      </c>
      <c r="H521" s="4"/>
      <c r="I521" s="4" t="str">
        <f t="shared" si="57"/>
        <v/>
      </c>
      <c r="J521" s="4" t="str">
        <f t="shared" si="58"/>
        <v/>
      </c>
      <c r="K521" s="4" t="str">
        <f t="shared" si="59"/>
        <v/>
      </c>
      <c r="L521" s="4" t="str">
        <f t="shared" si="60"/>
        <v/>
      </c>
      <c r="M521" s="4" t="str">
        <f>_xlfn.LET(
_xlpm.CumulativeInterestCalculation,SUM($F$29:$F521),
_xlpm.IsPrincipalZeroCondition,ROUND($I520,2) = 0,
_xlpm.IsPrincipalRemainingBlankCondition,$I520="",
_xlpm.IsPeriodBlankCondition,ISBLANK($A521),
_xlpm.Calculation,IF(_xlpm.IsPeriodBlankCondition,"",IF(_xlpm.IsPrincipalRemainingBlankCondition,"",IF(_xlpm.IsPrincipalZeroCondition,"",_xlpm.CumulativeInterestCalculation))),
_xlpm.Calculation
)</f>
        <v/>
      </c>
      <c r="N521" s="4" t="str">
        <f>_xlfn.LET(
_xlpm.CumulativePrincipalCalculation,SUM($G$29:$H521),
_xlpm.CumulativePrincipalCalculationIfPrincipalLessThenOrEqualToMonthlyPaymentCondition,$N520+$H521,
_xlpm.PrincipalOwedCalculation,$B$10-$F521,
_xlpm.IsPrincipalLessThenOrEqualToMonthlyPaymentCondition,$I520&lt;=$B$10,
_xlpm.IsPrincipalZeroCondition,ROUND($I520,2) = 0,
_xlpm.IsPrincipalRemainingBlankCondition,$I520="",
_xlpm.IsPeriodBlankCondition,ISBLANK($A521),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21" s="4" t="str">
        <f>_xlfn.LET(
_xlpm.CumulativePMICalculation,SUM($K$29:$K521),
_xlpm.IsPrincipalZeroCondition,ROUND($I520,2) = 0,
_xlpm.IsPrincipalRemainingBlankCondition,$I520="",
_xlpm.IsPeriodBlankCondition,ISBLANK($A521),
_xlpm.Calculation,IF(_xlpm.IsPeriodBlankCondition,"",IF(_xlpm.IsPrincipalRemainingBlankCondition,"",IF(_xlpm.IsPrincipalZeroCondition,"",_xlpm.CumulativePMICalculation))),
_xlpm.Calculation
)</f>
        <v/>
      </c>
      <c r="P521" s="4" t="str">
        <f t="shared" si="63"/>
        <v/>
      </c>
      <c r="Q521" s="4" t="str">
        <f>_xlfn.LET(
_xlpm.CumulativeHousingPaymentsIncludingAdditionalCosts,SUM($L$29:$L521),
_xlpm.PrincipalOwedCalculation,$B$10-$F521,
_xlpm.IsPrincipalLessThenOrEqualToMonthlyPaymentCondition,$I520&lt;=$B$10,
_xlpm.IsPrincipalZeroCondition,ROUND($I520,2) = 0,
_xlpm.IsPrincipalRemainingBlankCondition,$I520="",
_xlpm.IsPeriodBlankCondition,ISBLANK($A521),
_xlpm.Calculation,IF(_xlpm.IsPeriodBlankCondition,"",IF(_xlpm.IsPrincipalRemainingBlankCondition,"",IF(_xlpm.IsPrincipalZeroCondition,"",_xlpm.CumulativeHousingPaymentsIncludingAdditionalCosts))),
_xlpm.Calculation
)</f>
        <v/>
      </c>
    </row>
    <row r="522" spans="2:17" x14ac:dyDescent="0.3">
      <c r="B522" s="34" t="str">
        <f t="shared" si="61"/>
        <v/>
      </c>
      <c r="C522" s="53">
        <v>0.1</v>
      </c>
      <c r="D522" s="35" t="str">
        <f>_xlfn.LET(
_xlpm.Payment,IF(OR($C522&lt;&gt;$C521,$C521=""),-PMT($C522/12,COUNT($A522:$A$628),$I521),$D521),
_xlpm.IsPrincipalRemainingZeroCondition,ROUND($I521,2)=0,
_xlpm.IsPrincipalRemainingBlankCondition,$I521="",
_xlpm.IsPeriodBlankCondition,ISBLANK($A522),
_xlpm.Calculation,IF(_xlpm.IsPeriodBlankCondition,"",IF(_xlpm.IsPrincipalRemainingBlankCondition,"",IF(_xlpm.IsPrincipalRemainingZeroCondition,"",_xlpm.Payment))),
_xlpm.Calculation
)</f>
        <v/>
      </c>
      <c r="E522" s="4" t="str">
        <f t="shared" si="62"/>
        <v/>
      </c>
      <c r="F522" s="4" t="str" cm="1">
        <f t="array" ref="F522">_xlfn.LET(
_xlpm.InterestCalculation,$I521*($C522/12),
_xlpm.IsPrincipalRemainingZeroCondition,ROUND($I521,2)=0,
_xlpm.IsPrincipalRemainingBlankCondition,$I521="",
_xlpm.IsPeriodBlankCondition,ISBLANK($A522),
_xlpm.Calculation,IF(_xlpm.IsPeriodBlankCondition,"",IF(_xlpm.IsPrincipalRemainingBlankCondition,"",IF(_xlpm.IsPrincipalRemainingZeroCondition,"",_xlpm.InterestCalculation))),
_xlpm.Calculation
)</f>
        <v/>
      </c>
      <c r="G522" s="4" t="str">
        <f t="shared" si="64"/>
        <v/>
      </c>
      <c r="H522" s="4"/>
      <c r="I522" s="4" t="str">
        <f t="shared" si="57"/>
        <v/>
      </c>
      <c r="J522" s="4" t="str">
        <f t="shared" si="58"/>
        <v/>
      </c>
      <c r="K522" s="4" t="str">
        <f t="shared" si="59"/>
        <v/>
      </c>
      <c r="L522" s="4" t="str">
        <f t="shared" si="60"/>
        <v/>
      </c>
      <c r="M522" s="4" t="str">
        <f>_xlfn.LET(
_xlpm.CumulativeInterestCalculation,SUM($F$29:$F522),
_xlpm.IsPrincipalZeroCondition,ROUND($I521,2) = 0,
_xlpm.IsPrincipalRemainingBlankCondition,$I521="",
_xlpm.IsPeriodBlankCondition,ISBLANK($A522),
_xlpm.Calculation,IF(_xlpm.IsPeriodBlankCondition,"",IF(_xlpm.IsPrincipalRemainingBlankCondition,"",IF(_xlpm.IsPrincipalZeroCondition,"",_xlpm.CumulativeInterestCalculation))),
_xlpm.Calculation
)</f>
        <v/>
      </c>
      <c r="N522" s="4" t="str">
        <f>_xlfn.LET(
_xlpm.CumulativePrincipalCalculation,SUM($G$29:$H522),
_xlpm.CumulativePrincipalCalculationIfPrincipalLessThenOrEqualToMonthlyPaymentCondition,$N521+$H522,
_xlpm.PrincipalOwedCalculation,$B$10-$F522,
_xlpm.IsPrincipalLessThenOrEqualToMonthlyPaymentCondition,$I521&lt;=$B$10,
_xlpm.IsPrincipalZeroCondition,ROUND($I521,2) = 0,
_xlpm.IsPrincipalRemainingBlankCondition,$I521="",
_xlpm.IsPeriodBlankCondition,ISBLANK($A522),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22" s="4" t="str">
        <f>_xlfn.LET(
_xlpm.CumulativePMICalculation,SUM($K$29:$K522),
_xlpm.IsPrincipalZeroCondition,ROUND($I521,2) = 0,
_xlpm.IsPrincipalRemainingBlankCondition,$I521="",
_xlpm.IsPeriodBlankCondition,ISBLANK($A522),
_xlpm.Calculation,IF(_xlpm.IsPeriodBlankCondition,"",IF(_xlpm.IsPrincipalRemainingBlankCondition,"",IF(_xlpm.IsPrincipalZeroCondition,"",_xlpm.CumulativePMICalculation))),
_xlpm.Calculation
)</f>
        <v/>
      </c>
      <c r="P522" s="4" t="str">
        <f t="shared" si="63"/>
        <v/>
      </c>
      <c r="Q522" s="4" t="str">
        <f>_xlfn.LET(
_xlpm.CumulativeHousingPaymentsIncludingAdditionalCosts,SUM($L$29:$L522),
_xlpm.PrincipalOwedCalculation,$B$10-$F522,
_xlpm.IsPrincipalLessThenOrEqualToMonthlyPaymentCondition,$I521&lt;=$B$10,
_xlpm.IsPrincipalZeroCondition,ROUND($I521,2) = 0,
_xlpm.IsPrincipalRemainingBlankCondition,$I521="",
_xlpm.IsPeriodBlankCondition,ISBLANK($A522),
_xlpm.Calculation,IF(_xlpm.IsPeriodBlankCondition,"",IF(_xlpm.IsPrincipalRemainingBlankCondition,"",IF(_xlpm.IsPrincipalZeroCondition,"",_xlpm.CumulativeHousingPaymentsIncludingAdditionalCosts))),
_xlpm.Calculation
)</f>
        <v/>
      </c>
    </row>
    <row r="523" spans="2:17" x14ac:dyDescent="0.3">
      <c r="B523" s="34" t="str">
        <f t="shared" si="61"/>
        <v/>
      </c>
      <c r="C523" s="53">
        <v>0.1</v>
      </c>
      <c r="D523" s="35" t="str">
        <f>_xlfn.LET(
_xlpm.Payment,IF(OR($C523&lt;&gt;$C522,$C522=""),-PMT($C523/12,COUNT($A523:$A$628),$I522),$D522),
_xlpm.IsPrincipalRemainingZeroCondition,ROUND($I522,2)=0,
_xlpm.IsPrincipalRemainingBlankCondition,$I522="",
_xlpm.IsPeriodBlankCondition,ISBLANK($A523),
_xlpm.Calculation,IF(_xlpm.IsPeriodBlankCondition,"",IF(_xlpm.IsPrincipalRemainingBlankCondition,"",IF(_xlpm.IsPrincipalRemainingZeroCondition,"",_xlpm.Payment))),
_xlpm.Calculation
)</f>
        <v/>
      </c>
      <c r="E523" s="4" t="str">
        <f t="shared" si="62"/>
        <v/>
      </c>
      <c r="F523" s="4" t="str" cm="1">
        <f t="array" ref="F523">_xlfn.LET(
_xlpm.InterestCalculation,$I522*($C523/12),
_xlpm.IsPrincipalRemainingZeroCondition,ROUND($I522,2)=0,
_xlpm.IsPrincipalRemainingBlankCondition,$I522="",
_xlpm.IsPeriodBlankCondition,ISBLANK($A523),
_xlpm.Calculation,IF(_xlpm.IsPeriodBlankCondition,"",IF(_xlpm.IsPrincipalRemainingBlankCondition,"",IF(_xlpm.IsPrincipalRemainingZeroCondition,"",_xlpm.InterestCalculation))),
_xlpm.Calculation
)</f>
        <v/>
      </c>
      <c r="G523" s="4" t="str">
        <f t="shared" si="64"/>
        <v/>
      </c>
      <c r="H523" s="4"/>
      <c r="I523" s="4" t="str">
        <f t="shared" si="57"/>
        <v/>
      </c>
      <c r="J523" s="4" t="str">
        <f t="shared" si="58"/>
        <v/>
      </c>
      <c r="K523" s="4" t="str">
        <f t="shared" si="59"/>
        <v/>
      </c>
      <c r="L523" s="4" t="str">
        <f t="shared" si="60"/>
        <v/>
      </c>
      <c r="M523" s="4" t="str">
        <f>_xlfn.LET(
_xlpm.CumulativeInterestCalculation,SUM($F$29:$F523),
_xlpm.IsPrincipalZeroCondition,ROUND($I522,2) = 0,
_xlpm.IsPrincipalRemainingBlankCondition,$I522="",
_xlpm.IsPeriodBlankCondition,ISBLANK($A523),
_xlpm.Calculation,IF(_xlpm.IsPeriodBlankCondition,"",IF(_xlpm.IsPrincipalRemainingBlankCondition,"",IF(_xlpm.IsPrincipalZeroCondition,"",_xlpm.CumulativeInterestCalculation))),
_xlpm.Calculation
)</f>
        <v/>
      </c>
      <c r="N523" s="4" t="str">
        <f>_xlfn.LET(
_xlpm.CumulativePrincipalCalculation,SUM($G$29:$H523),
_xlpm.CumulativePrincipalCalculationIfPrincipalLessThenOrEqualToMonthlyPaymentCondition,$N522+$H523,
_xlpm.PrincipalOwedCalculation,$B$10-$F523,
_xlpm.IsPrincipalLessThenOrEqualToMonthlyPaymentCondition,$I522&lt;=$B$10,
_xlpm.IsPrincipalZeroCondition,ROUND($I522,2) = 0,
_xlpm.IsPrincipalRemainingBlankCondition,$I522="",
_xlpm.IsPeriodBlankCondition,ISBLANK($A523),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23" s="4" t="str">
        <f>_xlfn.LET(
_xlpm.CumulativePMICalculation,SUM($K$29:$K523),
_xlpm.IsPrincipalZeroCondition,ROUND($I522,2) = 0,
_xlpm.IsPrincipalRemainingBlankCondition,$I522="",
_xlpm.IsPeriodBlankCondition,ISBLANK($A523),
_xlpm.Calculation,IF(_xlpm.IsPeriodBlankCondition,"",IF(_xlpm.IsPrincipalRemainingBlankCondition,"",IF(_xlpm.IsPrincipalZeroCondition,"",_xlpm.CumulativePMICalculation))),
_xlpm.Calculation
)</f>
        <v/>
      </c>
      <c r="P523" s="4" t="str">
        <f t="shared" si="63"/>
        <v/>
      </c>
      <c r="Q523" s="4" t="str">
        <f>_xlfn.LET(
_xlpm.CumulativeHousingPaymentsIncludingAdditionalCosts,SUM($L$29:$L523),
_xlpm.PrincipalOwedCalculation,$B$10-$F523,
_xlpm.IsPrincipalLessThenOrEqualToMonthlyPaymentCondition,$I522&lt;=$B$10,
_xlpm.IsPrincipalZeroCondition,ROUND($I522,2) = 0,
_xlpm.IsPrincipalRemainingBlankCondition,$I522="",
_xlpm.IsPeriodBlankCondition,ISBLANK($A523),
_xlpm.Calculation,IF(_xlpm.IsPeriodBlankCondition,"",IF(_xlpm.IsPrincipalRemainingBlankCondition,"",IF(_xlpm.IsPrincipalZeroCondition,"",_xlpm.CumulativeHousingPaymentsIncludingAdditionalCosts))),
_xlpm.Calculation
)</f>
        <v/>
      </c>
    </row>
    <row r="524" spans="2:17" x14ac:dyDescent="0.3">
      <c r="B524" s="34" t="str">
        <f t="shared" si="61"/>
        <v/>
      </c>
      <c r="C524" s="53">
        <v>0.1</v>
      </c>
      <c r="D524" s="35" t="str">
        <f>_xlfn.LET(
_xlpm.Payment,IF(OR($C524&lt;&gt;$C523,$C523=""),-PMT($C524/12,COUNT($A524:$A$628),$I523),$D523),
_xlpm.IsPrincipalRemainingZeroCondition,ROUND($I523,2)=0,
_xlpm.IsPrincipalRemainingBlankCondition,$I523="",
_xlpm.IsPeriodBlankCondition,ISBLANK($A524),
_xlpm.Calculation,IF(_xlpm.IsPeriodBlankCondition,"",IF(_xlpm.IsPrincipalRemainingBlankCondition,"",IF(_xlpm.IsPrincipalRemainingZeroCondition,"",_xlpm.Payment))),
_xlpm.Calculation
)</f>
        <v/>
      </c>
      <c r="E524" s="4" t="str">
        <f t="shared" si="62"/>
        <v/>
      </c>
      <c r="F524" s="4" t="str" cm="1">
        <f t="array" ref="F524">_xlfn.LET(
_xlpm.InterestCalculation,$I523*($C524/12),
_xlpm.IsPrincipalRemainingZeroCondition,ROUND($I523,2)=0,
_xlpm.IsPrincipalRemainingBlankCondition,$I523="",
_xlpm.IsPeriodBlankCondition,ISBLANK($A524),
_xlpm.Calculation,IF(_xlpm.IsPeriodBlankCondition,"",IF(_xlpm.IsPrincipalRemainingBlankCondition,"",IF(_xlpm.IsPrincipalRemainingZeroCondition,"",_xlpm.InterestCalculation))),
_xlpm.Calculation
)</f>
        <v/>
      </c>
      <c r="G524" s="4" t="str">
        <f t="shared" si="64"/>
        <v/>
      </c>
      <c r="H524" s="4"/>
      <c r="I524" s="4" t="str">
        <f t="shared" si="57"/>
        <v/>
      </c>
      <c r="J524" s="4" t="str">
        <f t="shared" si="58"/>
        <v/>
      </c>
      <c r="K524" s="4" t="str">
        <f t="shared" si="59"/>
        <v/>
      </c>
      <c r="L524" s="4" t="str">
        <f t="shared" si="60"/>
        <v/>
      </c>
      <c r="M524" s="4" t="str">
        <f>_xlfn.LET(
_xlpm.CumulativeInterestCalculation,SUM($F$29:$F524),
_xlpm.IsPrincipalZeroCondition,ROUND($I523,2) = 0,
_xlpm.IsPrincipalRemainingBlankCondition,$I523="",
_xlpm.IsPeriodBlankCondition,ISBLANK($A524),
_xlpm.Calculation,IF(_xlpm.IsPeriodBlankCondition,"",IF(_xlpm.IsPrincipalRemainingBlankCondition,"",IF(_xlpm.IsPrincipalZeroCondition,"",_xlpm.CumulativeInterestCalculation))),
_xlpm.Calculation
)</f>
        <v/>
      </c>
      <c r="N524" s="4" t="str">
        <f>_xlfn.LET(
_xlpm.CumulativePrincipalCalculation,SUM($G$29:$H524),
_xlpm.CumulativePrincipalCalculationIfPrincipalLessThenOrEqualToMonthlyPaymentCondition,$N523+$H524,
_xlpm.PrincipalOwedCalculation,$B$10-$F524,
_xlpm.IsPrincipalLessThenOrEqualToMonthlyPaymentCondition,$I523&lt;=$B$10,
_xlpm.IsPrincipalZeroCondition,ROUND($I523,2) = 0,
_xlpm.IsPrincipalRemainingBlankCondition,$I523="",
_xlpm.IsPeriodBlankCondition,ISBLANK($A524),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24" s="4" t="str">
        <f>_xlfn.LET(
_xlpm.CumulativePMICalculation,SUM($K$29:$K524),
_xlpm.IsPrincipalZeroCondition,ROUND($I523,2) = 0,
_xlpm.IsPrincipalRemainingBlankCondition,$I523="",
_xlpm.IsPeriodBlankCondition,ISBLANK($A524),
_xlpm.Calculation,IF(_xlpm.IsPeriodBlankCondition,"",IF(_xlpm.IsPrincipalRemainingBlankCondition,"",IF(_xlpm.IsPrincipalZeroCondition,"",_xlpm.CumulativePMICalculation))),
_xlpm.Calculation
)</f>
        <v/>
      </c>
      <c r="P524" s="4" t="str">
        <f t="shared" si="63"/>
        <v/>
      </c>
      <c r="Q524" s="4" t="str">
        <f>_xlfn.LET(
_xlpm.CumulativeHousingPaymentsIncludingAdditionalCosts,SUM($L$29:$L524),
_xlpm.PrincipalOwedCalculation,$B$10-$F524,
_xlpm.IsPrincipalLessThenOrEqualToMonthlyPaymentCondition,$I523&lt;=$B$10,
_xlpm.IsPrincipalZeroCondition,ROUND($I523,2) = 0,
_xlpm.IsPrincipalRemainingBlankCondition,$I523="",
_xlpm.IsPeriodBlankCondition,ISBLANK($A524),
_xlpm.Calculation,IF(_xlpm.IsPeriodBlankCondition,"",IF(_xlpm.IsPrincipalRemainingBlankCondition,"",IF(_xlpm.IsPrincipalZeroCondition,"",_xlpm.CumulativeHousingPaymentsIncludingAdditionalCosts))),
_xlpm.Calculation
)</f>
        <v/>
      </c>
    </row>
    <row r="525" spans="2:17" x14ac:dyDescent="0.3">
      <c r="B525" s="34" t="str">
        <f t="shared" si="61"/>
        <v/>
      </c>
      <c r="C525" s="53">
        <v>0.1</v>
      </c>
      <c r="D525" s="35" t="str">
        <f>_xlfn.LET(
_xlpm.Payment,IF(OR($C525&lt;&gt;$C524,$C524=""),-PMT($C525/12,COUNT($A525:$A$628),$I524),$D524),
_xlpm.IsPrincipalRemainingZeroCondition,ROUND($I524,2)=0,
_xlpm.IsPrincipalRemainingBlankCondition,$I524="",
_xlpm.IsPeriodBlankCondition,ISBLANK($A525),
_xlpm.Calculation,IF(_xlpm.IsPeriodBlankCondition,"",IF(_xlpm.IsPrincipalRemainingBlankCondition,"",IF(_xlpm.IsPrincipalRemainingZeroCondition,"",_xlpm.Payment))),
_xlpm.Calculation
)</f>
        <v/>
      </c>
      <c r="E525" s="4" t="str">
        <f t="shared" si="62"/>
        <v/>
      </c>
      <c r="F525" s="4" t="str" cm="1">
        <f t="array" ref="F525">_xlfn.LET(
_xlpm.InterestCalculation,$I524*($C525/12),
_xlpm.IsPrincipalRemainingZeroCondition,ROUND($I524,2)=0,
_xlpm.IsPrincipalRemainingBlankCondition,$I524="",
_xlpm.IsPeriodBlankCondition,ISBLANK($A525),
_xlpm.Calculation,IF(_xlpm.IsPeriodBlankCondition,"",IF(_xlpm.IsPrincipalRemainingBlankCondition,"",IF(_xlpm.IsPrincipalRemainingZeroCondition,"",_xlpm.InterestCalculation))),
_xlpm.Calculation
)</f>
        <v/>
      </c>
      <c r="G525" s="4" t="str">
        <f t="shared" si="64"/>
        <v/>
      </c>
      <c r="H525" s="4"/>
      <c r="I525" s="4" t="str">
        <f t="shared" si="57"/>
        <v/>
      </c>
      <c r="J525" s="4" t="str">
        <f t="shared" si="58"/>
        <v/>
      </c>
      <c r="K525" s="4" t="str">
        <f t="shared" si="59"/>
        <v/>
      </c>
      <c r="L525" s="4" t="str">
        <f t="shared" si="60"/>
        <v/>
      </c>
      <c r="M525" s="4" t="str">
        <f>_xlfn.LET(
_xlpm.CumulativeInterestCalculation,SUM($F$29:$F525),
_xlpm.IsPrincipalZeroCondition,ROUND($I524,2) = 0,
_xlpm.IsPrincipalRemainingBlankCondition,$I524="",
_xlpm.IsPeriodBlankCondition,ISBLANK($A525),
_xlpm.Calculation,IF(_xlpm.IsPeriodBlankCondition,"",IF(_xlpm.IsPrincipalRemainingBlankCondition,"",IF(_xlpm.IsPrincipalZeroCondition,"",_xlpm.CumulativeInterestCalculation))),
_xlpm.Calculation
)</f>
        <v/>
      </c>
      <c r="N525" s="4" t="str">
        <f>_xlfn.LET(
_xlpm.CumulativePrincipalCalculation,SUM($G$29:$H525),
_xlpm.CumulativePrincipalCalculationIfPrincipalLessThenOrEqualToMonthlyPaymentCondition,$N524+$H525,
_xlpm.PrincipalOwedCalculation,$B$10-$F525,
_xlpm.IsPrincipalLessThenOrEqualToMonthlyPaymentCondition,$I524&lt;=$B$10,
_xlpm.IsPrincipalZeroCondition,ROUND($I524,2) = 0,
_xlpm.IsPrincipalRemainingBlankCondition,$I524="",
_xlpm.IsPeriodBlankCondition,ISBLANK($A525),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25" s="4" t="str">
        <f>_xlfn.LET(
_xlpm.CumulativePMICalculation,SUM($K$29:$K525),
_xlpm.IsPrincipalZeroCondition,ROUND($I524,2) = 0,
_xlpm.IsPrincipalRemainingBlankCondition,$I524="",
_xlpm.IsPeriodBlankCondition,ISBLANK($A525),
_xlpm.Calculation,IF(_xlpm.IsPeriodBlankCondition,"",IF(_xlpm.IsPrincipalRemainingBlankCondition,"",IF(_xlpm.IsPrincipalZeroCondition,"",_xlpm.CumulativePMICalculation))),
_xlpm.Calculation
)</f>
        <v/>
      </c>
      <c r="P525" s="4" t="str">
        <f t="shared" si="63"/>
        <v/>
      </c>
      <c r="Q525" s="4" t="str">
        <f>_xlfn.LET(
_xlpm.CumulativeHousingPaymentsIncludingAdditionalCosts,SUM($L$29:$L525),
_xlpm.PrincipalOwedCalculation,$B$10-$F525,
_xlpm.IsPrincipalLessThenOrEqualToMonthlyPaymentCondition,$I524&lt;=$B$10,
_xlpm.IsPrincipalZeroCondition,ROUND($I524,2) = 0,
_xlpm.IsPrincipalRemainingBlankCondition,$I524="",
_xlpm.IsPeriodBlankCondition,ISBLANK($A525),
_xlpm.Calculation,IF(_xlpm.IsPeriodBlankCondition,"",IF(_xlpm.IsPrincipalRemainingBlankCondition,"",IF(_xlpm.IsPrincipalZeroCondition,"",_xlpm.CumulativeHousingPaymentsIncludingAdditionalCosts))),
_xlpm.Calculation
)</f>
        <v/>
      </c>
    </row>
    <row r="526" spans="2:17" x14ac:dyDescent="0.3">
      <c r="B526" s="34" t="str">
        <f t="shared" si="61"/>
        <v/>
      </c>
      <c r="C526" s="53">
        <v>0.1</v>
      </c>
      <c r="D526" s="35" t="str">
        <f>_xlfn.LET(
_xlpm.Payment,IF(OR($C526&lt;&gt;$C525,$C525=""),-PMT($C526/12,COUNT($A526:$A$628),$I525),$D525),
_xlpm.IsPrincipalRemainingZeroCondition,ROUND($I525,2)=0,
_xlpm.IsPrincipalRemainingBlankCondition,$I525="",
_xlpm.IsPeriodBlankCondition,ISBLANK($A526),
_xlpm.Calculation,IF(_xlpm.IsPeriodBlankCondition,"",IF(_xlpm.IsPrincipalRemainingBlankCondition,"",IF(_xlpm.IsPrincipalRemainingZeroCondition,"",_xlpm.Payment))),
_xlpm.Calculation
)</f>
        <v/>
      </c>
      <c r="E526" s="4" t="str">
        <f t="shared" si="62"/>
        <v/>
      </c>
      <c r="F526" s="4" t="str" cm="1">
        <f t="array" ref="F526">_xlfn.LET(
_xlpm.InterestCalculation,$I525*($C526/12),
_xlpm.IsPrincipalRemainingZeroCondition,ROUND($I525,2)=0,
_xlpm.IsPrincipalRemainingBlankCondition,$I525="",
_xlpm.IsPeriodBlankCondition,ISBLANK($A526),
_xlpm.Calculation,IF(_xlpm.IsPeriodBlankCondition,"",IF(_xlpm.IsPrincipalRemainingBlankCondition,"",IF(_xlpm.IsPrincipalRemainingZeroCondition,"",_xlpm.InterestCalculation))),
_xlpm.Calculation
)</f>
        <v/>
      </c>
      <c r="G526" s="4" t="str">
        <f t="shared" si="64"/>
        <v/>
      </c>
      <c r="H526" s="4"/>
      <c r="I526" s="4" t="str">
        <f t="shared" si="57"/>
        <v/>
      </c>
      <c r="J526" s="4" t="str">
        <f t="shared" si="58"/>
        <v/>
      </c>
      <c r="K526" s="4" t="str">
        <f t="shared" si="59"/>
        <v/>
      </c>
      <c r="L526" s="4" t="str">
        <f t="shared" si="60"/>
        <v/>
      </c>
      <c r="M526" s="4" t="str">
        <f>_xlfn.LET(
_xlpm.CumulativeInterestCalculation,SUM($F$29:$F526),
_xlpm.IsPrincipalZeroCondition,ROUND($I525,2) = 0,
_xlpm.IsPrincipalRemainingBlankCondition,$I525="",
_xlpm.IsPeriodBlankCondition,ISBLANK($A526),
_xlpm.Calculation,IF(_xlpm.IsPeriodBlankCondition,"",IF(_xlpm.IsPrincipalRemainingBlankCondition,"",IF(_xlpm.IsPrincipalZeroCondition,"",_xlpm.CumulativeInterestCalculation))),
_xlpm.Calculation
)</f>
        <v/>
      </c>
      <c r="N526" s="4" t="str">
        <f>_xlfn.LET(
_xlpm.CumulativePrincipalCalculation,SUM($G$29:$H526),
_xlpm.CumulativePrincipalCalculationIfPrincipalLessThenOrEqualToMonthlyPaymentCondition,$N525+$H526,
_xlpm.PrincipalOwedCalculation,$B$10-$F526,
_xlpm.IsPrincipalLessThenOrEqualToMonthlyPaymentCondition,$I525&lt;=$B$10,
_xlpm.IsPrincipalZeroCondition,ROUND($I525,2) = 0,
_xlpm.IsPrincipalRemainingBlankCondition,$I525="",
_xlpm.IsPeriodBlankCondition,ISBLANK($A526),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26" s="4" t="str">
        <f>_xlfn.LET(
_xlpm.CumulativePMICalculation,SUM($K$29:$K526),
_xlpm.IsPrincipalZeroCondition,ROUND($I525,2) = 0,
_xlpm.IsPrincipalRemainingBlankCondition,$I525="",
_xlpm.IsPeriodBlankCondition,ISBLANK($A526),
_xlpm.Calculation,IF(_xlpm.IsPeriodBlankCondition,"",IF(_xlpm.IsPrincipalRemainingBlankCondition,"",IF(_xlpm.IsPrincipalZeroCondition,"",_xlpm.CumulativePMICalculation))),
_xlpm.Calculation
)</f>
        <v/>
      </c>
      <c r="P526" s="4" t="str">
        <f t="shared" si="63"/>
        <v/>
      </c>
      <c r="Q526" s="4" t="str">
        <f>_xlfn.LET(
_xlpm.CumulativeHousingPaymentsIncludingAdditionalCosts,SUM($L$29:$L526),
_xlpm.PrincipalOwedCalculation,$B$10-$F526,
_xlpm.IsPrincipalLessThenOrEqualToMonthlyPaymentCondition,$I525&lt;=$B$10,
_xlpm.IsPrincipalZeroCondition,ROUND($I525,2) = 0,
_xlpm.IsPrincipalRemainingBlankCondition,$I525="",
_xlpm.IsPeriodBlankCondition,ISBLANK($A526),
_xlpm.Calculation,IF(_xlpm.IsPeriodBlankCondition,"",IF(_xlpm.IsPrincipalRemainingBlankCondition,"",IF(_xlpm.IsPrincipalZeroCondition,"",_xlpm.CumulativeHousingPaymentsIncludingAdditionalCosts))),
_xlpm.Calculation
)</f>
        <v/>
      </c>
    </row>
    <row r="527" spans="2:17" x14ac:dyDescent="0.3">
      <c r="B527" s="34" t="str">
        <f t="shared" si="61"/>
        <v/>
      </c>
      <c r="C527" s="53">
        <v>0.1</v>
      </c>
      <c r="D527" s="35" t="str">
        <f>_xlfn.LET(
_xlpm.Payment,IF(OR($C527&lt;&gt;$C526,$C526=""),-PMT($C527/12,COUNT($A527:$A$628),$I526),$D526),
_xlpm.IsPrincipalRemainingZeroCondition,ROUND($I526,2)=0,
_xlpm.IsPrincipalRemainingBlankCondition,$I526="",
_xlpm.IsPeriodBlankCondition,ISBLANK($A527),
_xlpm.Calculation,IF(_xlpm.IsPeriodBlankCondition,"",IF(_xlpm.IsPrincipalRemainingBlankCondition,"",IF(_xlpm.IsPrincipalRemainingZeroCondition,"",_xlpm.Payment))),
_xlpm.Calculation
)</f>
        <v/>
      </c>
      <c r="E527" s="4" t="str">
        <f t="shared" si="62"/>
        <v/>
      </c>
      <c r="F527" s="4" t="str" cm="1">
        <f t="array" ref="F527">_xlfn.LET(
_xlpm.InterestCalculation,$I526*($C527/12),
_xlpm.IsPrincipalRemainingZeroCondition,ROUND($I526,2)=0,
_xlpm.IsPrincipalRemainingBlankCondition,$I526="",
_xlpm.IsPeriodBlankCondition,ISBLANK($A527),
_xlpm.Calculation,IF(_xlpm.IsPeriodBlankCondition,"",IF(_xlpm.IsPrincipalRemainingBlankCondition,"",IF(_xlpm.IsPrincipalRemainingZeroCondition,"",_xlpm.InterestCalculation))),
_xlpm.Calculation
)</f>
        <v/>
      </c>
      <c r="G527" s="4" t="str">
        <f t="shared" si="64"/>
        <v/>
      </c>
      <c r="H527" s="4"/>
      <c r="I527" s="4" t="str">
        <f t="shared" si="57"/>
        <v/>
      </c>
      <c r="J527" s="4" t="str">
        <f t="shared" si="58"/>
        <v/>
      </c>
      <c r="K527" s="4" t="str">
        <f t="shared" si="59"/>
        <v/>
      </c>
      <c r="L527" s="4" t="str">
        <f t="shared" si="60"/>
        <v/>
      </c>
      <c r="M527" s="4" t="str">
        <f>_xlfn.LET(
_xlpm.CumulativeInterestCalculation,SUM($F$29:$F527),
_xlpm.IsPrincipalZeroCondition,ROUND($I526,2) = 0,
_xlpm.IsPrincipalRemainingBlankCondition,$I526="",
_xlpm.IsPeriodBlankCondition,ISBLANK($A527),
_xlpm.Calculation,IF(_xlpm.IsPeriodBlankCondition,"",IF(_xlpm.IsPrincipalRemainingBlankCondition,"",IF(_xlpm.IsPrincipalZeroCondition,"",_xlpm.CumulativeInterestCalculation))),
_xlpm.Calculation
)</f>
        <v/>
      </c>
      <c r="N527" s="4" t="str">
        <f>_xlfn.LET(
_xlpm.CumulativePrincipalCalculation,SUM($G$29:$H527),
_xlpm.CumulativePrincipalCalculationIfPrincipalLessThenOrEqualToMonthlyPaymentCondition,$N526+$H527,
_xlpm.PrincipalOwedCalculation,$B$10-$F527,
_xlpm.IsPrincipalLessThenOrEqualToMonthlyPaymentCondition,$I526&lt;=$B$10,
_xlpm.IsPrincipalZeroCondition,ROUND($I526,2) = 0,
_xlpm.IsPrincipalRemainingBlankCondition,$I526="",
_xlpm.IsPeriodBlankCondition,ISBLANK($A527),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27" s="4" t="str">
        <f>_xlfn.LET(
_xlpm.CumulativePMICalculation,SUM($K$29:$K527),
_xlpm.IsPrincipalZeroCondition,ROUND($I526,2) = 0,
_xlpm.IsPrincipalRemainingBlankCondition,$I526="",
_xlpm.IsPeriodBlankCondition,ISBLANK($A527),
_xlpm.Calculation,IF(_xlpm.IsPeriodBlankCondition,"",IF(_xlpm.IsPrincipalRemainingBlankCondition,"",IF(_xlpm.IsPrincipalZeroCondition,"",_xlpm.CumulativePMICalculation))),
_xlpm.Calculation
)</f>
        <v/>
      </c>
      <c r="P527" s="4" t="str">
        <f t="shared" si="63"/>
        <v/>
      </c>
      <c r="Q527" s="4" t="str">
        <f>_xlfn.LET(
_xlpm.CumulativeHousingPaymentsIncludingAdditionalCosts,SUM($L$29:$L527),
_xlpm.PrincipalOwedCalculation,$B$10-$F527,
_xlpm.IsPrincipalLessThenOrEqualToMonthlyPaymentCondition,$I526&lt;=$B$10,
_xlpm.IsPrincipalZeroCondition,ROUND($I526,2) = 0,
_xlpm.IsPrincipalRemainingBlankCondition,$I526="",
_xlpm.IsPeriodBlankCondition,ISBLANK($A527),
_xlpm.Calculation,IF(_xlpm.IsPeriodBlankCondition,"",IF(_xlpm.IsPrincipalRemainingBlankCondition,"",IF(_xlpm.IsPrincipalZeroCondition,"",_xlpm.CumulativeHousingPaymentsIncludingAdditionalCosts))),
_xlpm.Calculation
)</f>
        <v/>
      </c>
    </row>
    <row r="528" spans="2:17" x14ac:dyDescent="0.3">
      <c r="B528" s="34" t="str">
        <f t="shared" si="61"/>
        <v/>
      </c>
      <c r="C528" s="53">
        <v>0.1</v>
      </c>
      <c r="D528" s="35" t="str">
        <f>_xlfn.LET(
_xlpm.Payment,IF(OR($C528&lt;&gt;$C527,$C527=""),-PMT($C528/12,COUNT($A528:$A$628),$I527),$D527),
_xlpm.IsPrincipalRemainingZeroCondition,ROUND($I527,2)=0,
_xlpm.IsPrincipalRemainingBlankCondition,$I527="",
_xlpm.IsPeriodBlankCondition,ISBLANK($A528),
_xlpm.Calculation,IF(_xlpm.IsPeriodBlankCondition,"",IF(_xlpm.IsPrincipalRemainingBlankCondition,"",IF(_xlpm.IsPrincipalRemainingZeroCondition,"",_xlpm.Payment))),
_xlpm.Calculation
)</f>
        <v/>
      </c>
      <c r="E528" s="4" t="str">
        <f t="shared" si="62"/>
        <v/>
      </c>
      <c r="F528" s="4" t="str" cm="1">
        <f t="array" ref="F528">_xlfn.LET(
_xlpm.InterestCalculation,$I527*($C528/12),
_xlpm.IsPrincipalRemainingZeroCondition,ROUND($I527,2)=0,
_xlpm.IsPrincipalRemainingBlankCondition,$I527="",
_xlpm.IsPeriodBlankCondition,ISBLANK($A528),
_xlpm.Calculation,IF(_xlpm.IsPeriodBlankCondition,"",IF(_xlpm.IsPrincipalRemainingBlankCondition,"",IF(_xlpm.IsPrincipalRemainingZeroCondition,"",_xlpm.InterestCalculation))),
_xlpm.Calculation
)</f>
        <v/>
      </c>
      <c r="G528" s="4" t="str">
        <f t="shared" si="64"/>
        <v/>
      </c>
      <c r="H528" s="4"/>
      <c r="I528" s="4" t="str">
        <f t="shared" si="57"/>
        <v/>
      </c>
      <c r="J528" s="4" t="str">
        <f t="shared" si="58"/>
        <v/>
      </c>
      <c r="K528" s="4" t="str">
        <f t="shared" si="59"/>
        <v/>
      </c>
      <c r="L528" s="4" t="str">
        <f t="shared" si="60"/>
        <v/>
      </c>
      <c r="M528" s="4" t="str">
        <f>_xlfn.LET(
_xlpm.CumulativeInterestCalculation,SUM($F$29:$F528),
_xlpm.IsPrincipalZeroCondition,ROUND($I527,2) = 0,
_xlpm.IsPrincipalRemainingBlankCondition,$I527="",
_xlpm.IsPeriodBlankCondition,ISBLANK($A528),
_xlpm.Calculation,IF(_xlpm.IsPeriodBlankCondition,"",IF(_xlpm.IsPrincipalRemainingBlankCondition,"",IF(_xlpm.IsPrincipalZeroCondition,"",_xlpm.CumulativeInterestCalculation))),
_xlpm.Calculation
)</f>
        <v/>
      </c>
      <c r="N528" s="4" t="str">
        <f>_xlfn.LET(
_xlpm.CumulativePrincipalCalculation,SUM($G$29:$H528),
_xlpm.CumulativePrincipalCalculationIfPrincipalLessThenOrEqualToMonthlyPaymentCondition,$N527+$H528,
_xlpm.PrincipalOwedCalculation,$B$10-$F528,
_xlpm.IsPrincipalLessThenOrEqualToMonthlyPaymentCondition,$I527&lt;=$B$10,
_xlpm.IsPrincipalZeroCondition,ROUND($I527,2) = 0,
_xlpm.IsPrincipalRemainingBlankCondition,$I527="",
_xlpm.IsPeriodBlankCondition,ISBLANK($A528),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28" s="4" t="str">
        <f>_xlfn.LET(
_xlpm.CumulativePMICalculation,SUM($K$29:$K528),
_xlpm.IsPrincipalZeroCondition,ROUND($I527,2) = 0,
_xlpm.IsPrincipalRemainingBlankCondition,$I527="",
_xlpm.IsPeriodBlankCondition,ISBLANK($A528),
_xlpm.Calculation,IF(_xlpm.IsPeriodBlankCondition,"",IF(_xlpm.IsPrincipalRemainingBlankCondition,"",IF(_xlpm.IsPrincipalZeroCondition,"",_xlpm.CumulativePMICalculation))),
_xlpm.Calculation
)</f>
        <v/>
      </c>
      <c r="P528" s="4" t="str">
        <f t="shared" si="63"/>
        <v/>
      </c>
      <c r="Q528" s="4" t="str">
        <f>_xlfn.LET(
_xlpm.CumulativeHousingPaymentsIncludingAdditionalCosts,SUM($L$29:$L528),
_xlpm.PrincipalOwedCalculation,$B$10-$F528,
_xlpm.IsPrincipalLessThenOrEqualToMonthlyPaymentCondition,$I527&lt;=$B$10,
_xlpm.IsPrincipalZeroCondition,ROUND($I527,2) = 0,
_xlpm.IsPrincipalRemainingBlankCondition,$I527="",
_xlpm.IsPeriodBlankCondition,ISBLANK($A528),
_xlpm.Calculation,IF(_xlpm.IsPeriodBlankCondition,"",IF(_xlpm.IsPrincipalRemainingBlankCondition,"",IF(_xlpm.IsPrincipalZeroCondition,"",_xlpm.CumulativeHousingPaymentsIncludingAdditionalCosts))),
_xlpm.Calculation
)</f>
        <v/>
      </c>
    </row>
    <row r="529" spans="2:17" x14ac:dyDescent="0.3">
      <c r="B529" s="34" t="str">
        <f t="shared" si="61"/>
        <v/>
      </c>
      <c r="C529" s="53">
        <v>0.1</v>
      </c>
      <c r="D529" s="35" t="str">
        <f>_xlfn.LET(
_xlpm.Payment,IF(OR($C529&lt;&gt;$C528,$C528=""),-PMT($C529/12,COUNT($A529:$A$628),$I528),$D528),
_xlpm.IsPrincipalRemainingZeroCondition,ROUND($I528,2)=0,
_xlpm.IsPrincipalRemainingBlankCondition,$I528="",
_xlpm.IsPeriodBlankCondition,ISBLANK($A529),
_xlpm.Calculation,IF(_xlpm.IsPeriodBlankCondition,"",IF(_xlpm.IsPrincipalRemainingBlankCondition,"",IF(_xlpm.IsPrincipalRemainingZeroCondition,"",_xlpm.Payment))),
_xlpm.Calculation
)</f>
        <v/>
      </c>
      <c r="E529" s="4" t="str">
        <f t="shared" si="62"/>
        <v/>
      </c>
      <c r="F529" s="4" t="str" cm="1">
        <f t="array" ref="F529">_xlfn.LET(
_xlpm.InterestCalculation,$I528*($C529/12),
_xlpm.IsPrincipalRemainingZeroCondition,ROUND($I528,2)=0,
_xlpm.IsPrincipalRemainingBlankCondition,$I528="",
_xlpm.IsPeriodBlankCondition,ISBLANK($A529),
_xlpm.Calculation,IF(_xlpm.IsPeriodBlankCondition,"",IF(_xlpm.IsPrincipalRemainingBlankCondition,"",IF(_xlpm.IsPrincipalRemainingZeroCondition,"",_xlpm.InterestCalculation))),
_xlpm.Calculation
)</f>
        <v/>
      </c>
      <c r="G529" s="4" t="str">
        <f t="shared" si="64"/>
        <v/>
      </c>
      <c r="H529" s="4"/>
      <c r="I529" s="4" t="str">
        <f t="shared" si="57"/>
        <v/>
      </c>
      <c r="J529" s="4" t="str">
        <f t="shared" si="58"/>
        <v/>
      </c>
      <c r="K529" s="4" t="str">
        <f t="shared" si="59"/>
        <v/>
      </c>
      <c r="L529" s="4" t="str">
        <f t="shared" si="60"/>
        <v/>
      </c>
      <c r="M529" s="4" t="str">
        <f>_xlfn.LET(
_xlpm.CumulativeInterestCalculation,SUM($F$29:$F529),
_xlpm.IsPrincipalZeroCondition,ROUND($I528,2) = 0,
_xlpm.IsPrincipalRemainingBlankCondition,$I528="",
_xlpm.IsPeriodBlankCondition,ISBLANK($A529),
_xlpm.Calculation,IF(_xlpm.IsPeriodBlankCondition,"",IF(_xlpm.IsPrincipalRemainingBlankCondition,"",IF(_xlpm.IsPrincipalZeroCondition,"",_xlpm.CumulativeInterestCalculation))),
_xlpm.Calculation
)</f>
        <v/>
      </c>
      <c r="N529" s="4" t="str">
        <f>_xlfn.LET(
_xlpm.CumulativePrincipalCalculation,SUM($G$29:$H529),
_xlpm.CumulativePrincipalCalculationIfPrincipalLessThenOrEqualToMonthlyPaymentCondition,$N528+$H529,
_xlpm.PrincipalOwedCalculation,$B$10-$F529,
_xlpm.IsPrincipalLessThenOrEqualToMonthlyPaymentCondition,$I528&lt;=$B$10,
_xlpm.IsPrincipalZeroCondition,ROUND($I528,2) = 0,
_xlpm.IsPrincipalRemainingBlankCondition,$I528="",
_xlpm.IsPeriodBlankCondition,ISBLANK($A529),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29" s="4" t="str">
        <f>_xlfn.LET(
_xlpm.CumulativePMICalculation,SUM($K$29:$K529),
_xlpm.IsPrincipalZeroCondition,ROUND($I528,2) = 0,
_xlpm.IsPrincipalRemainingBlankCondition,$I528="",
_xlpm.IsPeriodBlankCondition,ISBLANK($A529),
_xlpm.Calculation,IF(_xlpm.IsPeriodBlankCondition,"",IF(_xlpm.IsPrincipalRemainingBlankCondition,"",IF(_xlpm.IsPrincipalZeroCondition,"",_xlpm.CumulativePMICalculation))),
_xlpm.Calculation
)</f>
        <v/>
      </c>
      <c r="P529" s="4" t="str">
        <f t="shared" si="63"/>
        <v/>
      </c>
      <c r="Q529" s="4" t="str">
        <f>_xlfn.LET(
_xlpm.CumulativeHousingPaymentsIncludingAdditionalCosts,SUM($L$29:$L529),
_xlpm.PrincipalOwedCalculation,$B$10-$F529,
_xlpm.IsPrincipalLessThenOrEqualToMonthlyPaymentCondition,$I528&lt;=$B$10,
_xlpm.IsPrincipalZeroCondition,ROUND($I528,2) = 0,
_xlpm.IsPrincipalRemainingBlankCondition,$I528="",
_xlpm.IsPeriodBlankCondition,ISBLANK($A529),
_xlpm.Calculation,IF(_xlpm.IsPeriodBlankCondition,"",IF(_xlpm.IsPrincipalRemainingBlankCondition,"",IF(_xlpm.IsPrincipalZeroCondition,"",_xlpm.CumulativeHousingPaymentsIncludingAdditionalCosts))),
_xlpm.Calculation
)</f>
        <v/>
      </c>
    </row>
    <row r="530" spans="2:17" x14ac:dyDescent="0.3">
      <c r="B530" s="34" t="str">
        <f t="shared" si="61"/>
        <v/>
      </c>
      <c r="C530" s="53">
        <v>0.1</v>
      </c>
      <c r="D530" s="35" t="str">
        <f>_xlfn.LET(
_xlpm.Payment,IF(OR($C530&lt;&gt;$C529,$C529=""),-PMT($C530/12,COUNT($A530:$A$628),$I529),$D529),
_xlpm.IsPrincipalRemainingZeroCondition,ROUND($I529,2)=0,
_xlpm.IsPrincipalRemainingBlankCondition,$I529="",
_xlpm.IsPeriodBlankCondition,ISBLANK($A530),
_xlpm.Calculation,IF(_xlpm.IsPeriodBlankCondition,"",IF(_xlpm.IsPrincipalRemainingBlankCondition,"",IF(_xlpm.IsPrincipalRemainingZeroCondition,"",_xlpm.Payment))),
_xlpm.Calculation
)</f>
        <v/>
      </c>
      <c r="E530" s="4" t="str">
        <f t="shared" si="62"/>
        <v/>
      </c>
      <c r="F530" s="4" t="str" cm="1">
        <f t="array" ref="F530">_xlfn.LET(
_xlpm.InterestCalculation,$I529*($C530/12),
_xlpm.IsPrincipalRemainingZeroCondition,ROUND($I529,2)=0,
_xlpm.IsPrincipalRemainingBlankCondition,$I529="",
_xlpm.IsPeriodBlankCondition,ISBLANK($A530),
_xlpm.Calculation,IF(_xlpm.IsPeriodBlankCondition,"",IF(_xlpm.IsPrincipalRemainingBlankCondition,"",IF(_xlpm.IsPrincipalRemainingZeroCondition,"",_xlpm.InterestCalculation))),
_xlpm.Calculation
)</f>
        <v/>
      </c>
      <c r="G530" s="4" t="str">
        <f t="shared" si="64"/>
        <v/>
      </c>
      <c r="H530" s="4"/>
      <c r="I530" s="4" t="str">
        <f t="shared" si="57"/>
        <v/>
      </c>
      <c r="J530" s="4" t="str">
        <f t="shared" si="58"/>
        <v/>
      </c>
      <c r="K530" s="4" t="str">
        <f t="shared" si="59"/>
        <v/>
      </c>
      <c r="L530" s="4" t="str">
        <f t="shared" si="60"/>
        <v/>
      </c>
      <c r="M530" s="4" t="str">
        <f>_xlfn.LET(
_xlpm.CumulativeInterestCalculation,SUM($F$29:$F530),
_xlpm.IsPrincipalZeroCondition,ROUND($I529,2) = 0,
_xlpm.IsPrincipalRemainingBlankCondition,$I529="",
_xlpm.IsPeriodBlankCondition,ISBLANK($A530),
_xlpm.Calculation,IF(_xlpm.IsPeriodBlankCondition,"",IF(_xlpm.IsPrincipalRemainingBlankCondition,"",IF(_xlpm.IsPrincipalZeroCondition,"",_xlpm.CumulativeInterestCalculation))),
_xlpm.Calculation
)</f>
        <v/>
      </c>
      <c r="N530" s="4" t="str">
        <f>_xlfn.LET(
_xlpm.CumulativePrincipalCalculation,SUM($G$29:$H530),
_xlpm.CumulativePrincipalCalculationIfPrincipalLessThenOrEqualToMonthlyPaymentCondition,$N529+$H530,
_xlpm.PrincipalOwedCalculation,$B$10-$F530,
_xlpm.IsPrincipalLessThenOrEqualToMonthlyPaymentCondition,$I529&lt;=$B$10,
_xlpm.IsPrincipalZeroCondition,ROUND($I529,2) = 0,
_xlpm.IsPrincipalRemainingBlankCondition,$I529="",
_xlpm.IsPeriodBlankCondition,ISBLANK($A530),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30" s="4" t="str">
        <f>_xlfn.LET(
_xlpm.CumulativePMICalculation,SUM($K$29:$K530),
_xlpm.IsPrincipalZeroCondition,ROUND($I529,2) = 0,
_xlpm.IsPrincipalRemainingBlankCondition,$I529="",
_xlpm.IsPeriodBlankCondition,ISBLANK($A530),
_xlpm.Calculation,IF(_xlpm.IsPeriodBlankCondition,"",IF(_xlpm.IsPrincipalRemainingBlankCondition,"",IF(_xlpm.IsPrincipalZeroCondition,"",_xlpm.CumulativePMICalculation))),
_xlpm.Calculation
)</f>
        <v/>
      </c>
      <c r="P530" s="4" t="str">
        <f t="shared" si="63"/>
        <v/>
      </c>
      <c r="Q530" s="4" t="str">
        <f>_xlfn.LET(
_xlpm.CumulativeHousingPaymentsIncludingAdditionalCosts,SUM($L$29:$L530),
_xlpm.PrincipalOwedCalculation,$B$10-$F530,
_xlpm.IsPrincipalLessThenOrEqualToMonthlyPaymentCondition,$I529&lt;=$B$10,
_xlpm.IsPrincipalZeroCondition,ROUND($I529,2) = 0,
_xlpm.IsPrincipalRemainingBlankCondition,$I529="",
_xlpm.IsPeriodBlankCondition,ISBLANK($A530),
_xlpm.Calculation,IF(_xlpm.IsPeriodBlankCondition,"",IF(_xlpm.IsPrincipalRemainingBlankCondition,"",IF(_xlpm.IsPrincipalZeroCondition,"",_xlpm.CumulativeHousingPaymentsIncludingAdditionalCosts))),
_xlpm.Calculation
)</f>
        <v/>
      </c>
    </row>
    <row r="531" spans="2:17" x14ac:dyDescent="0.3">
      <c r="B531" s="34" t="str">
        <f t="shared" si="61"/>
        <v/>
      </c>
      <c r="C531" s="53">
        <v>0.1</v>
      </c>
      <c r="D531" s="35" t="str">
        <f>_xlfn.LET(
_xlpm.Payment,IF(OR($C531&lt;&gt;$C530,$C530=""),-PMT($C531/12,COUNT($A531:$A$628),$I530),$D530),
_xlpm.IsPrincipalRemainingZeroCondition,ROUND($I530,2)=0,
_xlpm.IsPrincipalRemainingBlankCondition,$I530="",
_xlpm.IsPeriodBlankCondition,ISBLANK($A531),
_xlpm.Calculation,IF(_xlpm.IsPeriodBlankCondition,"",IF(_xlpm.IsPrincipalRemainingBlankCondition,"",IF(_xlpm.IsPrincipalRemainingZeroCondition,"",_xlpm.Payment))),
_xlpm.Calculation
)</f>
        <v/>
      </c>
      <c r="E531" s="4" t="str">
        <f t="shared" si="62"/>
        <v/>
      </c>
      <c r="F531" s="4" t="str" cm="1">
        <f t="array" ref="F531">_xlfn.LET(
_xlpm.InterestCalculation,$I530*($C531/12),
_xlpm.IsPrincipalRemainingZeroCondition,ROUND($I530,2)=0,
_xlpm.IsPrincipalRemainingBlankCondition,$I530="",
_xlpm.IsPeriodBlankCondition,ISBLANK($A531),
_xlpm.Calculation,IF(_xlpm.IsPeriodBlankCondition,"",IF(_xlpm.IsPrincipalRemainingBlankCondition,"",IF(_xlpm.IsPrincipalRemainingZeroCondition,"",_xlpm.InterestCalculation))),
_xlpm.Calculation
)</f>
        <v/>
      </c>
      <c r="G531" s="4" t="str">
        <f t="shared" si="64"/>
        <v/>
      </c>
      <c r="H531" s="4"/>
      <c r="I531" s="4" t="str">
        <f t="shared" si="57"/>
        <v/>
      </c>
      <c r="J531" s="4" t="str">
        <f t="shared" si="58"/>
        <v/>
      </c>
      <c r="K531" s="4" t="str">
        <f t="shared" si="59"/>
        <v/>
      </c>
      <c r="L531" s="4" t="str">
        <f t="shared" si="60"/>
        <v/>
      </c>
      <c r="M531" s="4" t="str">
        <f>_xlfn.LET(
_xlpm.CumulativeInterestCalculation,SUM($F$29:$F531),
_xlpm.IsPrincipalZeroCondition,ROUND($I530,2) = 0,
_xlpm.IsPrincipalRemainingBlankCondition,$I530="",
_xlpm.IsPeriodBlankCondition,ISBLANK($A531),
_xlpm.Calculation,IF(_xlpm.IsPeriodBlankCondition,"",IF(_xlpm.IsPrincipalRemainingBlankCondition,"",IF(_xlpm.IsPrincipalZeroCondition,"",_xlpm.CumulativeInterestCalculation))),
_xlpm.Calculation
)</f>
        <v/>
      </c>
      <c r="N531" s="4" t="str">
        <f>_xlfn.LET(
_xlpm.CumulativePrincipalCalculation,SUM($G$29:$H531),
_xlpm.CumulativePrincipalCalculationIfPrincipalLessThenOrEqualToMonthlyPaymentCondition,$N530+$H531,
_xlpm.PrincipalOwedCalculation,$B$10-$F531,
_xlpm.IsPrincipalLessThenOrEqualToMonthlyPaymentCondition,$I530&lt;=$B$10,
_xlpm.IsPrincipalZeroCondition,ROUND($I530,2) = 0,
_xlpm.IsPrincipalRemainingBlankCondition,$I530="",
_xlpm.IsPeriodBlankCondition,ISBLANK($A531),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31" s="4" t="str">
        <f>_xlfn.LET(
_xlpm.CumulativePMICalculation,SUM($K$29:$K531),
_xlpm.IsPrincipalZeroCondition,ROUND($I530,2) = 0,
_xlpm.IsPrincipalRemainingBlankCondition,$I530="",
_xlpm.IsPeriodBlankCondition,ISBLANK($A531),
_xlpm.Calculation,IF(_xlpm.IsPeriodBlankCondition,"",IF(_xlpm.IsPrincipalRemainingBlankCondition,"",IF(_xlpm.IsPrincipalZeroCondition,"",_xlpm.CumulativePMICalculation))),
_xlpm.Calculation
)</f>
        <v/>
      </c>
      <c r="P531" s="4" t="str">
        <f t="shared" si="63"/>
        <v/>
      </c>
      <c r="Q531" s="4" t="str">
        <f>_xlfn.LET(
_xlpm.CumulativeHousingPaymentsIncludingAdditionalCosts,SUM($L$29:$L531),
_xlpm.PrincipalOwedCalculation,$B$10-$F531,
_xlpm.IsPrincipalLessThenOrEqualToMonthlyPaymentCondition,$I530&lt;=$B$10,
_xlpm.IsPrincipalZeroCondition,ROUND($I530,2) = 0,
_xlpm.IsPrincipalRemainingBlankCondition,$I530="",
_xlpm.IsPeriodBlankCondition,ISBLANK($A531),
_xlpm.Calculation,IF(_xlpm.IsPeriodBlankCondition,"",IF(_xlpm.IsPrincipalRemainingBlankCondition,"",IF(_xlpm.IsPrincipalZeroCondition,"",_xlpm.CumulativeHousingPaymentsIncludingAdditionalCosts))),
_xlpm.Calculation
)</f>
        <v/>
      </c>
    </row>
    <row r="532" spans="2:17" x14ac:dyDescent="0.3">
      <c r="B532" s="34" t="str">
        <f t="shared" si="61"/>
        <v/>
      </c>
      <c r="C532" s="53">
        <v>0.1</v>
      </c>
      <c r="D532" s="35" t="str">
        <f>_xlfn.LET(
_xlpm.Payment,IF(OR($C532&lt;&gt;$C531,$C531=""),-PMT($C532/12,COUNT($A532:$A$628),$I531),$D531),
_xlpm.IsPrincipalRemainingZeroCondition,ROUND($I531,2)=0,
_xlpm.IsPrincipalRemainingBlankCondition,$I531="",
_xlpm.IsPeriodBlankCondition,ISBLANK($A532),
_xlpm.Calculation,IF(_xlpm.IsPeriodBlankCondition,"",IF(_xlpm.IsPrincipalRemainingBlankCondition,"",IF(_xlpm.IsPrincipalRemainingZeroCondition,"",_xlpm.Payment))),
_xlpm.Calculation
)</f>
        <v/>
      </c>
      <c r="E532" s="4" t="str">
        <f t="shared" si="62"/>
        <v/>
      </c>
      <c r="F532" s="4" t="str" cm="1">
        <f t="array" ref="F532">_xlfn.LET(
_xlpm.InterestCalculation,$I531*($C532/12),
_xlpm.IsPrincipalRemainingZeroCondition,ROUND($I531,2)=0,
_xlpm.IsPrincipalRemainingBlankCondition,$I531="",
_xlpm.IsPeriodBlankCondition,ISBLANK($A532),
_xlpm.Calculation,IF(_xlpm.IsPeriodBlankCondition,"",IF(_xlpm.IsPrincipalRemainingBlankCondition,"",IF(_xlpm.IsPrincipalRemainingZeroCondition,"",_xlpm.InterestCalculation))),
_xlpm.Calculation
)</f>
        <v/>
      </c>
      <c r="G532" s="4" t="str">
        <f t="shared" si="64"/>
        <v/>
      </c>
      <c r="H532" s="4"/>
      <c r="I532" s="4" t="str">
        <f t="shared" si="57"/>
        <v/>
      </c>
      <c r="J532" s="4" t="str">
        <f t="shared" si="58"/>
        <v/>
      </c>
      <c r="K532" s="4" t="str">
        <f t="shared" si="59"/>
        <v/>
      </c>
      <c r="L532" s="4" t="str">
        <f t="shared" si="60"/>
        <v/>
      </c>
      <c r="M532" s="4" t="str">
        <f>_xlfn.LET(
_xlpm.CumulativeInterestCalculation,SUM($F$29:$F532),
_xlpm.IsPrincipalZeroCondition,ROUND($I531,2) = 0,
_xlpm.IsPrincipalRemainingBlankCondition,$I531="",
_xlpm.IsPeriodBlankCondition,ISBLANK($A532),
_xlpm.Calculation,IF(_xlpm.IsPeriodBlankCondition,"",IF(_xlpm.IsPrincipalRemainingBlankCondition,"",IF(_xlpm.IsPrincipalZeroCondition,"",_xlpm.CumulativeInterestCalculation))),
_xlpm.Calculation
)</f>
        <v/>
      </c>
      <c r="N532" s="4" t="str">
        <f>_xlfn.LET(
_xlpm.CumulativePrincipalCalculation,SUM($G$29:$H532),
_xlpm.CumulativePrincipalCalculationIfPrincipalLessThenOrEqualToMonthlyPaymentCondition,$N531+$H532,
_xlpm.PrincipalOwedCalculation,$B$10-$F532,
_xlpm.IsPrincipalLessThenOrEqualToMonthlyPaymentCondition,$I531&lt;=$B$10,
_xlpm.IsPrincipalZeroCondition,ROUND($I531,2) = 0,
_xlpm.IsPrincipalRemainingBlankCondition,$I531="",
_xlpm.IsPeriodBlankCondition,ISBLANK($A532),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32" s="4" t="str">
        <f>_xlfn.LET(
_xlpm.CumulativePMICalculation,SUM($K$29:$K532),
_xlpm.IsPrincipalZeroCondition,ROUND($I531,2) = 0,
_xlpm.IsPrincipalRemainingBlankCondition,$I531="",
_xlpm.IsPeriodBlankCondition,ISBLANK($A532),
_xlpm.Calculation,IF(_xlpm.IsPeriodBlankCondition,"",IF(_xlpm.IsPrincipalRemainingBlankCondition,"",IF(_xlpm.IsPrincipalZeroCondition,"",_xlpm.CumulativePMICalculation))),
_xlpm.Calculation
)</f>
        <v/>
      </c>
      <c r="P532" s="4" t="str">
        <f t="shared" si="63"/>
        <v/>
      </c>
      <c r="Q532" s="4" t="str">
        <f>_xlfn.LET(
_xlpm.CumulativeHousingPaymentsIncludingAdditionalCosts,SUM($L$29:$L532),
_xlpm.PrincipalOwedCalculation,$B$10-$F532,
_xlpm.IsPrincipalLessThenOrEqualToMonthlyPaymentCondition,$I531&lt;=$B$10,
_xlpm.IsPrincipalZeroCondition,ROUND($I531,2) = 0,
_xlpm.IsPrincipalRemainingBlankCondition,$I531="",
_xlpm.IsPeriodBlankCondition,ISBLANK($A532),
_xlpm.Calculation,IF(_xlpm.IsPeriodBlankCondition,"",IF(_xlpm.IsPrincipalRemainingBlankCondition,"",IF(_xlpm.IsPrincipalZeroCondition,"",_xlpm.CumulativeHousingPaymentsIncludingAdditionalCosts))),
_xlpm.Calculation
)</f>
        <v/>
      </c>
    </row>
    <row r="533" spans="2:17" x14ac:dyDescent="0.3">
      <c r="B533" s="34" t="str">
        <f t="shared" si="61"/>
        <v/>
      </c>
      <c r="C533" s="53">
        <v>0.1</v>
      </c>
      <c r="D533" s="35" t="str">
        <f>_xlfn.LET(
_xlpm.Payment,IF(OR($C533&lt;&gt;$C532,$C532=""),-PMT($C533/12,COUNT($A533:$A$628),$I532),$D532),
_xlpm.IsPrincipalRemainingZeroCondition,ROUND($I532,2)=0,
_xlpm.IsPrincipalRemainingBlankCondition,$I532="",
_xlpm.IsPeriodBlankCondition,ISBLANK($A533),
_xlpm.Calculation,IF(_xlpm.IsPeriodBlankCondition,"",IF(_xlpm.IsPrincipalRemainingBlankCondition,"",IF(_xlpm.IsPrincipalRemainingZeroCondition,"",_xlpm.Payment))),
_xlpm.Calculation
)</f>
        <v/>
      </c>
      <c r="E533" s="4" t="str">
        <f t="shared" si="62"/>
        <v/>
      </c>
      <c r="F533" s="4" t="str" cm="1">
        <f t="array" ref="F533">_xlfn.LET(
_xlpm.InterestCalculation,$I532*($C533/12),
_xlpm.IsPrincipalRemainingZeroCondition,ROUND($I532,2)=0,
_xlpm.IsPrincipalRemainingBlankCondition,$I532="",
_xlpm.IsPeriodBlankCondition,ISBLANK($A533),
_xlpm.Calculation,IF(_xlpm.IsPeriodBlankCondition,"",IF(_xlpm.IsPrincipalRemainingBlankCondition,"",IF(_xlpm.IsPrincipalRemainingZeroCondition,"",_xlpm.InterestCalculation))),
_xlpm.Calculation
)</f>
        <v/>
      </c>
      <c r="G533" s="4" t="str">
        <f t="shared" si="64"/>
        <v/>
      </c>
      <c r="H533" s="4"/>
      <c r="I533" s="4" t="str">
        <f t="shared" si="57"/>
        <v/>
      </c>
      <c r="J533" s="4" t="str">
        <f t="shared" si="58"/>
        <v/>
      </c>
      <c r="K533" s="4" t="str">
        <f t="shared" si="59"/>
        <v/>
      </c>
      <c r="L533" s="4" t="str">
        <f t="shared" si="60"/>
        <v/>
      </c>
      <c r="M533" s="4" t="str">
        <f>_xlfn.LET(
_xlpm.CumulativeInterestCalculation,SUM($F$29:$F533),
_xlpm.IsPrincipalZeroCondition,ROUND($I532,2) = 0,
_xlpm.IsPrincipalRemainingBlankCondition,$I532="",
_xlpm.IsPeriodBlankCondition,ISBLANK($A533),
_xlpm.Calculation,IF(_xlpm.IsPeriodBlankCondition,"",IF(_xlpm.IsPrincipalRemainingBlankCondition,"",IF(_xlpm.IsPrincipalZeroCondition,"",_xlpm.CumulativeInterestCalculation))),
_xlpm.Calculation
)</f>
        <v/>
      </c>
      <c r="N533" s="4" t="str">
        <f>_xlfn.LET(
_xlpm.CumulativePrincipalCalculation,SUM($G$29:$H533),
_xlpm.CumulativePrincipalCalculationIfPrincipalLessThenOrEqualToMonthlyPaymentCondition,$N532+$H533,
_xlpm.PrincipalOwedCalculation,$B$10-$F533,
_xlpm.IsPrincipalLessThenOrEqualToMonthlyPaymentCondition,$I532&lt;=$B$10,
_xlpm.IsPrincipalZeroCondition,ROUND($I532,2) = 0,
_xlpm.IsPrincipalRemainingBlankCondition,$I532="",
_xlpm.IsPeriodBlankCondition,ISBLANK($A533),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33" s="4" t="str">
        <f>_xlfn.LET(
_xlpm.CumulativePMICalculation,SUM($K$29:$K533),
_xlpm.IsPrincipalZeroCondition,ROUND($I532,2) = 0,
_xlpm.IsPrincipalRemainingBlankCondition,$I532="",
_xlpm.IsPeriodBlankCondition,ISBLANK($A533),
_xlpm.Calculation,IF(_xlpm.IsPeriodBlankCondition,"",IF(_xlpm.IsPrincipalRemainingBlankCondition,"",IF(_xlpm.IsPrincipalZeroCondition,"",_xlpm.CumulativePMICalculation))),
_xlpm.Calculation
)</f>
        <v/>
      </c>
      <c r="P533" s="4" t="str">
        <f t="shared" si="63"/>
        <v/>
      </c>
      <c r="Q533" s="4" t="str">
        <f>_xlfn.LET(
_xlpm.CumulativeHousingPaymentsIncludingAdditionalCosts,SUM($L$29:$L533),
_xlpm.PrincipalOwedCalculation,$B$10-$F533,
_xlpm.IsPrincipalLessThenOrEqualToMonthlyPaymentCondition,$I532&lt;=$B$10,
_xlpm.IsPrincipalZeroCondition,ROUND($I532,2) = 0,
_xlpm.IsPrincipalRemainingBlankCondition,$I532="",
_xlpm.IsPeriodBlankCondition,ISBLANK($A533),
_xlpm.Calculation,IF(_xlpm.IsPeriodBlankCondition,"",IF(_xlpm.IsPrincipalRemainingBlankCondition,"",IF(_xlpm.IsPrincipalZeroCondition,"",_xlpm.CumulativeHousingPaymentsIncludingAdditionalCosts))),
_xlpm.Calculation
)</f>
        <v/>
      </c>
    </row>
    <row r="534" spans="2:17" x14ac:dyDescent="0.3">
      <c r="B534" s="34" t="str">
        <f t="shared" si="61"/>
        <v/>
      </c>
      <c r="C534" s="53">
        <v>0.1</v>
      </c>
      <c r="D534" s="35" t="str">
        <f>_xlfn.LET(
_xlpm.Payment,IF(OR($C534&lt;&gt;$C533,$C533=""),-PMT($C534/12,COUNT($A534:$A$628),$I533),$D533),
_xlpm.IsPrincipalRemainingZeroCondition,ROUND($I533,2)=0,
_xlpm.IsPrincipalRemainingBlankCondition,$I533="",
_xlpm.IsPeriodBlankCondition,ISBLANK($A534),
_xlpm.Calculation,IF(_xlpm.IsPeriodBlankCondition,"",IF(_xlpm.IsPrincipalRemainingBlankCondition,"",IF(_xlpm.IsPrincipalRemainingZeroCondition,"",_xlpm.Payment))),
_xlpm.Calculation
)</f>
        <v/>
      </c>
      <c r="E534" s="4" t="str">
        <f t="shared" si="62"/>
        <v/>
      </c>
      <c r="F534" s="4" t="str" cm="1">
        <f t="array" ref="F534">_xlfn.LET(
_xlpm.InterestCalculation,$I533*($C534/12),
_xlpm.IsPrincipalRemainingZeroCondition,ROUND($I533,2)=0,
_xlpm.IsPrincipalRemainingBlankCondition,$I533="",
_xlpm.IsPeriodBlankCondition,ISBLANK($A534),
_xlpm.Calculation,IF(_xlpm.IsPeriodBlankCondition,"",IF(_xlpm.IsPrincipalRemainingBlankCondition,"",IF(_xlpm.IsPrincipalRemainingZeroCondition,"",_xlpm.InterestCalculation))),
_xlpm.Calculation
)</f>
        <v/>
      </c>
      <c r="G534" s="4" t="str">
        <f t="shared" si="64"/>
        <v/>
      </c>
      <c r="H534" s="4"/>
      <c r="I534" s="4" t="str">
        <f t="shared" si="57"/>
        <v/>
      </c>
      <c r="J534" s="4" t="str">
        <f t="shared" si="58"/>
        <v/>
      </c>
      <c r="K534" s="4" t="str">
        <f t="shared" si="59"/>
        <v/>
      </c>
      <c r="L534" s="4" t="str">
        <f t="shared" si="60"/>
        <v/>
      </c>
      <c r="M534" s="4" t="str">
        <f>_xlfn.LET(
_xlpm.CumulativeInterestCalculation,SUM($F$29:$F534),
_xlpm.IsPrincipalZeroCondition,ROUND($I533,2) = 0,
_xlpm.IsPrincipalRemainingBlankCondition,$I533="",
_xlpm.IsPeriodBlankCondition,ISBLANK($A534),
_xlpm.Calculation,IF(_xlpm.IsPeriodBlankCondition,"",IF(_xlpm.IsPrincipalRemainingBlankCondition,"",IF(_xlpm.IsPrincipalZeroCondition,"",_xlpm.CumulativeInterestCalculation))),
_xlpm.Calculation
)</f>
        <v/>
      </c>
      <c r="N534" s="4" t="str">
        <f>_xlfn.LET(
_xlpm.CumulativePrincipalCalculation,SUM($G$29:$H534),
_xlpm.CumulativePrincipalCalculationIfPrincipalLessThenOrEqualToMonthlyPaymentCondition,$N533+$H534,
_xlpm.PrincipalOwedCalculation,$B$10-$F534,
_xlpm.IsPrincipalLessThenOrEqualToMonthlyPaymentCondition,$I533&lt;=$B$10,
_xlpm.IsPrincipalZeroCondition,ROUND($I533,2) = 0,
_xlpm.IsPrincipalRemainingBlankCondition,$I533="",
_xlpm.IsPeriodBlankCondition,ISBLANK($A534),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34" s="4" t="str">
        <f>_xlfn.LET(
_xlpm.CumulativePMICalculation,SUM($K$29:$K534),
_xlpm.IsPrincipalZeroCondition,ROUND($I533,2) = 0,
_xlpm.IsPrincipalRemainingBlankCondition,$I533="",
_xlpm.IsPeriodBlankCondition,ISBLANK($A534),
_xlpm.Calculation,IF(_xlpm.IsPeriodBlankCondition,"",IF(_xlpm.IsPrincipalRemainingBlankCondition,"",IF(_xlpm.IsPrincipalZeroCondition,"",_xlpm.CumulativePMICalculation))),
_xlpm.Calculation
)</f>
        <v/>
      </c>
      <c r="P534" s="4" t="str">
        <f t="shared" si="63"/>
        <v/>
      </c>
      <c r="Q534" s="4" t="str">
        <f>_xlfn.LET(
_xlpm.CumulativeHousingPaymentsIncludingAdditionalCosts,SUM($L$29:$L534),
_xlpm.PrincipalOwedCalculation,$B$10-$F534,
_xlpm.IsPrincipalLessThenOrEqualToMonthlyPaymentCondition,$I533&lt;=$B$10,
_xlpm.IsPrincipalZeroCondition,ROUND($I533,2) = 0,
_xlpm.IsPrincipalRemainingBlankCondition,$I533="",
_xlpm.IsPeriodBlankCondition,ISBLANK($A534),
_xlpm.Calculation,IF(_xlpm.IsPeriodBlankCondition,"",IF(_xlpm.IsPrincipalRemainingBlankCondition,"",IF(_xlpm.IsPrincipalZeroCondition,"",_xlpm.CumulativeHousingPaymentsIncludingAdditionalCosts))),
_xlpm.Calculation
)</f>
        <v/>
      </c>
    </row>
    <row r="535" spans="2:17" x14ac:dyDescent="0.3">
      <c r="B535" s="34" t="str">
        <f t="shared" si="61"/>
        <v/>
      </c>
      <c r="C535" s="53">
        <v>0.1</v>
      </c>
      <c r="D535" s="35" t="str">
        <f>_xlfn.LET(
_xlpm.Payment,IF(OR($C535&lt;&gt;$C534,$C534=""),-PMT($C535/12,COUNT($A535:$A$628),$I534),$D534),
_xlpm.IsPrincipalRemainingZeroCondition,ROUND($I534,2)=0,
_xlpm.IsPrincipalRemainingBlankCondition,$I534="",
_xlpm.IsPeriodBlankCondition,ISBLANK($A535),
_xlpm.Calculation,IF(_xlpm.IsPeriodBlankCondition,"",IF(_xlpm.IsPrincipalRemainingBlankCondition,"",IF(_xlpm.IsPrincipalRemainingZeroCondition,"",_xlpm.Payment))),
_xlpm.Calculation
)</f>
        <v/>
      </c>
      <c r="E535" s="4" t="str">
        <f t="shared" si="62"/>
        <v/>
      </c>
      <c r="F535" s="4" t="str" cm="1">
        <f t="array" ref="F535">_xlfn.LET(
_xlpm.InterestCalculation,$I534*($C535/12),
_xlpm.IsPrincipalRemainingZeroCondition,ROUND($I534,2)=0,
_xlpm.IsPrincipalRemainingBlankCondition,$I534="",
_xlpm.IsPeriodBlankCondition,ISBLANK($A535),
_xlpm.Calculation,IF(_xlpm.IsPeriodBlankCondition,"",IF(_xlpm.IsPrincipalRemainingBlankCondition,"",IF(_xlpm.IsPrincipalRemainingZeroCondition,"",_xlpm.InterestCalculation))),
_xlpm.Calculation
)</f>
        <v/>
      </c>
      <c r="G535" s="4" t="str">
        <f t="shared" si="64"/>
        <v/>
      </c>
      <c r="H535" s="4"/>
      <c r="I535" s="4" t="str">
        <f t="shared" si="57"/>
        <v/>
      </c>
      <c r="J535" s="4" t="str">
        <f t="shared" si="58"/>
        <v/>
      </c>
      <c r="K535" s="4" t="str">
        <f t="shared" si="59"/>
        <v/>
      </c>
      <c r="L535" s="4" t="str">
        <f t="shared" si="60"/>
        <v/>
      </c>
      <c r="M535" s="4" t="str">
        <f>_xlfn.LET(
_xlpm.CumulativeInterestCalculation,SUM($F$29:$F535),
_xlpm.IsPrincipalZeroCondition,ROUND($I534,2) = 0,
_xlpm.IsPrincipalRemainingBlankCondition,$I534="",
_xlpm.IsPeriodBlankCondition,ISBLANK($A535),
_xlpm.Calculation,IF(_xlpm.IsPeriodBlankCondition,"",IF(_xlpm.IsPrincipalRemainingBlankCondition,"",IF(_xlpm.IsPrincipalZeroCondition,"",_xlpm.CumulativeInterestCalculation))),
_xlpm.Calculation
)</f>
        <v/>
      </c>
      <c r="N535" s="4" t="str">
        <f>_xlfn.LET(
_xlpm.CumulativePrincipalCalculation,SUM($G$29:$H535),
_xlpm.CumulativePrincipalCalculationIfPrincipalLessThenOrEqualToMonthlyPaymentCondition,$N534+$H535,
_xlpm.PrincipalOwedCalculation,$B$10-$F535,
_xlpm.IsPrincipalLessThenOrEqualToMonthlyPaymentCondition,$I534&lt;=$B$10,
_xlpm.IsPrincipalZeroCondition,ROUND($I534,2) = 0,
_xlpm.IsPrincipalRemainingBlankCondition,$I534="",
_xlpm.IsPeriodBlankCondition,ISBLANK($A535),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35" s="4" t="str">
        <f>_xlfn.LET(
_xlpm.CumulativePMICalculation,SUM($K$29:$K535),
_xlpm.IsPrincipalZeroCondition,ROUND($I534,2) = 0,
_xlpm.IsPrincipalRemainingBlankCondition,$I534="",
_xlpm.IsPeriodBlankCondition,ISBLANK($A535),
_xlpm.Calculation,IF(_xlpm.IsPeriodBlankCondition,"",IF(_xlpm.IsPrincipalRemainingBlankCondition,"",IF(_xlpm.IsPrincipalZeroCondition,"",_xlpm.CumulativePMICalculation))),
_xlpm.Calculation
)</f>
        <v/>
      </c>
      <c r="P535" s="4" t="str">
        <f t="shared" si="63"/>
        <v/>
      </c>
      <c r="Q535" s="4" t="str">
        <f>_xlfn.LET(
_xlpm.CumulativeHousingPaymentsIncludingAdditionalCosts,SUM($L$29:$L535),
_xlpm.PrincipalOwedCalculation,$B$10-$F535,
_xlpm.IsPrincipalLessThenOrEqualToMonthlyPaymentCondition,$I534&lt;=$B$10,
_xlpm.IsPrincipalZeroCondition,ROUND($I534,2) = 0,
_xlpm.IsPrincipalRemainingBlankCondition,$I534="",
_xlpm.IsPeriodBlankCondition,ISBLANK($A535),
_xlpm.Calculation,IF(_xlpm.IsPeriodBlankCondition,"",IF(_xlpm.IsPrincipalRemainingBlankCondition,"",IF(_xlpm.IsPrincipalZeroCondition,"",_xlpm.CumulativeHousingPaymentsIncludingAdditionalCosts))),
_xlpm.Calculation
)</f>
        <v/>
      </c>
    </row>
    <row r="536" spans="2:17" x14ac:dyDescent="0.3">
      <c r="B536" s="34" t="str">
        <f t="shared" si="61"/>
        <v/>
      </c>
      <c r="C536" s="53">
        <v>0.1</v>
      </c>
      <c r="D536" s="35" t="str">
        <f>_xlfn.LET(
_xlpm.Payment,IF(OR($C536&lt;&gt;$C535,$C535=""),-PMT($C536/12,COUNT($A536:$A$628),$I535),$D535),
_xlpm.IsPrincipalRemainingZeroCondition,ROUND($I535,2)=0,
_xlpm.IsPrincipalRemainingBlankCondition,$I535="",
_xlpm.IsPeriodBlankCondition,ISBLANK($A536),
_xlpm.Calculation,IF(_xlpm.IsPeriodBlankCondition,"",IF(_xlpm.IsPrincipalRemainingBlankCondition,"",IF(_xlpm.IsPrincipalRemainingZeroCondition,"",_xlpm.Payment))),
_xlpm.Calculation
)</f>
        <v/>
      </c>
      <c r="E536" s="4" t="str">
        <f t="shared" si="62"/>
        <v/>
      </c>
      <c r="F536" s="4" t="str" cm="1">
        <f t="array" ref="F536">_xlfn.LET(
_xlpm.InterestCalculation,$I535*($C536/12),
_xlpm.IsPrincipalRemainingZeroCondition,ROUND($I535,2)=0,
_xlpm.IsPrincipalRemainingBlankCondition,$I535="",
_xlpm.IsPeriodBlankCondition,ISBLANK($A536),
_xlpm.Calculation,IF(_xlpm.IsPeriodBlankCondition,"",IF(_xlpm.IsPrincipalRemainingBlankCondition,"",IF(_xlpm.IsPrincipalRemainingZeroCondition,"",_xlpm.InterestCalculation))),
_xlpm.Calculation
)</f>
        <v/>
      </c>
      <c r="G536" s="4" t="str">
        <f t="shared" si="64"/>
        <v/>
      </c>
      <c r="H536" s="4"/>
      <c r="I536" s="4" t="str">
        <f t="shared" si="57"/>
        <v/>
      </c>
      <c r="J536" s="4" t="str">
        <f t="shared" si="58"/>
        <v/>
      </c>
      <c r="K536" s="4" t="str">
        <f t="shared" si="59"/>
        <v/>
      </c>
      <c r="L536" s="4" t="str">
        <f t="shared" si="60"/>
        <v/>
      </c>
      <c r="M536" s="4" t="str">
        <f>_xlfn.LET(
_xlpm.CumulativeInterestCalculation,SUM($F$29:$F536),
_xlpm.IsPrincipalZeroCondition,ROUND($I535,2) = 0,
_xlpm.IsPrincipalRemainingBlankCondition,$I535="",
_xlpm.IsPeriodBlankCondition,ISBLANK($A536),
_xlpm.Calculation,IF(_xlpm.IsPeriodBlankCondition,"",IF(_xlpm.IsPrincipalRemainingBlankCondition,"",IF(_xlpm.IsPrincipalZeroCondition,"",_xlpm.CumulativeInterestCalculation))),
_xlpm.Calculation
)</f>
        <v/>
      </c>
      <c r="N536" s="4" t="str">
        <f>_xlfn.LET(
_xlpm.CumulativePrincipalCalculation,SUM($G$29:$H536),
_xlpm.CumulativePrincipalCalculationIfPrincipalLessThenOrEqualToMonthlyPaymentCondition,$N535+$H536,
_xlpm.PrincipalOwedCalculation,$B$10-$F536,
_xlpm.IsPrincipalLessThenOrEqualToMonthlyPaymentCondition,$I535&lt;=$B$10,
_xlpm.IsPrincipalZeroCondition,ROUND($I535,2) = 0,
_xlpm.IsPrincipalRemainingBlankCondition,$I535="",
_xlpm.IsPeriodBlankCondition,ISBLANK($A536),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36" s="4" t="str">
        <f>_xlfn.LET(
_xlpm.CumulativePMICalculation,SUM($K$29:$K536),
_xlpm.IsPrincipalZeroCondition,ROUND($I535,2) = 0,
_xlpm.IsPrincipalRemainingBlankCondition,$I535="",
_xlpm.IsPeriodBlankCondition,ISBLANK($A536),
_xlpm.Calculation,IF(_xlpm.IsPeriodBlankCondition,"",IF(_xlpm.IsPrincipalRemainingBlankCondition,"",IF(_xlpm.IsPrincipalZeroCondition,"",_xlpm.CumulativePMICalculation))),
_xlpm.Calculation
)</f>
        <v/>
      </c>
      <c r="P536" s="4" t="str">
        <f t="shared" si="63"/>
        <v/>
      </c>
      <c r="Q536" s="4" t="str">
        <f>_xlfn.LET(
_xlpm.CumulativeHousingPaymentsIncludingAdditionalCosts,SUM($L$29:$L536),
_xlpm.PrincipalOwedCalculation,$B$10-$F536,
_xlpm.IsPrincipalLessThenOrEqualToMonthlyPaymentCondition,$I535&lt;=$B$10,
_xlpm.IsPrincipalZeroCondition,ROUND($I535,2) = 0,
_xlpm.IsPrincipalRemainingBlankCondition,$I535="",
_xlpm.IsPeriodBlankCondition,ISBLANK($A536),
_xlpm.Calculation,IF(_xlpm.IsPeriodBlankCondition,"",IF(_xlpm.IsPrincipalRemainingBlankCondition,"",IF(_xlpm.IsPrincipalZeroCondition,"",_xlpm.CumulativeHousingPaymentsIncludingAdditionalCosts))),
_xlpm.Calculation
)</f>
        <v/>
      </c>
    </row>
    <row r="537" spans="2:17" x14ac:dyDescent="0.3">
      <c r="B537" s="34" t="str">
        <f t="shared" si="61"/>
        <v/>
      </c>
      <c r="C537" s="53">
        <v>0.1</v>
      </c>
      <c r="D537" s="35" t="str">
        <f>_xlfn.LET(
_xlpm.Payment,IF(OR($C537&lt;&gt;$C536,$C536=""),-PMT($C537/12,COUNT($A537:$A$628),$I536),$D536),
_xlpm.IsPrincipalRemainingZeroCondition,ROUND($I536,2)=0,
_xlpm.IsPrincipalRemainingBlankCondition,$I536="",
_xlpm.IsPeriodBlankCondition,ISBLANK($A537),
_xlpm.Calculation,IF(_xlpm.IsPeriodBlankCondition,"",IF(_xlpm.IsPrincipalRemainingBlankCondition,"",IF(_xlpm.IsPrincipalRemainingZeroCondition,"",_xlpm.Payment))),
_xlpm.Calculation
)</f>
        <v/>
      </c>
      <c r="E537" s="4" t="str">
        <f t="shared" si="62"/>
        <v/>
      </c>
      <c r="F537" s="4" t="str" cm="1">
        <f t="array" ref="F537">_xlfn.LET(
_xlpm.InterestCalculation,$I536*($C537/12),
_xlpm.IsPrincipalRemainingZeroCondition,ROUND($I536,2)=0,
_xlpm.IsPrincipalRemainingBlankCondition,$I536="",
_xlpm.IsPeriodBlankCondition,ISBLANK($A537),
_xlpm.Calculation,IF(_xlpm.IsPeriodBlankCondition,"",IF(_xlpm.IsPrincipalRemainingBlankCondition,"",IF(_xlpm.IsPrincipalRemainingZeroCondition,"",_xlpm.InterestCalculation))),
_xlpm.Calculation
)</f>
        <v/>
      </c>
      <c r="G537" s="4" t="str">
        <f t="shared" si="64"/>
        <v/>
      </c>
      <c r="H537" s="4"/>
      <c r="I537" s="4" t="str">
        <f t="shared" si="57"/>
        <v/>
      </c>
      <c r="J537" s="4" t="str">
        <f t="shared" si="58"/>
        <v/>
      </c>
      <c r="K537" s="4" t="str">
        <f t="shared" si="59"/>
        <v/>
      </c>
      <c r="L537" s="4" t="str">
        <f t="shared" si="60"/>
        <v/>
      </c>
      <c r="M537" s="4" t="str">
        <f>_xlfn.LET(
_xlpm.CumulativeInterestCalculation,SUM($F$29:$F537),
_xlpm.IsPrincipalZeroCondition,ROUND($I536,2) = 0,
_xlpm.IsPrincipalRemainingBlankCondition,$I536="",
_xlpm.IsPeriodBlankCondition,ISBLANK($A537),
_xlpm.Calculation,IF(_xlpm.IsPeriodBlankCondition,"",IF(_xlpm.IsPrincipalRemainingBlankCondition,"",IF(_xlpm.IsPrincipalZeroCondition,"",_xlpm.CumulativeInterestCalculation))),
_xlpm.Calculation
)</f>
        <v/>
      </c>
      <c r="N537" s="4" t="str">
        <f>_xlfn.LET(
_xlpm.CumulativePrincipalCalculation,SUM($G$29:$H537),
_xlpm.CumulativePrincipalCalculationIfPrincipalLessThenOrEqualToMonthlyPaymentCondition,$N536+$H537,
_xlpm.PrincipalOwedCalculation,$B$10-$F537,
_xlpm.IsPrincipalLessThenOrEqualToMonthlyPaymentCondition,$I536&lt;=$B$10,
_xlpm.IsPrincipalZeroCondition,ROUND($I536,2) = 0,
_xlpm.IsPrincipalRemainingBlankCondition,$I536="",
_xlpm.IsPeriodBlankCondition,ISBLANK($A537),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37" s="4" t="str">
        <f>_xlfn.LET(
_xlpm.CumulativePMICalculation,SUM($K$29:$K537),
_xlpm.IsPrincipalZeroCondition,ROUND($I536,2) = 0,
_xlpm.IsPrincipalRemainingBlankCondition,$I536="",
_xlpm.IsPeriodBlankCondition,ISBLANK($A537),
_xlpm.Calculation,IF(_xlpm.IsPeriodBlankCondition,"",IF(_xlpm.IsPrincipalRemainingBlankCondition,"",IF(_xlpm.IsPrincipalZeroCondition,"",_xlpm.CumulativePMICalculation))),
_xlpm.Calculation
)</f>
        <v/>
      </c>
      <c r="P537" s="4" t="str">
        <f t="shared" si="63"/>
        <v/>
      </c>
      <c r="Q537" s="4" t="str">
        <f>_xlfn.LET(
_xlpm.CumulativeHousingPaymentsIncludingAdditionalCosts,SUM($L$29:$L537),
_xlpm.PrincipalOwedCalculation,$B$10-$F537,
_xlpm.IsPrincipalLessThenOrEqualToMonthlyPaymentCondition,$I536&lt;=$B$10,
_xlpm.IsPrincipalZeroCondition,ROUND($I536,2) = 0,
_xlpm.IsPrincipalRemainingBlankCondition,$I536="",
_xlpm.IsPeriodBlankCondition,ISBLANK($A537),
_xlpm.Calculation,IF(_xlpm.IsPeriodBlankCondition,"",IF(_xlpm.IsPrincipalRemainingBlankCondition,"",IF(_xlpm.IsPrincipalZeroCondition,"",_xlpm.CumulativeHousingPaymentsIncludingAdditionalCosts))),
_xlpm.Calculation
)</f>
        <v/>
      </c>
    </row>
    <row r="538" spans="2:17" x14ac:dyDescent="0.3">
      <c r="B538" s="34" t="str">
        <f t="shared" si="61"/>
        <v/>
      </c>
      <c r="C538" s="53">
        <v>0.1</v>
      </c>
      <c r="D538" s="35" t="str">
        <f>_xlfn.LET(
_xlpm.Payment,IF(OR($C538&lt;&gt;$C537,$C537=""),-PMT($C538/12,COUNT($A538:$A$628),$I537),$D537),
_xlpm.IsPrincipalRemainingZeroCondition,ROUND($I537,2)=0,
_xlpm.IsPrincipalRemainingBlankCondition,$I537="",
_xlpm.IsPeriodBlankCondition,ISBLANK($A538),
_xlpm.Calculation,IF(_xlpm.IsPeriodBlankCondition,"",IF(_xlpm.IsPrincipalRemainingBlankCondition,"",IF(_xlpm.IsPrincipalRemainingZeroCondition,"",_xlpm.Payment))),
_xlpm.Calculation
)</f>
        <v/>
      </c>
      <c r="E538" s="4" t="str">
        <f t="shared" si="62"/>
        <v/>
      </c>
      <c r="F538" s="4" t="str" cm="1">
        <f t="array" ref="F538">_xlfn.LET(
_xlpm.InterestCalculation,$I537*($C538/12),
_xlpm.IsPrincipalRemainingZeroCondition,ROUND($I537,2)=0,
_xlpm.IsPrincipalRemainingBlankCondition,$I537="",
_xlpm.IsPeriodBlankCondition,ISBLANK($A538),
_xlpm.Calculation,IF(_xlpm.IsPeriodBlankCondition,"",IF(_xlpm.IsPrincipalRemainingBlankCondition,"",IF(_xlpm.IsPrincipalRemainingZeroCondition,"",_xlpm.InterestCalculation))),
_xlpm.Calculation
)</f>
        <v/>
      </c>
      <c r="G538" s="4" t="str">
        <f t="shared" si="64"/>
        <v/>
      </c>
      <c r="H538" s="4"/>
      <c r="I538" s="4" t="str">
        <f t="shared" si="57"/>
        <v/>
      </c>
      <c r="J538" s="4" t="str">
        <f t="shared" si="58"/>
        <v/>
      </c>
      <c r="K538" s="4" t="str">
        <f t="shared" si="59"/>
        <v/>
      </c>
      <c r="L538" s="4" t="str">
        <f t="shared" si="60"/>
        <v/>
      </c>
      <c r="M538" s="4" t="str">
        <f>_xlfn.LET(
_xlpm.CumulativeInterestCalculation,SUM($F$29:$F538),
_xlpm.IsPrincipalZeroCondition,ROUND($I537,2) = 0,
_xlpm.IsPrincipalRemainingBlankCondition,$I537="",
_xlpm.IsPeriodBlankCondition,ISBLANK($A538),
_xlpm.Calculation,IF(_xlpm.IsPeriodBlankCondition,"",IF(_xlpm.IsPrincipalRemainingBlankCondition,"",IF(_xlpm.IsPrincipalZeroCondition,"",_xlpm.CumulativeInterestCalculation))),
_xlpm.Calculation
)</f>
        <v/>
      </c>
      <c r="N538" s="4" t="str">
        <f>_xlfn.LET(
_xlpm.CumulativePrincipalCalculation,SUM($G$29:$H538),
_xlpm.CumulativePrincipalCalculationIfPrincipalLessThenOrEqualToMonthlyPaymentCondition,$N537+$H538,
_xlpm.PrincipalOwedCalculation,$B$10-$F538,
_xlpm.IsPrincipalLessThenOrEqualToMonthlyPaymentCondition,$I537&lt;=$B$10,
_xlpm.IsPrincipalZeroCondition,ROUND($I537,2) = 0,
_xlpm.IsPrincipalRemainingBlankCondition,$I537="",
_xlpm.IsPeriodBlankCondition,ISBLANK($A538),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38" s="4" t="str">
        <f>_xlfn.LET(
_xlpm.CumulativePMICalculation,SUM($K$29:$K538),
_xlpm.IsPrincipalZeroCondition,ROUND($I537,2) = 0,
_xlpm.IsPrincipalRemainingBlankCondition,$I537="",
_xlpm.IsPeriodBlankCondition,ISBLANK($A538),
_xlpm.Calculation,IF(_xlpm.IsPeriodBlankCondition,"",IF(_xlpm.IsPrincipalRemainingBlankCondition,"",IF(_xlpm.IsPrincipalZeroCondition,"",_xlpm.CumulativePMICalculation))),
_xlpm.Calculation
)</f>
        <v/>
      </c>
      <c r="P538" s="4" t="str">
        <f t="shared" si="63"/>
        <v/>
      </c>
      <c r="Q538" s="4" t="str">
        <f>_xlfn.LET(
_xlpm.CumulativeHousingPaymentsIncludingAdditionalCosts,SUM($L$29:$L538),
_xlpm.PrincipalOwedCalculation,$B$10-$F538,
_xlpm.IsPrincipalLessThenOrEqualToMonthlyPaymentCondition,$I537&lt;=$B$10,
_xlpm.IsPrincipalZeroCondition,ROUND($I537,2) = 0,
_xlpm.IsPrincipalRemainingBlankCondition,$I537="",
_xlpm.IsPeriodBlankCondition,ISBLANK($A538),
_xlpm.Calculation,IF(_xlpm.IsPeriodBlankCondition,"",IF(_xlpm.IsPrincipalRemainingBlankCondition,"",IF(_xlpm.IsPrincipalZeroCondition,"",_xlpm.CumulativeHousingPaymentsIncludingAdditionalCosts))),
_xlpm.Calculation
)</f>
        <v/>
      </c>
    </row>
    <row r="539" spans="2:17" x14ac:dyDescent="0.3">
      <c r="B539" s="34" t="str">
        <f t="shared" si="61"/>
        <v/>
      </c>
      <c r="C539" s="53">
        <v>0.1</v>
      </c>
      <c r="D539" s="35" t="str">
        <f>_xlfn.LET(
_xlpm.Payment,IF(OR($C539&lt;&gt;$C538,$C538=""),-PMT($C539/12,COUNT($A539:$A$628),$I538),$D538),
_xlpm.IsPrincipalRemainingZeroCondition,ROUND($I538,2)=0,
_xlpm.IsPrincipalRemainingBlankCondition,$I538="",
_xlpm.IsPeriodBlankCondition,ISBLANK($A539),
_xlpm.Calculation,IF(_xlpm.IsPeriodBlankCondition,"",IF(_xlpm.IsPrincipalRemainingBlankCondition,"",IF(_xlpm.IsPrincipalRemainingZeroCondition,"",_xlpm.Payment))),
_xlpm.Calculation
)</f>
        <v/>
      </c>
      <c r="E539" s="4" t="str">
        <f t="shared" si="62"/>
        <v/>
      </c>
      <c r="F539" s="4" t="str" cm="1">
        <f t="array" ref="F539">_xlfn.LET(
_xlpm.InterestCalculation,$I538*($C539/12),
_xlpm.IsPrincipalRemainingZeroCondition,ROUND($I538,2)=0,
_xlpm.IsPrincipalRemainingBlankCondition,$I538="",
_xlpm.IsPeriodBlankCondition,ISBLANK($A539),
_xlpm.Calculation,IF(_xlpm.IsPeriodBlankCondition,"",IF(_xlpm.IsPrincipalRemainingBlankCondition,"",IF(_xlpm.IsPrincipalRemainingZeroCondition,"",_xlpm.InterestCalculation))),
_xlpm.Calculation
)</f>
        <v/>
      </c>
      <c r="G539" s="4" t="str">
        <f t="shared" si="64"/>
        <v/>
      </c>
      <c r="H539" s="4"/>
      <c r="I539" s="4" t="str">
        <f t="shared" si="57"/>
        <v/>
      </c>
      <c r="J539" s="4" t="str">
        <f t="shared" si="58"/>
        <v/>
      </c>
      <c r="K539" s="4" t="str">
        <f t="shared" si="59"/>
        <v/>
      </c>
      <c r="L539" s="4" t="str">
        <f t="shared" si="60"/>
        <v/>
      </c>
      <c r="M539" s="4" t="str">
        <f>_xlfn.LET(
_xlpm.CumulativeInterestCalculation,SUM($F$29:$F539),
_xlpm.IsPrincipalZeroCondition,ROUND($I538,2) = 0,
_xlpm.IsPrincipalRemainingBlankCondition,$I538="",
_xlpm.IsPeriodBlankCondition,ISBLANK($A539),
_xlpm.Calculation,IF(_xlpm.IsPeriodBlankCondition,"",IF(_xlpm.IsPrincipalRemainingBlankCondition,"",IF(_xlpm.IsPrincipalZeroCondition,"",_xlpm.CumulativeInterestCalculation))),
_xlpm.Calculation
)</f>
        <v/>
      </c>
      <c r="N539" s="4" t="str">
        <f>_xlfn.LET(
_xlpm.CumulativePrincipalCalculation,SUM($G$29:$H539),
_xlpm.CumulativePrincipalCalculationIfPrincipalLessThenOrEqualToMonthlyPaymentCondition,$N538+$H539,
_xlpm.PrincipalOwedCalculation,$B$10-$F539,
_xlpm.IsPrincipalLessThenOrEqualToMonthlyPaymentCondition,$I538&lt;=$B$10,
_xlpm.IsPrincipalZeroCondition,ROUND($I538,2) = 0,
_xlpm.IsPrincipalRemainingBlankCondition,$I538="",
_xlpm.IsPeriodBlankCondition,ISBLANK($A539),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39" s="4" t="str">
        <f>_xlfn.LET(
_xlpm.CumulativePMICalculation,SUM($K$29:$K539),
_xlpm.IsPrincipalZeroCondition,ROUND($I538,2) = 0,
_xlpm.IsPrincipalRemainingBlankCondition,$I538="",
_xlpm.IsPeriodBlankCondition,ISBLANK($A539),
_xlpm.Calculation,IF(_xlpm.IsPeriodBlankCondition,"",IF(_xlpm.IsPrincipalRemainingBlankCondition,"",IF(_xlpm.IsPrincipalZeroCondition,"",_xlpm.CumulativePMICalculation))),
_xlpm.Calculation
)</f>
        <v/>
      </c>
      <c r="P539" s="4" t="str">
        <f t="shared" si="63"/>
        <v/>
      </c>
      <c r="Q539" s="4" t="str">
        <f>_xlfn.LET(
_xlpm.CumulativeHousingPaymentsIncludingAdditionalCosts,SUM($L$29:$L539),
_xlpm.PrincipalOwedCalculation,$B$10-$F539,
_xlpm.IsPrincipalLessThenOrEqualToMonthlyPaymentCondition,$I538&lt;=$B$10,
_xlpm.IsPrincipalZeroCondition,ROUND($I538,2) = 0,
_xlpm.IsPrincipalRemainingBlankCondition,$I538="",
_xlpm.IsPeriodBlankCondition,ISBLANK($A539),
_xlpm.Calculation,IF(_xlpm.IsPeriodBlankCondition,"",IF(_xlpm.IsPrincipalRemainingBlankCondition,"",IF(_xlpm.IsPrincipalZeroCondition,"",_xlpm.CumulativeHousingPaymentsIncludingAdditionalCosts))),
_xlpm.Calculation
)</f>
        <v/>
      </c>
    </row>
    <row r="540" spans="2:17" x14ac:dyDescent="0.3">
      <c r="B540" s="34" t="str">
        <f t="shared" si="61"/>
        <v/>
      </c>
      <c r="C540" s="53">
        <v>0.1</v>
      </c>
      <c r="D540" s="35" t="str">
        <f>_xlfn.LET(
_xlpm.Payment,IF(OR($C540&lt;&gt;$C539,$C539=""),-PMT($C540/12,COUNT($A540:$A$628),$I539),$D539),
_xlpm.IsPrincipalRemainingZeroCondition,ROUND($I539,2)=0,
_xlpm.IsPrincipalRemainingBlankCondition,$I539="",
_xlpm.IsPeriodBlankCondition,ISBLANK($A540),
_xlpm.Calculation,IF(_xlpm.IsPeriodBlankCondition,"",IF(_xlpm.IsPrincipalRemainingBlankCondition,"",IF(_xlpm.IsPrincipalRemainingZeroCondition,"",_xlpm.Payment))),
_xlpm.Calculation
)</f>
        <v/>
      </c>
      <c r="E540" s="4" t="str">
        <f t="shared" si="62"/>
        <v/>
      </c>
      <c r="F540" s="4" t="str" cm="1">
        <f t="array" ref="F540">_xlfn.LET(
_xlpm.InterestCalculation,$I539*($C540/12),
_xlpm.IsPrincipalRemainingZeroCondition,ROUND($I539,2)=0,
_xlpm.IsPrincipalRemainingBlankCondition,$I539="",
_xlpm.IsPeriodBlankCondition,ISBLANK($A540),
_xlpm.Calculation,IF(_xlpm.IsPeriodBlankCondition,"",IF(_xlpm.IsPrincipalRemainingBlankCondition,"",IF(_xlpm.IsPrincipalRemainingZeroCondition,"",_xlpm.InterestCalculation))),
_xlpm.Calculation
)</f>
        <v/>
      </c>
      <c r="G540" s="4" t="str">
        <f t="shared" si="64"/>
        <v/>
      </c>
      <c r="H540" s="4"/>
      <c r="I540" s="4" t="str">
        <f t="shared" si="57"/>
        <v/>
      </c>
      <c r="J540" s="4" t="str">
        <f t="shared" si="58"/>
        <v/>
      </c>
      <c r="K540" s="4" t="str">
        <f t="shared" si="59"/>
        <v/>
      </c>
      <c r="L540" s="4" t="str">
        <f t="shared" si="60"/>
        <v/>
      </c>
      <c r="M540" s="4" t="str">
        <f>_xlfn.LET(
_xlpm.CumulativeInterestCalculation,SUM($F$29:$F540),
_xlpm.IsPrincipalZeroCondition,ROUND($I539,2) = 0,
_xlpm.IsPrincipalRemainingBlankCondition,$I539="",
_xlpm.IsPeriodBlankCondition,ISBLANK($A540),
_xlpm.Calculation,IF(_xlpm.IsPeriodBlankCondition,"",IF(_xlpm.IsPrincipalRemainingBlankCondition,"",IF(_xlpm.IsPrincipalZeroCondition,"",_xlpm.CumulativeInterestCalculation))),
_xlpm.Calculation
)</f>
        <v/>
      </c>
      <c r="N540" s="4" t="str">
        <f>_xlfn.LET(
_xlpm.CumulativePrincipalCalculation,SUM($G$29:$H540),
_xlpm.CumulativePrincipalCalculationIfPrincipalLessThenOrEqualToMonthlyPaymentCondition,$N539+$H540,
_xlpm.PrincipalOwedCalculation,$B$10-$F540,
_xlpm.IsPrincipalLessThenOrEqualToMonthlyPaymentCondition,$I539&lt;=$B$10,
_xlpm.IsPrincipalZeroCondition,ROUND($I539,2) = 0,
_xlpm.IsPrincipalRemainingBlankCondition,$I539="",
_xlpm.IsPeriodBlankCondition,ISBLANK($A540),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40" s="4" t="str">
        <f>_xlfn.LET(
_xlpm.CumulativePMICalculation,SUM($K$29:$K540),
_xlpm.IsPrincipalZeroCondition,ROUND($I539,2) = 0,
_xlpm.IsPrincipalRemainingBlankCondition,$I539="",
_xlpm.IsPeriodBlankCondition,ISBLANK($A540),
_xlpm.Calculation,IF(_xlpm.IsPeriodBlankCondition,"",IF(_xlpm.IsPrincipalRemainingBlankCondition,"",IF(_xlpm.IsPrincipalZeroCondition,"",_xlpm.CumulativePMICalculation))),
_xlpm.Calculation
)</f>
        <v/>
      </c>
      <c r="P540" s="4" t="str">
        <f t="shared" si="63"/>
        <v/>
      </c>
      <c r="Q540" s="4" t="str">
        <f>_xlfn.LET(
_xlpm.CumulativeHousingPaymentsIncludingAdditionalCosts,SUM($L$29:$L540),
_xlpm.PrincipalOwedCalculation,$B$10-$F540,
_xlpm.IsPrincipalLessThenOrEqualToMonthlyPaymentCondition,$I539&lt;=$B$10,
_xlpm.IsPrincipalZeroCondition,ROUND($I539,2) = 0,
_xlpm.IsPrincipalRemainingBlankCondition,$I539="",
_xlpm.IsPeriodBlankCondition,ISBLANK($A540),
_xlpm.Calculation,IF(_xlpm.IsPeriodBlankCondition,"",IF(_xlpm.IsPrincipalRemainingBlankCondition,"",IF(_xlpm.IsPrincipalZeroCondition,"",_xlpm.CumulativeHousingPaymentsIncludingAdditionalCosts))),
_xlpm.Calculation
)</f>
        <v/>
      </c>
    </row>
    <row r="541" spans="2:17" x14ac:dyDescent="0.3">
      <c r="B541" s="34" t="str">
        <f t="shared" si="61"/>
        <v/>
      </c>
      <c r="C541" s="53">
        <v>0.1</v>
      </c>
      <c r="D541" s="35" t="str">
        <f>_xlfn.LET(
_xlpm.Payment,IF(OR($C541&lt;&gt;$C540,$C540=""),-PMT($C541/12,COUNT($A541:$A$628),$I540),$D540),
_xlpm.IsPrincipalRemainingZeroCondition,ROUND($I540,2)=0,
_xlpm.IsPrincipalRemainingBlankCondition,$I540="",
_xlpm.IsPeriodBlankCondition,ISBLANK($A541),
_xlpm.Calculation,IF(_xlpm.IsPeriodBlankCondition,"",IF(_xlpm.IsPrincipalRemainingBlankCondition,"",IF(_xlpm.IsPrincipalRemainingZeroCondition,"",_xlpm.Payment))),
_xlpm.Calculation
)</f>
        <v/>
      </c>
      <c r="E541" s="4" t="str">
        <f t="shared" si="62"/>
        <v/>
      </c>
      <c r="F541" s="4" t="str" cm="1">
        <f t="array" ref="F541">_xlfn.LET(
_xlpm.InterestCalculation,$I540*($C541/12),
_xlpm.IsPrincipalRemainingZeroCondition,ROUND($I540,2)=0,
_xlpm.IsPrincipalRemainingBlankCondition,$I540="",
_xlpm.IsPeriodBlankCondition,ISBLANK($A541),
_xlpm.Calculation,IF(_xlpm.IsPeriodBlankCondition,"",IF(_xlpm.IsPrincipalRemainingBlankCondition,"",IF(_xlpm.IsPrincipalRemainingZeroCondition,"",_xlpm.InterestCalculation))),
_xlpm.Calculation
)</f>
        <v/>
      </c>
      <c r="G541" s="4" t="str">
        <f t="shared" si="64"/>
        <v/>
      </c>
      <c r="H541" s="4"/>
      <c r="I541" s="4" t="str">
        <f t="shared" ref="I541:I604" si="65">_xlfn.LET(
_xlpm.StartingBalanceGreaterThanPrincipalOwedPlusPrepaymentCondition,$E541&gt;=$G541+$H541,
_xlpm.IsPrincpalOwedPlusPrepaymentLessThanOrEqualToPrincipalRemainingCondition,ROUND($G541+$H541,2)&lt;=ROUND($I540,2),
_xlpm.IsCurrentPrincapalOwedAmtGreaterThanPrevPrincipalOwedCondition,$G540&gt;$I540,
_xlpm.IsPrincipalZeroCondition,ROUND($I540,2) = 0,
_xlpm.IsPrincipalRemainingBlankCondition,$I540="",
_xlpm.IsPeriodBlankCondition,ISBLANK($A541),
_xlpm.Calculation,IF(_xlpm.IsPeriodBlankCondition,"",IF(_xlpm.IsPrincipalRemainingBlankCondition,"",IF(_xlpm.IsPrincipalZeroCondition,"",IF(_xlpm.StartingBalanceGreaterThanPrincipalOwedPlusPrepaymentCondition,$E541-$G541-$H541,0)))),
_xlpm.Calculation
)</f>
        <v/>
      </c>
      <c r="J541" s="4" t="str">
        <f t="shared" ref="J541:J604" si="66">_xlfn.LET(
_xlpm.PrincpalRemainingCalculation,$B$11,
_xlpm.IsPrincipalZeroCondition,ROUND($I540,2) = 0,
_xlpm.IsPrincipalRemainingBlankCondition,$I540="",
_xlpm.IsPeriodBlankCondition,ISBLANK($A541),
_xlpm.Calculation,IF(_xlpm.IsPeriodBlankCondition,"",IF(_xlpm.IsPrincipalRemainingBlankCondition,"",IF(_xlpm.IsPrincipalZeroCondition,"",_xlpm.PrincpalRemainingCalculation))),
_xlpm.Calculation
)</f>
        <v/>
      </c>
      <c r="K541" s="4" t="str">
        <f t="shared" ref="K541:K604" si="67">_xlfn.LET(
_xlpm.IsPrincipalRemainingLessThanOrEqualToPMICutoffAmtCondition,$I540&lt;=$B$2*(1-$B$13),
_xlpm.PMIMonthlyPayment,$B$17,
_xlpm.IsPrincipalZeroCondition,ROUND($I540,2) = 0,
_xlpm.IsPrincipalRemainingBlankCondition,$I540="",
_xlpm.IsPeriodBlankCondition,ISBLANK($A541),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541" s="4" t="str">
        <f t="shared" ref="L541:L604" si="68">_xlfn.LET(
_xlpm.PrePaymentActuallyPaid,IF($E541&gt;=$G541+$H541,$H541,$E541-$G541),
_xlpm.IfPMIOwedIsBlank,IF($K541 = "",0,$K541),
_xlpm.TotalMonthlyPaymentCalculation,$F541+$G541+$J541+_xlpm.IfPMIOwedIsBlank+_xlpm.PrePaymentActuallyPaid,
_xlpm.IsPrincipalZeroCondition,ROUND($I540,2) = 0,
_xlpm.IsPrincipalRemainingBlankCondition,$I540="",
_xlpm.IsPeriodBlankCondition,ISBLANK($A541),
_xlpm.Calculation,IF(_xlpm.IsPeriodBlankCondition,"",IF(_xlpm.IsPrincipalRemainingBlankCondition,"",IF(_xlpm.IsPrincipalZeroCondition,"",_xlpm.TotalMonthlyPaymentCalculation))),
_xlpm.Calculation
)</f>
        <v/>
      </c>
      <c r="M541" s="4" t="str">
        <f>_xlfn.LET(
_xlpm.CumulativeInterestCalculation,SUM($F$29:$F541),
_xlpm.IsPrincipalZeroCondition,ROUND($I540,2) = 0,
_xlpm.IsPrincipalRemainingBlankCondition,$I540="",
_xlpm.IsPeriodBlankCondition,ISBLANK($A541),
_xlpm.Calculation,IF(_xlpm.IsPeriodBlankCondition,"",IF(_xlpm.IsPrincipalRemainingBlankCondition,"",IF(_xlpm.IsPrincipalZeroCondition,"",_xlpm.CumulativeInterestCalculation))),
_xlpm.Calculation
)</f>
        <v/>
      </c>
      <c r="N541" s="4" t="str">
        <f>_xlfn.LET(
_xlpm.CumulativePrincipalCalculation,SUM($G$29:$H541),
_xlpm.CumulativePrincipalCalculationIfPrincipalLessThenOrEqualToMonthlyPaymentCondition,$N540+$H541,
_xlpm.PrincipalOwedCalculation,$B$10-$F541,
_xlpm.IsPrincipalLessThenOrEqualToMonthlyPaymentCondition,$I540&lt;=$B$10,
_xlpm.IsPrincipalZeroCondition,ROUND($I540,2) = 0,
_xlpm.IsPrincipalRemainingBlankCondition,$I540="",
_xlpm.IsPeriodBlankCondition,ISBLANK($A541),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41" s="4" t="str">
        <f>_xlfn.LET(
_xlpm.CumulativePMICalculation,SUM($K$29:$K541),
_xlpm.IsPrincipalZeroCondition,ROUND($I540,2) = 0,
_xlpm.IsPrincipalRemainingBlankCondition,$I540="",
_xlpm.IsPeriodBlankCondition,ISBLANK($A541),
_xlpm.Calculation,IF(_xlpm.IsPeriodBlankCondition,"",IF(_xlpm.IsPrincipalRemainingBlankCondition,"",IF(_xlpm.IsPrincipalZeroCondition,"",_xlpm.CumulativePMICalculation))),
_xlpm.Calculation
)</f>
        <v/>
      </c>
      <c r="P541" s="4" t="str">
        <f t="shared" si="63"/>
        <v/>
      </c>
      <c r="Q541" s="4" t="str">
        <f>_xlfn.LET(
_xlpm.CumulativeHousingPaymentsIncludingAdditionalCosts,SUM($L$29:$L541),
_xlpm.PrincipalOwedCalculation,$B$10-$F541,
_xlpm.IsPrincipalLessThenOrEqualToMonthlyPaymentCondition,$I540&lt;=$B$10,
_xlpm.IsPrincipalZeroCondition,ROUND($I540,2) = 0,
_xlpm.IsPrincipalRemainingBlankCondition,$I540="",
_xlpm.IsPeriodBlankCondition,ISBLANK($A541),
_xlpm.Calculation,IF(_xlpm.IsPeriodBlankCondition,"",IF(_xlpm.IsPrincipalRemainingBlankCondition,"",IF(_xlpm.IsPrincipalZeroCondition,"",_xlpm.CumulativeHousingPaymentsIncludingAdditionalCosts))),
_xlpm.Calculation
)</f>
        <v/>
      </c>
    </row>
    <row r="542" spans="2:17" x14ac:dyDescent="0.3">
      <c r="B542" s="34" t="str">
        <f t="shared" ref="B542:B605" si="69">IF(ISBLANK($A542),"",EDATE($B541,1))</f>
        <v/>
      </c>
      <c r="C542" s="53">
        <v>0.1</v>
      </c>
      <c r="D542" s="35" t="str">
        <f>_xlfn.LET(
_xlpm.Payment,IF(OR($C542&lt;&gt;$C541,$C541=""),-PMT($C542/12,COUNT($A542:$A$628),$I541),$D541),
_xlpm.IsPrincipalRemainingZeroCondition,ROUND($I541,2)=0,
_xlpm.IsPrincipalRemainingBlankCondition,$I541="",
_xlpm.IsPeriodBlankCondition,ISBLANK($A542),
_xlpm.Calculation,IF(_xlpm.IsPeriodBlankCondition,"",IF(_xlpm.IsPrincipalRemainingBlankCondition,"",IF(_xlpm.IsPrincipalRemainingZeroCondition,"",_xlpm.Payment))),
_xlpm.Calculation
)</f>
        <v/>
      </c>
      <c r="E542" s="4" t="str">
        <f t="shared" ref="E542:E605" si="70">_xlfn.LET(
_xlpm.StartingPrincipalBalance,$I541,
_xlpm.IsPrincipalRemainingZeroCondition,ROUND($I541,2)=0,
_xlpm.IsPrincipalRemainingBlankCondition,$I541="",
_xlpm.IsPeriodBlankCondition,ISBLANK($A542),
_xlpm.Calculation,IF(_xlpm.IsPeriodBlankCondition,"",IF(_xlpm.IsPrincipalRemainingBlankCondition,"",IF(_xlpm.IsPrincipalRemainingZeroCondition,"",_xlpm.StartingPrincipalBalance))),
_xlpm.Calculation
)</f>
        <v/>
      </c>
      <c r="F542" s="4" t="str" cm="1">
        <f t="array" ref="F542">_xlfn.LET(
_xlpm.InterestCalculation,$I541*($C542/12),
_xlpm.IsPrincipalRemainingZeroCondition,ROUND($I541,2)=0,
_xlpm.IsPrincipalRemainingBlankCondition,$I541="",
_xlpm.IsPeriodBlankCondition,ISBLANK($A542),
_xlpm.Calculation,IF(_xlpm.IsPeriodBlankCondition,"",IF(_xlpm.IsPrincipalRemainingBlankCondition,"",IF(_xlpm.IsPrincipalRemainingZeroCondition,"",_xlpm.InterestCalculation))),
_xlpm.Calculation
)</f>
        <v/>
      </c>
      <c r="G542" s="4" t="str">
        <f t="shared" si="64"/>
        <v/>
      </c>
      <c r="H542" s="4"/>
      <c r="I542" s="4" t="str">
        <f t="shared" si="65"/>
        <v/>
      </c>
      <c r="J542" s="4" t="str">
        <f t="shared" si="66"/>
        <v/>
      </c>
      <c r="K542" s="4" t="str">
        <f t="shared" si="67"/>
        <v/>
      </c>
      <c r="L542" s="4" t="str">
        <f t="shared" si="68"/>
        <v/>
      </c>
      <c r="M542" s="4" t="str">
        <f>_xlfn.LET(
_xlpm.CumulativeInterestCalculation,SUM($F$29:$F542),
_xlpm.IsPrincipalZeroCondition,ROUND($I541,2) = 0,
_xlpm.IsPrincipalRemainingBlankCondition,$I541="",
_xlpm.IsPeriodBlankCondition,ISBLANK($A542),
_xlpm.Calculation,IF(_xlpm.IsPeriodBlankCondition,"",IF(_xlpm.IsPrincipalRemainingBlankCondition,"",IF(_xlpm.IsPrincipalZeroCondition,"",_xlpm.CumulativeInterestCalculation))),
_xlpm.Calculation
)</f>
        <v/>
      </c>
      <c r="N542" s="4" t="str">
        <f>_xlfn.LET(
_xlpm.CumulativePrincipalCalculation,SUM($G$29:$H542),
_xlpm.CumulativePrincipalCalculationIfPrincipalLessThenOrEqualToMonthlyPaymentCondition,$N541+$H542,
_xlpm.PrincipalOwedCalculation,$B$10-$F542,
_xlpm.IsPrincipalLessThenOrEqualToMonthlyPaymentCondition,$I541&lt;=$B$10,
_xlpm.IsPrincipalZeroCondition,ROUND($I541,2) = 0,
_xlpm.IsPrincipalRemainingBlankCondition,$I541="",
_xlpm.IsPeriodBlankCondition,ISBLANK($A542),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42" s="4" t="str">
        <f>_xlfn.LET(
_xlpm.CumulativePMICalculation,SUM($K$29:$K542),
_xlpm.IsPrincipalZeroCondition,ROUND($I541,2) = 0,
_xlpm.IsPrincipalRemainingBlankCondition,$I541="",
_xlpm.IsPeriodBlankCondition,ISBLANK($A542),
_xlpm.Calculation,IF(_xlpm.IsPeriodBlankCondition,"",IF(_xlpm.IsPrincipalRemainingBlankCondition,"",IF(_xlpm.IsPrincipalZeroCondition,"",_xlpm.CumulativePMICalculation))),
_xlpm.Calculation
)</f>
        <v/>
      </c>
      <c r="P542" s="4" t="str">
        <f t="shared" ref="P542:P605" si="71">_xlfn.LET(
_xlpm.CumulativeHousingPayments,$M542+$N542+$O542,
_xlpm.PrincipalOwedCalculation,$B$10-$F542,
_xlpm.IsPrincipalLessThenOrEqualToMonthlyPaymentCondition,$I541&lt;=$B$10,
_xlpm.IsPrincipalZeroCondition,ROUND($I541,2) = 0,
_xlpm.IsPrincipalRemainingBlankCondition,$I541="",
_xlpm.IsPeriodBlankCondition,ISBLANK($A542),
_xlpm.Calculation,IF(_xlpm.IsPeriodBlankCondition,"",IF(_xlpm.IsPrincipalRemainingBlankCondition,"",IF(_xlpm.IsPrincipalZeroCondition,"",_xlpm.CumulativeHousingPayments))),
_xlpm.Calculation
)</f>
        <v/>
      </c>
      <c r="Q542" s="4" t="str">
        <f>_xlfn.LET(
_xlpm.CumulativeHousingPaymentsIncludingAdditionalCosts,SUM($L$29:$L542),
_xlpm.PrincipalOwedCalculation,$B$10-$F542,
_xlpm.IsPrincipalLessThenOrEqualToMonthlyPaymentCondition,$I541&lt;=$B$10,
_xlpm.IsPrincipalZeroCondition,ROUND($I541,2) = 0,
_xlpm.IsPrincipalRemainingBlankCondition,$I541="",
_xlpm.IsPeriodBlankCondition,ISBLANK($A542),
_xlpm.Calculation,IF(_xlpm.IsPeriodBlankCondition,"",IF(_xlpm.IsPrincipalRemainingBlankCondition,"",IF(_xlpm.IsPrincipalZeroCondition,"",_xlpm.CumulativeHousingPaymentsIncludingAdditionalCosts))),
_xlpm.Calculation
)</f>
        <v/>
      </c>
    </row>
    <row r="543" spans="2:17" x14ac:dyDescent="0.3">
      <c r="B543" s="34" t="str">
        <f t="shared" si="69"/>
        <v/>
      </c>
      <c r="C543" s="53">
        <v>0.1</v>
      </c>
      <c r="D543" s="35" t="str">
        <f>_xlfn.LET(
_xlpm.Payment,IF(OR($C543&lt;&gt;$C542,$C542=""),-PMT($C543/12,COUNT($A543:$A$628),$I542),$D542),
_xlpm.IsPrincipalRemainingZeroCondition,ROUND($I542,2)=0,
_xlpm.IsPrincipalRemainingBlankCondition,$I542="",
_xlpm.IsPeriodBlankCondition,ISBLANK($A543),
_xlpm.Calculation,IF(_xlpm.IsPeriodBlankCondition,"",IF(_xlpm.IsPrincipalRemainingBlankCondition,"",IF(_xlpm.IsPrincipalRemainingZeroCondition,"",_xlpm.Payment))),
_xlpm.Calculation
)</f>
        <v/>
      </c>
      <c r="E543" s="4" t="str">
        <f t="shared" si="70"/>
        <v/>
      </c>
      <c r="F543" s="4" t="str" cm="1">
        <f t="array" ref="F543">_xlfn.LET(
_xlpm.InterestCalculation,$I542*($C543/12),
_xlpm.IsPrincipalRemainingZeroCondition,ROUND($I542,2)=0,
_xlpm.IsPrincipalRemainingBlankCondition,$I542="",
_xlpm.IsPeriodBlankCondition,ISBLANK($A543),
_xlpm.Calculation,IF(_xlpm.IsPeriodBlankCondition,"",IF(_xlpm.IsPrincipalRemainingBlankCondition,"",IF(_xlpm.IsPrincipalRemainingZeroCondition,"",_xlpm.InterestCalculation))),
_xlpm.Calculation
)</f>
        <v/>
      </c>
      <c r="G543" s="4" t="str">
        <f t="shared" si="64"/>
        <v/>
      </c>
      <c r="H543" s="4"/>
      <c r="I543" s="4" t="str">
        <f t="shared" si="65"/>
        <v/>
      </c>
      <c r="J543" s="4" t="str">
        <f t="shared" si="66"/>
        <v/>
      </c>
      <c r="K543" s="4" t="str">
        <f t="shared" si="67"/>
        <v/>
      </c>
      <c r="L543" s="4" t="str">
        <f t="shared" si="68"/>
        <v/>
      </c>
      <c r="M543" s="4" t="str">
        <f>_xlfn.LET(
_xlpm.CumulativeInterestCalculation,SUM($F$29:$F543),
_xlpm.IsPrincipalZeroCondition,ROUND($I542,2) = 0,
_xlpm.IsPrincipalRemainingBlankCondition,$I542="",
_xlpm.IsPeriodBlankCondition,ISBLANK($A543),
_xlpm.Calculation,IF(_xlpm.IsPeriodBlankCondition,"",IF(_xlpm.IsPrincipalRemainingBlankCondition,"",IF(_xlpm.IsPrincipalZeroCondition,"",_xlpm.CumulativeInterestCalculation))),
_xlpm.Calculation
)</f>
        <v/>
      </c>
      <c r="N543" s="4" t="str">
        <f>_xlfn.LET(
_xlpm.CumulativePrincipalCalculation,SUM($G$29:$H543),
_xlpm.CumulativePrincipalCalculationIfPrincipalLessThenOrEqualToMonthlyPaymentCondition,$N542+$H543,
_xlpm.PrincipalOwedCalculation,$B$10-$F543,
_xlpm.IsPrincipalLessThenOrEqualToMonthlyPaymentCondition,$I542&lt;=$B$10,
_xlpm.IsPrincipalZeroCondition,ROUND($I542,2) = 0,
_xlpm.IsPrincipalRemainingBlankCondition,$I542="",
_xlpm.IsPeriodBlankCondition,ISBLANK($A543),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43" s="4" t="str">
        <f>_xlfn.LET(
_xlpm.CumulativePMICalculation,SUM($K$29:$K543),
_xlpm.IsPrincipalZeroCondition,ROUND($I542,2) = 0,
_xlpm.IsPrincipalRemainingBlankCondition,$I542="",
_xlpm.IsPeriodBlankCondition,ISBLANK($A543),
_xlpm.Calculation,IF(_xlpm.IsPeriodBlankCondition,"",IF(_xlpm.IsPrincipalRemainingBlankCondition,"",IF(_xlpm.IsPrincipalZeroCondition,"",_xlpm.CumulativePMICalculation))),
_xlpm.Calculation
)</f>
        <v/>
      </c>
      <c r="P543" s="4" t="str">
        <f t="shared" si="71"/>
        <v/>
      </c>
      <c r="Q543" s="4" t="str">
        <f>_xlfn.LET(
_xlpm.CumulativeHousingPaymentsIncludingAdditionalCosts,SUM($L$29:$L543),
_xlpm.PrincipalOwedCalculation,$B$10-$F543,
_xlpm.IsPrincipalLessThenOrEqualToMonthlyPaymentCondition,$I542&lt;=$B$10,
_xlpm.IsPrincipalZeroCondition,ROUND($I542,2) = 0,
_xlpm.IsPrincipalRemainingBlankCondition,$I542="",
_xlpm.IsPeriodBlankCondition,ISBLANK($A543),
_xlpm.Calculation,IF(_xlpm.IsPeriodBlankCondition,"",IF(_xlpm.IsPrincipalRemainingBlankCondition,"",IF(_xlpm.IsPrincipalZeroCondition,"",_xlpm.CumulativeHousingPaymentsIncludingAdditionalCosts))),
_xlpm.Calculation
)</f>
        <v/>
      </c>
    </row>
    <row r="544" spans="2:17" x14ac:dyDescent="0.3">
      <c r="B544" s="34" t="str">
        <f t="shared" si="69"/>
        <v/>
      </c>
      <c r="C544" s="53">
        <v>0.1</v>
      </c>
      <c r="D544" s="35" t="str">
        <f>_xlfn.LET(
_xlpm.Payment,IF(OR($C544&lt;&gt;$C543,$C543=""),-PMT($C544/12,COUNT($A544:$A$628),$I543),$D543),
_xlpm.IsPrincipalRemainingZeroCondition,ROUND($I543,2)=0,
_xlpm.IsPrincipalRemainingBlankCondition,$I543="",
_xlpm.IsPeriodBlankCondition,ISBLANK($A544),
_xlpm.Calculation,IF(_xlpm.IsPeriodBlankCondition,"",IF(_xlpm.IsPrincipalRemainingBlankCondition,"",IF(_xlpm.IsPrincipalRemainingZeroCondition,"",_xlpm.Payment))),
_xlpm.Calculation
)</f>
        <v/>
      </c>
      <c r="E544" s="4" t="str">
        <f t="shared" si="70"/>
        <v/>
      </c>
      <c r="F544" s="4" t="str" cm="1">
        <f t="array" ref="F544">_xlfn.LET(
_xlpm.InterestCalculation,$I543*($C544/12),
_xlpm.IsPrincipalRemainingZeroCondition,ROUND($I543,2)=0,
_xlpm.IsPrincipalRemainingBlankCondition,$I543="",
_xlpm.IsPeriodBlankCondition,ISBLANK($A544),
_xlpm.Calculation,IF(_xlpm.IsPeriodBlankCondition,"",IF(_xlpm.IsPrincipalRemainingBlankCondition,"",IF(_xlpm.IsPrincipalRemainingZeroCondition,"",_xlpm.InterestCalculation))),
_xlpm.Calculation
)</f>
        <v/>
      </c>
      <c r="G544" s="4" t="str">
        <f t="shared" si="64"/>
        <v/>
      </c>
      <c r="H544" s="4"/>
      <c r="I544" s="4" t="str">
        <f t="shared" si="65"/>
        <v/>
      </c>
      <c r="J544" s="4" t="str">
        <f t="shared" si="66"/>
        <v/>
      </c>
      <c r="K544" s="4" t="str">
        <f t="shared" si="67"/>
        <v/>
      </c>
      <c r="L544" s="4" t="str">
        <f t="shared" si="68"/>
        <v/>
      </c>
      <c r="M544" s="4" t="str">
        <f>_xlfn.LET(
_xlpm.CumulativeInterestCalculation,SUM($F$29:$F544),
_xlpm.IsPrincipalZeroCondition,ROUND($I543,2) = 0,
_xlpm.IsPrincipalRemainingBlankCondition,$I543="",
_xlpm.IsPeriodBlankCondition,ISBLANK($A544),
_xlpm.Calculation,IF(_xlpm.IsPeriodBlankCondition,"",IF(_xlpm.IsPrincipalRemainingBlankCondition,"",IF(_xlpm.IsPrincipalZeroCondition,"",_xlpm.CumulativeInterestCalculation))),
_xlpm.Calculation
)</f>
        <v/>
      </c>
      <c r="N544" s="4" t="str">
        <f>_xlfn.LET(
_xlpm.CumulativePrincipalCalculation,SUM($G$29:$H544),
_xlpm.CumulativePrincipalCalculationIfPrincipalLessThenOrEqualToMonthlyPaymentCondition,$N543+$H544,
_xlpm.PrincipalOwedCalculation,$B$10-$F544,
_xlpm.IsPrincipalLessThenOrEqualToMonthlyPaymentCondition,$I543&lt;=$B$10,
_xlpm.IsPrincipalZeroCondition,ROUND($I543,2) = 0,
_xlpm.IsPrincipalRemainingBlankCondition,$I543="",
_xlpm.IsPeriodBlankCondition,ISBLANK($A544),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44" s="4" t="str">
        <f>_xlfn.LET(
_xlpm.CumulativePMICalculation,SUM($K$29:$K544),
_xlpm.IsPrincipalZeroCondition,ROUND($I543,2) = 0,
_xlpm.IsPrincipalRemainingBlankCondition,$I543="",
_xlpm.IsPeriodBlankCondition,ISBLANK($A544),
_xlpm.Calculation,IF(_xlpm.IsPeriodBlankCondition,"",IF(_xlpm.IsPrincipalRemainingBlankCondition,"",IF(_xlpm.IsPrincipalZeroCondition,"",_xlpm.CumulativePMICalculation))),
_xlpm.Calculation
)</f>
        <v/>
      </c>
      <c r="P544" s="4" t="str">
        <f t="shared" si="71"/>
        <v/>
      </c>
      <c r="Q544" s="4" t="str">
        <f>_xlfn.LET(
_xlpm.CumulativeHousingPaymentsIncludingAdditionalCosts,SUM($L$29:$L544),
_xlpm.PrincipalOwedCalculation,$B$10-$F544,
_xlpm.IsPrincipalLessThenOrEqualToMonthlyPaymentCondition,$I543&lt;=$B$10,
_xlpm.IsPrincipalZeroCondition,ROUND($I543,2) = 0,
_xlpm.IsPrincipalRemainingBlankCondition,$I543="",
_xlpm.IsPeriodBlankCondition,ISBLANK($A544),
_xlpm.Calculation,IF(_xlpm.IsPeriodBlankCondition,"",IF(_xlpm.IsPrincipalRemainingBlankCondition,"",IF(_xlpm.IsPrincipalZeroCondition,"",_xlpm.CumulativeHousingPaymentsIncludingAdditionalCosts))),
_xlpm.Calculation
)</f>
        <v/>
      </c>
    </row>
    <row r="545" spans="2:17" x14ac:dyDescent="0.3">
      <c r="B545" s="34" t="str">
        <f t="shared" si="69"/>
        <v/>
      </c>
      <c r="C545" s="53">
        <v>0.1</v>
      </c>
      <c r="D545" s="35" t="str">
        <f>_xlfn.LET(
_xlpm.Payment,IF(OR($C545&lt;&gt;$C544,$C544=""),-PMT($C545/12,COUNT($A545:$A$628),$I544),$D544),
_xlpm.IsPrincipalRemainingZeroCondition,ROUND($I544,2)=0,
_xlpm.IsPrincipalRemainingBlankCondition,$I544="",
_xlpm.IsPeriodBlankCondition,ISBLANK($A545),
_xlpm.Calculation,IF(_xlpm.IsPeriodBlankCondition,"",IF(_xlpm.IsPrincipalRemainingBlankCondition,"",IF(_xlpm.IsPrincipalRemainingZeroCondition,"",_xlpm.Payment))),
_xlpm.Calculation
)</f>
        <v/>
      </c>
      <c r="E545" s="4" t="str">
        <f t="shared" si="70"/>
        <v/>
      </c>
      <c r="F545" s="4" t="str" cm="1">
        <f t="array" ref="F545">_xlfn.LET(
_xlpm.InterestCalculation,$I544*($C545/12),
_xlpm.IsPrincipalRemainingZeroCondition,ROUND($I544,2)=0,
_xlpm.IsPrincipalRemainingBlankCondition,$I544="",
_xlpm.IsPeriodBlankCondition,ISBLANK($A545),
_xlpm.Calculation,IF(_xlpm.IsPeriodBlankCondition,"",IF(_xlpm.IsPrincipalRemainingBlankCondition,"",IF(_xlpm.IsPrincipalRemainingZeroCondition,"",_xlpm.InterestCalculation))),
_xlpm.Calculation
)</f>
        <v/>
      </c>
      <c r="G545" s="4" t="str">
        <f t="shared" si="64"/>
        <v/>
      </c>
      <c r="H545" s="4"/>
      <c r="I545" s="4" t="str">
        <f t="shared" si="65"/>
        <v/>
      </c>
      <c r="J545" s="4" t="str">
        <f t="shared" si="66"/>
        <v/>
      </c>
      <c r="K545" s="4" t="str">
        <f t="shared" si="67"/>
        <v/>
      </c>
      <c r="L545" s="4" t="str">
        <f t="shared" si="68"/>
        <v/>
      </c>
      <c r="M545" s="4" t="str">
        <f>_xlfn.LET(
_xlpm.CumulativeInterestCalculation,SUM($F$29:$F545),
_xlpm.IsPrincipalZeroCondition,ROUND($I544,2) = 0,
_xlpm.IsPrincipalRemainingBlankCondition,$I544="",
_xlpm.IsPeriodBlankCondition,ISBLANK($A545),
_xlpm.Calculation,IF(_xlpm.IsPeriodBlankCondition,"",IF(_xlpm.IsPrincipalRemainingBlankCondition,"",IF(_xlpm.IsPrincipalZeroCondition,"",_xlpm.CumulativeInterestCalculation))),
_xlpm.Calculation
)</f>
        <v/>
      </c>
      <c r="N545" s="4" t="str">
        <f>_xlfn.LET(
_xlpm.CumulativePrincipalCalculation,SUM($G$29:$H545),
_xlpm.CumulativePrincipalCalculationIfPrincipalLessThenOrEqualToMonthlyPaymentCondition,$N544+$H545,
_xlpm.PrincipalOwedCalculation,$B$10-$F545,
_xlpm.IsPrincipalLessThenOrEqualToMonthlyPaymentCondition,$I544&lt;=$B$10,
_xlpm.IsPrincipalZeroCondition,ROUND($I544,2) = 0,
_xlpm.IsPrincipalRemainingBlankCondition,$I544="",
_xlpm.IsPeriodBlankCondition,ISBLANK($A545),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45" s="4" t="str">
        <f>_xlfn.LET(
_xlpm.CumulativePMICalculation,SUM($K$29:$K545),
_xlpm.IsPrincipalZeroCondition,ROUND($I544,2) = 0,
_xlpm.IsPrincipalRemainingBlankCondition,$I544="",
_xlpm.IsPeriodBlankCondition,ISBLANK($A545),
_xlpm.Calculation,IF(_xlpm.IsPeriodBlankCondition,"",IF(_xlpm.IsPrincipalRemainingBlankCondition,"",IF(_xlpm.IsPrincipalZeroCondition,"",_xlpm.CumulativePMICalculation))),
_xlpm.Calculation
)</f>
        <v/>
      </c>
      <c r="P545" s="4" t="str">
        <f t="shared" si="71"/>
        <v/>
      </c>
      <c r="Q545" s="4" t="str">
        <f>_xlfn.LET(
_xlpm.CumulativeHousingPaymentsIncludingAdditionalCosts,SUM($L$29:$L545),
_xlpm.PrincipalOwedCalculation,$B$10-$F545,
_xlpm.IsPrincipalLessThenOrEqualToMonthlyPaymentCondition,$I544&lt;=$B$10,
_xlpm.IsPrincipalZeroCondition,ROUND($I544,2) = 0,
_xlpm.IsPrincipalRemainingBlankCondition,$I544="",
_xlpm.IsPeriodBlankCondition,ISBLANK($A545),
_xlpm.Calculation,IF(_xlpm.IsPeriodBlankCondition,"",IF(_xlpm.IsPrincipalRemainingBlankCondition,"",IF(_xlpm.IsPrincipalZeroCondition,"",_xlpm.CumulativeHousingPaymentsIncludingAdditionalCosts))),
_xlpm.Calculation
)</f>
        <v/>
      </c>
    </row>
    <row r="546" spans="2:17" x14ac:dyDescent="0.3">
      <c r="B546" s="34" t="str">
        <f t="shared" si="69"/>
        <v/>
      </c>
      <c r="C546" s="53">
        <v>0.1</v>
      </c>
      <c r="D546" s="35" t="str">
        <f>_xlfn.LET(
_xlpm.Payment,IF(OR($C546&lt;&gt;$C545,$C545=""),-PMT($C546/12,COUNT($A546:$A$628),$I545),$D545),
_xlpm.IsPrincipalRemainingZeroCondition,ROUND($I545,2)=0,
_xlpm.IsPrincipalRemainingBlankCondition,$I545="",
_xlpm.IsPeriodBlankCondition,ISBLANK($A546),
_xlpm.Calculation,IF(_xlpm.IsPeriodBlankCondition,"",IF(_xlpm.IsPrincipalRemainingBlankCondition,"",IF(_xlpm.IsPrincipalRemainingZeroCondition,"",_xlpm.Payment))),
_xlpm.Calculation
)</f>
        <v/>
      </c>
      <c r="E546" s="4" t="str">
        <f t="shared" si="70"/>
        <v/>
      </c>
      <c r="F546" s="4" t="str" cm="1">
        <f t="array" ref="F546">_xlfn.LET(
_xlpm.InterestCalculation,$I545*($C546/12),
_xlpm.IsPrincipalRemainingZeroCondition,ROUND($I545,2)=0,
_xlpm.IsPrincipalRemainingBlankCondition,$I545="",
_xlpm.IsPeriodBlankCondition,ISBLANK($A546),
_xlpm.Calculation,IF(_xlpm.IsPeriodBlankCondition,"",IF(_xlpm.IsPrincipalRemainingBlankCondition,"",IF(_xlpm.IsPrincipalRemainingZeroCondition,"",_xlpm.InterestCalculation))),
_xlpm.Calculation
)</f>
        <v/>
      </c>
      <c r="G546" s="4" t="str">
        <f t="shared" si="64"/>
        <v/>
      </c>
      <c r="H546" s="4"/>
      <c r="I546" s="4" t="str">
        <f t="shared" si="65"/>
        <v/>
      </c>
      <c r="J546" s="4" t="str">
        <f t="shared" si="66"/>
        <v/>
      </c>
      <c r="K546" s="4" t="str">
        <f t="shared" si="67"/>
        <v/>
      </c>
      <c r="L546" s="4" t="str">
        <f t="shared" si="68"/>
        <v/>
      </c>
      <c r="M546" s="4" t="str">
        <f>_xlfn.LET(
_xlpm.CumulativeInterestCalculation,SUM($F$29:$F546),
_xlpm.IsPrincipalZeroCondition,ROUND($I545,2) = 0,
_xlpm.IsPrincipalRemainingBlankCondition,$I545="",
_xlpm.IsPeriodBlankCondition,ISBLANK($A546),
_xlpm.Calculation,IF(_xlpm.IsPeriodBlankCondition,"",IF(_xlpm.IsPrincipalRemainingBlankCondition,"",IF(_xlpm.IsPrincipalZeroCondition,"",_xlpm.CumulativeInterestCalculation))),
_xlpm.Calculation
)</f>
        <v/>
      </c>
      <c r="N546" s="4" t="str">
        <f>_xlfn.LET(
_xlpm.CumulativePrincipalCalculation,SUM($G$29:$H546),
_xlpm.CumulativePrincipalCalculationIfPrincipalLessThenOrEqualToMonthlyPaymentCondition,$N545+$H546,
_xlpm.PrincipalOwedCalculation,$B$10-$F546,
_xlpm.IsPrincipalLessThenOrEqualToMonthlyPaymentCondition,$I545&lt;=$B$10,
_xlpm.IsPrincipalZeroCondition,ROUND($I545,2) = 0,
_xlpm.IsPrincipalRemainingBlankCondition,$I545="",
_xlpm.IsPeriodBlankCondition,ISBLANK($A546),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46" s="4" t="str">
        <f>_xlfn.LET(
_xlpm.CumulativePMICalculation,SUM($K$29:$K546),
_xlpm.IsPrincipalZeroCondition,ROUND($I545,2) = 0,
_xlpm.IsPrincipalRemainingBlankCondition,$I545="",
_xlpm.IsPeriodBlankCondition,ISBLANK($A546),
_xlpm.Calculation,IF(_xlpm.IsPeriodBlankCondition,"",IF(_xlpm.IsPrincipalRemainingBlankCondition,"",IF(_xlpm.IsPrincipalZeroCondition,"",_xlpm.CumulativePMICalculation))),
_xlpm.Calculation
)</f>
        <v/>
      </c>
      <c r="P546" s="4" t="str">
        <f t="shared" si="71"/>
        <v/>
      </c>
      <c r="Q546" s="4" t="str">
        <f>_xlfn.LET(
_xlpm.CumulativeHousingPaymentsIncludingAdditionalCosts,SUM($L$29:$L546),
_xlpm.PrincipalOwedCalculation,$B$10-$F546,
_xlpm.IsPrincipalLessThenOrEqualToMonthlyPaymentCondition,$I545&lt;=$B$10,
_xlpm.IsPrincipalZeroCondition,ROUND($I545,2) = 0,
_xlpm.IsPrincipalRemainingBlankCondition,$I545="",
_xlpm.IsPeriodBlankCondition,ISBLANK($A546),
_xlpm.Calculation,IF(_xlpm.IsPeriodBlankCondition,"",IF(_xlpm.IsPrincipalRemainingBlankCondition,"",IF(_xlpm.IsPrincipalZeroCondition,"",_xlpm.CumulativeHousingPaymentsIncludingAdditionalCosts))),
_xlpm.Calculation
)</f>
        <v/>
      </c>
    </row>
    <row r="547" spans="2:17" x14ac:dyDescent="0.3">
      <c r="B547" s="34" t="str">
        <f t="shared" si="69"/>
        <v/>
      </c>
      <c r="C547" s="53">
        <v>0.1</v>
      </c>
      <c r="D547" s="35" t="str">
        <f>_xlfn.LET(
_xlpm.Payment,IF(OR($C547&lt;&gt;$C546,$C546=""),-PMT($C547/12,COUNT($A547:$A$628),$I546),$D546),
_xlpm.IsPrincipalRemainingZeroCondition,ROUND($I546,2)=0,
_xlpm.IsPrincipalRemainingBlankCondition,$I546="",
_xlpm.IsPeriodBlankCondition,ISBLANK($A547),
_xlpm.Calculation,IF(_xlpm.IsPeriodBlankCondition,"",IF(_xlpm.IsPrincipalRemainingBlankCondition,"",IF(_xlpm.IsPrincipalRemainingZeroCondition,"",_xlpm.Payment))),
_xlpm.Calculation
)</f>
        <v/>
      </c>
      <c r="E547" s="4" t="str">
        <f t="shared" si="70"/>
        <v/>
      </c>
      <c r="F547" s="4" t="str" cm="1">
        <f t="array" ref="F547">_xlfn.LET(
_xlpm.InterestCalculation,$I546*($C547/12),
_xlpm.IsPrincipalRemainingZeroCondition,ROUND($I546,2)=0,
_xlpm.IsPrincipalRemainingBlankCondition,$I546="",
_xlpm.IsPeriodBlankCondition,ISBLANK($A547),
_xlpm.Calculation,IF(_xlpm.IsPeriodBlankCondition,"",IF(_xlpm.IsPrincipalRemainingBlankCondition,"",IF(_xlpm.IsPrincipalRemainingZeroCondition,"",_xlpm.InterestCalculation))),
_xlpm.Calculation
)</f>
        <v/>
      </c>
      <c r="G547" s="4" t="str">
        <f t="shared" si="64"/>
        <v/>
      </c>
      <c r="H547" s="4"/>
      <c r="I547" s="4" t="str">
        <f t="shared" si="65"/>
        <v/>
      </c>
      <c r="J547" s="4" t="str">
        <f t="shared" si="66"/>
        <v/>
      </c>
      <c r="K547" s="4" t="str">
        <f t="shared" si="67"/>
        <v/>
      </c>
      <c r="L547" s="4" t="str">
        <f t="shared" si="68"/>
        <v/>
      </c>
      <c r="M547" s="4" t="str">
        <f>_xlfn.LET(
_xlpm.CumulativeInterestCalculation,SUM($F$29:$F547),
_xlpm.IsPrincipalZeroCondition,ROUND($I546,2) = 0,
_xlpm.IsPrincipalRemainingBlankCondition,$I546="",
_xlpm.IsPeriodBlankCondition,ISBLANK($A547),
_xlpm.Calculation,IF(_xlpm.IsPeriodBlankCondition,"",IF(_xlpm.IsPrincipalRemainingBlankCondition,"",IF(_xlpm.IsPrincipalZeroCondition,"",_xlpm.CumulativeInterestCalculation))),
_xlpm.Calculation
)</f>
        <v/>
      </c>
      <c r="N547" s="4" t="str">
        <f>_xlfn.LET(
_xlpm.CumulativePrincipalCalculation,SUM($G$29:$H547),
_xlpm.CumulativePrincipalCalculationIfPrincipalLessThenOrEqualToMonthlyPaymentCondition,$N546+$H547,
_xlpm.PrincipalOwedCalculation,$B$10-$F547,
_xlpm.IsPrincipalLessThenOrEqualToMonthlyPaymentCondition,$I546&lt;=$B$10,
_xlpm.IsPrincipalZeroCondition,ROUND($I546,2) = 0,
_xlpm.IsPrincipalRemainingBlankCondition,$I546="",
_xlpm.IsPeriodBlankCondition,ISBLANK($A547),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47" s="4" t="str">
        <f>_xlfn.LET(
_xlpm.CumulativePMICalculation,SUM($K$29:$K547),
_xlpm.IsPrincipalZeroCondition,ROUND($I546,2) = 0,
_xlpm.IsPrincipalRemainingBlankCondition,$I546="",
_xlpm.IsPeriodBlankCondition,ISBLANK($A547),
_xlpm.Calculation,IF(_xlpm.IsPeriodBlankCondition,"",IF(_xlpm.IsPrincipalRemainingBlankCondition,"",IF(_xlpm.IsPrincipalZeroCondition,"",_xlpm.CumulativePMICalculation))),
_xlpm.Calculation
)</f>
        <v/>
      </c>
      <c r="P547" s="4" t="str">
        <f t="shared" si="71"/>
        <v/>
      </c>
      <c r="Q547" s="4" t="str">
        <f>_xlfn.LET(
_xlpm.CumulativeHousingPaymentsIncludingAdditionalCosts,SUM($L$29:$L547),
_xlpm.PrincipalOwedCalculation,$B$10-$F547,
_xlpm.IsPrincipalLessThenOrEqualToMonthlyPaymentCondition,$I546&lt;=$B$10,
_xlpm.IsPrincipalZeroCondition,ROUND($I546,2) = 0,
_xlpm.IsPrincipalRemainingBlankCondition,$I546="",
_xlpm.IsPeriodBlankCondition,ISBLANK($A547),
_xlpm.Calculation,IF(_xlpm.IsPeriodBlankCondition,"",IF(_xlpm.IsPrincipalRemainingBlankCondition,"",IF(_xlpm.IsPrincipalZeroCondition,"",_xlpm.CumulativeHousingPaymentsIncludingAdditionalCosts))),
_xlpm.Calculation
)</f>
        <v/>
      </c>
    </row>
    <row r="548" spans="2:17" x14ac:dyDescent="0.3">
      <c r="B548" s="34" t="str">
        <f t="shared" si="69"/>
        <v/>
      </c>
      <c r="C548" s="53">
        <v>0.1</v>
      </c>
      <c r="D548" s="35" t="str">
        <f>_xlfn.LET(
_xlpm.Payment,IF(OR($C548&lt;&gt;$C547,$C547=""),-PMT($C548/12,COUNT($A548:$A$628),$I547),$D547),
_xlpm.IsPrincipalRemainingZeroCondition,ROUND($I547,2)=0,
_xlpm.IsPrincipalRemainingBlankCondition,$I547="",
_xlpm.IsPeriodBlankCondition,ISBLANK($A548),
_xlpm.Calculation,IF(_xlpm.IsPeriodBlankCondition,"",IF(_xlpm.IsPrincipalRemainingBlankCondition,"",IF(_xlpm.IsPrincipalRemainingZeroCondition,"",_xlpm.Payment))),
_xlpm.Calculation
)</f>
        <v/>
      </c>
      <c r="E548" s="4" t="str">
        <f t="shared" si="70"/>
        <v/>
      </c>
      <c r="F548" s="4" t="str" cm="1">
        <f t="array" ref="F548">_xlfn.LET(
_xlpm.InterestCalculation,$I547*($C548/12),
_xlpm.IsPrincipalRemainingZeroCondition,ROUND($I547,2)=0,
_xlpm.IsPrincipalRemainingBlankCondition,$I547="",
_xlpm.IsPeriodBlankCondition,ISBLANK($A548),
_xlpm.Calculation,IF(_xlpm.IsPeriodBlankCondition,"",IF(_xlpm.IsPrincipalRemainingBlankCondition,"",IF(_xlpm.IsPrincipalRemainingZeroCondition,"",_xlpm.InterestCalculation))),
_xlpm.Calculation
)</f>
        <v/>
      </c>
      <c r="G548" s="4" t="str">
        <f t="shared" si="64"/>
        <v/>
      </c>
      <c r="H548" s="4"/>
      <c r="I548" s="4" t="str">
        <f t="shared" si="65"/>
        <v/>
      </c>
      <c r="J548" s="4" t="str">
        <f t="shared" si="66"/>
        <v/>
      </c>
      <c r="K548" s="4" t="str">
        <f t="shared" si="67"/>
        <v/>
      </c>
      <c r="L548" s="4" t="str">
        <f t="shared" si="68"/>
        <v/>
      </c>
      <c r="M548" s="4" t="str">
        <f>_xlfn.LET(
_xlpm.CumulativeInterestCalculation,SUM($F$29:$F548),
_xlpm.IsPrincipalZeroCondition,ROUND($I547,2) = 0,
_xlpm.IsPrincipalRemainingBlankCondition,$I547="",
_xlpm.IsPeriodBlankCondition,ISBLANK($A548),
_xlpm.Calculation,IF(_xlpm.IsPeriodBlankCondition,"",IF(_xlpm.IsPrincipalRemainingBlankCondition,"",IF(_xlpm.IsPrincipalZeroCondition,"",_xlpm.CumulativeInterestCalculation))),
_xlpm.Calculation
)</f>
        <v/>
      </c>
      <c r="N548" s="4" t="str">
        <f>_xlfn.LET(
_xlpm.CumulativePrincipalCalculation,SUM($G$29:$H548),
_xlpm.CumulativePrincipalCalculationIfPrincipalLessThenOrEqualToMonthlyPaymentCondition,$N547+$H548,
_xlpm.PrincipalOwedCalculation,$B$10-$F548,
_xlpm.IsPrincipalLessThenOrEqualToMonthlyPaymentCondition,$I547&lt;=$B$10,
_xlpm.IsPrincipalZeroCondition,ROUND($I547,2) = 0,
_xlpm.IsPrincipalRemainingBlankCondition,$I547="",
_xlpm.IsPeriodBlankCondition,ISBLANK($A548),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48" s="4" t="str">
        <f>_xlfn.LET(
_xlpm.CumulativePMICalculation,SUM($K$29:$K548),
_xlpm.IsPrincipalZeroCondition,ROUND($I547,2) = 0,
_xlpm.IsPrincipalRemainingBlankCondition,$I547="",
_xlpm.IsPeriodBlankCondition,ISBLANK($A548),
_xlpm.Calculation,IF(_xlpm.IsPeriodBlankCondition,"",IF(_xlpm.IsPrincipalRemainingBlankCondition,"",IF(_xlpm.IsPrincipalZeroCondition,"",_xlpm.CumulativePMICalculation))),
_xlpm.Calculation
)</f>
        <v/>
      </c>
      <c r="P548" s="4" t="str">
        <f t="shared" si="71"/>
        <v/>
      </c>
      <c r="Q548" s="4" t="str">
        <f>_xlfn.LET(
_xlpm.CumulativeHousingPaymentsIncludingAdditionalCosts,SUM($L$29:$L548),
_xlpm.PrincipalOwedCalculation,$B$10-$F548,
_xlpm.IsPrincipalLessThenOrEqualToMonthlyPaymentCondition,$I547&lt;=$B$10,
_xlpm.IsPrincipalZeroCondition,ROUND($I547,2) = 0,
_xlpm.IsPrincipalRemainingBlankCondition,$I547="",
_xlpm.IsPeriodBlankCondition,ISBLANK($A548),
_xlpm.Calculation,IF(_xlpm.IsPeriodBlankCondition,"",IF(_xlpm.IsPrincipalRemainingBlankCondition,"",IF(_xlpm.IsPrincipalZeroCondition,"",_xlpm.CumulativeHousingPaymentsIncludingAdditionalCosts))),
_xlpm.Calculation
)</f>
        <v/>
      </c>
    </row>
    <row r="549" spans="2:17" x14ac:dyDescent="0.3">
      <c r="B549" s="34" t="str">
        <f t="shared" si="69"/>
        <v/>
      </c>
      <c r="C549" s="53">
        <v>0.1</v>
      </c>
      <c r="D549" s="35" t="str">
        <f>_xlfn.LET(
_xlpm.Payment,IF(OR($C549&lt;&gt;$C548,$C548=""),-PMT($C549/12,COUNT($A549:$A$628),$I548),$D548),
_xlpm.IsPrincipalRemainingZeroCondition,ROUND($I548,2)=0,
_xlpm.IsPrincipalRemainingBlankCondition,$I548="",
_xlpm.IsPeriodBlankCondition,ISBLANK($A549),
_xlpm.Calculation,IF(_xlpm.IsPeriodBlankCondition,"",IF(_xlpm.IsPrincipalRemainingBlankCondition,"",IF(_xlpm.IsPrincipalRemainingZeroCondition,"",_xlpm.Payment))),
_xlpm.Calculation
)</f>
        <v/>
      </c>
      <c r="E549" s="4" t="str">
        <f t="shared" si="70"/>
        <v/>
      </c>
      <c r="F549" s="4" t="str" cm="1">
        <f t="array" ref="F549">_xlfn.LET(
_xlpm.InterestCalculation,$I548*($C549/12),
_xlpm.IsPrincipalRemainingZeroCondition,ROUND($I548,2)=0,
_xlpm.IsPrincipalRemainingBlankCondition,$I548="",
_xlpm.IsPeriodBlankCondition,ISBLANK($A549),
_xlpm.Calculation,IF(_xlpm.IsPeriodBlankCondition,"",IF(_xlpm.IsPrincipalRemainingBlankCondition,"",IF(_xlpm.IsPrincipalRemainingZeroCondition,"",_xlpm.InterestCalculation))),
_xlpm.Calculation
)</f>
        <v/>
      </c>
      <c r="G549" s="4" t="str">
        <f t="shared" si="64"/>
        <v/>
      </c>
      <c r="H549" s="4"/>
      <c r="I549" s="4" t="str">
        <f t="shared" si="65"/>
        <v/>
      </c>
      <c r="J549" s="4" t="str">
        <f t="shared" si="66"/>
        <v/>
      </c>
      <c r="K549" s="4" t="str">
        <f t="shared" si="67"/>
        <v/>
      </c>
      <c r="L549" s="4" t="str">
        <f t="shared" si="68"/>
        <v/>
      </c>
      <c r="M549" s="4" t="str">
        <f>_xlfn.LET(
_xlpm.CumulativeInterestCalculation,SUM($F$29:$F549),
_xlpm.IsPrincipalZeroCondition,ROUND($I548,2) = 0,
_xlpm.IsPrincipalRemainingBlankCondition,$I548="",
_xlpm.IsPeriodBlankCondition,ISBLANK($A549),
_xlpm.Calculation,IF(_xlpm.IsPeriodBlankCondition,"",IF(_xlpm.IsPrincipalRemainingBlankCondition,"",IF(_xlpm.IsPrincipalZeroCondition,"",_xlpm.CumulativeInterestCalculation))),
_xlpm.Calculation
)</f>
        <v/>
      </c>
      <c r="N549" s="4" t="str">
        <f>_xlfn.LET(
_xlpm.CumulativePrincipalCalculation,SUM($G$29:$H549),
_xlpm.CumulativePrincipalCalculationIfPrincipalLessThenOrEqualToMonthlyPaymentCondition,$N548+$H549,
_xlpm.PrincipalOwedCalculation,$B$10-$F549,
_xlpm.IsPrincipalLessThenOrEqualToMonthlyPaymentCondition,$I548&lt;=$B$10,
_xlpm.IsPrincipalZeroCondition,ROUND($I548,2) = 0,
_xlpm.IsPrincipalRemainingBlankCondition,$I548="",
_xlpm.IsPeriodBlankCondition,ISBLANK($A549),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49" s="4" t="str">
        <f>_xlfn.LET(
_xlpm.CumulativePMICalculation,SUM($K$29:$K549),
_xlpm.IsPrincipalZeroCondition,ROUND($I548,2) = 0,
_xlpm.IsPrincipalRemainingBlankCondition,$I548="",
_xlpm.IsPeriodBlankCondition,ISBLANK($A549),
_xlpm.Calculation,IF(_xlpm.IsPeriodBlankCondition,"",IF(_xlpm.IsPrincipalRemainingBlankCondition,"",IF(_xlpm.IsPrincipalZeroCondition,"",_xlpm.CumulativePMICalculation))),
_xlpm.Calculation
)</f>
        <v/>
      </c>
      <c r="P549" s="4" t="str">
        <f t="shared" si="71"/>
        <v/>
      </c>
      <c r="Q549" s="4" t="str">
        <f>_xlfn.LET(
_xlpm.CumulativeHousingPaymentsIncludingAdditionalCosts,SUM($L$29:$L549),
_xlpm.PrincipalOwedCalculation,$B$10-$F549,
_xlpm.IsPrincipalLessThenOrEqualToMonthlyPaymentCondition,$I548&lt;=$B$10,
_xlpm.IsPrincipalZeroCondition,ROUND($I548,2) = 0,
_xlpm.IsPrincipalRemainingBlankCondition,$I548="",
_xlpm.IsPeriodBlankCondition,ISBLANK($A549),
_xlpm.Calculation,IF(_xlpm.IsPeriodBlankCondition,"",IF(_xlpm.IsPrincipalRemainingBlankCondition,"",IF(_xlpm.IsPrincipalZeroCondition,"",_xlpm.CumulativeHousingPaymentsIncludingAdditionalCosts))),
_xlpm.Calculation
)</f>
        <v/>
      </c>
    </row>
    <row r="550" spans="2:17" x14ac:dyDescent="0.3">
      <c r="B550" s="34" t="str">
        <f t="shared" si="69"/>
        <v/>
      </c>
      <c r="C550" s="53">
        <v>0.1</v>
      </c>
      <c r="D550" s="35" t="str">
        <f>_xlfn.LET(
_xlpm.Payment,IF(OR($C550&lt;&gt;$C549,$C549=""),-PMT($C550/12,COUNT($A550:$A$628),$I549),$D549),
_xlpm.IsPrincipalRemainingZeroCondition,ROUND($I549,2)=0,
_xlpm.IsPrincipalRemainingBlankCondition,$I549="",
_xlpm.IsPeriodBlankCondition,ISBLANK($A550),
_xlpm.Calculation,IF(_xlpm.IsPeriodBlankCondition,"",IF(_xlpm.IsPrincipalRemainingBlankCondition,"",IF(_xlpm.IsPrincipalRemainingZeroCondition,"",_xlpm.Payment))),
_xlpm.Calculation
)</f>
        <v/>
      </c>
      <c r="E550" s="4" t="str">
        <f t="shared" si="70"/>
        <v/>
      </c>
      <c r="F550" s="4" t="str" cm="1">
        <f t="array" ref="F550">_xlfn.LET(
_xlpm.InterestCalculation,$I549*($C550/12),
_xlpm.IsPrincipalRemainingZeroCondition,ROUND($I549,2)=0,
_xlpm.IsPrincipalRemainingBlankCondition,$I549="",
_xlpm.IsPeriodBlankCondition,ISBLANK($A550),
_xlpm.Calculation,IF(_xlpm.IsPeriodBlankCondition,"",IF(_xlpm.IsPrincipalRemainingBlankCondition,"",IF(_xlpm.IsPrincipalRemainingZeroCondition,"",_xlpm.InterestCalculation))),
_xlpm.Calculation
)</f>
        <v/>
      </c>
      <c r="G550" s="4" t="str">
        <f t="shared" si="64"/>
        <v/>
      </c>
      <c r="H550" s="4"/>
      <c r="I550" s="4" t="str">
        <f t="shared" si="65"/>
        <v/>
      </c>
      <c r="J550" s="4" t="str">
        <f t="shared" si="66"/>
        <v/>
      </c>
      <c r="K550" s="4" t="str">
        <f t="shared" si="67"/>
        <v/>
      </c>
      <c r="L550" s="4" t="str">
        <f t="shared" si="68"/>
        <v/>
      </c>
      <c r="M550" s="4" t="str">
        <f>_xlfn.LET(
_xlpm.CumulativeInterestCalculation,SUM($F$29:$F550),
_xlpm.IsPrincipalZeroCondition,ROUND($I549,2) = 0,
_xlpm.IsPrincipalRemainingBlankCondition,$I549="",
_xlpm.IsPeriodBlankCondition,ISBLANK($A550),
_xlpm.Calculation,IF(_xlpm.IsPeriodBlankCondition,"",IF(_xlpm.IsPrincipalRemainingBlankCondition,"",IF(_xlpm.IsPrincipalZeroCondition,"",_xlpm.CumulativeInterestCalculation))),
_xlpm.Calculation
)</f>
        <v/>
      </c>
      <c r="N550" s="4" t="str">
        <f>_xlfn.LET(
_xlpm.CumulativePrincipalCalculation,SUM($G$29:$H550),
_xlpm.CumulativePrincipalCalculationIfPrincipalLessThenOrEqualToMonthlyPaymentCondition,$N549+$H550,
_xlpm.PrincipalOwedCalculation,$B$10-$F550,
_xlpm.IsPrincipalLessThenOrEqualToMonthlyPaymentCondition,$I549&lt;=$B$10,
_xlpm.IsPrincipalZeroCondition,ROUND($I549,2) = 0,
_xlpm.IsPrincipalRemainingBlankCondition,$I549="",
_xlpm.IsPeriodBlankCondition,ISBLANK($A550),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50" s="4" t="str">
        <f>_xlfn.LET(
_xlpm.CumulativePMICalculation,SUM($K$29:$K550),
_xlpm.IsPrincipalZeroCondition,ROUND($I549,2) = 0,
_xlpm.IsPrincipalRemainingBlankCondition,$I549="",
_xlpm.IsPeriodBlankCondition,ISBLANK($A550),
_xlpm.Calculation,IF(_xlpm.IsPeriodBlankCondition,"",IF(_xlpm.IsPrincipalRemainingBlankCondition,"",IF(_xlpm.IsPrincipalZeroCondition,"",_xlpm.CumulativePMICalculation))),
_xlpm.Calculation
)</f>
        <v/>
      </c>
      <c r="P550" s="4" t="str">
        <f t="shared" si="71"/>
        <v/>
      </c>
      <c r="Q550" s="4" t="str">
        <f>_xlfn.LET(
_xlpm.CumulativeHousingPaymentsIncludingAdditionalCosts,SUM($L$29:$L550),
_xlpm.PrincipalOwedCalculation,$B$10-$F550,
_xlpm.IsPrincipalLessThenOrEqualToMonthlyPaymentCondition,$I549&lt;=$B$10,
_xlpm.IsPrincipalZeroCondition,ROUND($I549,2) = 0,
_xlpm.IsPrincipalRemainingBlankCondition,$I549="",
_xlpm.IsPeriodBlankCondition,ISBLANK($A550),
_xlpm.Calculation,IF(_xlpm.IsPeriodBlankCondition,"",IF(_xlpm.IsPrincipalRemainingBlankCondition,"",IF(_xlpm.IsPrincipalZeroCondition,"",_xlpm.CumulativeHousingPaymentsIncludingAdditionalCosts))),
_xlpm.Calculation
)</f>
        <v/>
      </c>
    </row>
    <row r="551" spans="2:17" x14ac:dyDescent="0.3">
      <c r="B551" s="34" t="str">
        <f t="shared" si="69"/>
        <v/>
      </c>
      <c r="C551" s="53">
        <v>0.1</v>
      </c>
      <c r="D551" s="35" t="str">
        <f>_xlfn.LET(
_xlpm.Payment,IF(OR($C551&lt;&gt;$C550,$C550=""),-PMT($C551/12,COUNT($A551:$A$628),$I550),$D550),
_xlpm.IsPrincipalRemainingZeroCondition,ROUND($I550,2)=0,
_xlpm.IsPrincipalRemainingBlankCondition,$I550="",
_xlpm.IsPeriodBlankCondition,ISBLANK($A551),
_xlpm.Calculation,IF(_xlpm.IsPeriodBlankCondition,"",IF(_xlpm.IsPrincipalRemainingBlankCondition,"",IF(_xlpm.IsPrincipalRemainingZeroCondition,"",_xlpm.Payment))),
_xlpm.Calculation
)</f>
        <v/>
      </c>
      <c r="E551" s="4" t="str">
        <f t="shared" si="70"/>
        <v/>
      </c>
      <c r="F551" s="4" t="str" cm="1">
        <f t="array" ref="F551">_xlfn.LET(
_xlpm.InterestCalculation,$I550*($C551/12),
_xlpm.IsPrincipalRemainingZeroCondition,ROUND($I550,2)=0,
_xlpm.IsPrincipalRemainingBlankCondition,$I550="",
_xlpm.IsPeriodBlankCondition,ISBLANK($A551),
_xlpm.Calculation,IF(_xlpm.IsPeriodBlankCondition,"",IF(_xlpm.IsPrincipalRemainingBlankCondition,"",IF(_xlpm.IsPrincipalRemainingZeroCondition,"",_xlpm.InterestCalculation))),
_xlpm.Calculation
)</f>
        <v/>
      </c>
      <c r="G551" s="4" t="str">
        <f t="shared" si="64"/>
        <v/>
      </c>
      <c r="H551" s="4"/>
      <c r="I551" s="4" t="str">
        <f t="shared" si="65"/>
        <v/>
      </c>
      <c r="J551" s="4" t="str">
        <f t="shared" si="66"/>
        <v/>
      </c>
      <c r="K551" s="4" t="str">
        <f t="shared" si="67"/>
        <v/>
      </c>
      <c r="L551" s="4" t="str">
        <f t="shared" si="68"/>
        <v/>
      </c>
      <c r="M551" s="4" t="str">
        <f>_xlfn.LET(
_xlpm.CumulativeInterestCalculation,SUM($F$29:$F551),
_xlpm.IsPrincipalZeroCondition,ROUND($I550,2) = 0,
_xlpm.IsPrincipalRemainingBlankCondition,$I550="",
_xlpm.IsPeriodBlankCondition,ISBLANK($A551),
_xlpm.Calculation,IF(_xlpm.IsPeriodBlankCondition,"",IF(_xlpm.IsPrincipalRemainingBlankCondition,"",IF(_xlpm.IsPrincipalZeroCondition,"",_xlpm.CumulativeInterestCalculation))),
_xlpm.Calculation
)</f>
        <v/>
      </c>
      <c r="N551" s="4" t="str">
        <f>_xlfn.LET(
_xlpm.CumulativePrincipalCalculation,SUM($G$29:$H551),
_xlpm.CumulativePrincipalCalculationIfPrincipalLessThenOrEqualToMonthlyPaymentCondition,$N550+$H551,
_xlpm.PrincipalOwedCalculation,$B$10-$F551,
_xlpm.IsPrincipalLessThenOrEqualToMonthlyPaymentCondition,$I550&lt;=$B$10,
_xlpm.IsPrincipalZeroCondition,ROUND($I550,2) = 0,
_xlpm.IsPrincipalRemainingBlankCondition,$I550="",
_xlpm.IsPeriodBlankCondition,ISBLANK($A551),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51" s="4" t="str">
        <f>_xlfn.LET(
_xlpm.CumulativePMICalculation,SUM($K$29:$K551),
_xlpm.IsPrincipalZeroCondition,ROUND($I550,2) = 0,
_xlpm.IsPrincipalRemainingBlankCondition,$I550="",
_xlpm.IsPeriodBlankCondition,ISBLANK($A551),
_xlpm.Calculation,IF(_xlpm.IsPeriodBlankCondition,"",IF(_xlpm.IsPrincipalRemainingBlankCondition,"",IF(_xlpm.IsPrincipalZeroCondition,"",_xlpm.CumulativePMICalculation))),
_xlpm.Calculation
)</f>
        <v/>
      </c>
      <c r="P551" s="4" t="str">
        <f t="shared" si="71"/>
        <v/>
      </c>
      <c r="Q551" s="4" t="str">
        <f>_xlfn.LET(
_xlpm.CumulativeHousingPaymentsIncludingAdditionalCosts,SUM($L$29:$L551),
_xlpm.PrincipalOwedCalculation,$B$10-$F551,
_xlpm.IsPrincipalLessThenOrEqualToMonthlyPaymentCondition,$I550&lt;=$B$10,
_xlpm.IsPrincipalZeroCondition,ROUND($I550,2) = 0,
_xlpm.IsPrincipalRemainingBlankCondition,$I550="",
_xlpm.IsPeriodBlankCondition,ISBLANK($A551),
_xlpm.Calculation,IF(_xlpm.IsPeriodBlankCondition,"",IF(_xlpm.IsPrincipalRemainingBlankCondition,"",IF(_xlpm.IsPrincipalZeroCondition,"",_xlpm.CumulativeHousingPaymentsIncludingAdditionalCosts))),
_xlpm.Calculation
)</f>
        <v/>
      </c>
    </row>
    <row r="552" spans="2:17" x14ac:dyDescent="0.3">
      <c r="B552" s="34" t="str">
        <f t="shared" si="69"/>
        <v/>
      </c>
      <c r="C552" s="53">
        <v>0.1</v>
      </c>
      <c r="D552" s="35" t="str">
        <f>_xlfn.LET(
_xlpm.Payment,IF(OR($C552&lt;&gt;$C551,$C551=""),-PMT($C552/12,COUNT($A552:$A$628),$I551),$D551),
_xlpm.IsPrincipalRemainingZeroCondition,ROUND($I551,2)=0,
_xlpm.IsPrincipalRemainingBlankCondition,$I551="",
_xlpm.IsPeriodBlankCondition,ISBLANK($A552),
_xlpm.Calculation,IF(_xlpm.IsPeriodBlankCondition,"",IF(_xlpm.IsPrincipalRemainingBlankCondition,"",IF(_xlpm.IsPrincipalRemainingZeroCondition,"",_xlpm.Payment))),
_xlpm.Calculation
)</f>
        <v/>
      </c>
      <c r="E552" s="4" t="str">
        <f t="shared" si="70"/>
        <v/>
      </c>
      <c r="F552" s="4" t="str" cm="1">
        <f t="array" ref="F552">_xlfn.LET(
_xlpm.InterestCalculation,$I551*($C552/12),
_xlpm.IsPrincipalRemainingZeroCondition,ROUND($I551,2)=0,
_xlpm.IsPrincipalRemainingBlankCondition,$I551="",
_xlpm.IsPeriodBlankCondition,ISBLANK($A552),
_xlpm.Calculation,IF(_xlpm.IsPeriodBlankCondition,"",IF(_xlpm.IsPrincipalRemainingBlankCondition,"",IF(_xlpm.IsPrincipalRemainingZeroCondition,"",_xlpm.InterestCalculation))),
_xlpm.Calculation
)</f>
        <v/>
      </c>
      <c r="G552" s="4" t="str">
        <f t="shared" si="64"/>
        <v/>
      </c>
      <c r="H552" s="4"/>
      <c r="I552" s="4" t="str">
        <f t="shared" si="65"/>
        <v/>
      </c>
      <c r="J552" s="4" t="str">
        <f t="shared" si="66"/>
        <v/>
      </c>
      <c r="K552" s="4" t="str">
        <f t="shared" si="67"/>
        <v/>
      </c>
      <c r="L552" s="4" t="str">
        <f t="shared" si="68"/>
        <v/>
      </c>
      <c r="M552" s="4" t="str">
        <f>_xlfn.LET(
_xlpm.CumulativeInterestCalculation,SUM($F$29:$F552),
_xlpm.IsPrincipalZeroCondition,ROUND($I551,2) = 0,
_xlpm.IsPrincipalRemainingBlankCondition,$I551="",
_xlpm.IsPeriodBlankCondition,ISBLANK($A552),
_xlpm.Calculation,IF(_xlpm.IsPeriodBlankCondition,"",IF(_xlpm.IsPrincipalRemainingBlankCondition,"",IF(_xlpm.IsPrincipalZeroCondition,"",_xlpm.CumulativeInterestCalculation))),
_xlpm.Calculation
)</f>
        <v/>
      </c>
      <c r="N552" s="4" t="str">
        <f>_xlfn.LET(
_xlpm.CumulativePrincipalCalculation,SUM($G$29:$H552),
_xlpm.CumulativePrincipalCalculationIfPrincipalLessThenOrEqualToMonthlyPaymentCondition,$N551+$H552,
_xlpm.PrincipalOwedCalculation,$B$10-$F552,
_xlpm.IsPrincipalLessThenOrEqualToMonthlyPaymentCondition,$I551&lt;=$B$10,
_xlpm.IsPrincipalZeroCondition,ROUND($I551,2) = 0,
_xlpm.IsPrincipalRemainingBlankCondition,$I551="",
_xlpm.IsPeriodBlankCondition,ISBLANK($A552),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52" s="4" t="str">
        <f>_xlfn.LET(
_xlpm.CumulativePMICalculation,SUM($K$29:$K552),
_xlpm.IsPrincipalZeroCondition,ROUND($I551,2) = 0,
_xlpm.IsPrincipalRemainingBlankCondition,$I551="",
_xlpm.IsPeriodBlankCondition,ISBLANK($A552),
_xlpm.Calculation,IF(_xlpm.IsPeriodBlankCondition,"",IF(_xlpm.IsPrincipalRemainingBlankCondition,"",IF(_xlpm.IsPrincipalZeroCondition,"",_xlpm.CumulativePMICalculation))),
_xlpm.Calculation
)</f>
        <v/>
      </c>
      <c r="P552" s="4" t="str">
        <f t="shared" si="71"/>
        <v/>
      </c>
      <c r="Q552" s="4" t="str">
        <f>_xlfn.LET(
_xlpm.CumulativeHousingPaymentsIncludingAdditionalCosts,SUM($L$29:$L552),
_xlpm.PrincipalOwedCalculation,$B$10-$F552,
_xlpm.IsPrincipalLessThenOrEqualToMonthlyPaymentCondition,$I551&lt;=$B$10,
_xlpm.IsPrincipalZeroCondition,ROUND($I551,2) = 0,
_xlpm.IsPrincipalRemainingBlankCondition,$I551="",
_xlpm.IsPeriodBlankCondition,ISBLANK($A552),
_xlpm.Calculation,IF(_xlpm.IsPeriodBlankCondition,"",IF(_xlpm.IsPrincipalRemainingBlankCondition,"",IF(_xlpm.IsPrincipalZeroCondition,"",_xlpm.CumulativeHousingPaymentsIncludingAdditionalCosts))),
_xlpm.Calculation
)</f>
        <v/>
      </c>
    </row>
    <row r="553" spans="2:17" x14ac:dyDescent="0.3">
      <c r="B553" s="34" t="str">
        <f t="shared" si="69"/>
        <v/>
      </c>
      <c r="C553" s="53">
        <v>0.1</v>
      </c>
      <c r="D553" s="35" t="str">
        <f>_xlfn.LET(
_xlpm.Payment,IF(OR($C553&lt;&gt;$C552,$C552=""),-PMT($C553/12,COUNT($A553:$A$628),$I552),$D552),
_xlpm.IsPrincipalRemainingZeroCondition,ROUND($I552,2)=0,
_xlpm.IsPrincipalRemainingBlankCondition,$I552="",
_xlpm.IsPeriodBlankCondition,ISBLANK($A553),
_xlpm.Calculation,IF(_xlpm.IsPeriodBlankCondition,"",IF(_xlpm.IsPrincipalRemainingBlankCondition,"",IF(_xlpm.IsPrincipalRemainingZeroCondition,"",_xlpm.Payment))),
_xlpm.Calculation
)</f>
        <v/>
      </c>
      <c r="E553" s="4" t="str">
        <f t="shared" si="70"/>
        <v/>
      </c>
      <c r="F553" s="4" t="str" cm="1">
        <f t="array" ref="F553">_xlfn.LET(
_xlpm.InterestCalculation,$I552*($C553/12),
_xlpm.IsPrincipalRemainingZeroCondition,ROUND($I552,2)=0,
_xlpm.IsPrincipalRemainingBlankCondition,$I552="",
_xlpm.IsPeriodBlankCondition,ISBLANK($A553),
_xlpm.Calculation,IF(_xlpm.IsPeriodBlankCondition,"",IF(_xlpm.IsPrincipalRemainingBlankCondition,"",IF(_xlpm.IsPrincipalRemainingZeroCondition,"",_xlpm.InterestCalculation))),
_xlpm.Calculation
)</f>
        <v/>
      </c>
      <c r="G553" s="4" t="str">
        <f t="shared" si="64"/>
        <v/>
      </c>
      <c r="H553" s="4"/>
      <c r="I553" s="4" t="str">
        <f t="shared" si="65"/>
        <v/>
      </c>
      <c r="J553" s="4" t="str">
        <f t="shared" si="66"/>
        <v/>
      </c>
      <c r="K553" s="4" t="str">
        <f t="shared" si="67"/>
        <v/>
      </c>
      <c r="L553" s="4" t="str">
        <f t="shared" si="68"/>
        <v/>
      </c>
      <c r="M553" s="4" t="str">
        <f>_xlfn.LET(
_xlpm.CumulativeInterestCalculation,SUM($F$29:$F553),
_xlpm.IsPrincipalZeroCondition,ROUND($I552,2) = 0,
_xlpm.IsPrincipalRemainingBlankCondition,$I552="",
_xlpm.IsPeriodBlankCondition,ISBLANK($A553),
_xlpm.Calculation,IF(_xlpm.IsPeriodBlankCondition,"",IF(_xlpm.IsPrincipalRemainingBlankCondition,"",IF(_xlpm.IsPrincipalZeroCondition,"",_xlpm.CumulativeInterestCalculation))),
_xlpm.Calculation
)</f>
        <v/>
      </c>
      <c r="N553" s="4" t="str">
        <f>_xlfn.LET(
_xlpm.CumulativePrincipalCalculation,SUM($G$29:$H553),
_xlpm.CumulativePrincipalCalculationIfPrincipalLessThenOrEqualToMonthlyPaymentCondition,$N552+$H553,
_xlpm.PrincipalOwedCalculation,$B$10-$F553,
_xlpm.IsPrincipalLessThenOrEqualToMonthlyPaymentCondition,$I552&lt;=$B$10,
_xlpm.IsPrincipalZeroCondition,ROUND($I552,2) = 0,
_xlpm.IsPrincipalRemainingBlankCondition,$I552="",
_xlpm.IsPeriodBlankCondition,ISBLANK($A553),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53" s="4" t="str">
        <f>_xlfn.LET(
_xlpm.CumulativePMICalculation,SUM($K$29:$K553),
_xlpm.IsPrincipalZeroCondition,ROUND($I552,2) = 0,
_xlpm.IsPrincipalRemainingBlankCondition,$I552="",
_xlpm.IsPeriodBlankCondition,ISBLANK($A553),
_xlpm.Calculation,IF(_xlpm.IsPeriodBlankCondition,"",IF(_xlpm.IsPrincipalRemainingBlankCondition,"",IF(_xlpm.IsPrincipalZeroCondition,"",_xlpm.CumulativePMICalculation))),
_xlpm.Calculation
)</f>
        <v/>
      </c>
      <c r="P553" s="4" t="str">
        <f t="shared" si="71"/>
        <v/>
      </c>
      <c r="Q553" s="4" t="str">
        <f>_xlfn.LET(
_xlpm.CumulativeHousingPaymentsIncludingAdditionalCosts,SUM($L$29:$L553),
_xlpm.PrincipalOwedCalculation,$B$10-$F553,
_xlpm.IsPrincipalLessThenOrEqualToMonthlyPaymentCondition,$I552&lt;=$B$10,
_xlpm.IsPrincipalZeroCondition,ROUND($I552,2) = 0,
_xlpm.IsPrincipalRemainingBlankCondition,$I552="",
_xlpm.IsPeriodBlankCondition,ISBLANK($A553),
_xlpm.Calculation,IF(_xlpm.IsPeriodBlankCondition,"",IF(_xlpm.IsPrincipalRemainingBlankCondition,"",IF(_xlpm.IsPrincipalZeroCondition,"",_xlpm.CumulativeHousingPaymentsIncludingAdditionalCosts))),
_xlpm.Calculation
)</f>
        <v/>
      </c>
    </row>
    <row r="554" spans="2:17" x14ac:dyDescent="0.3">
      <c r="B554" s="34" t="str">
        <f t="shared" si="69"/>
        <v/>
      </c>
      <c r="C554" s="53">
        <v>0.1</v>
      </c>
      <c r="D554" s="35" t="str">
        <f>_xlfn.LET(
_xlpm.Payment,IF(OR($C554&lt;&gt;$C553,$C553=""),-PMT($C554/12,COUNT($A554:$A$628),$I553),$D553),
_xlpm.IsPrincipalRemainingZeroCondition,ROUND($I553,2)=0,
_xlpm.IsPrincipalRemainingBlankCondition,$I553="",
_xlpm.IsPeriodBlankCondition,ISBLANK($A554),
_xlpm.Calculation,IF(_xlpm.IsPeriodBlankCondition,"",IF(_xlpm.IsPrincipalRemainingBlankCondition,"",IF(_xlpm.IsPrincipalRemainingZeroCondition,"",_xlpm.Payment))),
_xlpm.Calculation
)</f>
        <v/>
      </c>
      <c r="E554" s="4" t="str">
        <f t="shared" si="70"/>
        <v/>
      </c>
      <c r="F554" s="4" t="str" cm="1">
        <f t="array" ref="F554">_xlfn.LET(
_xlpm.InterestCalculation,$I553*($C554/12),
_xlpm.IsPrincipalRemainingZeroCondition,ROUND($I553,2)=0,
_xlpm.IsPrincipalRemainingBlankCondition,$I553="",
_xlpm.IsPeriodBlankCondition,ISBLANK($A554),
_xlpm.Calculation,IF(_xlpm.IsPeriodBlankCondition,"",IF(_xlpm.IsPrincipalRemainingBlankCondition,"",IF(_xlpm.IsPrincipalRemainingZeroCondition,"",_xlpm.InterestCalculation))),
_xlpm.Calculation
)</f>
        <v/>
      </c>
      <c r="G554" s="4" t="str">
        <f t="shared" si="64"/>
        <v/>
      </c>
      <c r="H554" s="4"/>
      <c r="I554" s="4" t="str">
        <f t="shared" si="65"/>
        <v/>
      </c>
      <c r="J554" s="4" t="str">
        <f t="shared" si="66"/>
        <v/>
      </c>
      <c r="K554" s="4" t="str">
        <f t="shared" si="67"/>
        <v/>
      </c>
      <c r="L554" s="4" t="str">
        <f t="shared" si="68"/>
        <v/>
      </c>
      <c r="M554" s="4" t="str">
        <f>_xlfn.LET(
_xlpm.CumulativeInterestCalculation,SUM($F$29:$F554),
_xlpm.IsPrincipalZeroCondition,ROUND($I553,2) = 0,
_xlpm.IsPrincipalRemainingBlankCondition,$I553="",
_xlpm.IsPeriodBlankCondition,ISBLANK($A554),
_xlpm.Calculation,IF(_xlpm.IsPeriodBlankCondition,"",IF(_xlpm.IsPrincipalRemainingBlankCondition,"",IF(_xlpm.IsPrincipalZeroCondition,"",_xlpm.CumulativeInterestCalculation))),
_xlpm.Calculation
)</f>
        <v/>
      </c>
      <c r="N554" s="4" t="str">
        <f>_xlfn.LET(
_xlpm.CumulativePrincipalCalculation,SUM($G$29:$H554),
_xlpm.CumulativePrincipalCalculationIfPrincipalLessThenOrEqualToMonthlyPaymentCondition,$N553+$H554,
_xlpm.PrincipalOwedCalculation,$B$10-$F554,
_xlpm.IsPrincipalLessThenOrEqualToMonthlyPaymentCondition,$I553&lt;=$B$10,
_xlpm.IsPrincipalZeroCondition,ROUND($I553,2) = 0,
_xlpm.IsPrincipalRemainingBlankCondition,$I553="",
_xlpm.IsPeriodBlankCondition,ISBLANK($A554),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54" s="4" t="str">
        <f>_xlfn.LET(
_xlpm.CumulativePMICalculation,SUM($K$29:$K554),
_xlpm.IsPrincipalZeroCondition,ROUND($I553,2) = 0,
_xlpm.IsPrincipalRemainingBlankCondition,$I553="",
_xlpm.IsPeriodBlankCondition,ISBLANK($A554),
_xlpm.Calculation,IF(_xlpm.IsPeriodBlankCondition,"",IF(_xlpm.IsPrincipalRemainingBlankCondition,"",IF(_xlpm.IsPrincipalZeroCondition,"",_xlpm.CumulativePMICalculation))),
_xlpm.Calculation
)</f>
        <v/>
      </c>
      <c r="P554" s="4" t="str">
        <f t="shared" si="71"/>
        <v/>
      </c>
      <c r="Q554" s="4" t="str">
        <f>_xlfn.LET(
_xlpm.CumulativeHousingPaymentsIncludingAdditionalCosts,SUM($L$29:$L554),
_xlpm.PrincipalOwedCalculation,$B$10-$F554,
_xlpm.IsPrincipalLessThenOrEqualToMonthlyPaymentCondition,$I553&lt;=$B$10,
_xlpm.IsPrincipalZeroCondition,ROUND($I553,2) = 0,
_xlpm.IsPrincipalRemainingBlankCondition,$I553="",
_xlpm.IsPeriodBlankCondition,ISBLANK($A554),
_xlpm.Calculation,IF(_xlpm.IsPeriodBlankCondition,"",IF(_xlpm.IsPrincipalRemainingBlankCondition,"",IF(_xlpm.IsPrincipalZeroCondition,"",_xlpm.CumulativeHousingPaymentsIncludingAdditionalCosts))),
_xlpm.Calculation
)</f>
        <v/>
      </c>
    </row>
    <row r="555" spans="2:17" x14ac:dyDescent="0.3">
      <c r="B555" s="34" t="str">
        <f t="shared" si="69"/>
        <v/>
      </c>
      <c r="C555" s="53">
        <v>0.1</v>
      </c>
      <c r="D555" s="35" t="str">
        <f>_xlfn.LET(
_xlpm.Payment,IF(OR($C555&lt;&gt;$C554,$C554=""),-PMT($C555/12,COUNT($A555:$A$628),$I554),$D554),
_xlpm.IsPrincipalRemainingZeroCondition,ROUND($I554,2)=0,
_xlpm.IsPrincipalRemainingBlankCondition,$I554="",
_xlpm.IsPeriodBlankCondition,ISBLANK($A555),
_xlpm.Calculation,IF(_xlpm.IsPeriodBlankCondition,"",IF(_xlpm.IsPrincipalRemainingBlankCondition,"",IF(_xlpm.IsPrincipalRemainingZeroCondition,"",_xlpm.Payment))),
_xlpm.Calculation
)</f>
        <v/>
      </c>
      <c r="E555" s="4" t="str">
        <f t="shared" si="70"/>
        <v/>
      </c>
      <c r="F555" s="4" t="str" cm="1">
        <f t="array" ref="F555">_xlfn.LET(
_xlpm.InterestCalculation,$I554*($C555/12),
_xlpm.IsPrincipalRemainingZeroCondition,ROUND($I554,2)=0,
_xlpm.IsPrincipalRemainingBlankCondition,$I554="",
_xlpm.IsPeriodBlankCondition,ISBLANK($A555),
_xlpm.Calculation,IF(_xlpm.IsPeriodBlankCondition,"",IF(_xlpm.IsPrincipalRemainingBlankCondition,"",IF(_xlpm.IsPrincipalRemainingZeroCondition,"",_xlpm.InterestCalculation))),
_xlpm.Calculation
)</f>
        <v/>
      </c>
      <c r="G555" s="4" t="str">
        <f t="shared" si="64"/>
        <v/>
      </c>
      <c r="H555" s="4"/>
      <c r="I555" s="4" t="str">
        <f t="shared" si="65"/>
        <v/>
      </c>
      <c r="J555" s="4" t="str">
        <f t="shared" si="66"/>
        <v/>
      </c>
      <c r="K555" s="4" t="str">
        <f t="shared" si="67"/>
        <v/>
      </c>
      <c r="L555" s="4" t="str">
        <f t="shared" si="68"/>
        <v/>
      </c>
      <c r="M555" s="4" t="str">
        <f>_xlfn.LET(
_xlpm.CumulativeInterestCalculation,SUM($F$29:$F555),
_xlpm.IsPrincipalZeroCondition,ROUND($I554,2) = 0,
_xlpm.IsPrincipalRemainingBlankCondition,$I554="",
_xlpm.IsPeriodBlankCondition,ISBLANK($A555),
_xlpm.Calculation,IF(_xlpm.IsPeriodBlankCondition,"",IF(_xlpm.IsPrincipalRemainingBlankCondition,"",IF(_xlpm.IsPrincipalZeroCondition,"",_xlpm.CumulativeInterestCalculation))),
_xlpm.Calculation
)</f>
        <v/>
      </c>
      <c r="N555" s="4" t="str">
        <f>_xlfn.LET(
_xlpm.CumulativePrincipalCalculation,SUM($G$29:$H555),
_xlpm.CumulativePrincipalCalculationIfPrincipalLessThenOrEqualToMonthlyPaymentCondition,$N554+$H555,
_xlpm.PrincipalOwedCalculation,$B$10-$F555,
_xlpm.IsPrincipalLessThenOrEqualToMonthlyPaymentCondition,$I554&lt;=$B$10,
_xlpm.IsPrincipalZeroCondition,ROUND($I554,2) = 0,
_xlpm.IsPrincipalRemainingBlankCondition,$I554="",
_xlpm.IsPeriodBlankCondition,ISBLANK($A555),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55" s="4" t="str">
        <f>_xlfn.LET(
_xlpm.CumulativePMICalculation,SUM($K$29:$K555),
_xlpm.IsPrincipalZeroCondition,ROUND($I554,2) = 0,
_xlpm.IsPrincipalRemainingBlankCondition,$I554="",
_xlpm.IsPeriodBlankCondition,ISBLANK($A555),
_xlpm.Calculation,IF(_xlpm.IsPeriodBlankCondition,"",IF(_xlpm.IsPrincipalRemainingBlankCondition,"",IF(_xlpm.IsPrincipalZeroCondition,"",_xlpm.CumulativePMICalculation))),
_xlpm.Calculation
)</f>
        <v/>
      </c>
      <c r="P555" s="4" t="str">
        <f t="shared" si="71"/>
        <v/>
      </c>
      <c r="Q555" s="4" t="str">
        <f>_xlfn.LET(
_xlpm.CumulativeHousingPaymentsIncludingAdditionalCosts,SUM($L$29:$L555),
_xlpm.PrincipalOwedCalculation,$B$10-$F555,
_xlpm.IsPrincipalLessThenOrEqualToMonthlyPaymentCondition,$I554&lt;=$B$10,
_xlpm.IsPrincipalZeroCondition,ROUND($I554,2) = 0,
_xlpm.IsPrincipalRemainingBlankCondition,$I554="",
_xlpm.IsPeriodBlankCondition,ISBLANK($A555),
_xlpm.Calculation,IF(_xlpm.IsPeriodBlankCondition,"",IF(_xlpm.IsPrincipalRemainingBlankCondition,"",IF(_xlpm.IsPrincipalZeroCondition,"",_xlpm.CumulativeHousingPaymentsIncludingAdditionalCosts))),
_xlpm.Calculation
)</f>
        <v/>
      </c>
    </row>
    <row r="556" spans="2:17" x14ac:dyDescent="0.3">
      <c r="B556" s="34" t="str">
        <f t="shared" si="69"/>
        <v/>
      </c>
      <c r="C556" s="53">
        <v>0.1</v>
      </c>
      <c r="D556" s="35" t="str">
        <f>_xlfn.LET(
_xlpm.Payment,IF(OR($C556&lt;&gt;$C555,$C555=""),-PMT($C556/12,COUNT($A556:$A$628),$I555),$D555),
_xlpm.IsPrincipalRemainingZeroCondition,ROUND($I555,2)=0,
_xlpm.IsPrincipalRemainingBlankCondition,$I555="",
_xlpm.IsPeriodBlankCondition,ISBLANK($A556),
_xlpm.Calculation,IF(_xlpm.IsPeriodBlankCondition,"",IF(_xlpm.IsPrincipalRemainingBlankCondition,"",IF(_xlpm.IsPrincipalRemainingZeroCondition,"",_xlpm.Payment))),
_xlpm.Calculation
)</f>
        <v/>
      </c>
      <c r="E556" s="4" t="str">
        <f t="shared" si="70"/>
        <v/>
      </c>
      <c r="F556" s="4" t="str" cm="1">
        <f t="array" ref="F556">_xlfn.LET(
_xlpm.InterestCalculation,$I555*($C556/12),
_xlpm.IsPrincipalRemainingZeroCondition,ROUND($I555,2)=0,
_xlpm.IsPrincipalRemainingBlankCondition,$I555="",
_xlpm.IsPeriodBlankCondition,ISBLANK($A556),
_xlpm.Calculation,IF(_xlpm.IsPeriodBlankCondition,"",IF(_xlpm.IsPrincipalRemainingBlankCondition,"",IF(_xlpm.IsPrincipalRemainingZeroCondition,"",_xlpm.InterestCalculation))),
_xlpm.Calculation
)</f>
        <v/>
      </c>
      <c r="G556" s="4" t="str">
        <f t="shared" si="64"/>
        <v/>
      </c>
      <c r="H556" s="4"/>
      <c r="I556" s="4" t="str">
        <f t="shared" si="65"/>
        <v/>
      </c>
      <c r="J556" s="4" t="str">
        <f t="shared" si="66"/>
        <v/>
      </c>
      <c r="K556" s="4" t="str">
        <f t="shared" si="67"/>
        <v/>
      </c>
      <c r="L556" s="4" t="str">
        <f t="shared" si="68"/>
        <v/>
      </c>
      <c r="M556" s="4" t="str">
        <f>_xlfn.LET(
_xlpm.CumulativeInterestCalculation,SUM($F$29:$F556),
_xlpm.IsPrincipalZeroCondition,ROUND($I555,2) = 0,
_xlpm.IsPrincipalRemainingBlankCondition,$I555="",
_xlpm.IsPeriodBlankCondition,ISBLANK($A556),
_xlpm.Calculation,IF(_xlpm.IsPeriodBlankCondition,"",IF(_xlpm.IsPrincipalRemainingBlankCondition,"",IF(_xlpm.IsPrincipalZeroCondition,"",_xlpm.CumulativeInterestCalculation))),
_xlpm.Calculation
)</f>
        <v/>
      </c>
      <c r="N556" s="4" t="str">
        <f>_xlfn.LET(
_xlpm.CumulativePrincipalCalculation,SUM($G$29:$H556),
_xlpm.CumulativePrincipalCalculationIfPrincipalLessThenOrEqualToMonthlyPaymentCondition,$N555+$H556,
_xlpm.PrincipalOwedCalculation,$B$10-$F556,
_xlpm.IsPrincipalLessThenOrEqualToMonthlyPaymentCondition,$I555&lt;=$B$10,
_xlpm.IsPrincipalZeroCondition,ROUND($I555,2) = 0,
_xlpm.IsPrincipalRemainingBlankCondition,$I555="",
_xlpm.IsPeriodBlankCondition,ISBLANK($A556),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56" s="4" t="str">
        <f>_xlfn.LET(
_xlpm.CumulativePMICalculation,SUM($K$29:$K556),
_xlpm.IsPrincipalZeroCondition,ROUND($I555,2) = 0,
_xlpm.IsPrincipalRemainingBlankCondition,$I555="",
_xlpm.IsPeriodBlankCondition,ISBLANK($A556),
_xlpm.Calculation,IF(_xlpm.IsPeriodBlankCondition,"",IF(_xlpm.IsPrincipalRemainingBlankCondition,"",IF(_xlpm.IsPrincipalZeroCondition,"",_xlpm.CumulativePMICalculation))),
_xlpm.Calculation
)</f>
        <v/>
      </c>
      <c r="P556" s="4" t="str">
        <f t="shared" si="71"/>
        <v/>
      </c>
      <c r="Q556" s="4" t="str">
        <f>_xlfn.LET(
_xlpm.CumulativeHousingPaymentsIncludingAdditionalCosts,SUM($L$29:$L556),
_xlpm.PrincipalOwedCalculation,$B$10-$F556,
_xlpm.IsPrincipalLessThenOrEqualToMonthlyPaymentCondition,$I555&lt;=$B$10,
_xlpm.IsPrincipalZeroCondition,ROUND($I555,2) = 0,
_xlpm.IsPrincipalRemainingBlankCondition,$I555="",
_xlpm.IsPeriodBlankCondition,ISBLANK($A556),
_xlpm.Calculation,IF(_xlpm.IsPeriodBlankCondition,"",IF(_xlpm.IsPrincipalRemainingBlankCondition,"",IF(_xlpm.IsPrincipalZeroCondition,"",_xlpm.CumulativeHousingPaymentsIncludingAdditionalCosts))),
_xlpm.Calculation
)</f>
        <v/>
      </c>
    </row>
    <row r="557" spans="2:17" x14ac:dyDescent="0.3">
      <c r="B557" s="34" t="str">
        <f t="shared" si="69"/>
        <v/>
      </c>
      <c r="C557" s="53">
        <v>0.1</v>
      </c>
      <c r="D557" s="35" t="str">
        <f>_xlfn.LET(
_xlpm.Payment,IF(OR($C557&lt;&gt;$C556,$C556=""),-PMT($C557/12,COUNT($A557:$A$628),$I556),$D556),
_xlpm.IsPrincipalRemainingZeroCondition,ROUND($I556,2)=0,
_xlpm.IsPrincipalRemainingBlankCondition,$I556="",
_xlpm.IsPeriodBlankCondition,ISBLANK($A557),
_xlpm.Calculation,IF(_xlpm.IsPeriodBlankCondition,"",IF(_xlpm.IsPrincipalRemainingBlankCondition,"",IF(_xlpm.IsPrincipalRemainingZeroCondition,"",_xlpm.Payment))),
_xlpm.Calculation
)</f>
        <v/>
      </c>
      <c r="E557" s="4" t="str">
        <f t="shared" si="70"/>
        <v/>
      </c>
      <c r="F557" s="4" t="str" cm="1">
        <f t="array" ref="F557">_xlfn.LET(
_xlpm.InterestCalculation,$I556*($C557/12),
_xlpm.IsPrincipalRemainingZeroCondition,ROUND($I556,2)=0,
_xlpm.IsPrincipalRemainingBlankCondition,$I556="",
_xlpm.IsPeriodBlankCondition,ISBLANK($A557),
_xlpm.Calculation,IF(_xlpm.IsPeriodBlankCondition,"",IF(_xlpm.IsPrincipalRemainingBlankCondition,"",IF(_xlpm.IsPrincipalRemainingZeroCondition,"",_xlpm.InterestCalculation))),
_xlpm.Calculation
)</f>
        <v/>
      </c>
      <c r="G557" s="4" t="str">
        <f t="shared" si="64"/>
        <v/>
      </c>
      <c r="H557" s="4"/>
      <c r="I557" s="4" t="str">
        <f t="shared" si="65"/>
        <v/>
      </c>
      <c r="J557" s="4" t="str">
        <f t="shared" si="66"/>
        <v/>
      </c>
      <c r="K557" s="4" t="str">
        <f t="shared" si="67"/>
        <v/>
      </c>
      <c r="L557" s="4" t="str">
        <f t="shared" si="68"/>
        <v/>
      </c>
      <c r="M557" s="4" t="str">
        <f>_xlfn.LET(
_xlpm.CumulativeInterestCalculation,SUM($F$29:$F557),
_xlpm.IsPrincipalZeroCondition,ROUND($I556,2) = 0,
_xlpm.IsPrincipalRemainingBlankCondition,$I556="",
_xlpm.IsPeriodBlankCondition,ISBLANK($A557),
_xlpm.Calculation,IF(_xlpm.IsPeriodBlankCondition,"",IF(_xlpm.IsPrincipalRemainingBlankCondition,"",IF(_xlpm.IsPrincipalZeroCondition,"",_xlpm.CumulativeInterestCalculation))),
_xlpm.Calculation
)</f>
        <v/>
      </c>
      <c r="N557" s="4" t="str">
        <f>_xlfn.LET(
_xlpm.CumulativePrincipalCalculation,SUM($G$29:$H557),
_xlpm.CumulativePrincipalCalculationIfPrincipalLessThenOrEqualToMonthlyPaymentCondition,$N556+$H557,
_xlpm.PrincipalOwedCalculation,$B$10-$F557,
_xlpm.IsPrincipalLessThenOrEqualToMonthlyPaymentCondition,$I556&lt;=$B$10,
_xlpm.IsPrincipalZeroCondition,ROUND($I556,2) = 0,
_xlpm.IsPrincipalRemainingBlankCondition,$I556="",
_xlpm.IsPeriodBlankCondition,ISBLANK($A557),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57" s="4" t="str">
        <f>_xlfn.LET(
_xlpm.CumulativePMICalculation,SUM($K$29:$K557),
_xlpm.IsPrincipalZeroCondition,ROUND($I556,2) = 0,
_xlpm.IsPrincipalRemainingBlankCondition,$I556="",
_xlpm.IsPeriodBlankCondition,ISBLANK($A557),
_xlpm.Calculation,IF(_xlpm.IsPeriodBlankCondition,"",IF(_xlpm.IsPrincipalRemainingBlankCondition,"",IF(_xlpm.IsPrincipalZeroCondition,"",_xlpm.CumulativePMICalculation))),
_xlpm.Calculation
)</f>
        <v/>
      </c>
      <c r="P557" s="4" t="str">
        <f t="shared" si="71"/>
        <v/>
      </c>
      <c r="Q557" s="4" t="str">
        <f>_xlfn.LET(
_xlpm.CumulativeHousingPaymentsIncludingAdditionalCosts,SUM($L$29:$L557),
_xlpm.PrincipalOwedCalculation,$B$10-$F557,
_xlpm.IsPrincipalLessThenOrEqualToMonthlyPaymentCondition,$I556&lt;=$B$10,
_xlpm.IsPrincipalZeroCondition,ROUND($I556,2) = 0,
_xlpm.IsPrincipalRemainingBlankCondition,$I556="",
_xlpm.IsPeriodBlankCondition,ISBLANK($A557),
_xlpm.Calculation,IF(_xlpm.IsPeriodBlankCondition,"",IF(_xlpm.IsPrincipalRemainingBlankCondition,"",IF(_xlpm.IsPrincipalZeroCondition,"",_xlpm.CumulativeHousingPaymentsIncludingAdditionalCosts))),
_xlpm.Calculation
)</f>
        <v/>
      </c>
    </row>
    <row r="558" spans="2:17" x14ac:dyDescent="0.3">
      <c r="B558" s="34" t="str">
        <f t="shared" si="69"/>
        <v/>
      </c>
      <c r="C558" s="53">
        <v>0.1</v>
      </c>
      <c r="D558" s="35" t="str">
        <f>_xlfn.LET(
_xlpm.Payment,IF(OR($C558&lt;&gt;$C557,$C557=""),-PMT($C558/12,COUNT($A558:$A$628),$I557),$D557),
_xlpm.IsPrincipalRemainingZeroCondition,ROUND($I557,2)=0,
_xlpm.IsPrincipalRemainingBlankCondition,$I557="",
_xlpm.IsPeriodBlankCondition,ISBLANK($A558),
_xlpm.Calculation,IF(_xlpm.IsPeriodBlankCondition,"",IF(_xlpm.IsPrincipalRemainingBlankCondition,"",IF(_xlpm.IsPrincipalRemainingZeroCondition,"",_xlpm.Payment))),
_xlpm.Calculation
)</f>
        <v/>
      </c>
      <c r="E558" s="4" t="str">
        <f t="shared" si="70"/>
        <v/>
      </c>
      <c r="F558" s="4" t="str" cm="1">
        <f t="array" ref="F558">_xlfn.LET(
_xlpm.InterestCalculation,$I557*($C558/12),
_xlpm.IsPrincipalRemainingZeroCondition,ROUND($I557,2)=0,
_xlpm.IsPrincipalRemainingBlankCondition,$I557="",
_xlpm.IsPeriodBlankCondition,ISBLANK($A558),
_xlpm.Calculation,IF(_xlpm.IsPeriodBlankCondition,"",IF(_xlpm.IsPrincipalRemainingBlankCondition,"",IF(_xlpm.IsPrincipalRemainingZeroCondition,"",_xlpm.InterestCalculation))),
_xlpm.Calculation
)</f>
        <v/>
      </c>
      <c r="G558" s="4" t="str">
        <f t="shared" ref="G558:G621" si="72">_xlfn.LET(
_xlpm.PrincipalOwedCalculation,$D558-$F558,
_xlpm.IsPrincipalLessThenOrEqualToMonthlyPaymentCondition,$I557&lt;=$D558,
_xlpm.IsPrincipalZeroCondition,ROUND($I557,2) = 0,
_xlpm.IsPrincipalRemainingBlankCondition,$I557="",
_xlpm.IsPeriodBlankCondition,ISBLANK($A558),
_xlpm.Calculation,IF(_xlpm.IsPeriodBlankCondition,"",IF(_xlpm.IsPrincipalRemainingBlankCondition,"",IF(_xlpm.IsPrincipalZeroCondition,"",IF(_xlpm.IsPrincipalLessThenOrEqualToMonthlyPaymentCondition,$I557,_xlpm.PrincipalOwedCalculation)))),
_xlpm.Calculation
)</f>
        <v/>
      </c>
      <c r="H558" s="4"/>
      <c r="I558" s="4" t="str">
        <f t="shared" si="65"/>
        <v/>
      </c>
      <c r="J558" s="4" t="str">
        <f t="shared" si="66"/>
        <v/>
      </c>
      <c r="K558" s="4" t="str">
        <f t="shared" si="67"/>
        <v/>
      </c>
      <c r="L558" s="4" t="str">
        <f t="shared" si="68"/>
        <v/>
      </c>
      <c r="M558" s="4" t="str">
        <f>_xlfn.LET(
_xlpm.CumulativeInterestCalculation,SUM($F$29:$F558),
_xlpm.IsPrincipalZeroCondition,ROUND($I557,2) = 0,
_xlpm.IsPrincipalRemainingBlankCondition,$I557="",
_xlpm.IsPeriodBlankCondition,ISBLANK($A558),
_xlpm.Calculation,IF(_xlpm.IsPeriodBlankCondition,"",IF(_xlpm.IsPrincipalRemainingBlankCondition,"",IF(_xlpm.IsPrincipalZeroCondition,"",_xlpm.CumulativeInterestCalculation))),
_xlpm.Calculation
)</f>
        <v/>
      </c>
      <c r="N558" s="4" t="str">
        <f>_xlfn.LET(
_xlpm.CumulativePrincipalCalculation,SUM($G$29:$H558),
_xlpm.CumulativePrincipalCalculationIfPrincipalLessThenOrEqualToMonthlyPaymentCondition,$N557+$H558,
_xlpm.PrincipalOwedCalculation,$B$10-$F558,
_xlpm.IsPrincipalLessThenOrEqualToMonthlyPaymentCondition,$I557&lt;=$B$10,
_xlpm.IsPrincipalZeroCondition,ROUND($I557,2) = 0,
_xlpm.IsPrincipalRemainingBlankCondition,$I557="",
_xlpm.IsPeriodBlankCondition,ISBLANK($A558),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58" s="4" t="str">
        <f>_xlfn.LET(
_xlpm.CumulativePMICalculation,SUM($K$29:$K558),
_xlpm.IsPrincipalZeroCondition,ROUND($I557,2) = 0,
_xlpm.IsPrincipalRemainingBlankCondition,$I557="",
_xlpm.IsPeriodBlankCondition,ISBLANK($A558),
_xlpm.Calculation,IF(_xlpm.IsPeriodBlankCondition,"",IF(_xlpm.IsPrincipalRemainingBlankCondition,"",IF(_xlpm.IsPrincipalZeroCondition,"",_xlpm.CumulativePMICalculation))),
_xlpm.Calculation
)</f>
        <v/>
      </c>
      <c r="P558" s="4" t="str">
        <f t="shared" si="71"/>
        <v/>
      </c>
      <c r="Q558" s="4" t="str">
        <f>_xlfn.LET(
_xlpm.CumulativeHousingPaymentsIncludingAdditionalCosts,SUM($L$29:$L558),
_xlpm.PrincipalOwedCalculation,$B$10-$F558,
_xlpm.IsPrincipalLessThenOrEqualToMonthlyPaymentCondition,$I557&lt;=$B$10,
_xlpm.IsPrincipalZeroCondition,ROUND($I557,2) = 0,
_xlpm.IsPrincipalRemainingBlankCondition,$I557="",
_xlpm.IsPeriodBlankCondition,ISBLANK($A558),
_xlpm.Calculation,IF(_xlpm.IsPeriodBlankCondition,"",IF(_xlpm.IsPrincipalRemainingBlankCondition,"",IF(_xlpm.IsPrincipalZeroCondition,"",_xlpm.CumulativeHousingPaymentsIncludingAdditionalCosts))),
_xlpm.Calculation
)</f>
        <v/>
      </c>
    </row>
    <row r="559" spans="2:17" x14ac:dyDescent="0.3">
      <c r="B559" s="34" t="str">
        <f t="shared" si="69"/>
        <v/>
      </c>
      <c r="C559" s="53">
        <v>0.1</v>
      </c>
      <c r="D559" s="35" t="str">
        <f>_xlfn.LET(
_xlpm.Payment,IF(OR($C559&lt;&gt;$C558,$C558=""),-PMT($C559/12,COUNT($A559:$A$628),$I558),$D558),
_xlpm.IsPrincipalRemainingZeroCondition,ROUND($I558,2)=0,
_xlpm.IsPrincipalRemainingBlankCondition,$I558="",
_xlpm.IsPeriodBlankCondition,ISBLANK($A559),
_xlpm.Calculation,IF(_xlpm.IsPeriodBlankCondition,"",IF(_xlpm.IsPrincipalRemainingBlankCondition,"",IF(_xlpm.IsPrincipalRemainingZeroCondition,"",_xlpm.Payment))),
_xlpm.Calculation
)</f>
        <v/>
      </c>
      <c r="E559" s="4" t="str">
        <f t="shared" si="70"/>
        <v/>
      </c>
      <c r="F559" s="4" t="str" cm="1">
        <f t="array" ref="F559">_xlfn.LET(
_xlpm.InterestCalculation,$I558*($C559/12),
_xlpm.IsPrincipalRemainingZeroCondition,ROUND($I558,2)=0,
_xlpm.IsPrincipalRemainingBlankCondition,$I558="",
_xlpm.IsPeriodBlankCondition,ISBLANK($A559),
_xlpm.Calculation,IF(_xlpm.IsPeriodBlankCondition,"",IF(_xlpm.IsPrincipalRemainingBlankCondition,"",IF(_xlpm.IsPrincipalRemainingZeroCondition,"",_xlpm.InterestCalculation))),
_xlpm.Calculation
)</f>
        <v/>
      </c>
      <c r="G559" s="4" t="str">
        <f t="shared" si="72"/>
        <v/>
      </c>
      <c r="H559" s="4"/>
      <c r="I559" s="4" t="str">
        <f t="shared" si="65"/>
        <v/>
      </c>
      <c r="J559" s="4" t="str">
        <f t="shared" si="66"/>
        <v/>
      </c>
      <c r="K559" s="4" t="str">
        <f t="shared" si="67"/>
        <v/>
      </c>
      <c r="L559" s="4" t="str">
        <f t="shared" si="68"/>
        <v/>
      </c>
      <c r="M559" s="4" t="str">
        <f>_xlfn.LET(
_xlpm.CumulativeInterestCalculation,SUM($F$29:$F559),
_xlpm.IsPrincipalZeroCondition,ROUND($I558,2) = 0,
_xlpm.IsPrincipalRemainingBlankCondition,$I558="",
_xlpm.IsPeriodBlankCondition,ISBLANK($A559),
_xlpm.Calculation,IF(_xlpm.IsPeriodBlankCondition,"",IF(_xlpm.IsPrincipalRemainingBlankCondition,"",IF(_xlpm.IsPrincipalZeroCondition,"",_xlpm.CumulativeInterestCalculation))),
_xlpm.Calculation
)</f>
        <v/>
      </c>
      <c r="N559" s="4" t="str">
        <f>_xlfn.LET(
_xlpm.CumulativePrincipalCalculation,SUM($G$29:$H559),
_xlpm.CumulativePrincipalCalculationIfPrincipalLessThenOrEqualToMonthlyPaymentCondition,$N558+$H559,
_xlpm.PrincipalOwedCalculation,$B$10-$F559,
_xlpm.IsPrincipalLessThenOrEqualToMonthlyPaymentCondition,$I558&lt;=$B$10,
_xlpm.IsPrincipalZeroCondition,ROUND($I558,2) = 0,
_xlpm.IsPrincipalRemainingBlankCondition,$I558="",
_xlpm.IsPeriodBlankCondition,ISBLANK($A559),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59" s="4" t="str">
        <f>_xlfn.LET(
_xlpm.CumulativePMICalculation,SUM($K$29:$K559),
_xlpm.IsPrincipalZeroCondition,ROUND($I558,2) = 0,
_xlpm.IsPrincipalRemainingBlankCondition,$I558="",
_xlpm.IsPeriodBlankCondition,ISBLANK($A559),
_xlpm.Calculation,IF(_xlpm.IsPeriodBlankCondition,"",IF(_xlpm.IsPrincipalRemainingBlankCondition,"",IF(_xlpm.IsPrincipalZeroCondition,"",_xlpm.CumulativePMICalculation))),
_xlpm.Calculation
)</f>
        <v/>
      </c>
      <c r="P559" s="4" t="str">
        <f t="shared" si="71"/>
        <v/>
      </c>
      <c r="Q559" s="4" t="str">
        <f>_xlfn.LET(
_xlpm.CumulativeHousingPaymentsIncludingAdditionalCosts,SUM($L$29:$L559),
_xlpm.PrincipalOwedCalculation,$B$10-$F559,
_xlpm.IsPrincipalLessThenOrEqualToMonthlyPaymentCondition,$I558&lt;=$B$10,
_xlpm.IsPrincipalZeroCondition,ROUND($I558,2) = 0,
_xlpm.IsPrincipalRemainingBlankCondition,$I558="",
_xlpm.IsPeriodBlankCondition,ISBLANK($A559),
_xlpm.Calculation,IF(_xlpm.IsPeriodBlankCondition,"",IF(_xlpm.IsPrincipalRemainingBlankCondition,"",IF(_xlpm.IsPrincipalZeroCondition,"",_xlpm.CumulativeHousingPaymentsIncludingAdditionalCosts))),
_xlpm.Calculation
)</f>
        <v/>
      </c>
    </row>
    <row r="560" spans="2:17" x14ac:dyDescent="0.3">
      <c r="B560" s="34" t="str">
        <f t="shared" si="69"/>
        <v/>
      </c>
      <c r="C560" s="53">
        <v>0.1</v>
      </c>
      <c r="D560" s="35" t="str">
        <f>_xlfn.LET(
_xlpm.Payment,IF(OR($C560&lt;&gt;$C559,$C559=""),-PMT($C560/12,COUNT($A560:$A$628),$I559),$D559),
_xlpm.IsPrincipalRemainingZeroCondition,ROUND($I559,2)=0,
_xlpm.IsPrincipalRemainingBlankCondition,$I559="",
_xlpm.IsPeriodBlankCondition,ISBLANK($A560),
_xlpm.Calculation,IF(_xlpm.IsPeriodBlankCondition,"",IF(_xlpm.IsPrincipalRemainingBlankCondition,"",IF(_xlpm.IsPrincipalRemainingZeroCondition,"",_xlpm.Payment))),
_xlpm.Calculation
)</f>
        <v/>
      </c>
      <c r="E560" s="4" t="str">
        <f t="shared" si="70"/>
        <v/>
      </c>
      <c r="F560" s="4" t="str" cm="1">
        <f t="array" ref="F560">_xlfn.LET(
_xlpm.InterestCalculation,$I559*($C560/12),
_xlpm.IsPrincipalRemainingZeroCondition,ROUND($I559,2)=0,
_xlpm.IsPrincipalRemainingBlankCondition,$I559="",
_xlpm.IsPeriodBlankCondition,ISBLANK($A560),
_xlpm.Calculation,IF(_xlpm.IsPeriodBlankCondition,"",IF(_xlpm.IsPrincipalRemainingBlankCondition,"",IF(_xlpm.IsPrincipalRemainingZeroCondition,"",_xlpm.InterestCalculation))),
_xlpm.Calculation
)</f>
        <v/>
      </c>
      <c r="G560" s="4" t="str">
        <f t="shared" si="72"/>
        <v/>
      </c>
      <c r="H560" s="4"/>
      <c r="I560" s="4" t="str">
        <f t="shared" si="65"/>
        <v/>
      </c>
      <c r="J560" s="4" t="str">
        <f t="shared" si="66"/>
        <v/>
      </c>
      <c r="K560" s="4" t="str">
        <f t="shared" si="67"/>
        <v/>
      </c>
      <c r="L560" s="4" t="str">
        <f t="shared" si="68"/>
        <v/>
      </c>
      <c r="M560" s="4" t="str">
        <f>_xlfn.LET(
_xlpm.CumulativeInterestCalculation,SUM($F$29:$F560),
_xlpm.IsPrincipalZeroCondition,ROUND($I559,2) = 0,
_xlpm.IsPrincipalRemainingBlankCondition,$I559="",
_xlpm.IsPeriodBlankCondition,ISBLANK($A560),
_xlpm.Calculation,IF(_xlpm.IsPeriodBlankCondition,"",IF(_xlpm.IsPrincipalRemainingBlankCondition,"",IF(_xlpm.IsPrincipalZeroCondition,"",_xlpm.CumulativeInterestCalculation))),
_xlpm.Calculation
)</f>
        <v/>
      </c>
      <c r="N560" s="4" t="str">
        <f>_xlfn.LET(
_xlpm.CumulativePrincipalCalculation,SUM($G$29:$H560),
_xlpm.CumulativePrincipalCalculationIfPrincipalLessThenOrEqualToMonthlyPaymentCondition,$N559+$H560,
_xlpm.PrincipalOwedCalculation,$B$10-$F560,
_xlpm.IsPrincipalLessThenOrEqualToMonthlyPaymentCondition,$I559&lt;=$B$10,
_xlpm.IsPrincipalZeroCondition,ROUND($I559,2) = 0,
_xlpm.IsPrincipalRemainingBlankCondition,$I559="",
_xlpm.IsPeriodBlankCondition,ISBLANK($A560),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60" s="4" t="str">
        <f>_xlfn.LET(
_xlpm.CumulativePMICalculation,SUM($K$29:$K560),
_xlpm.IsPrincipalZeroCondition,ROUND($I559,2) = 0,
_xlpm.IsPrincipalRemainingBlankCondition,$I559="",
_xlpm.IsPeriodBlankCondition,ISBLANK($A560),
_xlpm.Calculation,IF(_xlpm.IsPeriodBlankCondition,"",IF(_xlpm.IsPrincipalRemainingBlankCondition,"",IF(_xlpm.IsPrincipalZeroCondition,"",_xlpm.CumulativePMICalculation))),
_xlpm.Calculation
)</f>
        <v/>
      </c>
      <c r="P560" s="4" t="str">
        <f t="shared" si="71"/>
        <v/>
      </c>
      <c r="Q560" s="4" t="str">
        <f>_xlfn.LET(
_xlpm.CumulativeHousingPaymentsIncludingAdditionalCosts,SUM($L$29:$L560),
_xlpm.PrincipalOwedCalculation,$B$10-$F560,
_xlpm.IsPrincipalLessThenOrEqualToMonthlyPaymentCondition,$I559&lt;=$B$10,
_xlpm.IsPrincipalZeroCondition,ROUND($I559,2) = 0,
_xlpm.IsPrincipalRemainingBlankCondition,$I559="",
_xlpm.IsPeriodBlankCondition,ISBLANK($A560),
_xlpm.Calculation,IF(_xlpm.IsPeriodBlankCondition,"",IF(_xlpm.IsPrincipalRemainingBlankCondition,"",IF(_xlpm.IsPrincipalZeroCondition,"",_xlpm.CumulativeHousingPaymentsIncludingAdditionalCosts))),
_xlpm.Calculation
)</f>
        <v/>
      </c>
    </row>
    <row r="561" spans="2:17" x14ac:dyDescent="0.3">
      <c r="B561" s="34" t="str">
        <f t="shared" si="69"/>
        <v/>
      </c>
      <c r="C561" s="53">
        <v>0.1</v>
      </c>
      <c r="D561" s="35" t="str">
        <f>_xlfn.LET(
_xlpm.Payment,IF(OR($C561&lt;&gt;$C560,$C560=""),-PMT($C561/12,COUNT($A561:$A$628),$I560),$D560),
_xlpm.IsPrincipalRemainingZeroCondition,ROUND($I560,2)=0,
_xlpm.IsPrincipalRemainingBlankCondition,$I560="",
_xlpm.IsPeriodBlankCondition,ISBLANK($A561),
_xlpm.Calculation,IF(_xlpm.IsPeriodBlankCondition,"",IF(_xlpm.IsPrincipalRemainingBlankCondition,"",IF(_xlpm.IsPrincipalRemainingZeroCondition,"",_xlpm.Payment))),
_xlpm.Calculation
)</f>
        <v/>
      </c>
      <c r="E561" s="4" t="str">
        <f t="shared" si="70"/>
        <v/>
      </c>
      <c r="F561" s="4" t="str" cm="1">
        <f t="array" ref="F561">_xlfn.LET(
_xlpm.InterestCalculation,$I560*($C561/12),
_xlpm.IsPrincipalRemainingZeroCondition,ROUND($I560,2)=0,
_xlpm.IsPrincipalRemainingBlankCondition,$I560="",
_xlpm.IsPeriodBlankCondition,ISBLANK($A561),
_xlpm.Calculation,IF(_xlpm.IsPeriodBlankCondition,"",IF(_xlpm.IsPrincipalRemainingBlankCondition,"",IF(_xlpm.IsPrincipalRemainingZeroCondition,"",_xlpm.InterestCalculation))),
_xlpm.Calculation
)</f>
        <v/>
      </c>
      <c r="G561" s="4" t="str">
        <f t="shared" si="72"/>
        <v/>
      </c>
      <c r="H561" s="4"/>
      <c r="I561" s="4" t="str">
        <f t="shared" si="65"/>
        <v/>
      </c>
      <c r="J561" s="4" t="str">
        <f t="shared" si="66"/>
        <v/>
      </c>
      <c r="K561" s="4" t="str">
        <f t="shared" si="67"/>
        <v/>
      </c>
      <c r="L561" s="4" t="str">
        <f t="shared" si="68"/>
        <v/>
      </c>
      <c r="M561" s="4" t="str">
        <f>_xlfn.LET(
_xlpm.CumulativeInterestCalculation,SUM($F$29:$F561),
_xlpm.IsPrincipalZeroCondition,ROUND($I560,2) = 0,
_xlpm.IsPrincipalRemainingBlankCondition,$I560="",
_xlpm.IsPeriodBlankCondition,ISBLANK($A561),
_xlpm.Calculation,IF(_xlpm.IsPeriodBlankCondition,"",IF(_xlpm.IsPrincipalRemainingBlankCondition,"",IF(_xlpm.IsPrincipalZeroCondition,"",_xlpm.CumulativeInterestCalculation))),
_xlpm.Calculation
)</f>
        <v/>
      </c>
      <c r="N561" s="4" t="str">
        <f>_xlfn.LET(
_xlpm.CumulativePrincipalCalculation,SUM($G$29:$H561),
_xlpm.CumulativePrincipalCalculationIfPrincipalLessThenOrEqualToMonthlyPaymentCondition,$N560+$H561,
_xlpm.PrincipalOwedCalculation,$B$10-$F561,
_xlpm.IsPrincipalLessThenOrEqualToMonthlyPaymentCondition,$I560&lt;=$B$10,
_xlpm.IsPrincipalZeroCondition,ROUND($I560,2) = 0,
_xlpm.IsPrincipalRemainingBlankCondition,$I560="",
_xlpm.IsPeriodBlankCondition,ISBLANK($A561),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61" s="4" t="str">
        <f>_xlfn.LET(
_xlpm.CumulativePMICalculation,SUM($K$29:$K561),
_xlpm.IsPrincipalZeroCondition,ROUND($I560,2) = 0,
_xlpm.IsPrincipalRemainingBlankCondition,$I560="",
_xlpm.IsPeriodBlankCondition,ISBLANK($A561),
_xlpm.Calculation,IF(_xlpm.IsPeriodBlankCondition,"",IF(_xlpm.IsPrincipalRemainingBlankCondition,"",IF(_xlpm.IsPrincipalZeroCondition,"",_xlpm.CumulativePMICalculation))),
_xlpm.Calculation
)</f>
        <v/>
      </c>
      <c r="P561" s="4" t="str">
        <f t="shared" si="71"/>
        <v/>
      </c>
      <c r="Q561" s="4" t="str">
        <f>_xlfn.LET(
_xlpm.CumulativeHousingPaymentsIncludingAdditionalCosts,SUM($L$29:$L561),
_xlpm.PrincipalOwedCalculation,$B$10-$F561,
_xlpm.IsPrincipalLessThenOrEqualToMonthlyPaymentCondition,$I560&lt;=$B$10,
_xlpm.IsPrincipalZeroCondition,ROUND($I560,2) = 0,
_xlpm.IsPrincipalRemainingBlankCondition,$I560="",
_xlpm.IsPeriodBlankCondition,ISBLANK($A561),
_xlpm.Calculation,IF(_xlpm.IsPeriodBlankCondition,"",IF(_xlpm.IsPrincipalRemainingBlankCondition,"",IF(_xlpm.IsPrincipalZeroCondition,"",_xlpm.CumulativeHousingPaymentsIncludingAdditionalCosts))),
_xlpm.Calculation
)</f>
        <v/>
      </c>
    </row>
    <row r="562" spans="2:17" x14ac:dyDescent="0.3">
      <c r="B562" s="34" t="str">
        <f t="shared" si="69"/>
        <v/>
      </c>
      <c r="C562" s="53">
        <v>0.1</v>
      </c>
      <c r="D562" s="35" t="str">
        <f>_xlfn.LET(
_xlpm.Payment,IF(OR($C562&lt;&gt;$C561,$C561=""),-PMT($C562/12,COUNT($A562:$A$628),$I561),$D561),
_xlpm.IsPrincipalRemainingZeroCondition,ROUND($I561,2)=0,
_xlpm.IsPrincipalRemainingBlankCondition,$I561="",
_xlpm.IsPeriodBlankCondition,ISBLANK($A562),
_xlpm.Calculation,IF(_xlpm.IsPeriodBlankCondition,"",IF(_xlpm.IsPrincipalRemainingBlankCondition,"",IF(_xlpm.IsPrincipalRemainingZeroCondition,"",_xlpm.Payment))),
_xlpm.Calculation
)</f>
        <v/>
      </c>
      <c r="E562" s="4" t="str">
        <f t="shared" si="70"/>
        <v/>
      </c>
      <c r="F562" s="4" t="str" cm="1">
        <f t="array" ref="F562">_xlfn.LET(
_xlpm.InterestCalculation,$I561*($C562/12),
_xlpm.IsPrincipalRemainingZeroCondition,ROUND($I561,2)=0,
_xlpm.IsPrincipalRemainingBlankCondition,$I561="",
_xlpm.IsPeriodBlankCondition,ISBLANK($A562),
_xlpm.Calculation,IF(_xlpm.IsPeriodBlankCondition,"",IF(_xlpm.IsPrincipalRemainingBlankCondition,"",IF(_xlpm.IsPrincipalRemainingZeroCondition,"",_xlpm.InterestCalculation))),
_xlpm.Calculation
)</f>
        <v/>
      </c>
      <c r="G562" s="4" t="str">
        <f t="shared" si="72"/>
        <v/>
      </c>
      <c r="H562" s="4"/>
      <c r="I562" s="4" t="str">
        <f t="shared" si="65"/>
        <v/>
      </c>
      <c r="J562" s="4" t="str">
        <f t="shared" si="66"/>
        <v/>
      </c>
      <c r="K562" s="4" t="str">
        <f t="shared" si="67"/>
        <v/>
      </c>
      <c r="L562" s="4" t="str">
        <f t="shared" si="68"/>
        <v/>
      </c>
      <c r="M562" s="4" t="str">
        <f>_xlfn.LET(
_xlpm.CumulativeInterestCalculation,SUM($F$29:$F562),
_xlpm.IsPrincipalZeroCondition,ROUND($I561,2) = 0,
_xlpm.IsPrincipalRemainingBlankCondition,$I561="",
_xlpm.IsPeriodBlankCondition,ISBLANK($A562),
_xlpm.Calculation,IF(_xlpm.IsPeriodBlankCondition,"",IF(_xlpm.IsPrincipalRemainingBlankCondition,"",IF(_xlpm.IsPrincipalZeroCondition,"",_xlpm.CumulativeInterestCalculation))),
_xlpm.Calculation
)</f>
        <v/>
      </c>
      <c r="N562" s="4" t="str">
        <f>_xlfn.LET(
_xlpm.CumulativePrincipalCalculation,SUM($G$29:$H562),
_xlpm.CumulativePrincipalCalculationIfPrincipalLessThenOrEqualToMonthlyPaymentCondition,$N561+$H562,
_xlpm.PrincipalOwedCalculation,$B$10-$F562,
_xlpm.IsPrincipalLessThenOrEqualToMonthlyPaymentCondition,$I561&lt;=$B$10,
_xlpm.IsPrincipalZeroCondition,ROUND($I561,2) = 0,
_xlpm.IsPrincipalRemainingBlankCondition,$I561="",
_xlpm.IsPeriodBlankCondition,ISBLANK($A562),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62" s="4" t="str">
        <f>_xlfn.LET(
_xlpm.CumulativePMICalculation,SUM($K$29:$K562),
_xlpm.IsPrincipalZeroCondition,ROUND($I561,2) = 0,
_xlpm.IsPrincipalRemainingBlankCondition,$I561="",
_xlpm.IsPeriodBlankCondition,ISBLANK($A562),
_xlpm.Calculation,IF(_xlpm.IsPeriodBlankCondition,"",IF(_xlpm.IsPrincipalRemainingBlankCondition,"",IF(_xlpm.IsPrincipalZeroCondition,"",_xlpm.CumulativePMICalculation))),
_xlpm.Calculation
)</f>
        <v/>
      </c>
      <c r="P562" s="4" t="str">
        <f t="shared" si="71"/>
        <v/>
      </c>
      <c r="Q562" s="4" t="str">
        <f>_xlfn.LET(
_xlpm.CumulativeHousingPaymentsIncludingAdditionalCosts,SUM($L$29:$L562),
_xlpm.PrincipalOwedCalculation,$B$10-$F562,
_xlpm.IsPrincipalLessThenOrEqualToMonthlyPaymentCondition,$I561&lt;=$B$10,
_xlpm.IsPrincipalZeroCondition,ROUND($I561,2) = 0,
_xlpm.IsPrincipalRemainingBlankCondition,$I561="",
_xlpm.IsPeriodBlankCondition,ISBLANK($A562),
_xlpm.Calculation,IF(_xlpm.IsPeriodBlankCondition,"",IF(_xlpm.IsPrincipalRemainingBlankCondition,"",IF(_xlpm.IsPrincipalZeroCondition,"",_xlpm.CumulativeHousingPaymentsIncludingAdditionalCosts))),
_xlpm.Calculation
)</f>
        <v/>
      </c>
    </row>
    <row r="563" spans="2:17" x14ac:dyDescent="0.3">
      <c r="B563" s="34" t="str">
        <f t="shared" si="69"/>
        <v/>
      </c>
      <c r="C563" s="53">
        <v>0.1</v>
      </c>
      <c r="D563" s="35" t="str">
        <f>_xlfn.LET(
_xlpm.Payment,IF(OR($C563&lt;&gt;$C562,$C562=""),-PMT($C563/12,COUNT($A563:$A$628),$I562),$D562),
_xlpm.IsPrincipalRemainingZeroCondition,ROUND($I562,2)=0,
_xlpm.IsPrincipalRemainingBlankCondition,$I562="",
_xlpm.IsPeriodBlankCondition,ISBLANK($A563),
_xlpm.Calculation,IF(_xlpm.IsPeriodBlankCondition,"",IF(_xlpm.IsPrincipalRemainingBlankCondition,"",IF(_xlpm.IsPrincipalRemainingZeroCondition,"",_xlpm.Payment))),
_xlpm.Calculation
)</f>
        <v/>
      </c>
      <c r="E563" s="4" t="str">
        <f t="shared" si="70"/>
        <v/>
      </c>
      <c r="F563" s="4" t="str" cm="1">
        <f t="array" ref="F563">_xlfn.LET(
_xlpm.InterestCalculation,$I562*($C563/12),
_xlpm.IsPrincipalRemainingZeroCondition,ROUND($I562,2)=0,
_xlpm.IsPrincipalRemainingBlankCondition,$I562="",
_xlpm.IsPeriodBlankCondition,ISBLANK($A563),
_xlpm.Calculation,IF(_xlpm.IsPeriodBlankCondition,"",IF(_xlpm.IsPrincipalRemainingBlankCondition,"",IF(_xlpm.IsPrincipalRemainingZeroCondition,"",_xlpm.InterestCalculation))),
_xlpm.Calculation
)</f>
        <v/>
      </c>
      <c r="G563" s="4" t="str">
        <f t="shared" si="72"/>
        <v/>
      </c>
      <c r="H563" s="4"/>
      <c r="I563" s="4" t="str">
        <f t="shared" si="65"/>
        <v/>
      </c>
      <c r="J563" s="4" t="str">
        <f t="shared" si="66"/>
        <v/>
      </c>
      <c r="K563" s="4" t="str">
        <f t="shared" si="67"/>
        <v/>
      </c>
      <c r="L563" s="4" t="str">
        <f t="shared" si="68"/>
        <v/>
      </c>
      <c r="M563" s="4" t="str">
        <f>_xlfn.LET(
_xlpm.CumulativeInterestCalculation,SUM($F$29:$F563),
_xlpm.IsPrincipalZeroCondition,ROUND($I562,2) = 0,
_xlpm.IsPrincipalRemainingBlankCondition,$I562="",
_xlpm.IsPeriodBlankCondition,ISBLANK($A563),
_xlpm.Calculation,IF(_xlpm.IsPeriodBlankCondition,"",IF(_xlpm.IsPrincipalRemainingBlankCondition,"",IF(_xlpm.IsPrincipalZeroCondition,"",_xlpm.CumulativeInterestCalculation))),
_xlpm.Calculation
)</f>
        <v/>
      </c>
      <c r="N563" s="4" t="str">
        <f>_xlfn.LET(
_xlpm.CumulativePrincipalCalculation,SUM($G$29:$H563),
_xlpm.CumulativePrincipalCalculationIfPrincipalLessThenOrEqualToMonthlyPaymentCondition,$N562+$H563,
_xlpm.PrincipalOwedCalculation,$B$10-$F563,
_xlpm.IsPrincipalLessThenOrEqualToMonthlyPaymentCondition,$I562&lt;=$B$10,
_xlpm.IsPrincipalZeroCondition,ROUND($I562,2) = 0,
_xlpm.IsPrincipalRemainingBlankCondition,$I562="",
_xlpm.IsPeriodBlankCondition,ISBLANK($A563),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63" s="4" t="str">
        <f>_xlfn.LET(
_xlpm.CumulativePMICalculation,SUM($K$29:$K563),
_xlpm.IsPrincipalZeroCondition,ROUND($I562,2) = 0,
_xlpm.IsPrincipalRemainingBlankCondition,$I562="",
_xlpm.IsPeriodBlankCondition,ISBLANK($A563),
_xlpm.Calculation,IF(_xlpm.IsPeriodBlankCondition,"",IF(_xlpm.IsPrincipalRemainingBlankCondition,"",IF(_xlpm.IsPrincipalZeroCondition,"",_xlpm.CumulativePMICalculation))),
_xlpm.Calculation
)</f>
        <v/>
      </c>
      <c r="P563" s="4" t="str">
        <f t="shared" si="71"/>
        <v/>
      </c>
      <c r="Q563" s="4" t="str">
        <f>_xlfn.LET(
_xlpm.CumulativeHousingPaymentsIncludingAdditionalCosts,SUM($L$29:$L563),
_xlpm.PrincipalOwedCalculation,$B$10-$F563,
_xlpm.IsPrincipalLessThenOrEqualToMonthlyPaymentCondition,$I562&lt;=$B$10,
_xlpm.IsPrincipalZeroCondition,ROUND($I562,2) = 0,
_xlpm.IsPrincipalRemainingBlankCondition,$I562="",
_xlpm.IsPeriodBlankCondition,ISBLANK($A563),
_xlpm.Calculation,IF(_xlpm.IsPeriodBlankCondition,"",IF(_xlpm.IsPrincipalRemainingBlankCondition,"",IF(_xlpm.IsPrincipalZeroCondition,"",_xlpm.CumulativeHousingPaymentsIncludingAdditionalCosts))),
_xlpm.Calculation
)</f>
        <v/>
      </c>
    </row>
    <row r="564" spans="2:17" x14ac:dyDescent="0.3">
      <c r="B564" s="34" t="str">
        <f t="shared" si="69"/>
        <v/>
      </c>
      <c r="C564" s="53">
        <v>0.1</v>
      </c>
      <c r="D564" s="35" t="str">
        <f>_xlfn.LET(
_xlpm.Payment,IF(OR($C564&lt;&gt;$C563,$C563=""),-PMT($C564/12,COUNT($A564:$A$628),$I563),$D563),
_xlpm.IsPrincipalRemainingZeroCondition,ROUND($I563,2)=0,
_xlpm.IsPrincipalRemainingBlankCondition,$I563="",
_xlpm.IsPeriodBlankCondition,ISBLANK($A564),
_xlpm.Calculation,IF(_xlpm.IsPeriodBlankCondition,"",IF(_xlpm.IsPrincipalRemainingBlankCondition,"",IF(_xlpm.IsPrincipalRemainingZeroCondition,"",_xlpm.Payment))),
_xlpm.Calculation
)</f>
        <v/>
      </c>
      <c r="E564" s="4" t="str">
        <f t="shared" si="70"/>
        <v/>
      </c>
      <c r="F564" s="4" t="str" cm="1">
        <f t="array" ref="F564">_xlfn.LET(
_xlpm.InterestCalculation,$I563*($C564/12),
_xlpm.IsPrincipalRemainingZeroCondition,ROUND($I563,2)=0,
_xlpm.IsPrincipalRemainingBlankCondition,$I563="",
_xlpm.IsPeriodBlankCondition,ISBLANK($A564),
_xlpm.Calculation,IF(_xlpm.IsPeriodBlankCondition,"",IF(_xlpm.IsPrincipalRemainingBlankCondition,"",IF(_xlpm.IsPrincipalRemainingZeroCondition,"",_xlpm.InterestCalculation))),
_xlpm.Calculation
)</f>
        <v/>
      </c>
      <c r="G564" s="4" t="str">
        <f t="shared" si="72"/>
        <v/>
      </c>
      <c r="H564" s="4"/>
      <c r="I564" s="4" t="str">
        <f t="shared" si="65"/>
        <v/>
      </c>
      <c r="J564" s="4" t="str">
        <f t="shared" si="66"/>
        <v/>
      </c>
      <c r="K564" s="4" t="str">
        <f t="shared" si="67"/>
        <v/>
      </c>
      <c r="L564" s="4" t="str">
        <f t="shared" si="68"/>
        <v/>
      </c>
      <c r="M564" s="4" t="str">
        <f>_xlfn.LET(
_xlpm.CumulativeInterestCalculation,SUM($F$29:$F564),
_xlpm.IsPrincipalZeroCondition,ROUND($I563,2) = 0,
_xlpm.IsPrincipalRemainingBlankCondition,$I563="",
_xlpm.IsPeriodBlankCondition,ISBLANK($A564),
_xlpm.Calculation,IF(_xlpm.IsPeriodBlankCondition,"",IF(_xlpm.IsPrincipalRemainingBlankCondition,"",IF(_xlpm.IsPrincipalZeroCondition,"",_xlpm.CumulativeInterestCalculation))),
_xlpm.Calculation
)</f>
        <v/>
      </c>
      <c r="N564" s="4" t="str">
        <f>_xlfn.LET(
_xlpm.CumulativePrincipalCalculation,SUM($G$29:$H564),
_xlpm.CumulativePrincipalCalculationIfPrincipalLessThenOrEqualToMonthlyPaymentCondition,$N563+$H564,
_xlpm.PrincipalOwedCalculation,$B$10-$F564,
_xlpm.IsPrincipalLessThenOrEqualToMonthlyPaymentCondition,$I563&lt;=$B$10,
_xlpm.IsPrincipalZeroCondition,ROUND($I563,2) = 0,
_xlpm.IsPrincipalRemainingBlankCondition,$I563="",
_xlpm.IsPeriodBlankCondition,ISBLANK($A564),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64" s="4" t="str">
        <f>_xlfn.LET(
_xlpm.CumulativePMICalculation,SUM($K$29:$K564),
_xlpm.IsPrincipalZeroCondition,ROUND($I563,2) = 0,
_xlpm.IsPrincipalRemainingBlankCondition,$I563="",
_xlpm.IsPeriodBlankCondition,ISBLANK($A564),
_xlpm.Calculation,IF(_xlpm.IsPeriodBlankCondition,"",IF(_xlpm.IsPrincipalRemainingBlankCondition,"",IF(_xlpm.IsPrincipalZeroCondition,"",_xlpm.CumulativePMICalculation))),
_xlpm.Calculation
)</f>
        <v/>
      </c>
      <c r="P564" s="4" t="str">
        <f t="shared" si="71"/>
        <v/>
      </c>
      <c r="Q564" s="4" t="str">
        <f>_xlfn.LET(
_xlpm.CumulativeHousingPaymentsIncludingAdditionalCosts,SUM($L$29:$L564),
_xlpm.PrincipalOwedCalculation,$B$10-$F564,
_xlpm.IsPrincipalLessThenOrEqualToMonthlyPaymentCondition,$I563&lt;=$B$10,
_xlpm.IsPrincipalZeroCondition,ROUND($I563,2) = 0,
_xlpm.IsPrincipalRemainingBlankCondition,$I563="",
_xlpm.IsPeriodBlankCondition,ISBLANK($A564),
_xlpm.Calculation,IF(_xlpm.IsPeriodBlankCondition,"",IF(_xlpm.IsPrincipalRemainingBlankCondition,"",IF(_xlpm.IsPrincipalZeroCondition,"",_xlpm.CumulativeHousingPaymentsIncludingAdditionalCosts))),
_xlpm.Calculation
)</f>
        <v/>
      </c>
    </row>
    <row r="565" spans="2:17" x14ac:dyDescent="0.3">
      <c r="B565" s="34" t="str">
        <f t="shared" si="69"/>
        <v/>
      </c>
      <c r="C565" s="53">
        <v>0.1</v>
      </c>
      <c r="D565" s="35" t="str">
        <f>_xlfn.LET(
_xlpm.Payment,IF(OR($C565&lt;&gt;$C564,$C564=""),-PMT($C565/12,COUNT($A565:$A$628),$I564),$D564),
_xlpm.IsPrincipalRemainingZeroCondition,ROUND($I564,2)=0,
_xlpm.IsPrincipalRemainingBlankCondition,$I564="",
_xlpm.IsPeriodBlankCondition,ISBLANK($A565),
_xlpm.Calculation,IF(_xlpm.IsPeriodBlankCondition,"",IF(_xlpm.IsPrincipalRemainingBlankCondition,"",IF(_xlpm.IsPrincipalRemainingZeroCondition,"",_xlpm.Payment))),
_xlpm.Calculation
)</f>
        <v/>
      </c>
      <c r="E565" s="4" t="str">
        <f t="shared" si="70"/>
        <v/>
      </c>
      <c r="F565" s="4" t="str" cm="1">
        <f t="array" ref="F565">_xlfn.LET(
_xlpm.InterestCalculation,$I564*($C565/12),
_xlpm.IsPrincipalRemainingZeroCondition,ROUND($I564,2)=0,
_xlpm.IsPrincipalRemainingBlankCondition,$I564="",
_xlpm.IsPeriodBlankCondition,ISBLANK($A565),
_xlpm.Calculation,IF(_xlpm.IsPeriodBlankCondition,"",IF(_xlpm.IsPrincipalRemainingBlankCondition,"",IF(_xlpm.IsPrincipalRemainingZeroCondition,"",_xlpm.InterestCalculation))),
_xlpm.Calculation
)</f>
        <v/>
      </c>
      <c r="G565" s="4" t="str">
        <f t="shared" si="72"/>
        <v/>
      </c>
      <c r="H565" s="4"/>
      <c r="I565" s="4" t="str">
        <f t="shared" si="65"/>
        <v/>
      </c>
      <c r="J565" s="4" t="str">
        <f t="shared" si="66"/>
        <v/>
      </c>
      <c r="K565" s="4" t="str">
        <f t="shared" si="67"/>
        <v/>
      </c>
      <c r="L565" s="4" t="str">
        <f t="shared" si="68"/>
        <v/>
      </c>
      <c r="M565" s="4" t="str">
        <f>_xlfn.LET(
_xlpm.CumulativeInterestCalculation,SUM($F$29:$F565),
_xlpm.IsPrincipalZeroCondition,ROUND($I564,2) = 0,
_xlpm.IsPrincipalRemainingBlankCondition,$I564="",
_xlpm.IsPeriodBlankCondition,ISBLANK($A565),
_xlpm.Calculation,IF(_xlpm.IsPeriodBlankCondition,"",IF(_xlpm.IsPrincipalRemainingBlankCondition,"",IF(_xlpm.IsPrincipalZeroCondition,"",_xlpm.CumulativeInterestCalculation))),
_xlpm.Calculation
)</f>
        <v/>
      </c>
      <c r="N565" s="4" t="str">
        <f>_xlfn.LET(
_xlpm.CumulativePrincipalCalculation,SUM($G$29:$H565),
_xlpm.CumulativePrincipalCalculationIfPrincipalLessThenOrEqualToMonthlyPaymentCondition,$N564+$H565,
_xlpm.PrincipalOwedCalculation,$B$10-$F565,
_xlpm.IsPrincipalLessThenOrEqualToMonthlyPaymentCondition,$I564&lt;=$B$10,
_xlpm.IsPrincipalZeroCondition,ROUND($I564,2) = 0,
_xlpm.IsPrincipalRemainingBlankCondition,$I564="",
_xlpm.IsPeriodBlankCondition,ISBLANK($A565),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65" s="4" t="str">
        <f>_xlfn.LET(
_xlpm.CumulativePMICalculation,SUM($K$29:$K565),
_xlpm.IsPrincipalZeroCondition,ROUND($I564,2) = 0,
_xlpm.IsPrincipalRemainingBlankCondition,$I564="",
_xlpm.IsPeriodBlankCondition,ISBLANK($A565),
_xlpm.Calculation,IF(_xlpm.IsPeriodBlankCondition,"",IF(_xlpm.IsPrincipalRemainingBlankCondition,"",IF(_xlpm.IsPrincipalZeroCondition,"",_xlpm.CumulativePMICalculation))),
_xlpm.Calculation
)</f>
        <v/>
      </c>
      <c r="P565" s="4" t="str">
        <f t="shared" si="71"/>
        <v/>
      </c>
      <c r="Q565" s="4" t="str">
        <f>_xlfn.LET(
_xlpm.CumulativeHousingPaymentsIncludingAdditionalCosts,SUM($L$29:$L565),
_xlpm.PrincipalOwedCalculation,$B$10-$F565,
_xlpm.IsPrincipalLessThenOrEqualToMonthlyPaymentCondition,$I564&lt;=$B$10,
_xlpm.IsPrincipalZeroCondition,ROUND($I564,2) = 0,
_xlpm.IsPrincipalRemainingBlankCondition,$I564="",
_xlpm.IsPeriodBlankCondition,ISBLANK($A565),
_xlpm.Calculation,IF(_xlpm.IsPeriodBlankCondition,"",IF(_xlpm.IsPrincipalRemainingBlankCondition,"",IF(_xlpm.IsPrincipalZeroCondition,"",_xlpm.CumulativeHousingPaymentsIncludingAdditionalCosts))),
_xlpm.Calculation
)</f>
        <v/>
      </c>
    </row>
    <row r="566" spans="2:17" x14ac:dyDescent="0.3">
      <c r="B566" s="34" t="str">
        <f t="shared" si="69"/>
        <v/>
      </c>
      <c r="C566" s="53">
        <v>0.1</v>
      </c>
      <c r="D566" s="35" t="str">
        <f>_xlfn.LET(
_xlpm.Payment,IF(OR($C566&lt;&gt;$C565,$C565=""),-PMT($C566/12,COUNT($A566:$A$628),$I565),$D565),
_xlpm.IsPrincipalRemainingZeroCondition,ROUND($I565,2)=0,
_xlpm.IsPrincipalRemainingBlankCondition,$I565="",
_xlpm.IsPeriodBlankCondition,ISBLANK($A566),
_xlpm.Calculation,IF(_xlpm.IsPeriodBlankCondition,"",IF(_xlpm.IsPrincipalRemainingBlankCondition,"",IF(_xlpm.IsPrincipalRemainingZeroCondition,"",_xlpm.Payment))),
_xlpm.Calculation
)</f>
        <v/>
      </c>
      <c r="E566" s="4" t="str">
        <f t="shared" si="70"/>
        <v/>
      </c>
      <c r="F566" s="4" t="str" cm="1">
        <f t="array" ref="F566">_xlfn.LET(
_xlpm.InterestCalculation,$I565*($C566/12),
_xlpm.IsPrincipalRemainingZeroCondition,ROUND($I565,2)=0,
_xlpm.IsPrincipalRemainingBlankCondition,$I565="",
_xlpm.IsPeriodBlankCondition,ISBLANK($A566),
_xlpm.Calculation,IF(_xlpm.IsPeriodBlankCondition,"",IF(_xlpm.IsPrincipalRemainingBlankCondition,"",IF(_xlpm.IsPrincipalRemainingZeroCondition,"",_xlpm.InterestCalculation))),
_xlpm.Calculation
)</f>
        <v/>
      </c>
      <c r="G566" s="4" t="str">
        <f t="shared" si="72"/>
        <v/>
      </c>
      <c r="H566" s="4"/>
      <c r="I566" s="4" t="str">
        <f t="shared" si="65"/>
        <v/>
      </c>
      <c r="J566" s="4" t="str">
        <f t="shared" si="66"/>
        <v/>
      </c>
      <c r="K566" s="4" t="str">
        <f t="shared" si="67"/>
        <v/>
      </c>
      <c r="L566" s="4" t="str">
        <f t="shared" si="68"/>
        <v/>
      </c>
      <c r="M566" s="4" t="str">
        <f>_xlfn.LET(
_xlpm.CumulativeInterestCalculation,SUM($F$29:$F566),
_xlpm.IsPrincipalZeroCondition,ROUND($I565,2) = 0,
_xlpm.IsPrincipalRemainingBlankCondition,$I565="",
_xlpm.IsPeriodBlankCondition,ISBLANK($A566),
_xlpm.Calculation,IF(_xlpm.IsPeriodBlankCondition,"",IF(_xlpm.IsPrincipalRemainingBlankCondition,"",IF(_xlpm.IsPrincipalZeroCondition,"",_xlpm.CumulativeInterestCalculation))),
_xlpm.Calculation
)</f>
        <v/>
      </c>
      <c r="N566" s="4" t="str">
        <f>_xlfn.LET(
_xlpm.CumulativePrincipalCalculation,SUM($G$29:$H566),
_xlpm.CumulativePrincipalCalculationIfPrincipalLessThenOrEqualToMonthlyPaymentCondition,$N565+$H566,
_xlpm.PrincipalOwedCalculation,$B$10-$F566,
_xlpm.IsPrincipalLessThenOrEqualToMonthlyPaymentCondition,$I565&lt;=$B$10,
_xlpm.IsPrincipalZeroCondition,ROUND($I565,2) = 0,
_xlpm.IsPrincipalRemainingBlankCondition,$I565="",
_xlpm.IsPeriodBlankCondition,ISBLANK($A566),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66" s="4" t="str">
        <f>_xlfn.LET(
_xlpm.CumulativePMICalculation,SUM($K$29:$K566),
_xlpm.IsPrincipalZeroCondition,ROUND($I565,2) = 0,
_xlpm.IsPrincipalRemainingBlankCondition,$I565="",
_xlpm.IsPeriodBlankCondition,ISBLANK($A566),
_xlpm.Calculation,IF(_xlpm.IsPeriodBlankCondition,"",IF(_xlpm.IsPrincipalRemainingBlankCondition,"",IF(_xlpm.IsPrincipalZeroCondition,"",_xlpm.CumulativePMICalculation))),
_xlpm.Calculation
)</f>
        <v/>
      </c>
      <c r="P566" s="4" t="str">
        <f t="shared" si="71"/>
        <v/>
      </c>
      <c r="Q566" s="4" t="str">
        <f>_xlfn.LET(
_xlpm.CumulativeHousingPaymentsIncludingAdditionalCosts,SUM($L$29:$L566),
_xlpm.PrincipalOwedCalculation,$B$10-$F566,
_xlpm.IsPrincipalLessThenOrEqualToMonthlyPaymentCondition,$I565&lt;=$B$10,
_xlpm.IsPrincipalZeroCondition,ROUND($I565,2) = 0,
_xlpm.IsPrincipalRemainingBlankCondition,$I565="",
_xlpm.IsPeriodBlankCondition,ISBLANK($A566),
_xlpm.Calculation,IF(_xlpm.IsPeriodBlankCondition,"",IF(_xlpm.IsPrincipalRemainingBlankCondition,"",IF(_xlpm.IsPrincipalZeroCondition,"",_xlpm.CumulativeHousingPaymentsIncludingAdditionalCosts))),
_xlpm.Calculation
)</f>
        <v/>
      </c>
    </row>
    <row r="567" spans="2:17" x14ac:dyDescent="0.3">
      <c r="B567" s="34" t="str">
        <f t="shared" si="69"/>
        <v/>
      </c>
      <c r="C567" s="53">
        <v>0.1</v>
      </c>
      <c r="D567" s="35" t="str">
        <f>_xlfn.LET(
_xlpm.Payment,IF(OR($C567&lt;&gt;$C566,$C566=""),-PMT($C567/12,COUNT($A567:$A$628),$I566),$D566),
_xlpm.IsPrincipalRemainingZeroCondition,ROUND($I566,2)=0,
_xlpm.IsPrincipalRemainingBlankCondition,$I566="",
_xlpm.IsPeriodBlankCondition,ISBLANK($A567),
_xlpm.Calculation,IF(_xlpm.IsPeriodBlankCondition,"",IF(_xlpm.IsPrincipalRemainingBlankCondition,"",IF(_xlpm.IsPrincipalRemainingZeroCondition,"",_xlpm.Payment))),
_xlpm.Calculation
)</f>
        <v/>
      </c>
      <c r="E567" s="4" t="str">
        <f t="shared" si="70"/>
        <v/>
      </c>
      <c r="F567" s="4" t="str" cm="1">
        <f t="array" ref="F567">_xlfn.LET(
_xlpm.InterestCalculation,$I566*($C567/12),
_xlpm.IsPrincipalRemainingZeroCondition,ROUND($I566,2)=0,
_xlpm.IsPrincipalRemainingBlankCondition,$I566="",
_xlpm.IsPeriodBlankCondition,ISBLANK($A567),
_xlpm.Calculation,IF(_xlpm.IsPeriodBlankCondition,"",IF(_xlpm.IsPrincipalRemainingBlankCondition,"",IF(_xlpm.IsPrincipalRemainingZeroCondition,"",_xlpm.InterestCalculation))),
_xlpm.Calculation
)</f>
        <v/>
      </c>
      <c r="G567" s="4" t="str">
        <f t="shared" si="72"/>
        <v/>
      </c>
      <c r="H567" s="4"/>
      <c r="I567" s="4" t="str">
        <f t="shared" si="65"/>
        <v/>
      </c>
      <c r="J567" s="4" t="str">
        <f t="shared" si="66"/>
        <v/>
      </c>
      <c r="K567" s="4" t="str">
        <f t="shared" si="67"/>
        <v/>
      </c>
      <c r="L567" s="4" t="str">
        <f t="shared" si="68"/>
        <v/>
      </c>
      <c r="M567" s="4" t="str">
        <f>_xlfn.LET(
_xlpm.CumulativeInterestCalculation,SUM($F$29:$F567),
_xlpm.IsPrincipalZeroCondition,ROUND($I566,2) = 0,
_xlpm.IsPrincipalRemainingBlankCondition,$I566="",
_xlpm.IsPeriodBlankCondition,ISBLANK($A567),
_xlpm.Calculation,IF(_xlpm.IsPeriodBlankCondition,"",IF(_xlpm.IsPrincipalRemainingBlankCondition,"",IF(_xlpm.IsPrincipalZeroCondition,"",_xlpm.CumulativeInterestCalculation))),
_xlpm.Calculation
)</f>
        <v/>
      </c>
      <c r="N567" s="4" t="str">
        <f>_xlfn.LET(
_xlpm.CumulativePrincipalCalculation,SUM($G$29:$H567),
_xlpm.CumulativePrincipalCalculationIfPrincipalLessThenOrEqualToMonthlyPaymentCondition,$N566+$H567,
_xlpm.PrincipalOwedCalculation,$B$10-$F567,
_xlpm.IsPrincipalLessThenOrEqualToMonthlyPaymentCondition,$I566&lt;=$B$10,
_xlpm.IsPrincipalZeroCondition,ROUND($I566,2) = 0,
_xlpm.IsPrincipalRemainingBlankCondition,$I566="",
_xlpm.IsPeriodBlankCondition,ISBLANK($A567),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67" s="4" t="str">
        <f>_xlfn.LET(
_xlpm.CumulativePMICalculation,SUM($K$29:$K567),
_xlpm.IsPrincipalZeroCondition,ROUND($I566,2) = 0,
_xlpm.IsPrincipalRemainingBlankCondition,$I566="",
_xlpm.IsPeriodBlankCondition,ISBLANK($A567),
_xlpm.Calculation,IF(_xlpm.IsPeriodBlankCondition,"",IF(_xlpm.IsPrincipalRemainingBlankCondition,"",IF(_xlpm.IsPrincipalZeroCondition,"",_xlpm.CumulativePMICalculation))),
_xlpm.Calculation
)</f>
        <v/>
      </c>
      <c r="P567" s="4" t="str">
        <f t="shared" si="71"/>
        <v/>
      </c>
      <c r="Q567" s="4" t="str">
        <f>_xlfn.LET(
_xlpm.CumulativeHousingPaymentsIncludingAdditionalCosts,SUM($L$29:$L567),
_xlpm.PrincipalOwedCalculation,$B$10-$F567,
_xlpm.IsPrincipalLessThenOrEqualToMonthlyPaymentCondition,$I566&lt;=$B$10,
_xlpm.IsPrincipalZeroCondition,ROUND($I566,2) = 0,
_xlpm.IsPrincipalRemainingBlankCondition,$I566="",
_xlpm.IsPeriodBlankCondition,ISBLANK($A567),
_xlpm.Calculation,IF(_xlpm.IsPeriodBlankCondition,"",IF(_xlpm.IsPrincipalRemainingBlankCondition,"",IF(_xlpm.IsPrincipalZeroCondition,"",_xlpm.CumulativeHousingPaymentsIncludingAdditionalCosts))),
_xlpm.Calculation
)</f>
        <v/>
      </c>
    </row>
    <row r="568" spans="2:17" x14ac:dyDescent="0.3">
      <c r="B568" s="34" t="str">
        <f t="shared" si="69"/>
        <v/>
      </c>
      <c r="C568" s="53">
        <v>0.1</v>
      </c>
      <c r="D568" s="35" t="str">
        <f>_xlfn.LET(
_xlpm.Payment,IF(OR($C568&lt;&gt;$C567,$C567=""),-PMT($C568/12,COUNT($A568:$A$628),$I567),$D567),
_xlpm.IsPrincipalRemainingZeroCondition,ROUND($I567,2)=0,
_xlpm.IsPrincipalRemainingBlankCondition,$I567="",
_xlpm.IsPeriodBlankCondition,ISBLANK($A568),
_xlpm.Calculation,IF(_xlpm.IsPeriodBlankCondition,"",IF(_xlpm.IsPrincipalRemainingBlankCondition,"",IF(_xlpm.IsPrincipalRemainingZeroCondition,"",_xlpm.Payment))),
_xlpm.Calculation
)</f>
        <v/>
      </c>
      <c r="E568" s="4" t="str">
        <f t="shared" si="70"/>
        <v/>
      </c>
      <c r="F568" s="4" t="str" cm="1">
        <f t="array" ref="F568">_xlfn.LET(
_xlpm.InterestCalculation,$I567*($C568/12),
_xlpm.IsPrincipalRemainingZeroCondition,ROUND($I567,2)=0,
_xlpm.IsPrincipalRemainingBlankCondition,$I567="",
_xlpm.IsPeriodBlankCondition,ISBLANK($A568),
_xlpm.Calculation,IF(_xlpm.IsPeriodBlankCondition,"",IF(_xlpm.IsPrincipalRemainingBlankCondition,"",IF(_xlpm.IsPrincipalRemainingZeroCondition,"",_xlpm.InterestCalculation))),
_xlpm.Calculation
)</f>
        <v/>
      </c>
      <c r="G568" s="4" t="str">
        <f t="shared" si="72"/>
        <v/>
      </c>
      <c r="H568" s="4"/>
      <c r="I568" s="4" t="str">
        <f t="shared" si="65"/>
        <v/>
      </c>
      <c r="J568" s="4" t="str">
        <f t="shared" si="66"/>
        <v/>
      </c>
      <c r="K568" s="4" t="str">
        <f t="shared" si="67"/>
        <v/>
      </c>
      <c r="L568" s="4" t="str">
        <f t="shared" si="68"/>
        <v/>
      </c>
      <c r="M568" s="4" t="str">
        <f>_xlfn.LET(
_xlpm.CumulativeInterestCalculation,SUM($F$29:$F568),
_xlpm.IsPrincipalZeroCondition,ROUND($I567,2) = 0,
_xlpm.IsPrincipalRemainingBlankCondition,$I567="",
_xlpm.IsPeriodBlankCondition,ISBLANK($A568),
_xlpm.Calculation,IF(_xlpm.IsPeriodBlankCondition,"",IF(_xlpm.IsPrincipalRemainingBlankCondition,"",IF(_xlpm.IsPrincipalZeroCondition,"",_xlpm.CumulativeInterestCalculation))),
_xlpm.Calculation
)</f>
        <v/>
      </c>
      <c r="N568" s="4" t="str">
        <f>_xlfn.LET(
_xlpm.CumulativePrincipalCalculation,SUM($G$29:$H568),
_xlpm.CumulativePrincipalCalculationIfPrincipalLessThenOrEqualToMonthlyPaymentCondition,$N567+$H568,
_xlpm.PrincipalOwedCalculation,$B$10-$F568,
_xlpm.IsPrincipalLessThenOrEqualToMonthlyPaymentCondition,$I567&lt;=$B$10,
_xlpm.IsPrincipalZeroCondition,ROUND($I567,2) = 0,
_xlpm.IsPrincipalRemainingBlankCondition,$I567="",
_xlpm.IsPeriodBlankCondition,ISBLANK($A568),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68" s="4" t="str">
        <f>_xlfn.LET(
_xlpm.CumulativePMICalculation,SUM($K$29:$K568),
_xlpm.IsPrincipalZeroCondition,ROUND($I567,2) = 0,
_xlpm.IsPrincipalRemainingBlankCondition,$I567="",
_xlpm.IsPeriodBlankCondition,ISBLANK($A568),
_xlpm.Calculation,IF(_xlpm.IsPeriodBlankCondition,"",IF(_xlpm.IsPrincipalRemainingBlankCondition,"",IF(_xlpm.IsPrincipalZeroCondition,"",_xlpm.CumulativePMICalculation))),
_xlpm.Calculation
)</f>
        <v/>
      </c>
      <c r="P568" s="4" t="str">
        <f t="shared" si="71"/>
        <v/>
      </c>
      <c r="Q568" s="4" t="str">
        <f>_xlfn.LET(
_xlpm.CumulativeHousingPaymentsIncludingAdditionalCosts,SUM($L$29:$L568),
_xlpm.PrincipalOwedCalculation,$B$10-$F568,
_xlpm.IsPrincipalLessThenOrEqualToMonthlyPaymentCondition,$I567&lt;=$B$10,
_xlpm.IsPrincipalZeroCondition,ROUND($I567,2) = 0,
_xlpm.IsPrincipalRemainingBlankCondition,$I567="",
_xlpm.IsPeriodBlankCondition,ISBLANK($A568),
_xlpm.Calculation,IF(_xlpm.IsPeriodBlankCondition,"",IF(_xlpm.IsPrincipalRemainingBlankCondition,"",IF(_xlpm.IsPrincipalZeroCondition,"",_xlpm.CumulativeHousingPaymentsIncludingAdditionalCosts))),
_xlpm.Calculation
)</f>
        <v/>
      </c>
    </row>
    <row r="569" spans="2:17" x14ac:dyDescent="0.3">
      <c r="B569" s="34" t="str">
        <f t="shared" si="69"/>
        <v/>
      </c>
      <c r="C569" s="53">
        <v>0.1</v>
      </c>
      <c r="D569" s="35" t="str">
        <f>_xlfn.LET(
_xlpm.Payment,IF(OR($C569&lt;&gt;$C568,$C568=""),-PMT($C569/12,COUNT($A569:$A$628),$I568),$D568),
_xlpm.IsPrincipalRemainingZeroCondition,ROUND($I568,2)=0,
_xlpm.IsPrincipalRemainingBlankCondition,$I568="",
_xlpm.IsPeriodBlankCondition,ISBLANK($A569),
_xlpm.Calculation,IF(_xlpm.IsPeriodBlankCondition,"",IF(_xlpm.IsPrincipalRemainingBlankCondition,"",IF(_xlpm.IsPrincipalRemainingZeroCondition,"",_xlpm.Payment))),
_xlpm.Calculation
)</f>
        <v/>
      </c>
      <c r="E569" s="4" t="str">
        <f t="shared" si="70"/>
        <v/>
      </c>
      <c r="F569" s="4" t="str" cm="1">
        <f t="array" ref="F569">_xlfn.LET(
_xlpm.InterestCalculation,$I568*($C569/12),
_xlpm.IsPrincipalRemainingZeroCondition,ROUND($I568,2)=0,
_xlpm.IsPrincipalRemainingBlankCondition,$I568="",
_xlpm.IsPeriodBlankCondition,ISBLANK($A569),
_xlpm.Calculation,IF(_xlpm.IsPeriodBlankCondition,"",IF(_xlpm.IsPrincipalRemainingBlankCondition,"",IF(_xlpm.IsPrincipalRemainingZeroCondition,"",_xlpm.InterestCalculation))),
_xlpm.Calculation
)</f>
        <v/>
      </c>
      <c r="G569" s="4" t="str">
        <f t="shared" si="72"/>
        <v/>
      </c>
      <c r="H569" s="4"/>
      <c r="I569" s="4" t="str">
        <f t="shared" si="65"/>
        <v/>
      </c>
      <c r="J569" s="4" t="str">
        <f t="shared" si="66"/>
        <v/>
      </c>
      <c r="K569" s="4" t="str">
        <f t="shared" si="67"/>
        <v/>
      </c>
      <c r="L569" s="4" t="str">
        <f t="shared" si="68"/>
        <v/>
      </c>
      <c r="M569" s="4" t="str">
        <f>_xlfn.LET(
_xlpm.CumulativeInterestCalculation,SUM($F$29:$F569),
_xlpm.IsPrincipalZeroCondition,ROUND($I568,2) = 0,
_xlpm.IsPrincipalRemainingBlankCondition,$I568="",
_xlpm.IsPeriodBlankCondition,ISBLANK($A569),
_xlpm.Calculation,IF(_xlpm.IsPeriodBlankCondition,"",IF(_xlpm.IsPrincipalRemainingBlankCondition,"",IF(_xlpm.IsPrincipalZeroCondition,"",_xlpm.CumulativeInterestCalculation))),
_xlpm.Calculation
)</f>
        <v/>
      </c>
      <c r="N569" s="4" t="str">
        <f>_xlfn.LET(
_xlpm.CumulativePrincipalCalculation,SUM($G$29:$H569),
_xlpm.CumulativePrincipalCalculationIfPrincipalLessThenOrEqualToMonthlyPaymentCondition,$N568+$H569,
_xlpm.PrincipalOwedCalculation,$B$10-$F569,
_xlpm.IsPrincipalLessThenOrEqualToMonthlyPaymentCondition,$I568&lt;=$B$10,
_xlpm.IsPrincipalZeroCondition,ROUND($I568,2) = 0,
_xlpm.IsPrincipalRemainingBlankCondition,$I568="",
_xlpm.IsPeriodBlankCondition,ISBLANK($A569),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69" s="4" t="str">
        <f>_xlfn.LET(
_xlpm.CumulativePMICalculation,SUM($K$29:$K569),
_xlpm.IsPrincipalZeroCondition,ROUND($I568,2) = 0,
_xlpm.IsPrincipalRemainingBlankCondition,$I568="",
_xlpm.IsPeriodBlankCondition,ISBLANK($A569),
_xlpm.Calculation,IF(_xlpm.IsPeriodBlankCondition,"",IF(_xlpm.IsPrincipalRemainingBlankCondition,"",IF(_xlpm.IsPrincipalZeroCondition,"",_xlpm.CumulativePMICalculation))),
_xlpm.Calculation
)</f>
        <v/>
      </c>
      <c r="P569" s="4" t="str">
        <f t="shared" si="71"/>
        <v/>
      </c>
      <c r="Q569" s="4" t="str">
        <f>_xlfn.LET(
_xlpm.CumulativeHousingPaymentsIncludingAdditionalCosts,SUM($L$29:$L569),
_xlpm.PrincipalOwedCalculation,$B$10-$F569,
_xlpm.IsPrincipalLessThenOrEqualToMonthlyPaymentCondition,$I568&lt;=$B$10,
_xlpm.IsPrincipalZeroCondition,ROUND($I568,2) = 0,
_xlpm.IsPrincipalRemainingBlankCondition,$I568="",
_xlpm.IsPeriodBlankCondition,ISBLANK($A569),
_xlpm.Calculation,IF(_xlpm.IsPeriodBlankCondition,"",IF(_xlpm.IsPrincipalRemainingBlankCondition,"",IF(_xlpm.IsPrincipalZeroCondition,"",_xlpm.CumulativeHousingPaymentsIncludingAdditionalCosts))),
_xlpm.Calculation
)</f>
        <v/>
      </c>
    </row>
    <row r="570" spans="2:17" x14ac:dyDescent="0.3">
      <c r="B570" s="34" t="str">
        <f t="shared" si="69"/>
        <v/>
      </c>
      <c r="C570" s="53">
        <v>0.1</v>
      </c>
      <c r="D570" s="35" t="str">
        <f>_xlfn.LET(
_xlpm.Payment,IF(OR($C570&lt;&gt;$C569,$C569=""),-PMT($C570/12,COUNT($A570:$A$628),$I569),$D569),
_xlpm.IsPrincipalRemainingZeroCondition,ROUND($I569,2)=0,
_xlpm.IsPrincipalRemainingBlankCondition,$I569="",
_xlpm.IsPeriodBlankCondition,ISBLANK($A570),
_xlpm.Calculation,IF(_xlpm.IsPeriodBlankCondition,"",IF(_xlpm.IsPrincipalRemainingBlankCondition,"",IF(_xlpm.IsPrincipalRemainingZeroCondition,"",_xlpm.Payment))),
_xlpm.Calculation
)</f>
        <v/>
      </c>
      <c r="E570" s="4" t="str">
        <f t="shared" si="70"/>
        <v/>
      </c>
      <c r="F570" s="4" t="str" cm="1">
        <f t="array" ref="F570">_xlfn.LET(
_xlpm.InterestCalculation,$I569*($C570/12),
_xlpm.IsPrincipalRemainingZeroCondition,ROUND($I569,2)=0,
_xlpm.IsPrincipalRemainingBlankCondition,$I569="",
_xlpm.IsPeriodBlankCondition,ISBLANK($A570),
_xlpm.Calculation,IF(_xlpm.IsPeriodBlankCondition,"",IF(_xlpm.IsPrincipalRemainingBlankCondition,"",IF(_xlpm.IsPrincipalRemainingZeroCondition,"",_xlpm.InterestCalculation))),
_xlpm.Calculation
)</f>
        <v/>
      </c>
      <c r="G570" s="4" t="str">
        <f t="shared" si="72"/>
        <v/>
      </c>
      <c r="H570" s="4"/>
      <c r="I570" s="4" t="str">
        <f t="shared" si="65"/>
        <v/>
      </c>
      <c r="J570" s="4" t="str">
        <f t="shared" si="66"/>
        <v/>
      </c>
      <c r="K570" s="4" t="str">
        <f t="shared" si="67"/>
        <v/>
      </c>
      <c r="L570" s="4" t="str">
        <f t="shared" si="68"/>
        <v/>
      </c>
      <c r="M570" s="4" t="str">
        <f>_xlfn.LET(
_xlpm.CumulativeInterestCalculation,SUM($F$29:$F570),
_xlpm.IsPrincipalZeroCondition,ROUND($I569,2) = 0,
_xlpm.IsPrincipalRemainingBlankCondition,$I569="",
_xlpm.IsPeriodBlankCondition,ISBLANK($A570),
_xlpm.Calculation,IF(_xlpm.IsPeriodBlankCondition,"",IF(_xlpm.IsPrincipalRemainingBlankCondition,"",IF(_xlpm.IsPrincipalZeroCondition,"",_xlpm.CumulativeInterestCalculation))),
_xlpm.Calculation
)</f>
        <v/>
      </c>
      <c r="N570" s="4" t="str">
        <f>_xlfn.LET(
_xlpm.CumulativePrincipalCalculation,SUM($G$29:$H570),
_xlpm.CumulativePrincipalCalculationIfPrincipalLessThenOrEqualToMonthlyPaymentCondition,$N569+$H570,
_xlpm.PrincipalOwedCalculation,$B$10-$F570,
_xlpm.IsPrincipalLessThenOrEqualToMonthlyPaymentCondition,$I569&lt;=$B$10,
_xlpm.IsPrincipalZeroCondition,ROUND($I569,2) = 0,
_xlpm.IsPrincipalRemainingBlankCondition,$I569="",
_xlpm.IsPeriodBlankCondition,ISBLANK($A570),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70" s="4" t="str">
        <f>_xlfn.LET(
_xlpm.CumulativePMICalculation,SUM($K$29:$K570),
_xlpm.IsPrincipalZeroCondition,ROUND($I569,2) = 0,
_xlpm.IsPrincipalRemainingBlankCondition,$I569="",
_xlpm.IsPeriodBlankCondition,ISBLANK($A570),
_xlpm.Calculation,IF(_xlpm.IsPeriodBlankCondition,"",IF(_xlpm.IsPrincipalRemainingBlankCondition,"",IF(_xlpm.IsPrincipalZeroCondition,"",_xlpm.CumulativePMICalculation))),
_xlpm.Calculation
)</f>
        <v/>
      </c>
      <c r="P570" s="4" t="str">
        <f t="shared" si="71"/>
        <v/>
      </c>
      <c r="Q570" s="4" t="str">
        <f>_xlfn.LET(
_xlpm.CumulativeHousingPaymentsIncludingAdditionalCosts,SUM($L$29:$L570),
_xlpm.PrincipalOwedCalculation,$B$10-$F570,
_xlpm.IsPrincipalLessThenOrEqualToMonthlyPaymentCondition,$I569&lt;=$B$10,
_xlpm.IsPrincipalZeroCondition,ROUND($I569,2) = 0,
_xlpm.IsPrincipalRemainingBlankCondition,$I569="",
_xlpm.IsPeriodBlankCondition,ISBLANK($A570),
_xlpm.Calculation,IF(_xlpm.IsPeriodBlankCondition,"",IF(_xlpm.IsPrincipalRemainingBlankCondition,"",IF(_xlpm.IsPrincipalZeroCondition,"",_xlpm.CumulativeHousingPaymentsIncludingAdditionalCosts))),
_xlpm.Calculation
)</f>
        <v/>
      </c>
    </row>
    <row r="571" spans="2:17" x14ac:dyDescent="0.3">
      <c r="B571" s="34" t="str">
        <f t="shared" si="69"/>
        <v/>
      </c>
      <c r="C571" s="53">
        <v>0.1</v>
      </c>
      <c r="D571" s="35" t="str">
        <f>_xlfn.LET(
_xlpm.Payment,IF(OR($C571&lt;&gt;$C570,$C570=""),-PMT($C571/12,COUNT($A571:$A$628),$I570),$D570),
_xlpm.IsPrincipalRemainingZeroCondition,ROUND($I570,2)=0,
_xlpm.IsPrincipalRemainingBlankCondition,$I570="",
_xlpm.IsPeriodBlankCondition,ISBLANK($A571),
_xlpm.Calculation,IF(_xlpm.IsPeriodBlankCondition,"",IF(_xlpm.IsPrincipalRemainingBlankCondition,"",IF(_xlpm.IsPrincipalRemainingZeroCondition,"",_xlpm.Payment))),
_xlpm.Calculation
)</f>
        <v/>
      </c>
      <c r="E571" s="4" t="str">
        <f t="shared" si="70"/>
        <v/>
      </c>
      <c r="F571" s="4" t="str" cm="1">
        <f t="array" ref="F571">_xlfn.LET(
_xlpm.InterestCalculation,$I570*($C571/12),
_xlpm.IsPrincipalRemainingZeroCondition,ROUND($I570,2)=0,
_xlpm.IsPrincipalRemainingBlankCondition,$I570="",
_xlpm.IsPeriodBlankCondition,ISBLANK($A571),
_xlpm.Calculation,IF(_xlpm.IsPeriodBlankCondition,"",IF(_xlpm.IsPrincipalRemainingBlankCondition,"",IF(_xlpm.IsPrincipalRemainingZeroCondition,"",_xlpm.InterestCalculation))),
_xlpm.Calculation
)</f>
        <v/>
      </c>
      <c r="G571" s="4" t="str">
        <f t="shared" si="72"/>
        <v/>
      </c>
      <c r="H571" s="4"/>
      <c r="I571" s="4" t="str">
        <f t="shared" si="65"/>
        <v/>
      </c>
      <c r="J571" s="4" t="str">
        <f t="shared" si="66"/>
        <v/>
      </c>
      <c r="K571" s="4" t="str">
        <f t="shared" si="67"/>
        <v/>
      </c>
      <c r="L571" s="4" t="str">
        <f t="shared" si="68"/>
        <v/>
      </c>
      <c r="M571" s="4" t="str">
        <f>_xlfn.LET(
_xlpm.CumulativeInterestCalculation,SUM($F$29:$F571),
_xlpm.IsPrincipalZeroCondition,ROUND($I570,2) = 0,
_xlpm.IsPrincipalRemainingBlankCondition,$I570="",
_xlpm.IsPeriodBlankCondition,ISBLANK($A571),
_xlpm.Calculation,IF(_xlpm.IsPeriodBlankCondition,"",IF(_xlpm.IsPrincipalRemainingBlankCondition,"",IF(_xlpm.IsPrincipalZeroCondition,"",_xlpm.CumulativeInterestCalculation))),
_xlpm.Calculation
)</f>
        <v/>
      </c>
      <c r="N571" s="4" t="str">
        <f>_xlfn.LET(
_xlpm.CumulativePrincipalCalculation,SUM($G$29:$H571),
_xlpm.CumulativePrincipalCalculationIfPrincipalLessThenOrEqualToMonthlyPaymentCondition,$N570+$H571,
_xlpm.PrincipalOwedCalculation,$B$10-$F571,
_xlpm.IsPrincipalLessThenOrEqualToMonthlyPaymentCondition,$I570&lt;=$B$10,
_xlpm.IsPrincipalZeroCondition,ROUND($I570,2) = 0,
_xlpm.IsPrincipalRemainingBlankCondition,$I570="",
_xlpm.IsPeriodBlankCondition,ISBLANK($A571),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71" s="4" t="str">
        <f>_xlfn.LET(
_xlpm.CumulativePMICalculation,SUM($K$29:$K571),
_xlpm.IsPrincipalZeroCondition,ROUND($I570,2) = 0,
_xlpm.IsPrincipalRemainingBlankCondition,$I570="",
_xlpm.IsPeriodBlankCondition,ISBLANK($A571),
_xlpm.Calculation,IF(_xlpm.IsPeriodBlankCondition,"",IF(_xlpm.IsPrincipalRemainingBlankCondition,"",IF(_xlpm.IsPrincipalZeroCondition,"",_xlpm.CumulativePMICalculation))),
_xlpm.Calculation
)</f>
        <v/>
      </c>
      <c r="P571" s="4" t="str">
        <f t="shared" si="71"/>
        <v/>
      </c>
      <c r="Q571" s="4" t="str">
        <f>_xlfn.LET(
_xlpm.CumulativeHousingPaymentsIncludingAdditionalCosts,SUM($L$29:$L571),
_xlpm.PrincipalOwedCalculation,$B$10-$F571,
_xlpm.IsPrincipalLessThenOrEqualToMonthlyPaymentCondition,$I570&lt;=$B$10,
_xlpm.IsPrincipalZeroCondition,ROUND($I570,2) = 0,
_xlpm.IsPrincipalRemainingBlankCondition,$I570="",
_xlpm.IsPeriodBlankCondition,ISBLANK($A571),
_xlpm.Calculation,IF(_xlpm.IsPeriodBlankCondition,"",IF(_xlpm.IsPrincipalRemainingBlankCondition,"",IF(_xlpm.IsPrincipalZeroCondition,"",_xlpm.CumulativeHousingPaymentsIncludingAdditionalCosts))),
_xlpm.Calculation
)</f>
        <v/>
      </c>
    </row>
    <row r="572" spans="2:17" x14ac:dyDescent="0.3">
      <c r="B572" s="34" t="str">
        <f t="shared" si="69"/>
        <v/>
      </c>
      <c r="C572" s="53">
        <v>0.1</v>
      </c>
      <c r="D572" s="35" t="str">
        <f>_xlfn.LET(
_xlpm.Payment,IF(OR($C572&lt;&gt;$C571,$C571=""),-PMT($C572/12,COUNT($A572:$A$628),$I571),$D571),
_xlpm.IsPrincipalRemainingZeroCondition,ROUND($I571,2)=0,
_xlpm.IsPrincipalRemainingBlankCondition,$I571="",
_xlpm.IsPeriodBlankCondition,ISBLANK($A572),
_xlpm.Calculation,IF(_xlpm.IsPeriodBlankCondition,"",IF(_xlpm.IsPrincipalRemainingBlankCondition,"",IF(_xlpm.IsPrincipalRemainingZeroCondition,"",_xlpm.Payment))),
_xlpm.Calculation
)</f>
        <v/>
      </c>
      <c r="E572" s="4" t="str">
        <f t="shared" si="70"/>
        <v/>
      </c>
      <c r="F572" s="4" t="str" cm="1">
        <f t="array" ref="F572">_xlfn.LET(
_xlpm.InterestCalculation,$I571*($C572/12),
_xlpm.IsPrincipalRemainingZeroCondition,ROUND($I571,2)=0,
_xlpm.IsPrincipalRemainingBlankCondition,$I571="",
_xlpm.IsPeriodBlankCondition,ISBLANK($A572),
_xlpm.Calculation,IF(_xlpm.IsPeriodBlankCondition,"",IF(_xlpm.IsPrincipalRemainingBlankCondition,"",IF(_xlpm.IsPrincipalRemainingZeroCondition,"",_xlpm.InterestCalculation))),
_xlpm.Calculation
)</f>
        <v/>
      </c>
      <c r="G572" s="4" t="str">
        <f t="shared" si="72"/>
        <v/>
      </c>
      <c r="H572" s="4"/>
      <c r="I572" s="4" t="str">
        <f t="shared" si="65"/>
        <v/>
      </c>
      <c r="J572" s="4" t="str">
        <f t="shared" si="66"/>
        <v/>
      </c>
      <c r="K572" s="4" t="str">
        <f t="shared" si="67"/>
        <v/>
      </c>
      <c r="L572" s="4" t="str">
        <f t="shared" si="68"/>
        <v/>
      </c>
      <c r="M572" s="4" t="str">
        <f>_xlfn.LET(
_xlpm.CumulativeInterestCalculation,SUM($F$29:$F572),
_xlpm.IsPrincipalZeroCondition,ROUND($I571,2) = 0,
_xlpm.IsPrincipalRemainingBlankCondition,$I571="",
_xlpm.IsPeriodBlankCondition,ISBLANK($A572),
_xlpm.Calculation,IF(_xlpm.IsPeriodBlankCondition,"",IF(_xlpm.IsPrincipalRemainingBlankCondition,"",IF(_xlpm.IsPrincipalZeroCondition,"",_xlpm.CumulativeInterestCalculation))),
_xlpm.Calculation
)</f>
        <v/>
      </c>
      <c r="N572" s="4" t="str">
        <f>_xlfn.LET(
_xlpm.CumulativePrincipalCalculation,SUM($G$29:$H572),
_xlpm.CumulativePrincipalCalculationIfPrincipalLessThenOrEqualToMonthlyPaymentCondition,$N571+$H572,
_xlpm.PrincipalOwedCalculation,$B$10-$F572,
_xlpm.IsPrincipalLessThenOrEqualToMonthlyPaymentCondition,$I571&lt;=$B$10,
_xlpm.IsPrincipalZeroCondition,ROUND($I571,2) = 0,
_xlpm.IsPrincipalRemainingBlankCondition,$I571="",
_xlpm.IsPeriodBlankCondition,ISBLANK($A572),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72" s="4" t="str">
        <f>_xlfn.LET(
_xlpm.CumulativePMICalculation,SUM($K$29:$K572),
_xlpm.IsPrincipalZeroCondition,ROUND($I571,2) = 0,
_xlpm.IsPrincipalRemainingBlankCondition,$I571="",
_xlpm.IsPeriodBlankCondition,ISBLANK($A572),
_xlpm.Calculation,IF(_xlpm.IsPeriodBlankCondition,"",IF(_xlpm.IsPrincipalRemainingBlankCondition,"",IF(_xlpm.IsPrincipalZeroCondition,"",_xlpm.CumulativePMICalculation))),
_xlpm.Calculation
)</f>
        <v/>
      </c>
      <c r="P572" s="4" t="str">
        <f t="shared" si="71"/>
        <v/>
      </c>
      <c r="Q572" s="4" t="str">
        <f>_xlfn.LET(
_xlpm.CumulativeHousingPaymentsIncludingAdditionalCosts,SUM($L$29:$L572),
_xlpm.PrincipalOwedCalculation,$B$10-$F572,
_xlpm.IsPrincipalLessThenOrEqualToMonthlyPaymentCondition,$I571&lt;=$B$10,
_xlpm.IsPrincipalZeroCondition,ROUND($I571,2) = 0,
_xlpm.IsPrincipalRemainingBlankCondition,$I571="",
_xlpm.IsPeriodBlankCondition,ISBLANK($A572),
_xlpm.Calculation,IF(_xlpm.IsPeriodBlankCondition,"",IF(_xlpm.IsPrincipalRemainingBlankCondition,"",IF(_xlpm.IsPrincipalZeroCondition,"",_xlpm.CumulativeHousingPaymentsIncludingAdditionalCosts))),
_xlpm.Calculation
)</f>
        <v/>
      </c>
    </row>
    <row r="573" spans="2:17" x14ac:dyDescent="0.3">
      <c r="B573" s="34" t="str">
        <f t="shared" si="69"/>
        <v/>
      </c>
      <c r="C573" s="53">
        <v>0.1</v>
      </c>
      <c r="D573" s="35" t="str">
        <f>_xlfn.LET(
_xlpm.Payment,IF(OR($C573&lt;&gt;$C572,$C572=""),-PMT($C573/12,COUNT($A573:$A$628),$I572),$D572),
_xlpm.IsPrincipalRemainingZeroCondition,ROUND($I572,2)=0,
_xlpm.IsPrincipalRemainingBlankCondition,$I572="",
_xlpm.IsPeriodBlankCondition,ISBLANK($A573),
_xlpm.Calculation,IF(_xlpm.IsPeriodBlankCondition,"",IF(_xlpm.IsPrincipalRemainingBlankCondition,"",IF(_xlpm.IsPrincipalRemainingZeroCondition,"",_xlpm.Payment))),
_xlpm.Calculation
)</f>
        <v/>
      </c>
      <c r="E573" s="4" t="str">
        <f t="shared" si="70"/>
        <v/>
      </c>
      <c r="F573" s="4" t="str" cm="1">
        <f t="array" ref="F573">_xlfn.LET(
_xlpm.InterestCalculation,$I572*($C573/12),
_xlpm.IsPrincipalRemainingZeroCondition,ROUND($I572,2)=0,
_xlpm.IsPrincipalRemainingBlankCondition,$I572="",
_xlpm.IsPeriodBlankCondition,ISBLANK($A573),
_xlpm.Calculation,IF(_xlpm.IsPeriodBlankCondition,"",IF(_xlpm.IsPrincipalRemainingBlankCondition,"",IF(_xlpm.IsPrincipalRemainingZeroCondition,"",_xlpm.InterestCalculation))),
_xlpm.Calculation
)</f>
        <v/>
      </c>
      <c r="G573" s="4" t="str">
        <f t="shared" si="72"/>
        <v/>
      </c>
      <c r="H573" s="4"/>
      <c r="I573" s="4" t="str">
        <f t="shared" si="65"/>
        <v/>
      </c>
      <c r="J573" s="4" t="str">
        <f t="shared" si="66"/>
        <v/>
      </c>
      <c r="K573" s="4" t="str">
        <f t="shared" si="67"/>
        <v/>
      </c>
      <c r="L573" s="4" t="str">
        <f t="shared" si="68"/>
        <v/>
      </c>
      <c r="M573" s="4" t="str">
        <f>_xlfn.LET(
_xlpm.CumulativeInterestCalculation,SUM($F$29:$F573),
_xlpm.IsPrincipalZeroCondition,ROUND($I572,2) = 0,
_xlpm.IsPrincipalRemainingBlankCondition,$I572="",
_xlpm.IsPeriodBlankCondition,ISBLANK($A573),
_xlpm.Calculation,IF(_xlpm.IsPeriodBlankCondition,"",IF(_xlpm.IsPrincipalRemainingBlankCondition,"",IF(_xlpm.IsPrincipalZeroCondition,"",_xlpm.CumulativeInterestCalculation))),
_xlpm.Calculation
)</f>
        <v/>
      </c>
      <c r="N573" s="4" t="str">
        <f>_xlfn.LET(
_xlpm.CumulativePrincipalCalculation,SUM($G$29:$H573),
_xlpm.CumulativePrincipalCalculationIfPrincipalLessThenOrEqualToMonthlyPaymentCondition,$N572+$H573,
_xlpm.PrincipalOwedCalculation,$B$10-$F573,
_xlpm.IsPrincipalLessThenOrEqualToMonthlyPaymentCondition,$I572&lt;=$B$10,
_xlpm.IsPrincipalZeroCondition,ROUND($I572,2) = 0,
_xlpm.IsPrincipalRemainingBlankCondition,$I572="",
_xlpm.IsPeriodBlankCondition,ISBLANK($A573),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73" s="4" t="str">
        <f>_xlfn.LET(
_xlpm.CumulativePMICalculation,SUM($K$29:$K573),
_xlpm.IsPrincipalZeroCondition,ROUND($I572,2) = 0,
_xlpm.IsPrincipalRemainingBlankCondition,$I572="",
_xlpm.IsPeriodBlankCondition,ISBLANK($A573),
_xlpm.Calculation,IF(_xlpm.IsPeriodBlankCondition,"",IF(_xlpm.IsPrincipalRemainingBlankCondition,"",IF(_xlpm.IsPrincipalZeroCondition,"",_xlpm.CumulativePMICalculation))),
_xlpm.Calculation
)</f>
        <v/>
      </c>
      <c r="P573" s="4" t="str">
        <f t="shared" si="71"/>
        <v/>
      </c>
      <c r="Q573" s="4" t="str">
        <f>_xlfn.LET(
_xlpm.CumulativeHousingPaymentsIncludingAdditionalCosts,SUM($L$29:$L573),
_xlpm.PrincipalOwedCalculation,$B$10-$F573,
_xlpm.IsPrincipalLessThenOrEqualToMonthlyPaymentCondition,$I572&lt;=$B$10,
_xlpm.IsPrincipalZeroCondition,ROUND($I572,2) = 0,
_xlpm.IsPrincipalRemainingBlankCondition,$I572="",
_xlpm.IsPeriodBlankCondition,ISBLANK($A573),
_xlpm.Calculation,IF(_xlpm.IsPeriodBlankCondition,"",IF(_xlpm.IsPrincipalRemainingBlankCondition,"",IF(_xlpm.IsPrincipalZeroCondition,"",_xlpm.CumulativeHousingPaymentsIncludingAdditionalCosts))),
_xlpm.Calculation
)</f>
        <v/>
      </c>
    </row>
    <row r="574" spans="2:17" x14ac:dyDescent="0.3">
      <c r="B574" s="34" t="str">
        <f t="shared" si="69"/>
        <v/>
      </c>
      <c r="C574" s="53">
        <v>0.1</v>
      </c>
      <c r="D574" s="35" t="str">
        <f>_xlfn.LET(
_xlpm.Payment,IF(OR($C574&lt;&gt;$C573,$C573=""),-PMT($C574/12,COUNT($A574:$A$628),$I573),$D573),
_xlpm.IsPrincipalRemainingZeroCondition,ROUND($I573,2)=0,
_xlpm.IsPrincipalRemainingBlankCondition,$I573="",
_xlpm.IsPeriodBlankCondition,ISBLANK($A574),
_xlpm.Calculation,IF(_xlpm.IsPeriodBlankCondition,"",IF(_xlpm.IsPrincipalRemainingBlankCondition,"",IF(_xlpm.IsPrincipalRemainingZeroCondition,"",_xlpm.Payment))),
_xlpm.Calculation
)</f>
        <v/>
      </c>
      <c r="E574" s="4" t="str">
        <f t="shared" si="70"/>
        <v/>
      </c>
      <c r="F574" s="4" t="str" cm="1">
        <f t="array" ref="F574">_xlfn.LET(
_xlpm.InterestCalculation,$I573*($C574/12),
_xlpm.IsPrincipalRemainingZeroCondition,ROUND($I573,2)=0,
_xlpm.IsPrincipalRemainingBlankCondition,$I573="",
_xlpm.IsPeriodBlankCondition,ISBLANK($A574),
_xlpm.Calculation,IF(_xlpm.IsPeriodBlankCondition,"",IF(_xlpm.IsPrincipalRemainingBlankCondition,"",IF(_xlpm.IsPrincipalRemainingZeroCondition,"",_xlpm.InterestCalculation))),
_xlpm.Calculation
)</f>
        <v/>
      </c>
      <c r="G574" s="4" t="str">
        <f t="shared" si="72"/>
        <v/>
      </c>
      <c r="H574" s="4"/>
      <c r="I574" s="4" t="str">
        <f t="shared" si="65"/>
        <v/>
      </c>
      <c r="J574" s="4" t="str">
        <f t="shared" si="66"/>
        <v/>
      </c>
      <c r="K574" s="4" t="str">
        <f t="shared" si="67"/>
        <v/>
      </c>
      <c r="L574" s="4" t="str">
        <f t="shared" si="68"/>
        <v/>
      </c>
      <c r="M574" s="4" t="str">
        <f>_xlfn.LET(
_xlpm.CumulativeInterestCalculation,SUM($F$29:$F574),
_xlpm.IsPrincipalZeroCondition,ROUND($I573,2) = 0,
_xlpm.IsPrincipalRemainingBlankCondition,$I573="",
_xlpm.IsPeriodBlankCondition,ISBLANK($A574),
_xlpm.Calculation,IF(_xlpm.IsPeriodBlankCondition,"",IF(_xlpm.IsPrincipalRemainingBlankCondition,"",IF(_xlpm.IsPrincipalZeroCondition,"",_xlpm.CumulativeInterestCalculation))),
_xlpm.Calculation
)</f>
        <v/>
      </c>
      <c r="N574" s="4" t="str">
        <f>_xlfn.LET(
_xlpm.CumulativePrincipalCalculation,SUM($G$29:$H574),
_xlpm.CumulativePrincipalCalculationIfPrincipalLessThenOrEqualToMonthlyPaymentCondition,$N573+$H574,
_xlpm.PrincipalOwedCalculation,$B$10-$F574,
_xlpm.IsPrincipalLessThenOrEqualToMonthlyPaymentCondition,$I573&lt;=$B$10,
_xlpm.IsPrincipalZeroCondition,ROUND($I573,2) = 0,
_xlpm.IsPrincipalRemainingBlankCondition,$I573="",
_xlpm.IsPeriodBlankCondition,ISBLANK($A574),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74" s="4" t="str">
        <f>_xlfn.LET(
_xlpm.CumulativePMICalculation,SUM($K$29:$K574),
_xlpm.IsPrincipalZeroCondition,ROUND($I573,2) = 0,
_xlpm.IsPrincipalRemainingBlankCondition,$I573="",
_xlpm.IsPeriodBlankCondition,ISBLANK($A574),
_xlpm.Calculation,IF(_xlpm.IsPeriodBlankCondition,"",IF(_xlpm.IsPrincipalRemainingBlankCondition,"",IF(_xlpm.IsPrincipalZeroCondition,"",_xlpm.CumulativePMICalculation))),
_xlpm.Calculation
)</f>
        <v/>
      </c>
      <c r="P574" s="4" t="str">
        <f t="shared" si="71"/>
        <v/>
      </c>
      <c r="Q574" s="4" t="str">
        <f>_xlfn.LET(
_xlpm.CumulativeHousingPaymentsIncludingAdditionalCosts,SUM($L$29:$L574),
_xlpm.PrincipalOwedCalculation,$B$10-$F574,
_xlpm.IsPrincipalLessThenOrEqualToMonthlyPaymentCondition,$I573&lt;=$B$10,
_xlpm.IsPrincipalZeroCondition,ROUND($I573,2) = 0,
_xlpm.IsPrincipalRemainingBlankCondition,$I573="",
_xlpm.IsPeriodBlankCondition,ISBLANK($A574),
_xlpm.Calculation,IF(_xlpm.IsPeriodBlankCondition,"",IF(_xlpm.IsPrincipalRemainingBlankCondition,"",IF(_xlpm.IsPrincipalZeroCondition,"",_xlpm.CumulativeHousingPaymentsIncludingAdditionalCosts))),
_xlpm.Calculation
)</f>
        <v/>
      </c>
    </row>
    <row r="575" spans="2:17" x14ac:dyDescent="0.3">
      <c r="B575" s="34" t="str">
        <f t="shared" si="69"/>
        <v/>
      </c>
      <c r="C575" s="53">
        <v>0.1</v>
      </c>
      <c r="D575" s="35" t="str">
        <f>_xlfn.LET(
_xlpm.Payment,IF(OR($C575&lt;&gt;$C574,$C574=""),-PMT($C575/12,COUNT($A575:$A$628),$I574),$D574),
_xlpm.IsPrincipalRemainingZeroCondition,ROUND($I574,2)=0,
_xlpm.IsPrincipalRemainingBlankCondition,$I574="",
_xlpm.IsPeriodBlankCondition,ISBLANK($A575),
_xlpm.Calculation,IF(_xlpm.IsPeriodBlankCondition,"",IF(_xlpm.IsPrincipalRemainingBlankCondition,"",IF(_xlpm.IsPrincipalRemainingZeroCondition,"",_xlpm.Payment))),
_xlpm.Calculation
)</f>
        <v/>
      </c>
      <c r="E575" s="4" t="str">
        <f t="shared" si="70"/>
        <v/>
      </c>
      <c r="F575" s="4" t="str" cm="1">
        <f t="array" ref="F575">_xlfn.LET(
_xlpm.InterestCalculation,$I574*($C575/12),
_xlpm.IsPrincipalRemainingZeroCondition,ROUND($I574,2)=0,
_xlpm.IsPrincipalRemainingBlankCondition,$I574="",
_xlpm.IsPeriodBlankCondition,ISBLANK($A575),
_xlpm.Calculation,IF(_xlpm.IsPeriodBlankCondition,"",IF(_xlpm.IsPrincipalRemainingBlankCondition,"",IF(_xlpm.IsPrincipalRemainingZeroCondition,"",_xlpm.InterestCalculation))),
_xlpm.Calculation
)</f>
        <v/>
      </c>
      <c r="G575" s="4" t="str">
        <f t="shared" si="72"/>
        <v/>
      </c>
      <c r="H575" s="4"/>
      <c r="I575" s="4" t="str">
        <f t="shared" si="65"/>
        <v/>
      </c>
      <c r="J575" s="4" t="str">
        <f t="shared" si="66"/>
        <v/>
      </c>
      <c r="K575" s="4" t="str">
        <f t="shared" si="67"/>
        <v/>
      </c>
      <c r="L575" s="4" t="str">
        <f t="shared" si="68"/>
        <v/>
      </c>
      <c r="M575" s="4" t="str">
        <f>_xlfn.LET(
_xlpm.CumulativeInterestCalculation,SUM($F$29:$F575),
_xlpm.IsPrincipalZeroCondition,ROUND($I574,2) = 0,
_xlpm.IsPrincipalRemainingBlankCondition,$I574="",
_xlpm.IsPeriodBlankCondition,ISBLANK($A575),
_xlpm.Calculation,IF(_xlpm.IsPeriodBlankCondition,"",IF(_xlpm.IsPrincipalRemainingBlankCondition,"",IF(_xlpm.IsPrincipalZeroCondition,"",_xlpm.CumulativeInterestCalculation))),
_xlpm.Calculation
)</f>
        <v/>
      </c>
      <c r="N575" s="4" t="str">
        <f>_xlfn.LET(
_xlpm.CumulativePrincipalCalculation,SUM($G$29:$H575),
_xlpm.CumulativePrincipalCalculationIfPrincipalLessThenOrEqualToMonthlyPaymentCondition,$N574+$H575,
_xlpm.PrincipalOwedCalculation,$B$10-$F575,
_xlpm.IsPrincipalLessThenOrEqualToMonthlyPaymentCondition,$I574&lt;=$B$10,
_xlpm.IsPrincipalZeroCondition,ROUND($I574,2) = 0,
_xlpm.IsPrincipalRemainingBlankCondition,$I574="",
_xlpm.IsPeriodBlankCondition,ISBLANK($A575),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75" s="4" t="str">
        <f>_xlfn.LET(
_xlpm.CumulativePMICalculation,SUM($K$29:$K575),
_xlpm.IsPrincipalZeroCondition,ROUND($I574,2) = 0,
_xlpm.IsPrincipalRemainingBlankCondition,$I574="",
_xlpm.IsPeriodBlankCondition,ISBLANK($A575),
_xlpm.Calculation,IF(_xlpm.IsPeriodBlankCondition,"",IF(_xlpm.IsPrincipalRemainingBlankCondition,"",IF(_xlpm.IsPrincipalZeroCondition,"",_xlpm.CumulativePMICalculation))),
_xlpm.Calculation
)</f>
        <v/>
      </c>
      <c r="P575" s="4" t="str">
        <f t="shared" si="71"/>
        <v/>
      </c>
      <c r="Q575" s="4" t="str">
        <f>_xlfn.LET(
_xlpm.CumulativeHousingPaymentsIncludingAdditionalCosts,SUM($L$29:$L575),
_xlpm.PrincipalOwedCalculation,$B$10-$F575,
_xlpm.IsPrincipalLessThenOrEqualToMonthlyPaymentCondition,$I574&lt;=$B$10,
_xlpm.IsPrincipalZeroCondition,ROUND($I574,2) = 0,
_xlpm.IsPrincipalRemainingBlankCondition,$I574="",
_xlpm.IsPeriodBlankCondition,ISBLANK($A575),
_xlpm.Calculation,IF(_xlpm.IsPeriodBlankCondition,"",IF(_xlpm.IsPrincipalRemainingBlankCondition,"",IF(_xlpm.IsPrincipalZeroCondition,"",_xlpm.CumulativeHousingPaymentsIncludingAdditionalCosts))),
_xlpm.Calculation
)</f>
        <v/>
      </c>
    </row>
    <row r="576" spans="2:17" x14ac:dyDescent="0.3">
      <c r="B576" s="34" t="str">
        <f t="shared" si="69"/>
        <v/>
      </c>
      <c r="C576" s="53">
        <v>0.1</v>
      </c>
      <c r="D576" s="35" t="str">
        <f>_xlfn.LET(
_xlpm.Payment,IF(OR($C576&lt;&gt;$C575,$C575=""),-PMT($C576/12,COUNT($A576:$A$628),$I575),$D575),
_xlpm.IsPrincipalRemainingZeroCondition,ROUND($I575,2)=0,
_xlpm.IsPrincipalRemainingBlankCondition,$I575="",
_xlpm.IsPeriodBlankCondition,ISBLANK($A576),
_xlpm.Calculation,IF(_xlpm.IsPeriodBlankCondition,"",IF(_xlpm.IsPrincipalRemainingBlankCondition,"",IF(_xlpm.IsPrincipalRemainingZeroCondition,"",_xlpm.Payment))),
_xlpm.Calculation
)</f>
        <v/>
      </c>
      <c r="E576" s="4" t="str">
        <f t="shared" si="70"/>
        <v/>
      </c>
      <c r="F576" s="4" t="str" cm="1">
        <f t="array" ref="F576">_xlfn.LET(
_xlpm.InterestCalculation,$I575*($C576/12),
_xlpm.IsPrincipalRemainingZeroCondition,ROUND($I575,2)=0,
_xlpm.IsPrincipalRemainingBlankCondition,$I575="",
_xlpm.IsPeriodBlankCondition,ISBLANK($A576),
_xlpm.Calculation,IF(_xlpm.IsPeriodBlankCondition,"",IF(_xlpm.IsPrincipalRemainingBlankCondition,"",IF(_xlpm.IsPrincipalRemainingZeroCondition,"",_xlpm.InterestCalculation))),
_xlpm.Calculation
)</f>
        <v/>
      </c>
      <c r="G576" s="4" t="str">
        <f t="shared" si="72"/>
        <v/>
      </c>
      <c r="H576" s="4"/>
      <c r="I576" s="4" t="str">
        <f t="shared" si="65"/>
        <v/>
      </c>
      <c r="J576" s="4" t="str">
        <f t="shared" si="66"/>
        <v/>
      </c>
      <c r="K576" s="4" t="str">
        <f t="shared" si="67"/>
        <v/>
      </c>
      <c r="L576" s="4" t="str">
        <f t="shared" si="68"/>
        <v/>
      </c>
      <c r="M576" s="4" t="str">
        <f>_xlfn.LET(
_xlpm.CumulativeInterestCalculation,SUM($F$29:$F576),
_xlpm.IsPrincipalZeroCondition,ROUND($I575,2) = 0,
_xlpm.IsPrincipalRemainingBlankCondition,$I575="",
_xlpm.IsPeriodBlankCondition,ISBLANK($A576),
_xlpm.Calculation,IF(_xlpm.IsPeriodBlankCondition,"",IF(_xlpm.IsPrincipalRemainingBlankCondition,"",IF(_xlpm.IsPrincipalZeroCondition,"",_xlpm.CumulativeInterestCalculation))),
_xlpm.Calculation
)</f>
        <v/>
      </c>
      <c r="N576" s="4" t="str">
        <f>_xlfn.LET(
_xlpm.CumulativePrincipalCalculation,SUM($G$29:$H576),
_xlpm.CumulativePrincipalCalculationIfPrincipalLessThenOrEqualToMonthlyPaymentCondition,$N575+$H576,
_xlpm.PrincipalOwedCalculation,$B$10-$F576,
_xlpm.IsPrincipalLessThenOrEqualToMonthlyPaymentCondition,$I575&lt;=$B$10,
_xlpm.IsPrincipalZeroCondition,ROUND($I575,2) = 0,
_xlpm.IsPrincipalRemainingBlankCondition,$I575="",
_xlpm.IsPeriodBlankCondition,ISBLANK($A576),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76" s="4" t="str">
        <f>_xlfn.LET(
_xlpm.CumulativePMICalculation,SUM($K$29:$K576),
_xlpm.IsPrincipalZeroCondition,ROUND($I575,2) = 0,
_xlpm.IsPrincipalRemainingBlankCondition,$I575="",
_xlpm.IsPeriodBlankCondition,ISBLANK($A576),
_xlpm.Calculation,IF(_xlpm.IsPeriodBlankCondition,"",IF(_xlpm.IsPrincipalRemainingBlankCondition,"",IF(_xlpm.IsPrincipalZeroCondition,"",_xlpm.CumulativePMICalculation))),
_xlpm.Calculation
)</f>
        <v/>
      </c>
      <c r="P576" s="4" t="str">
        <f t="shared" si="71"/>
        <v/>
      </c>
      <c r="Q576" s="4" t="str">
        <f>_xlfn.LET(
_xlpm.CumulativeHousingPaymentsIncludingAdditionalCosts,SUM($L$29:$L576),
_xlpm.PrincipalOwedCalculation,$B$10-$F576,
_xlpm.IsPrincipalLessThenOrEqualToMonthlyPaymentCondition,$I575&lt;=$B$10,
_xlpm.IsPrincipalZeroCondition,ROUND($I575,2) = 0,
_xlpm.IsPrincipalRemainingBlankCondition,$I575="",
_xlpm.IsPeriodBlankCondition,ISBLANK($A576),
_xlpm.Calculation,IF(_xlpm.IsPeriodBlankCondition,"",IF(_xlpm.IsPrincipalRemainingBlankCondition,"",IF(_xlpm.IsPrincipalZeroCondition,"",_xlpm.CumulativeHousingPaymentsIncludingAdditionalCosts))),
_xlpm.Calculation
)</f>
        <v/>
      </c>
    </row>
    <row r="577" spans="2:17" x14ac:dyDescent="0.3">
      <c r="B577" s="34" t="str">
        <f t="shared" si="69"/>
        <v/>
      </c>
      <c r="C577" s="53">
        <v>0.1</v>
      </c>
      <c r="D577" s="35" t="str">
        <f>_xlfn.LET(
_xlpm.Payment,IF(OR($C577&lt;&gt;$C576,$C576=""),-PMT($C577/12,COUNT($A577:$A$628),$I576),$D576),
_xlpm.IsPrincipalRemainingZeroCondition,ROUND($I576,2)=0,
_xlpm.IsPrincipalRemainingBlankCondition,$I576="",
_xlpm.IsPeriodBlankCondition,ISBLANK($A577),
_xlpm.Calculation,IF(_xlpm.IsPeriodBlankCondition,"",IF(_xlpm.IsPrincipalRemainingBlankCondition,"",IF(_xlpm.IsPrincipalRemainingZeroCondition,"",_xlpm.Payment))),
_xlpm.Calculation
)</f>
        <v/>
      </c>
      <c r="E577" s="4" t="str">
        <f t="shared" si="70"/>
        <v/>
      </c>
      <c r="F577" s="4" t="str" cm="1">
        <f t="array" ref="F577">_xlfn.LET(
_xlpm.InterestCalculation,$I576*($C577/12),
_xlpm.IsPrincipalRemainingZeroCondition,ROUND($I576,2)=0,
_xlpm.IsPrincipalRemainingBlankCondition,$I576="",
_xlpm.IsPeriodBlankCondition,ISBLANK($A577),
_xlpm.Calculation,IF(_xlpm.IsPeriodBlankCondition,"",IF(_xlpm.IsPrincipalRemainingBlankCondition,"",IF(_xlpm.IsPrincipalRemainingZeroCondition,"",_xlpm.InterestCalculation))),
_xlpm.Calculation
)</f>
        <v/>
      </c>
      <c r="G577" s="4" t="str">
        <f t="shared" si="72"/>
        <v/>
      </c>
      <c r="H577" s="4"/>
      <c r="I577" s="4" t="str">
        <f t="shared" si="65"/>
        <v/>
      </c>
      <c r="J577" s="4" t="str">
        <f t="shared" si="66"/>
        <v/>
      </c>
      <c r="K577" s="4" t="str">
        <f t="shared" si="67"/>
        <v/>
      </c>
      <c r="L577" s="4" t="str">
        <f t="shared" si="68"/>
        <v/>
      </c>
      <c r="M577" s="4" t="str">
        <f>_xlfn.LET(
_xlpm.CumulativeInterestCalculation,SUM($F$29:$F577),
_xlpm.IsPrincipalZeroCondition,ROUND($I576,2) = 0,
_xlpm.IsPrincipalRemainingBlankCondition,$I576="",
_xlpm.IsPeriodBlankCondition,ISBLANK($A577),
_xlpm.Calculation,IF(_xlpm.IsPeriodBlankCondition,"",IF(_xlpm.IsPrincipalRemainingBlankCondition,"",IF(_xlpm.IsPrincipalZeroCondition,"",_xlpm.CumulativeInterestCalculation))),
_xlpm.Calculation
)</f>
        <v/>
      </c>
      <c r="N577" s="4" t="str">
        <f>_xlfn.LET(
_xlpm.CumulativePrincipalCalculation,SUM($G$29:$H577),
_xlpm.CumulativePrincipalCalculationIfPrincipalLessThenOrEqualToMonthlyPaymentCondition,$N576+$H577,
_xlpm.PrincipalOwedCalculation,$B$10-$F577,
_xlpm.IsPrincipalLessThenOrEqualToMonthlyPaymentCondition,$I576&lt;=$B$10,
_xlpm.IsPrincipalZeroCondition,ROUND($I576,2) = 0,
_xlpm.IsPrincipalRemainingBlankCondition,$I576="",
_xlpm.IsPeriodBlankCondition,ISBLANK($A577),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77" s="4" t="str">
        <f>_xlfn.LET(
_xlpm.CumulativePMICalculation,SUM($K$29:$K577),
_xlpm.IsPrincipalZeroCondition,ROUND($I576,2) = 0,
_xlpm.IsPrincipalRemainingBlankCondition,$I576="",
_xlpm.IsPeriodBlankCondition,ISBLANK($A577),
_xlpm.Calculation,IF(_xlpm.IsPeriodBlankCondition,"",IF(_xlpm.IsPrincipalRemainingBlankCondition,"",IF(_xlpm.IsPrincipalZeroCondition,"",_xlpm.CumulativePMICalculation))),
_xlpm.Calculation
)</f>
        <v/>
      </c>
      <c r="P577" s="4" t="str">
        <f t="shared" si="71"/>
        <v/>
      </c>
      <c r="Q577" s="4" t="str">
        <f>_xlfn.LET(
_xlpm.CumulativeHousingPaymentsIncludingAdditionalCosts,SUM($L$29:$L577),
_xlpm.PrincipalOwedCalculation,$B$10-$F577,
_xlpm.IsPrincipalLessThenOrEqualToMonthlyPaymentCondition,$I576&lt;=$B$10,
_xlpm.IsPrincipalZeroCondition,ROUND($I576,2) = 0,
_xlpm.IsPrincipalRemainingBlankCondition,$I576="",
_xlpm.IsPeriodBlankCondition,ISBLANK($A577),
_xlpm.Calculation,IF(_xlpm.IsPeriodBlankCondition,"",IF(_xlpm.IsPrincipalRemainingBlankCondition,"",IF(_xlpm.IsPrincipalZeroCondition,"",_xlpm.CumulativeHousingPaymentsIncludingAdditionalCosts))),
_xlpm.Calculation
)</f>
        <v/>
      </c>
    </row>
    <row r="578" spans="2:17" x14ac:dyDescent="0.3">
      <c r="B578" s="34" t="str">
        <f t="shared" si="69"/>
        <v/>
      </c>
      <c r="C578" s="53">
        <v>0.1</v>
      </c>
      <c r="D578" s="35" t="str">
        <f>_xlfn.LET(
_xlpm.Payment,IF(OR($C578&lt;&gt;$C577,$C577=""),-PMT($C578/12,COUNT($A578:$A$628),$I577),$D577),
_xlpm.IsPrincipalRemainingZeroCondition,ROUND($I577,2)=0,
_xlpm.IsPrincipalRemainingBlankCondition,$I577="",
_xlpm.IsPeriodBlankCondition,ISBLANK($A578),
_xlpm.Calculation,IF(_xlpm.IsPeriodBlankCondition,"",IF(_xlpm.IsPrincipalRemainingBlankCondition,"",IF(_xlpm.IsPrincipalRemainingZeroCondition,"",_xlpm.Payment))),
_xlpm.Calculation
)</f>
        <v/>
      </c>
      <c r="E578" s="4" t="str">
        <f t="shared" si="70"/>
        <v/>
      </c>
      <c r="F578" s="4" t="str" cm="1">
        <f t="array" ref="F578">_xlfn.LET(
_xlpm.InterestCalculation,$I577*($C578/12),
_xlpm.IsPrincipalRemainingZeroCondition,ROUND($I577,2)=0,
_xlpm.IsPrincipalRemainingBlankCondition,$I577="",
_xlpm.IsPeriodBlankCondition,ISBLANK($A578),
_xlpm.Calculation,IF(_xlpm.IsPeriodBlankCondition,"",IF(_xlpm.IsPrincipalRemainingBlankCondition,"",IF(_xlpm.IsPrincipalRemainingZeroCondition,"",_xlpm.InterestCalculation))),
_xlpm.Calculation
)</f>
        <v/>
      </c>
      <c r="G578" s="4" t="str">
        <f t="shared" si="72"/>
        <v/>
      </c>
      <c r="H578" s="4"/>
      <c r="I578" s="4" t="str">
        <f t="shared" si="65"/>
        <v/>
      </c>
      <c r="J578" s="4" t="str">
        <f t="shared" si="66"/>
        <v/>
      </c>
      <c r="K578" s="4" t="str">
        <f t="shared" si="67"/>
        <v/>
      </c>
      <c r="L578" s="4" t="str">
        <f t="shared" si="68"/>
        <v/>
      </c>
      <c r="M578" s="4" t="str">
        <f>_xlfn.LET(
_xlpm.CumulativeInterestCalculation,SUM($F$29:$F578),
_xlpm.IsPrincipalZeroCondition,ROUND($I577,2) = 0,
_xlpm.IsPrincipalRemainingBlankCondition,$I577="",
_xlpm.IsPeriodBlankCondition,ISBLANK($A578),
_xlpm.Calculation,IF(_xlpm.IsPeriodBlankCondition,"",IF(_xlpm.IsPrincipalRemainingBlankCondition,"",IF(_xlpm.IsPrincipalZeroCondition,"",_xlpm.CumulativeInterestCalculation))),
_xlpm.Calculation
)</f>
        <v/>
      </c>
      <c r="N578" s="4" t="str">
        <f>_xlfn.LET(
_xlpm.CumulativePrincipalCalculation,SUM($G$29:$H578),
_xlpm.CumulativePrincipalCalculationIfPrincipalLessThenOrEqualToMonthlyPaymentCondition,$N577+$H578,
_xlpm.PrincipalOwedCalculation,$B$10-$F578,
_xlpm.IsPrincipalLessThenOrEqualToMonthlyPaymentCondition,$I577&lt;=$B$10,
_xlpm.IsPrincipalZeroCondition,ROUND($I577,2) = 0,
_xlpm.IsPrincipalRemainingBlankCondition,$I577="",
_xlpm.IsPeriodBlankCondition,ISBLANK($A578),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78" s="4" t="str">
        <f>_xlfn.LET(
_xlpm.CumulativePMICalculation,SUM($K$29:$K578),
_xlpm.IsPrincipalZeroCondition,ROUND($I577,2) = 0,
_xlpm.IsPrincipalRemainingBlankCondition,$I577="",
_xlpm.IsPeriodBlankCondition,ISBLANK($A578),
_xlpm.Calculation,IF(_xlpm.IsPeriodBlankCondition,"",IF(_xlpm.IsPrincipalRemainingBlankCondition,"",IF(_xlpm.IsPrincipalZeroCondition,"",_xlpm.CumulativePMICalculation))),
_xlpm.Calculation
)</f>
        <v/>
      </c>
      <c r="P578" s="4" t="str">
        <f t="shared" si="71"/>
        <v/>
      </c>
      <c r="Q578" s="4" t="str">
        <f>_xlfn.LET(
_xlpm.CumulativeHousingPaymentsIncludingAdditionalCosts,SUM($L$29:$L578),
_xlpm.PrincipalOwedCalculation,$B$10-$F578,
_xlpm.IsPrincipalLessThenOrEqualToMonthlyPaymentCondition,$I577&lt;=$B$10,
_xlpm.IsPrincipalZeroCondition,ROUND($I577,2) = 0,
_xlpm.IsPrincipalRemainingBlankCondition,$I577="",
_xlpm.IsPeriodBlankCondition,ISBLANK($A578),
_xlpm.Calculation,IF(_xlpm.IsPeriodBlankCondition,"",IF(_xlpm.IsPrincipalRemainingBlankCondition,"",IF(_xlpm.IsPrincipalZeroCondition,"",_xlpm.CumulativeHousingPaymentsIncludingAdditionalCosts))),
_xlpm.Calculation
)</f>
        <v/>
      </c>
    </row>
    <row r="579" spans="2:17" x14ac:dyDescent="0.3">
      <c r="B579" s="34" t="str">
        <f t="shared" si="69"/>
        <v/>
      </c>
      <c r="C579" s="53">
        <v>0.1</v>
      </c>
      <c r="D579" s="35" t="str">
        <f>_xlfn.LET(
_xlpm.Payment,IF(OR($C579&lt;&gt;$C578,$C578=""),-PMT($C579/12,COUNT($A579:$A$628),$I578),$D578),
_xlpm.IsPrincipalRemainingZeroCondition,ROUND($I578,2)=0,
_xlpm.IsPrincipalRemainingBlankCondition,$I578="",
_xlpm.IsPeriodBlankCondition,ISBLANK($A579),
_xlpm.Calculation,IF(_xlpm.IsPeriodBlankCondition,"",IF(_xlpm.IsPrincipalRemainingBlankCondition,"",IF(_xlpm.IsPrincipalRemainingZeroCondition,"",_xlpm.Payment))),
_xlpm.Calculation
)</f>
        <v/>
      </c>
      <c r="E579" s="4" t="str">
        <f t="shared" si="70"/>
        <v/>
      </c>
      <c r="F579" s="4" t="str" cm="1">
        <f t="array" ref="F579">_xlfn.LET(
_xlpm.InterestCalculation,$I578*($C579/12),
_xlpm.IsPrincipalRemainingZeroCondition,ROUND($I578,2)=0,
_xlpm.IsPrincipalRemainingBlankCondition,$I578="",
_xlpm.IsPeriodBlankCondition,ISBLANK($A579),
_xlpm.Calculation,IF(_xlpm.IsPeriodBlankCondition,"",IF(_xlpm.IsPrincipalRemainingBlankCondition,"",IF(_xlpm.IsPrincipalRemainingZeroCondition,"",_xlpm.InterestCalculation))),
_xlpm.Calculation
)</f>
        <v/>
      </c>
      <c r="G579" s="4" t="str">
        <f t="shared" si="72"/>
        <v/>
      </c>
      <c r="H579" s="4"/>
      <c r="I579" s="4" t="str">
        <f t="shared" si="65"/>
        <v/>
      </c>
      <c r="J579" s="4" t="str">
        <f t="shared" si="66"/>
        <v/>
      </c>
      <c r="K579" s="4" t="str">
        <f t="shared" si="67"/>
        <v/>
      </c>
      <c r="L579" s="4" t="str">
        <f t="shared" si="68"/>
        <v/>
      </c>
      <c r="M579" s="4" t="str">
        <f>_xlfn.LET(
_xlpm.CumulativeInterestCalculation,SUM($F$29:$F579),
_xlpm.IsPrincipalZeroCondition,ROUND($I578,2) = 0,
_xlpm.IsPrincipalRemainingBlankCondition,$I578="",
_xlpm.IsPeriodBlankCondition,ISBLANK($A579),
_xlpm.Calculation,IF(_xlpm.IsPeriodBlankCondition,"",IF(_xlpm.IsPrincipalRemainingBlankCondition,"",IF(_xlpm.IsPrincipalZeroCondition,"",_xlpm.CumulativeInterestCalculation))),
_xlpm.Calculation
)</f>
        <v/>
      </c>
      <c r="N579" s="4" t="str">
        <f>_xlfn.LET(
_xlpm.CumulativePrincipalCalculation,SUM($G$29:$H579),
_xlpm.CumulativePrincipalCalculationIfPrincipalLessThenOrEqualToMonthlyPaymentCondition,$N578+$H579,
_xlpm.PrincipalOwedCalculation,$B$10-$F579,
_xlpm.IsPrincipalLessThenOrEqualToMonthlyPaymentCondition,$I578&lt;=$B$10,
_xlpm.IsPrincipalZeroCondition,ROUND($I578,2) = 0,
_xlpm.IsPrincipalRemainingBlankCondition,$I578="",
_xlpm.IsPeriodBlankCondition,ISBLANK($A579),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79" s="4" t="str">
        <f>_xlfn.LET(
_xlpm.CumulativePMICalculation,SUM($K$29:$K579),
_xlpm.IsPrincipalZeroCondition,ROUND($I578,2) = 0,
_xlpm.IsPrincipalRemainingBlankCondition,$I578="",
_xlpm.IsPeriodBlankCondition,ISBLANK($A579),
_xlpm.Calculation,IF(_xlpm.IsPeriodBlankCondition,"",IF(_xlpm.IsPrincipalRemainingBlankCondition,"",IF(_xlpm.IsPrincipalZeroCondition,"",_xlpm.CumulativePMICalculation))),
_xlpm.Calculation
)</f>
        <v/>
      </c>
      <c r="P579" s="4" t="str">
        <f t="shared" si="71"/>
        <v/>
      </c>
      <c r="Q579" s="4" t="str">
        <f>_xlfn.LET(
_xlpm.CumulativeHousingPaymentsIncludingAdditionalCosts,SUM($L$29:$L579),
_xlpm.PrincipalOwedCalculation,$B$10-$F579,
_xlpm.IsPrincipalLessThenOrEqualToMonthlyPaymentCondition,$I578&lt;=$B$10,
_xlpm.IsPrincipalZeroCondition,ROUND($I578,2) = 0,
_xlpm.IsPrincipalRemainingBlankCondition,$I578="",
_xlpm.IsPeriodBlankCondition,ISBLANK($A579),
_xlpm.Calculation,IF(_xlpm.IsPeriodBlankCondition,"",IF(_xlpm.IsPrincipalRemainingBlankCondition,"",IF(_xlpm.IsPrincipalZeroCondition,"",_xlpm.CumulativeHousingPaymentsIncludingAdditionalCosts))),
_xlpm.Calculation
)</f>
        <v/>
      </c>
    </row>
    <row r="580" spans="2:17" x14ac:dyDescent="0.3">
      <c r="B580" s="34" t="str">
        <f t="shared" si="69"/>
        <v/>
      </c>
      <c r="C580" s="53">
        <v>0.1</v>
      </c>
      <c r="D580" s="35" t="str">
        <f>_xlfn.LET(
_xlpm.Payment,IF(OR($C580&lt;&gt;$C579,$C579=""),-PMT($C580/12,COUNT($A580:$A$628),$I579),$D579),
_xlpm.IsPrincipalRemainingZeroCondition,ROUND($I579,2)=0,
_xlpm.IsPrincipalRemainingBlankCondition,$I579="",
_xlpm.IsPeriodBlankCondition,ISBLANK($A580),
_xlpm.Calculation,IF(_xlpm.IsPeriodBlankCondition,"",IF(_xlpm.IsPrincipalRemainingBlankCondition,"",IF(_xlpm.IsPrincipalRemainingZeroCondition,"",_xlpm.Payment))),
_xlpm.Calculation
)</f>
        <v/>
      </c>
      <c r="E580" s="4" t="str">
        <f t="shared" si="70"/>
        <v/>
      </c>
      <c r="F580" s="4" t="str" cm="1">
        <f t="array" ref="F580">_xlfn.LET(
_xlpm.InterestCalculation,$I579*($C580/12),
_xlpm.IsPrincipalRemainingZeroCondition,ROUND($I579,2)=0,
_xlpm.IsPrincipalRemainingBlankCondition,$I579="",
_xlpm.IsPeriodBlankCondition,ISBLANK($A580),
_xlpm.Calculation,IF(_xlpm.IsPeriodBlankCondition,"",IF(_xlpm.IsPrincipalRemainingBlankCondition,"",IF(_xlpm.IsPrincipalRemainingZeroCondition,"",_xlpm.InterestCalculation))),
_xlpm.Calculation
)</f>
        <v/>
      </c>
      <c r="G580" s="4" t="str">
        <f t="shared" si="72"/>
        <v/>
      </c>
      <c r="H580" s="4"/>
      <c r="I580" s="4" t="str">
        <f t="shared" si="65"/>
        <v/>
      </c>
      <c r="J580" s="4" t="str">
        <f t="shared" si="66"/>
        <v/>
      </c>
      <c r="K580" s="4" t="str">
        <f t="shared" si="67"/>
        <v/>
      </c>
      <c r="L580" s="4" t="str">
        <f t="shared" si="68"/>
        <v/>
      </c>
      <c r="M580" s="4" t="str">
        <f>_xlfn.LET(
_xlpm.CumulativeInterestCalculation,SUM($F$29:$F580),
_xlpm.IsPrincipalZeroCondition,ROUND($I579,2) = 0,
_xlpm.IsPrincipalRemainingBlankCondition,$I579="",
_xlpm.IsPeriodBlankCondition,ISBLANK($A580),
_xlpm.Calculation,IF(_xlpm.IsPeriodBlankCondition,"",IF(_xlpm.IsPrincipalRemainingBlankCondition,"",IF(_xlpm.IsPrincipalZeroCondition,"",_xlpm.CumulativeInterestCalculation))),
_xlpm.Calculation
)</f>
        <v/>
      </c>
      <c r="N580" s="4" t="str">
        <f>_xlfn.LET(
_xlpm.CumulativePrincipalCalculation,SUM($G$29:$H580),
_xlpm.CumulativePrincipalCalculationIfPrincipalLessThenOrEqualToMonthlyPaymentCondition,$N579+$H580,
_xlpm.PrincipalOwedCalculation,$B$10-$F580,
_xlpm.IsPrincipalLessThenOrEqualToMonthlyPaymentCondition,$I579&lt;=$B$10,
_xlpm.IsPrincipalZeroCondition,ROUND($I579,2) = 0,
_xlpm.IsPrincipalRemainingBlankCondition,$I579="",
_xlpm.IsPeriodBlankCondition,ISBLANK($A580),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80" s="4" t="str">
        <f>_xlfn.LET(
_xlpm.CumulativePMICalculation,SUM($K$29:$K580),
_xlpm.IsPrincipalZeroCondition,ROUND($I579,2) = 0,
_xlpm.IsPrincipalRemainingBlankCondition,$I579="",
_xlpm.IsPeriodBlankCondition,ISBLANK($A580),
_xlpm.Calculation,IF(_xlpm.IsPeriodBlankCondition,"",IF(_xlpm.IsPrincipalRemainingBlankCondition,"",IF(_xlpm.IsPrincipalZeroCondition,"",_xlpm.CumulativePMICalculation))),
_xlpm.Calculation
)</f>
        <v/>
      </c>
      <c r="P580" s="4" t="str">
        <f t="shared" si="71"/>
        <v/>
      </c>
      <c r="Q580" s="4" t="str">
        <f>_xlfn.LET(
_xlpm.CumulativeHousingPaymentsIncludingAdditionalCosts,SUM($L$29:$L580),
_xlpm.PrincipalOwedCalculation,$B$10-$F580,
_xlpm.IsPrincipalLessThenOrEqualToMonthlyPaymentCondition,$I579&lt;=$B$10,
_xlpm.IsPrincipalZeroCondition,ROUND($I579,2) = 0,
_xlpm.IsPrincipalRemainingBlankCondition,$I579="",
_xlpm.IsPeriodBlankCondition,ISBLANK($A580),
_xlpm.Calculation,IF(_xlpm.IsPeriodBlankCondition,"",IF(_xlpm.IsPrincipalRemainingBlankCondition,"",IF(_xlpm.IsPrincipalZeroCondition,"",_xlpm.CumulativeHousingPaymentsIncludingAdditionalCosts))),
_xlpm.Calculation
)</f>
        <v/>
      </c>
    </row>
    <row r="581" spans="2:17" x14ac:dyDescent="0.3">
      <c r="B581" s="34" t="str">
        <f t="shared" si="69"/>
        <v/>
      </c>
      <c r="C581" s="53">
        <v>0.1</v>
      </c>
      <c r="D581" s="35" t="str">
        <f>_xlfn.LET(
_xlpm.Payment,IF(OR($C581&lt;&gt;$C580,$C580=""),-PMT($C581/12,COUNT($A581:$A$628),$I580),$D580),
_xlpm.IsPrincipalRemainingZeroCondition,ROUND($I580,2)=0,
_xlpm.IsPrincipalRemainingBlankCondition,$I580="",
_xlpm.IsPeriodBlankCondition,ISBLANK($A581),
_xlpm.Calculation,IF(_xlpm.IsPeriodBlankCondition,"",IF(_xlpm.IsPrincipalRemainingBlankCondition,"",IF(_xlpm.IsPrincipalRemainingZeroCondition,"",_xlpm.Payment))),
_xlpm.Calculation
)</f>
        <v/>
      </c>
      <c r="E581" s="4" t="str">
        <f t="shared" si="70"/>
        <v/>
      </c>
      <c r="F581" s="4" t="str" cm="1">
        <f t="array" ref="F581">_xlfn.LET(
_xlpm.InterestCalculation,$I580*($C581/12),
_xlpm.IsPrincipalRemainingZeroCondition,ROUND($I580,2)=0,
_xlpm.IsPrincipalRemainingBlankCondition,$I580="",
_xlpm.IsPeriodBlankCondition,ISBLANK($A581),
_xlpm.Calculation,IF(_xlpm.IsPeriodBlankCondition,"",IF(_xlpm.IsPrincipalRemainingBlankCondition,"",IF(_xlpm.IsPrincipalRemainingZeroCondition,"",_xlpm.InterestCalculation))),
_xlpm.Calculation
)</f>
        <v/>
      </c>
      <c r="G581" s="4" t="str">
        <f t="shared" si="72"/>
        <v/>
      </c>
      <c r="H581" s="4"/>
      <c r="I581" s="4" t="str">
        <f t="shared" si="65"/>
        <v/>
      </c>
      <c r="J581" s="4" t="str">
        <f t="shared" si="66"/>
        <v/>
      </c>
      <c r="K581" s="4" t="str">
        <f t="shared" si="67"/>
        <v/>
      </c>
      <c r="L581" s="4" t="str">
        <f t="shared" si="68"/>
        <v/>
      </c>
      <c r="M581" s="4" t="str">
        <f>_xlfn.LET(
_xlpm.CumulativeInterestCalculation,SUM($F$29:$F581),
_xlpm.IsPrincipalZeroCondition,ROUND($I580,2) = 0,
_xlpm.IsPrincipalRemainingBlankCondition,$I580="",
_xlpm.IsPeriodBlankCondition,ISBLANK($A581),
_xlpm.Calculation,IF(_xlpm.IsPeriodBlankCondition,"",IF(_xlpm.IsPrincipalRemainingBlankCondition,"",IF(_xlpm.IsPrincipalZeroCondition,"",_xlpm.CumulativeInterestCalculation))),
_xlpm.Calculation
)</f>
        <v/>
      </c>
      <c r="N581" s="4" t="str">
        <f>_xlfn.LET(
_xlpm.CumulativePrincipalCalculation,SUM($G$29:$H581),
_xlpm.CumulativePrincipalCalculationIfPrincipalLessThenOrEqualToMonthlyPaymentCondition,$N580+$H581,
_xlpm.PrincipalOwedCalculation,$B$10-$F581,
_xlpm.IsPrincipalLessThenOrEqualToMonthlyPaymentCondition,$I580&lt;=$B$10,
_xlpm.IsPrincipalZeroCondition,ROUND($I580,2) = 0,
_xlpm.IsPrincipalRemainingBlankCondition,$I580="",
_xlpm.IsPeriodBlankCondition,ISBLANK($A581),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81" s="4" t="str">
        <f>_xlfn.LET(
_xlpm.CumulativePMICalculation,SUM($K$29:$K581),
_xlpm.IsPrincipalZeroCondition,ROUND($I580,2) = 0,
_xlpm.IsPrincipalRemainingBlankCondition,$I580="",
_xlpm.IsPeriodBlankCondition,ISBLANK($A581),
_xlpm.Calculation,IF(_xlpm.IsPeriodBlankCondition,"",IF(_xlpm.IsPrincipalRemainingBlankCondition,"",IF(_xlpm.IsPrincipalZeroCondition,"",_xlpm.CumulativePMICalculation))),
_xlpm.Calculation
)</f>
        <v/>
      </c>
      <c r="P581" s="4" t="str">
        <f t="shared" si="71"/>
        <v/>
      </c>
      <c r="Q581" s="4" t="str">
        <f>_xlfn.LET(
_xlpm.CumulativeHousingPaymentsIncludingAdditionalCosts,SUM($L$29:$L581),
_xlpm.PrincipalOwedCalculation,$B$10-$F581,
_xlpm.IsPrincipalLessThenOrEqualToMonthlyPaymentCondition,$I580&lt;=$B$10,
_xlpm.IsPrincipalZeroCondition,ROUND($I580,2) = 0,
_xlpm.IsPrincipalRemainingBlankCondition,$I580="",
_xlpm.IsPeriodBlankCondition,ISBLANK($A581),
_xlpm.Calculation,IF(_xlpm.IsPeriodBlankCondition,"",IF(_xlpm.IsPrincipalRemainingBlankCondition,"",IF(_xlpm.IsPrincipalZeroCondition,"",_xlpm.CumulativeHousingPaymentsIncludingAdditionalCosts))),
_xlpm.Calculation
)</f>
        <v/>
      </c>
    </row>
    <row r="582" spans="2:17" x14ac:dyDescent="0.3">
      <c r="B582" s="34" t="str">
        <f t="shared" si="69"/>
        <v/>
      </c>
      <c r="C582" s="53">
        <v>0.1</v>
      </c>
      <c r="D582" s="35" t="str">
        <f>_xlfn.LET(
_xlpm.Payment,IF(OR($C582&lt;&gt;$C581,$C581=""),-PMT($C582/12,COUNT($A582:$A$628),$I581),$D581),
_xlpm.IsPrincipalRemainingZeroCondition,ROUND($I581,2)=0,
_xlpm.IsPrincipalRemainingBlankCondition,$I581="",
_xlpm.IsPeriodBlankCondition,ISBLANK($A582),
_xlpm.Calculation,IF(_xlpm.IsPeriodBlankCondition,"",IF(_xlpm.IsPrincipalRemainingBlankCondition,"",IF(_xlpm.IsPrincipalRemainingZeroCondition,"",_xlpm.Payment))),
_xlpm.Calculation
)</f>
        <v/>
      </c>
      <c r="E582" s="4" t="str">
        <f t="shared" si="70"/>
        <v/>
      </c>
      <c r="F582" s="4" t="str" cm="1">
        <f t="array" ref="F582">_xlfn.LET(
_xlpm.InterestCalculation,$I581*($C582/12),
_xlpm.IsPrincipalRemainingZeroCondition,ROUND($I581,2)=0,
_xlpm.IsPrincipalRemainingBlankCondition,$I581="",
_xlpm.IsPeriodBlankCondition,ISBLANK($A582),
_xlpm.Calculation,IF(_xlpm.IsPeriodBlankCondition,"",IF(_xlpm.IsPrincipalRemainingBlankCondition,"",IF(_xlpm.IsPrincipalRemainingZeroCondition,"",_xlpm.InterestCalculation))),
_xlpm.Calculation
)</f>
        <v/>
      </c>
      <c r="G582" s="4" t="str">
        <f t="shared" si="72"/>
        <v/>
      </c>
      <c r="H582" s="4"/>
      <c r="I582" s="4" t="str">
        <f t="shared" si="65"/>
        <v/>
      </c>
      <c r="J582" s="4" t="str">
        <f t="shared" si="66"/>
        <v/>
      </c>
      <c r="K582" s="4" t="str">
        <f t="shared" si="67"/>
        <v/>
      </c>
      <c r="L582" s="4" t="str">
        <f t="shared" si="68"/>
        <v/>
      </c>
      <c r="M582" s="4" t="str">
        <f>_xlfn.LET(
_xlpm.CumulativeInterestCalculation,SUM($F$29:$F582),
_xlpm.IsPrincipalZeroCondition,ROUND($I581,2) = 0,
_xlpm.IsPrincipalRemainingBlankCondition,$I581="",
_xlpm.IsPeriodBlankCondition,ISBLANK($A582),
_xlpm.Calculation,IF(_xlpm.IsPeriodBlankCondition,"",IF(_xlpm.IsPrincipalRemainingBlankCondition,"",IF(_xlpm.IsPrincipalZeroCondition,"",_xlpm.CumulativeInterestCalculation))),
_xlpm.Calculation
)</f>
        <v/>
      </c>
      <c r="N582" s="4" t="str">
        <f>_xlfn.LET(
_xlpm.CumulativePrincipalCalculation,SUM($G$29:$H582),
_xlpm.CumulativePrincipalCalculationIfPrincipalLessThenOrEqualToMonthlyPaymentCondition,$N581+$H582,
_xlpm.PrincipalOwedCalculation,$B$10-$F582,
_xlpm.IsPrincipalLessThenOrEqualToMonthlyPaymentCondition,$I581&lt;=$B$10,
_xlpm.IsPrincipalZeroCondition,ROUND($I581,2) = 0,
_xlpm.IsPrincipalRemainingBlankCondition,$I581="",
_xlpm.IsPeriodBlankCondition,ISBLANK($A582),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82" s="4" t="str">
        <f>_xlfn.LET(
_xlpm.CumulativePMICalculation,SUM($K$29:$K582),
_xlpm.IsPrincipalZeroCondition,ROUND($I581,2) = 0,
_xlpm.IsPrincipalRemainingBlankCondition,$I581="",
_xlpm.IsPeriodBlankCondition,ISBLANK($A582),
_xlpm.Calculation,IF(_xlpm.IsPeriodBlankCondition,"",IF(_xlpm.IsPrincipalRemainingBlankCondition,"",IF(_xlpm.IsPrincipalZeroCondition,"",_xlpm.CumulativePMICalculation))),
_xlpm.Calculation
)</f>
        <v/>
      </c>
      <c r="P582" s="4" t="str">
        <f t="shared" si="71"/>
        <v/>
      </c>
      <c r="Q582" s="4" t="str">
        <f>_xlfn.LET(
_xlpm.CumulativeHousingPaymentsIncludingAdditionalCosts,SUM($L$29:$L582),
_xlpm.PrincipalOwedCalculation,$B$10-$F582,
_xlpm.IsPrincipalLessThenOrEqualToMonthlyPaymentCondition,$I581&lt;=$B$10,
_xlpm.IsPrincipalZeroCondition,ROUND($I581,2) = 0,
_xlpm.IsPrincipalRemainingBlankCondition,$I581="",
_xlpm.IsPeriodBlankCondition,ISBLANK($A582),
_xlpm.Calculation,IF(_xlpm.IsPeriodBlankCondition,"",IF(_xlpm.IsPrincipalRemainingBlankCondition,"",IF(_xlpm.IsPrincipalZeroCondition,"",_xlpm.CumulativeHousingPaymentsIncludingAdditionalCosts))),
_xlpm.Calculation
)</f>
        <v/>
      </c>
    </row>
    <row r="583" spans="2:17" x14ac:dyDescent="0.3">
      <c r="B583" s="34" t="str">
        <f t="shared" si="69"/>
        <v/>
      </c>
      <c r="C583" s="53">
        <v>0.1</v>
      </c>
      <c r="D583" s="35" t="str">
        <f>_xlfn.LET(
_xlpm.Payment,IF(OR($C583&lt;&gt;$C582,$C582=""),-PMT($C583/12,COUNT($A583:$A$628),$I582),$D582),
_xlpm.IsPrincipalRemainingZeroCondition,ROUND($I582,2)=0,
_xlpm.IsPrincipalRemainingBlankCondition,$I582="",
_xlpm.IsPeriodBlankCondition,ISBLANK($A583),
_xlpm.Calculation,IF(_xlpm.IsPeriodBlankCondition,"",IF(_xlpm.IsPrincipalRemainingBlankCondition,"",IF(_xlpm.IsPrincipalRemainingZeroCondition,"",_xlpm.Payment))),
_xlpm.Calculation
)</f>
        <v/>
      </c>
      <c r="E583" s="4" t="str">
        <f t="shared" si="70"/>
        <v/>
      </c>
      <c r="F583" s="4" t="str" cm="1">
        <f t="array" ref="F583">_xlfn.LET(
_xlpm.InterestCalculation,$I582*($C583/12),
_xlpm.IsPrincipalRemainingZeroCondition,ROUND($I582,2)=0,
_xlpm.IsPrincipalRemainingBlankCondition,$I582="",
_xlpm.IsPeriodBlankCondition,ISBLANK($A583),
_xlpm.Calculation,IF(_xlpm.IsPeriodBlankCondition,"",IF(_xlpm.IsPrincipalRemainingBlankCondition,"",IF(_xlpm.IsPrincipalRemainingZeroCondition,"",_xlpm.InterestCalculation))),
_xlpm.Calculation
)</f>
        <v/>
      </c>
      <c r="G583" s="4" t="str">
        <f t="shared" si="72"/>
        <v/>
      </c>
      <c r="H583" s="4"/>
      <c r="I583" s="4" t="str">
        <f t="shared" si="65"/>
        <v/>
      </c>
      <c r="J583" s="4" t="str">
        <f t="shared" si="66"/>
        <v/>
      </c>
      <c r="K583" s="4" t="str">
        <f t="shared" si="67"/>
        <v/>
      </c>
      <c r="L583" s="4" t="str">
        <f t="shared" si="68"/>
        <v/>
      </c>
      <c r="M583" s="4" t="str">
        <f>_xlfn.LET(
_xlpm.CumulativeInterestCalculation,SUM($F$29:$F583),
_xlpm.IsPrincipalZeroCondition,ROUND($I582,2) = 0,
_xlpm.IsPrincipalRemainingBlankCondition,$I582="",
_xlpm.IsPeriodBlankCondition,ISBLANK($A583),
_xlpm.Calculation,IF(_xlpm.IsPeriodBlankCondition,"",IF(_xlpm.IsPrincipalRemainingBlankCondition,"",IF(_xlpm.IsPrincipalZeroCondition,"",_xlpm.CumulativeInterestCalculation))),
_xlpm.Calculation
)</f>
        <v/>
      </c>
      <c r="N583" s="4" t="str">
        <f>_xlfn.LET(
_xlpm.CumulativePrincipalCalculation,SUM($G$29:$H583),
_xlpm.CumulativePrincipalCalculationIfPrincipalLessThenOrEqualToMonthlyPaymentCondition,$N582+$H583,
_xlpm.PrincipalOwedCalculation,$B$10-$F583,
_xlpm.IsPrincipalLessThenOrEqualToMonthlyPaymentCondition,$I582&lt;=$B$10,
_xlpm.IsPrincipalZeroCondition,ROUND($I582,2) = 0,
_xlpm.IsPrincipalRemainingBlankCondition,$I582="",
_xlpm.IsPeriodBlankCondition,ISBLANK($A583),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83" s="4" t="str">
        <f>_xlfn.LET(
_xlpm.CumulativePMICalculation,SUM($K$29:$K583),
_xlpm.IsPrincipalZeroCondition,ROUND($I582,2) = 0,
_xlpm.IsPrincipalRemainingBlankCondition,$I582="",
_xlpm.IsPeriodBlankCondition,ISBLANK($A583),
_xlpm.Calculation,IF(_xlpm.IsPeriodBlankCondition,"",IF(_xlpm.IsPrincipalRemainingBlankCondition,"",IF(_xlpm.IsPrincipalZeroCondition,"",_xlpm.CumulativePMICalculation))),
_xlpm.Calculation
)</f>
        <v/>
      </c>
      <c r="P583" s="4" t="str">
        <f t="shared" si="71"/>
        <v/>
      </c>
      <c r="Q583" s="4" t="str">
        <f>_xlfn.LET(
_xlpm.CumulativeHousingPaymentsIncludingAdditionalCosts,SUM($L$29:$L583),
_xlpm.PrincipalOwedCalculation,$B$10-$F583,
_xlpm.IsPrincipalLessThenOrEqualToMonthlyPaymentCondition,$I582&lt;=$B$10,
_xlpm.IsPrincipalZeroCondition,ROUND($I582,2) = 0,
_xlpm.IsPrincipalRemainingBlankCondition,$I582="",
_xlpm.IsPeriodBlankCondition,ISBLANK($A583),
_xlpm.Calculation,IF(_xlpm.IsPeriodBlankCondition,"",IF(_xlpm.IsPrincipalRemainingBlankCondition,"",IF(_xlpm.IsPrincipalZeroCondition,"",_xlpm.CumulativeHousingPaymentsIncludingAdditionalCosts))),
_xlpm.Calculation
)</f>
        <v/>
      </c>
    </row>
    <row r="584" spans="2:17" x14ac:dyDescent="0.3">
      <c r="B584" s="34" t="str">
        <f t="shared" si="69"/>
        <v/>
      </c>
      <c r="C584" s="53">
        <v>0.1</v>
      </c>
      <c r="D584" s="35" t="str">
        <f>_xlfn.LET(
_xlpm.Payment,IF(OR($C584&lt;&gt;$C583,$C583=""),-PMT($C584/12,COUNT($A584:$A$628),$I583),$D583),
_xlpm.IsPrincipalRemainingZeroCondition,ROUND($I583,2)=0,
_xlpm.IsPrincipalRemainingBlankCondition,$I583="",
_xlpm.IsPeriodBlankCondition,ISBLANK($A584),
_xlpm.Calculation,IF(_xlpm.IsPeriodBlankCondition,"",IF(_xlpm.IsPrincipalRemainingBlankCondition,"",IF(_xlpm.IsPrincipalRemainingZeroCondition,"",_xlpm.Payment))),
_xlpm.Calculation
)</f>
        <v/>
      </c>
      <c r="E584" s="4" t="str">
        <f t="shared" si="70"/>
        <v/>
      </c>
      <c r="F584" s="4" t="str" cm="1">
        <f t="array" ref="F584">_xlfn.LET(
_xlpm.InterestCalculation,$I583*($C584/12),
_xlpm.IsPrincipalRemainingZeroCondition,ROUND($I583,2)=0,
_xlpm.IsPrincipalRemainingBlankCondition,$I583="",
_xlpm.IsPeriodBlankCondition,ISBLANK($A584),
_xlpm.Calculation,IF(_xlpm.IsPeriodBlankCondition,"",IF(_xlpm.IsPrincipalRemainingBlankCondition,"",IF(_xlpm.IsPrincipalRemainingZeroCondition,"",_xlpm.InterestCalculation))),
_xlpm.Calculation
)</f>
        <v/>
      </c>
      <c r="G584" s="4" t="str">
        <f t="shared" si="72"/>
        <v/>
      </c>
      <c r="H584" s="4"/>
      <c r="I584" s="4" t="str">
        <f t="shared" si="65"/>
        <v/>
      </c>
      <c r="J584" s="4" t="str">
        <f t="shared" si="66"/>
        <v/>
      </c>
      <c r="K584" s="4" t="str">
        <f t="shared" si="67"/>
        <v/>
      </c>
      <c r="L584" s="4" t="str">
        <f t="shared" si="68"/>
        <v/>
      </c>
      <c r="M584" s="4" t="str">
        <f>_xlfn.LET(
_xlpm.CumulativeInterestCalculation,SUM($F$29:$F584),
_xlpm.IsPrincipalZeroCondition,ROUND($I583,2) = 0,
_xlpm.IsPrincipalRemainingBlankCondition,$I583="",
_xlpm.IsPeriodBlankCondition,ISBLANK($A584),
_xlpm.Calculation,IF(_xlpm.IsPeriodBlankCondition,"",IF(_xlpm.IsPrincipalRemainingBlankCondition,"",IF(_xlpm.IsPrincipalZeroCondition,"",_xlpm.CumulativeInterestCalculation))),
_xlpm.Calculation
)</f>
        <v/>
      </c>
      <c r="N584" s="4" t="str">
        <f>_xlfn.LET(
_xlpm.CumulativePrincipalCalculation,SUM($G$29:$H584),
_xlpm.CumulativePrincipalCalculationIfPrincipalLessThenOrEqualToMonthlyPaymentCondition,$N583+$H584,
_xlpm.PrincipalOwedCalculation,$B$10-$F584,
_xlpm.IsPrincipalLessThenOrEqualToMonthlyPaymentCondition,$I583&lt;=$B$10,
_xlpm.IsPrincipalZeroCondition,ROUND($I583,2) = 0,
_xlpm.IsPrincipalRemainingBlankCondition,$I583="",
_xlpm.IsPeriodBlankCondition,ISBLANK($A584),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84" s="4" t="str">
        <f>_xlfn.LET(
_xlpm.CumulativePMICalculation,SUM($K$29:$K584),
_xlpm.IsPrincipalZeroCondition,ROUND($I583,2) = 0,
_xlpm.IsPrincipalRemainingBlankCondition,$I583="",
_xlpm.IsPeriodBlankCondition,ISBLANK($A584),
_xlpm.Calculation,IF(_xlpm.IsPeriodBlankCondition,"",IF(_xlpm.IsPrincipalRemainingBlankCondition,"",IF(_xlpm.IsPrincipalZeroCondition,"",_xlpm.CumulativePMICalculation))),
_xlpm.Calculation
)</f>
        <v/>
      </c>
      <c r="P584" s="4" t="str">
        <f t="shared" si="71"/>
        <v/>
      </c>
      <c r="Q584" s="4" t="str">
        <f>_xlfn.LET(
_xlpm.CumulativeHousingPaymentsIncludingAdditionalCosts,SUM($L$29:$L584),
_xlpm.PrincipalOwedCalculation,$B$10-$F584,
_xlpm.IsPrincipalLessThenOrEqualToMonthlyPaymentCondition,$I583&lt;=$B$10,
_xlpm.IsPrincipalZeroCondition,ROUND($I583,2) = 0,
_xlpm.IsPrincipalRemainingBlankCondition,$I583="",
_xlpm.IsPeriodBlankCondition,ISBLANK($A584),
_xlpm.Calculation,IF(_xlpm.IsPeriodBlankCondition,"",IF(_xlpm.IsPrincipalRemainingBlankCondition,"",IF(_xlpm.IsPrincipalZeroCondition,"",_xlpm.CumulativeHousingPaymentsIncludingAdditionalCosts))),
_xlpm.Calculation
)</f>
        <v/>
      </c>
    </row>
    <row r="585" spans="2:17" x14ac:dyDescent="0.3">
      <c r="B585" s="34" t="str">
        <f t="shared" si="69"/>
        <v/>
      </c>
      <c r="C585" s="53">
        <v>0.1</v>
      </c>
      <c r="D585" s="35" t="str">
        <f>_xlfn.LET(
_xlpm.Payment,IF(OR($C585&lt;&gt;$C584,$C584=""),-PMT($C585/12,COUNT($A585:$A$628),$I584),$D584),
_xlpm.IsPrincipalRemainingZeroCondition,ROUND($I584,2)=0,
_xlpm.IsPrincipalRemainingBlankCondition,$I584="",
_xlpm.IsPeriodBlankCondition,ISBLANK($A585),
_xlpm.Calculation,IF(_xlpm.IsPeriodBlankCondition,"",IF(_xlpm.IsPrincipalRemainingBlankCondition,"",IF(_xlpm.IsPrincipalRemainingZeroCondition,"",_xlpm.Payment))),
_xlpm.Calculation
)</f>
        <v/>
      </c>
      <c r="E585" s="4" t="str">
        <f t="shared" si="70"/>
        <v/>
      </c>
      <c r="F585" s="4" t="str" cm="1">
        <f t="array" ref="F585">_xlfn.LET(
_xlpm.InterestCalculation,$I584*($C585/12),
_xlpm.IsPrincipalRemainingZeroCondition,ROUND($I584,2)=0,
_xlpm.IsPrincipalRemainingBlankCondition,$I584="",
_xlpm.IsPeriodBlankCondition,ISBLANK($A585),
_xlpm.Calculation,IF(_xlpm.IsPeriodBlankCondition,"",IF(_xlpm.IsPrincipalRemainingBlankCondition,"",IF(_xlpm.IsPrincipalRemainingZeroCondition,"",_xlpm.InterestCalculation))),
_xlpm.Calculation
)</f>
        <v/>
      </c>
      <c r="G585" s="4" t="str">
        <f t="shared" si="72"/>
        <v/>
      </c>
      <c r="H585" s="4"/>
      <c r="I585" s="4" t="str">
        <f t="shared" si="65"/>
        <v/>
      </c>
      <c r="J585" s="4" t="str">
        <f t="shared" si="66"/>
        <v/>
      </c>
      <c r="K585" s="4" t="str">
        <f t="shared" si="67"/>
        <v/>
      </c>
      <c r="L585" s="4" t="str">
        <f t="shared" si="68"/>
        <v/>
      </c>
      <c r="M585" s="4" t="str">
        <f>_xlfn.LET(
_xlpm.CumulativeInterestCalculation,SUM($F$29:$F585),
_xlpm.IsPrincipalZeroCondition,ROUND($I584,2) = 0,
_xlpm.IsPrincipalRemainingBlankCondition,$I584="",
_xlpm.IsPeriodBlankCondition,ISBLANK($A585),
_xlpm.Calculation,IF(_xlpm.IsPeriodBlankCondition,"",IF(_xlpm.IsPrincipalRemainingBlankCondition,"",IF(_xlpm.IsPrincipalZeroCondition,"",_xlpm.CumulativeInterestCalculation))),
_xlpm.Calculation
)</f>
        <v/>
      </c>
      <c r="N585" s="4" t="str">
        <f>_xlfn.LET(
_xlpm.CumulativePrincipalCalculation,SUM($G$29:$H585),
_xlpm.CumulativePrincipalCalculationIfPrincipalLessThenOrEqualToMonthlyPaymentCondition,$N584+$H585,
_xlpm.PrincipalOwedCalculation,$B$10-$F585,
_xlpm.IsPrincipalLessThenOrEqualToMonthlyPaymentCondition,$I584&lt;=$B$10,
_xlpm.IsPrincipalZeroCondition,ROUND($I584,2) = 0,
_xlpm.IsPrincipalRemainingBlankCondition,$I584="",
_xlpm.IsPeriodBlankCondition,ISBLANK($A585),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85" s="4" t="str">
        <f>_xlfn.LET(
_xlpm.CumulativePMICalculation,SUM($K$29:$K585),
_xlpm.IsPrincipalZeroCondition,ROUND($I584,2) = 0,
_xlpm.IsPrincipalRemainingBlankCondition,$I584="",
_xlpm.IsPeriodBlankCondition,ISBLANK($A585),
_xlpm.Calculation,IF(_xlpm.IsPeriodBlankCondition,"",IF(_xlpm.IsPrincipalRemainingBlankCondition,"",IF(_xlpm.IsPrincipalZeroCondition,"",_xlpm.CumulativePMICalculation))),
_xlpm.Calculation
)</f>
        <v/>
      </c>
      <c r="P585" s="4" t="str">
        <f t="shared" si="71"/>
        <v/>
      </c>
      <c r="Q585" s="4" t="str">
        <f>_xlfn.LET(
_xlpm.CumulativeHousingPaymentsIncludingAdditionalCosts,SUM($L$29:$L585),
_xlpm.PrincipalOwedCalculation,$B$10-$F585,
_xlpm.IsPrincipalLessThenOrEqualToMonthlyPaymentCondition,$I584&lt;=$B$10,
_xlpm.IsPrincipalZeroCondition,ROUND($I584,2) = 0,
_xlpm.IsPrincipalRemainingBlankCondition,$I584="",
_xlpm.IsPeriodBlankCondition,ISBLANK($A585),
_xlpm.Calculation,IF(_xlpm.IsPeriodBlankCondition,"",IF(_xlpm.IsPrincipalRemainingBlankCondition,"",IF(_xlpm.IsPrincipalZeroCondition,"",_xlpm.CumulativeHousingPaymentsIncludingAdditionalCosts))),
_xlpm.Calculation
)</f>
        <v/>
      </c>
    </row>
    <row r="586" spans="2:17" x14ac:dyDescent="0.3">
      <c r="B586" s="34" t="str">
        <f t="shared" si="69"/>
        <v/>
      </c>
      <c r="C586" s="53">
        <v>0.1</v>
      </c>
      <c r="D586" s="35" t="str">
        <f>_xlfn.LET(
_xlpm.Payment,IF(OR($C586&lt;&gt;$C585,$C585=""),-PMT($C586/12,COUNT($A586:$A$628),$I585),$D585),
_xlpm.IsPrincipalRemainingZeroCondition,ROUND($I585,2)=0,
_xlpm.IsPrincipalRemainingBlankCondition,$I585="",
_xlpm.IsPeriodBlankCondition,ISBLANK($A586),
_xlpm.Calculation,IF(_xlpm.IsPeriodBlankCondition,"",IF(_xlpm.IsPrincipalRemainingBlankCondition,"",IF(_xlpm.IsPrincipalRemainingZeroCondition,"",_xlpm.Payment))),
_xlpm.Calculation
)</f>
        <v/>
      </c>
      <c r="E586" s="4" t="str">
        <f t="shared" si="70"/>
        <v/>
      </c>
      <c r="F586" s="4" t="str" cm="1">
        <f t="array" ref="F586">_xlfn.LET(
_xlpm.InterestCalculation,$I585*($C586/12),
_xlpm.IsPrincipalRemainingZeroCondition,ROUND($I585,2)=0,
_xlpm.IsPrincipalRemainingBlankCondition,$I585="",
_xlpm.IsPeriodBlankCondition,ISBLANK($A586),
_xlpm.Calculation,IF(_xlpm.IsPeriodBlankCondition,"",IF(_xlpm.IsPrincipalRemainingBlankCondition,"",IF(_xlpm.IsPrincipalRemainingZeroCondition,"",_xlpm.InterestCalculation))),
_xlpm.Calculation
)</f>
        <v/>
      </c>
      <c r="G586" s="4" t="str">
        <f t="shared" si="72"/>
        <v/>
      </c>
      <c r="H586" s="4"/>
      <c r="I586" s="4" t="str">
        <f t="shared" si="65"/>
        <v/>
      </c>
      <c r="J586" s="4" t="str">
        <f t="shared" si="66"/>
        <v/>
      </c>
      <c r="K586" s="4" t="str">
        <f t="shared" si="67"/>
        <v/>
      </c>
      <c r="L586" s="4" t="str">
        <f t="shared" si="68"/>
        <v/>
      </c>
      <c r="M586" s="4" t="str">
        <f>_xlfn.LET(
_xlpm.CumulativeInterestCalculation,SUM($F$29:$F586),
_xlpm.IsPrincipalZeroCondition,ROUND($I585,2) = 0,
_xlpm.IsPrincipalRemainingBlankCondition,$I585="",
_xlpm.IsPeriodBlankCondition,ISBLANK($A586),
_xlpm.Calculation,IF(_xlpm.IsPeriodBlankCondition,"",IF(_xlpm.IsPrincipalRemainingBlankCondition,"",IF(_xlpm.IsPrincipalZeroCondition,"",_xlpm.CumulativeInterestCalculation))),
_xlpm.Calculation
)</f>
        <v/>
      </c>
      <c r="N586" s="4" t="str">
        <f>_xlfn.LET(
_xlpm.CumulativePrincipalCalculation,SUM($G$29:$H586),
_xlpm.CumulativePrincipalCalculationIfPrincipalLessThenOrEqualToMonthlyPaymentCondition,$N585+$H586,
_xlpm.PrincipalOwedCalculation,$B$10-$F586,
_xlpm.IsPrincipalLessThenOrEqualToMonthlyPaymentCondition,$I585&lt;=$B$10,
_xlpm.IsPrincipalZeroCondition,ROUND($I585,2) = 0,
_xlpm.IsPrincipalRemainingBlankCondition,$I585="",
_xlpm.IsPeriodBlankCondition,ISBLANK($A586),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86" s="4" t="str">
        <f>_xlfn.LET(
_xlpm.CumulativePMICalculation,SUM($K$29:$K586),
_xlpm.IsPrincipalZeroCondition,ROUND($I585,2) = 0,
_xlpm.IsPrincipalRemainingBlankCondition,$I585="",
_xlpm.IsPeriodBlankCondition,ISBLANK($A586),
_xlpm.Calculation,IF(_xlpm.IsPeriodBlankCondition,"",IF(_xlpm.IsPrincipalRemainingBlankCondition,"",IF(_xlpm.IsPrincipalZeroCondition,"",_xlpm.CumulativePMICalculation))),
_xlpm.Calculation
)</f>
        <v/>
      </c>
      <c r="P586" s="4" t="str">
        <f t="shared" si="71"/>
        <v/>
      </c>
      <c r="Q586" s="4" t="str">
        <f>_xlfn.LET(
_xlpm.CumulativeHousingPaymentsIncludingAdditionalCosts,SUM($L$29:$L586),
_xlpm.PrincipalOwedCalculation,$B$10-$F586,
_xlpm.IsPrincipalLessThenOrEqualToMonthlyPaymentCondition,$I585&lt;=$B$10,
_xlpm.IsPrincipalZeroCondition,ROUND($I585,2) = 0,
_xlpm.IsPrincipalRemainingBlankCondition,$I585="",
_xlpm.IsPeriodBlankCondition,ISBLANK($A586),
_xlpm.Calculation,IF(_xlpm.IsPeriodBlankCondition,"",IF(_xlpm.IsPrincipalRemainingBlankCondition,"",IF(_xlpm.IsPrincipalZeroCondition,"",_xlpm.CumulativeHousingPaymentsIncludingAdditionalCosts))),
_xlpm.Calculation
)</f>
        <v/>
      </c>
    </row>
    <row r="587" spans="2:17" x14ac:dyDescent="0.3">
      <c r="B587" s="34" t="str">
        <f t="shared" si="69"/>
        <v/>
      </c>
      <c r="C587" s="53">
        <v>0.1</v>
      </c>
      <c r="D587" s="35" t="str">
        <f>_xlfn.LET(
_xlpm.Payment,IF(OR($C587&lt;&gt;$C586,$C586=""),-PMT($C587/12,COUNT($A587:$A$628),$I586),$D586),
_xlpm.IsPrincipalRemainingZeroCondition,ROUND($I586,2)=0,
_xlpm.IsPrincipalRemainingBlankCondition,$I586="",
_xlpm.IsPeriodBlankCondition,ISBLANK($A587),
_xlpm.Calculation,IF(_xlpm.IsPeriodBlankCondition,"",IF(_xlpm.IsPrincipalRemainingBlankCondition,"",IF(_xlpm.IsPrincipalRemainingZeroCondition,"",_xlpm.Payment))),
_xlpm.Calculation
)</f>
        <v/>
      </c>
      <c r="E587" s="4" t="str">
        <f t="shared" si="70"/>
        <v/>
      </c>
      <c r="F587" s="4" t="str" cm="1">
        <f t="array" ref="F587">_xlfn.LET(
_xlpm.InterestCalculation,$I586*($C587/12),
_xlpm.IsPrincipalRemainingZeroCondition,ROUND($I586,2)=0,
_xlpm.IsPrincipalRemainingBlankCondition,$I586="",
_xlpm.IsPeriodBlankCondition,ISBLANK($A587),
_xlpm.Calculation,IF(_xlpm.IsPeriodBlankCondition,"",IF(_xlpm.IsPrincipalRemainingBlankCondition,"",IF(_xlpm.IsPrincipalRemainingZeroCondition,"",_xlpm.InterestCalculation))),
_xlpm.Calculation
)</f>
        <v/>
      </c>
      <c r="G587" s="4" t="str">
        <f t="shared" si="72"/>
        <v/>
      </c>
      <c r="H587" s="4"/>
      <c r="I587" s="4" t="str">
        <f t="shared" si="65"/>
        <v/>
      </c>
      <c r="J587" s="4" t="str">
        <f t="shared" si="66"/>
        <v/>
      </c>
      <c r="K587" s="4" t="str">
        <f t="shared" si="67"/>
        <v/>
      </c>
      <c r="L587" s="4" t="str">
        <f t="shared" si="68"/>
        <v/>
      </c>
      <c r="M587" s="4" t="str">
        <f>_xlfn.LET(
_xlpm.CumulativeInterestCalculation,SUM($F$29:$F587),
_xlpm.IsPrincipalZeroCondition,ROUND($I586,2) = 0,
_xlpm.IsPrincipalRemainingBlankCondition,$I586="",
_xlpm.IsPeriodBlankCondition,ISBLANK($A587),
_xlpm.Calculation,IF(_xlpm.IsPeriodBlankCondition,"",IF(_xlpm.IsPrincipalRemainingBlankCondition,"",IF(_xlpm.IsPrincipalZeroCondition,"",_xlpm.CumulativeInterestCalculation))),
_xlpm.Calculation
)</f>
        <v/>
      </c>
      <c r="N587" s="4" t="str">
        <f>_xlfn.LET(
_xlpm.CumulativePrincipalCalculation,SUM($G$29:$H587),
_xlpm.CumulativePrincipalCalculationIfPrincipalLessThenOrEqualToMonthlyPaymentCondition,$N586+$H587,
_xlpm.PrincipalOwedCalculation,$B$10-$F587,
_xlpm.IsPrincipalLessThenOrEqualToMonthlyPaymentCondition,$I586&lt;=$B$10,
_xlpm.IsPrincipalZeroCondition,ROUND($I586,2) = 0,
_xlpm.IsPrincipalRemainingBlankCondition,$I586="",
_xlpm.IsPeriodBlankCondition,ISBLANK($A587),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87" s="4" t="str">
        <f>_xlfn.LET(
_xlpm.CumulativePMICalculation,SUM($K$29:$K587),
_xlpm.IsPrincipalZeroCondition,ROUND($I586,2) = 0,
_xlpm.IsPrincipalRemainingBlankCondition,$I586="",
_xlpm.IsPeriodBlankCondition,ISBLANK($A587),
_xlpm.Calculation,IF(_xlpm.IsPeriodBlankCondition,"",IF(_xlpm.IsPrincipalRemainingBlankCondition,"",IF(_xlpm.IsPrincipalZeroCondition,"",_xlpm.CumulativePMICalculation))),
_xlpm.Calculation
)</f>
        <v/>
      </c>
      <c r="P587" s="4" t="str">
        <f t="shared" si="71"/>
        <v/>
      </c>
      <c r="Q587" s="4" t="str">
        <f>_xlfn.LET(
_xlpm.CumulativeHousingPaymentsIncludingAdditionalCosts,SUM($L$29:$L587),
_xlpm.PrincipalOwedCalculation,$B$10-$F587,
_xlpm.IsPrincipalLessThenOrEqualToMonthlyPaymentCondition,$I586&lt;=$B$10,
_xlpm.IsPrincipalZeroCondition,ROUND($I586,2) = 0,
_xlpm.IsPrincipalRemainingBlankCondition,$I586="",
_xlpm.IsPeriodBlankCondition,ISBLANK($A587),
_xlpm.Calculation,IF(_xlpm.IsPeriodBlankCondition,"",IF(_xlpm.IsPrincipalRemainingBlankCondition,"",IF(_xlpm.IsPrincipalZeroCondition,"",_xlpm.CumulativeHousingPaymentsIncludingAdditionalCosts))),
_xlpm.Calculation
)</f>
        <v/>
      </c>
    </row>
    <row r="588" spans="2:17" x14ac:dyDescent="0.3">
      <c r="B588" s="34" t="str">
        <f t="shared" si="69"/>
        <v/>
      </c>
      <c r="C588" s="53">
        <v>0.1</v>
      </c>
      <c r="D588" s="35" t="str">
        <f>_xlfn.LET(
_xlpm.Payment,IF(OR($C588&lt;&gt;$C587,$C587=""),-PMT($C588/12,COUNT($A588:$A$628),$I587),$D587),
_xlpm.IsPrincipalRemainingZeroCondition,ROUND($I587,2)=0,
_xlpm.IsPrincipalRemainingBlankCondition,$I587="",
_xlpm.IsPeriodBlankCondition,ISBLANK($A588),
_xlpm.Calculation,IF(_xlpm.IsPeriodBlankCondition,"",IF(_xlpm.IsPrincipalRemainingBlankCondition,"",IF(_xlpm.IsPrincipalRemainingZeroCondition,"",_xlpm.Payment))),
_xlpm.Calculation
)</f>
        <v/>
      </c>
      <c r="E588" s="4" t="str">
        <f t="shared" si="70"/>
        <v/>
      </c>
      <c r="F588" s="4" t="str" cm="1">
        <f t="array" ref="F588">_xlfn.LET(
_xlpm.InterestCalculation,$I587*($C588/12),
_xlpm.IsPrincipalRemainingZeroCondition,ROUND($I587,2)=0,
_xlpm.IsPrincipalRemainingBlankCondition,$I587="",
_xlpm.IsPeriodBlankCondition,ISBLANK($A588),
_xlpm.Calculation,IF(_xlpm.IsPeriodBlankCondition,"",IF(_xlpm.IsPrincipalRemainingBlankCondition,"",IF(_xlpm.IsPrincipalRemainingZeroCondition,"",_xlpm.InterestCalculation))),
_xlpm.Calculation
)</f>
        <v/>
      </c>
      <c r="G588" s="4" t="str">
        <f t="shared" si="72"/>
        <v/>
      </c>
      <c r="H588" s="4"/>
      <c r="I588" s="4" t="str">
        <f t="shared" si="65"/>
        <v/>
      </c>
      <c r="J588" s="4" t="str">
        <f t="shared" si="66"/>
        <v/>
      </c>
      <c r="K588" s="4" t="str">
        <f t="shared" si="67"/>
        <v/>
      </c>
      <c r="L588" s="4" t="str">
        <f t="shared" si="68"/>
        <v/>
      </c>
      <c r="M588" s="4" t="str">
        <f>_xlfn.LET(
_xlpm.CumulativeInterestCalculation,SUM($F$29:$F588),
_xlpm.IsPrincipalZeroCondition,ROUND($I587,2) = 0,
_xlpm.IsPrincipalRemainingBlankCondition,$I587="",
_xlpm.IsPeriodBlankCondition,ISBLANK($A588),
_xlpm.Calculation,IF(_xlpm.IsPeriodBlankCondition,"",IF(_xlpm.IsPrincipalRemainingBlankCondition,"",IF(_xlpm.IsPrincipalZeroCondition,"",_xlpm.CumulativeInterestCalculation))),
_xlpm.Calculation
)</f>
        <v/>
      </c>
      <c r="N588" s="4" t="str">
        <f>_xlfn.LET(
_xlpm.CumulativePrincipalCalculation,SUM($G$29:$H588),
_xlpm.CumulativePrincipalCalculationIfPrincipalLessThenOrEqualToMonthlyPaymentCondition,$N587+$H588,
_xlpm.PrincipalOwedCalculation,$B$10-$F588,
_xlpm.IsPrincipalLessThenOrEqualToMonthlyPaymentCondition,$I587&lt;=$B$10,
_xlpm.IsPrincipalZeroCondition,ROUND($I587,2) = 0,
_xlpm.IsPrincipalRemainingBlankCondition,$I587="",
_xlpm.IsPeriodBlankCondition,ISBLANK($A588),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88" s="4" t="str">
        <f>_xlfn.LET(
_xlpm.CumulativePMICalculation,SUM($K$29:$K588),
_xlpm.IsPrincipalZeroCondition,ROUND($I587,2) = 0,
_xlpm.IsPrincipalRemainingBlankCondition,$I587="",
_xlpm.IsPeriodBlankCondition,ISBLANK($A588),
_xlpm.Calculation,IF(_xlpm.IsPeriodBlankCondition,"",IF(_xlpm.IsPrincipalRemainingBlankCondition,"",IF(_xlpm.IsPrincipalZeroCondition,"",_xlpm.CumulativePMICalculation))),
_xlpm.Calculation
)</f>
        <v/>
      </c>
      <c r="P588" s="4" t="str">
        <f t="shared" si="71"/>
        <v/>
      </c>
      <c r="Q588" s="4" t="str">
        <f>_xlfn.LET(
_xlpm.CumulativeHousingPaymentsIncludingAdditionalCosts,SUM($L$29:$L588),
_xlpm.PrincipalOwedCalculation,$B$10-$F588,
_xlpm.IsPrincipalLessThenOrEqualToMonthlyPaymentCondition,$I587&lt;=$B$10,
_xlpm.IsPrincipalZeroCondition,ROUND($I587,2) = 0,
_xlpm.IsPrincipalRemainingBlankCondition,$I587="",
_xlpm.IsPeriodBlankCondition,ISBLANK($A588),
_xlpm.Calculation,IF(_xlpm.IsPeriodBlankCondition,"",IF(_xlpm.IsPrincipalRemainingBlankCondition,"",IF(_xlpm.IsPrincipalZeroCondition,"",_xlpm.CumulativeHousingPaymentsIncludingAdditionalCosts))),
_xlpm.Calculation
)</f>
        <v/>
      </c>
    </row>
    <row r="589" spans="2:17" x14ac:dyDescent="0.3">
      <c r="B589" s="34" t="str">
        <f t="shared" si="69"/>
        <v/>
      </c>
      <c r="C589" s="53">
        <v>0.1</v>
      </c>
      <c r="D589" s="35" t="str">
        <f>_xlfn.LET(
_xlpm.Payment,IF(OR($C589&lt;&gt;$C588,$C588=""),-PMT($C589/12,COUNT($A589:$A$628),$I588),$D588),
_xlpm.IsPrincipalRemainingZeroCondition,ROUND($I588,2)=0,
_xlpm.IsPrincipalRemainingBlankCondition,$I588="",
_xlpm.IsPeriodBlankCondition,ISBLANK($A589),
_xlpm.Calculation,IF(_xlpm.IsPeriodBlankCondition,"",IF(_xlpm.IsPrincipalRemainingBlankCondition,"",IF(_xlpm.IsPrincipalRemainingZeroCondition,"",_xlpm.Payment))),
_xlpm.Calculation
)</f>
        <v/>
      </c>
      <c r="E589" s="4" t="str">
        <f t="shared" si="70"/>
        <v/>
      </c>
      <c r="F589" s="4" t="str" cm="1">
        <f t="array" ref="F589">_xlfn.LET(
_xlpm.InterestCalculation,$I588*($C589/12),
_xlpm.IsPrincipalRemainingZeroCondition,ROUND($I588,2)=0,
_xlpm.IsPrincipalRemainingBlankCondition,$I588="",
_xlpm.IsPeriodBlankCondition,ISBLANK($A589),
_xlpm.Calculation,IF(_xlpm.IsPeriodBlankCondition,"",IF(_xlpm.IsPrincipalRemainingBlankCondition,"",IF(_xlpm.IsPrincipalRemainingZeroCondition,"",_xlpm.InterestCalculation))),
_xlpm.Calculation
)</f>
        <v/>
      </c>
      <c r="G589" s="4" t="str">
        <f t="shared" si="72"/>
        <v/>
      </c>
      <c r="H589" s="4"/>
      <c r="I589" s="4" t="str">
        <f t="shared" si="65"/>
        <v/>
      </c>
      <c r="J589" s="4" t="str">
        <f t="shared" si="66"/>
        <v/>
      </c>
      <c r="K589" s="4" t="str">
        <f t="shared" si="67"/>
        <v/>
      </c>
      <c r="L589" s="4" t="str">
        <f t="shared" si="68"/>
        <v/>
      </c>
      <c r="M589" s="4" t="str">
        <f>_xlfn.LET(
_xlpm.CumulativeInterestCalculation,SUM($F$29:$F589),
_xlpm.IsPrincipalZeroCondition,ROUND($I588,2) = 0,
_xlpm.IsPrincipalRemainingBlankCondition,$I588="",
_xlpm.IsPeriodBlankCondition,ISBLANK($A589),
_xlpm.Calculation,IF(_xlpm.IsPeriodBlankCondition,"",IF(_xlpm.IsPrincipalRemainingBlankCondition,"",IF(_xlpm.IsPrincipalZeroCondition,"",_xlpm.CumulativeInterestCalculation))),
_xlpm.Calculation
)</f>
        <v/>
      </c>
      <c r="N589" s="4" t="str">
        <f>_xlfn.LET(
_xlpm.CumulativePrincipalCalculation,SUM($G$29:$H589),
_xlpm.CumulativePrincipalCalculationIfPrincipalLessThenOrEqualToMonthlyPaymentCondition,$N588+$H589,
_xlpm.PrincipalOwedCalculation,$B$10-$F589,
_xlpm.IsPrincipalLessThenOrEqualToMonthlyPaymentCondition,$I588&lt;=$B$10,
_xlpm.IsPrincipalZeroCondition,ROUND($I588,2) = 0,
_xlpm.IsPrincipalRemainingBlankCondition,$I588="",
_xlpm.IsPeriodBlankCondition,ISBLANK($A589),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89" s="4" t="str">
        <f>_xlfn.LET(
_xlpm.CumulativePMICalculation,SUM($K$29:$K589),
_xlpm.IsPrincipalZeroCondition,ROUND($I588,2) = 0,
_xlpm.IsPrincipalRemainingBlankCondition,$I588="",
_xlpm.IsPeriodBlankCondition,ISBLANK($A589),
_xlpm.Calculation,IF(_xlpm.IsPeriodBlankCondition,"",IF(_xlpm.IsPrincipalRemainingBlankCondition,"",IF(_xlpm.IsPrincipalZeroCondition,"",_xlpm.CumulativePMICalculation))),
_xlpm.Calculation
)</f>
        <v/>
      </c>
      <c r="P589" s="4" t="str">
        <f t="shared" si="71"/>
        <v/>
      </c>
      <c r="Q589" s="4" t="str">
        <f>_xlfn.LET(
_xlpm.CumulativeHousingPaymentsIncludingAdditionalCosts,SUM($L$29:$L589),
_xlpm.PrincipalOwedCalculation,$B$10-$F589,
_xlpm.IsPrincipalLessThenOrEqualToMonthlyPaymentCondition,$I588&lt;=$B$10,
_xlpm.IsPrincipalZeroCondition,ROUND($I588,2) = 0,
_xlpm.IsPrincipalRemainingBlankCondition,$I588="",
_xlpm.IsPeriodBlankCondition,ISBLANK($A589),
_xlpm.Calculation,IF(_xlpm.IsPeriodBlankCondition,"",IF(_xlpm.IsPrincipalRemainingBlankCondition,"",IF(_xlpm.IsPrincipalZeroCondition,"",_xlpm.CumulativeHousingPaymentsIncludingAdditionalCosts))),
_xlpm.Calculation
)</f>
        <v/>
      </c>
    </row>
    <row r="590" spans="2:17" x14ac:dyDescent="0.3">
      <c r="B590" s="34" t="str">
        <f t="shared" si="69"/>
        <v/>
      </c>
      <c r="C590" s="53">
        <v>0.1</v>
      </c>
      <c r="D590" s="35" t="str">
        <f>_xlfn.LET(
_xlpm.Payment,IF(OR($C590&lt;&gt;$C589,$C589=""),-PMT($C590/12,COUNT($A590:$A$628),$I589),$D589),
_xlpm.IsPrincipalRemainingZeroCondition,ROUND($I589,2)=0,
_xlpm.IsPrincipalRemainingBlankCondition,$I589="",
_xlpm.IsPeriodBlankCondition,ISBLANK($A590),
_xlpm.Calculation,IF(_xlpm.IsPeriodBlankCondition,"",IF(_xlpm.IsPrincipalRemainingBlankCondition,"",IF(_xlpm.IsPrincipalRemainingZeroCondition,"",_xlpm.Payment))),
_xlpm.Calculation
)</f>
        <v/>
      </c>
      <c r="E590" s="4" t="str">
        <f t="shared" si="70"/>
        <v/>
      </c>
      <c r="F590" s="4" t="str" cm="1">
        <f t="array" ref="F590">_xlfn.LET(
_xlpm.InterestCalculation,$I589*($C590/12),
_xlpm.IsPrincipalRemainingZeroCondition,ROUND($I589,2)=0,
_xlpm.IsPrincipalRemainingBlankCondition,$I589="",
_xlpm.IsPeriodBlankCondition,ISBLANK($A590),
_xlpm.Calculation,IF(_xlpm.IsPeriodBlankCondition,"",IF(_xlpm.IsPrincipalRemainingBlankCondition,"",IF(_xlpm.IsPrincipalRemainingZeroCondition,"",_xlpm.InterestCalculation))),
_xlpm.Calculation
)</f>
        <v/>
      </c>
      <c r="G590" s="4" t="str">
        <f t="shared" si="72"/>
        <v/>
      </c>
      <c r="H590" s="4"/>
      <c r="I590" s="4" t="str">
        <f t="shared" si="65"/>
        <v/>
      </c>
      <c r="J590" s="4" t="str">
        <f t="shared" si="66"/>
        <v/>
      </c>
      <c r="K590" s="4" t="str">
        <f t="shared" si="67"/>
        <v/>
      </c>
      <c r="L590" s="4" t="str">
        <f t="shared" si="68"/>
        <v/>
      </c>
      <c r="M590" s="4" t="str">
        <f>_xlfn.LET(
_xlpm.CumulativeInterestCalculation,SUM($F$29:$F590),
_xlpm.IsPrincipalZeroCondition,ROUND($I589,2) = 0,
_xlpm.IsPrincipalRemainingBlankCondition,$I589="",
_xlpm.IsPeriodBlankCondition,ISBLANK($A590),
_xlpm.Calculation,IF(_xlpm.IsPeriodBlankCondition,"",IF(_xlpm.IsPrincipalRemainingBlankCondition,"",IF(_xlpm.IsPrincipalZeroCondition,"",_xlpm.CumulativeInterestCalculation))),
_xlpm.Calculation
)</f>
        <v/>
      </c>
      <c r="N590" s="4" t="str">
        <f>_xlfn.LET(
_xlpm.CumulativePrincipalCalculation,SUM($G$29:$H590),
_xlpm.CumulativePrincipalCalculationIfPrincipalLessThenOrEqualToMonthlyPaymentCondition,$N589+$H590,
_xlpm.PrincipalOwedCalculation,$B$10-$F590,
_xlpm.IsPrincipalLessThenOrEqualToMonthlyPaymentCondition,$I589&lt;=$B$10,
_xlpm.IsPrincipalZeroCondition,ROUND($I589,2) = 0,
_xlpm.IsPrincipalRemainingBlankCondition,$I589="",
_xlpm.IsPeriodBlankCondition,ISBLANK($A590),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90" s="4" t="str">
        <f>_xlfn.LET(
_xlpm.CumulativePMICalculation,SUM($K$29:$K590),
_xlpm.IsPrincipalZeroCondition,ROUND($I589,2) = 0,
_xlpm.IsPrincipalRemainingBlankCondition,$I589="",
_xlpm.IsPeriodBlankCondition,ISBLANK($A590),
_xlpm.Calculation,IF(_xlpm.IsPeriodBlankCondition,"",IF(_xlpm.IsPrincipalRemainingBlankCondition,"",IF(_xlpm.IsPrincipalZeroCondition,"",_xlpm.CumulativePMICalculation))),
_xlpm.Calculation
)</f>
        <v/>
      </c>
      <c r="P590" s="4" t="str">
        <f t="shared" si="71"/>
        <v/>
      </c>
      <c r="Q590" s="4" t="str">
        <f>_xlfn.LET(
_xlpm.CumulativeHousingPaymentsIncludingAdditionalCosts,SUM($L$29:$L590),
_xlpm.PrincipalOwedCalculation,$B$10-$F590,
_xlpm.IsPrincipalLessThenOrEqualToMonthlyPaymentCondition,$I589&lt;=$B$10,
_xlpm.IsPrincipalZeroCondition,ROUND($I589,2) = 0,
_xlpm.IsPrincipalRemainingBlankCondition,$I589="",
_xlpm.IsPeriodBlankCondition,ISBLANK($A590),
_xlpm.Calculation,IF(_xlpm.IsPeriodBlankCondition,"",IF(_xlpm.IsPrincipalRemainingBlankCondition,"",IF(_xlpm.IsPrincipalZeroCondition,"",_xlpm.CumulativeHousingPaymentsIncludingAdditionalCosts))),
_xlpm.Calculation
)</f>
        <v/>
      </c>
    </row>
    <row r="591" spans="2:17" x14ac:dyDescent="0.3">
      <c r="B591" s="34" t="str">
        <f t="shared" si="69"/>
        <v/>
      </c>
      <c r="C591" s="53">
        <v>0.1</v>
      </c>
      <c r="D591" s="35" t="str">
        <f>_xlfn.LET(
_xlpm.Payment,IF(OR($C591&lt;&gt;$C590,$C590=""),-PMT($C591/12,COUNT($A591:$A$628),$I590),$D590),
_xlpm.IsPrincipalRemainingZeroCondition,ROUND($I590,2)=0,
_xlpm.IsPrincipalRemainingBlankCondition,$I590="",
_xlpm.IsPeriodBlankCondition,ISBLANK($A591),
_xlpm.Calculation,IF(_xlpm.IsPeriodBlankCondition,"",IF(_xlpm.IsPrincipalRemainingBlankCondition,"",IF(_xlpm.IsPrincipalRemainingZeroCondition,"",_xlpm.Payment))),
_xlpm.Calculation
)</f>
        <v/>
      </c>
      <c r="E591" s="4" t="str">
        <f t="shared" si="70"/>
        <v/>
      </c>
      <c r="F591" s="4" t="str" cm="1">
        <f t="array" ref="F591">_xlfn.LET(
_xlpm.InterestCalculation,$I590*($C591/12),
_xlpm.IsPrincipalRemainingZeroCondition,ROUND($I590,2)=0,
_xlpm.IsPrincipalRemainingBlankCondition,$I590="",
_xlpm.IsPeriodBlankCondition,ISBLANK($A591),
_xlpm.Calculation,IF(_xlpm.IsPeriodBlankCondition,"",IF(_xlpm.IsPrincipalRemainingBlankCondition,"",IF(_xlpm.IsPrincipalRemainingZeroCondition,"",_xlpm.InterestCalculation))),
_xlpm.Calculation
)</f>
        <v/>
      </c>
      <c r="G591" s="4" t="str">
        <f t="shared" si="72"/>
        <v/>
      </c>
      <c r="H591" s="4"/>
      <c r="I591" s="4" t="str">
        <f t="shared" si="65"/>
        <v/>
      </c>
      <c r="J591" s="4" t="str">
        <f t="shared" si="66"/>
        <v/>
      </c>
      <c r="K591" s="4" t="str">
        <f t="shared" si="67"/>
        <v/>
      </c>
      <c r="L591" s="4" t="str">
        <f t="shared" si="68"/>
        <v/>
      </c>
      <c r="M591" s="4" t="str">
        <f>_xlfn.LET(
_xlpm.CumulativeInterestCalculation,SUM($F$29:$F591),
_xlpm.IsPrincipalZeroCondition,ROUND($I590,2) = 0,
_xlpm.IsPrincipalRemainingBlankCondition,$I590="",
_xlpm.IsPeriodBlankCondition,ISBLANK($A591),
_xlpm.Calculation,IF(_xlpm.IsPeriodBlankCondition,"",IF(_xlpm.IsPrincipalRemainingBlankCondition,"",IF(_xlpm.IsPrincipalZeroCondition,"",_xlpm.CumulativeInterestCalculation))),
_xlpm.Calculation
)</f>
        <v/>
      </c>
      <c r="N591" s="4" t="str">
        <f>_xlfn.LET(
_xlpm.CumulativePrincipalCalculation,SUM($G$29:$H591),
_xlpm.CumulativePrincipalCalculationIfPrincipalLessThenOrEqualToMonthlyPaymentCondition,$N590+$H591,
_xlpm.PrincipalOwedCalculation,$B$10-$F591,
_xlpm.IsPrincipalLessThenOrEqualToMonthlyPaymentCondition,$I590&lt;=$B$10,
_xlpm.IsPrincipalZeroCondition,ROUND($I590,2) = 0,
_xlpm.IsPrincipalRemainingBlankCondition,$I590="",
_xlpm.IsPeriodBlankCondition,ISBLANK($A591),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91" s="4" t="str">
        <f>_xlfn.LET(
_xlpm.CumulativePMICalculation,SUM($K$29:$K591),
_xlpm.IsPrincipalZeroCondition,ROUND($I590,2) = 0,
_xlpm.IsPrincipalRemainingBlankCondition,$I590="",
_xlpm.IsPeriodBlankCondition,ISBLANK($A591),
_xlpm.Calculation,IF(_xlpm.IsPeriodBlankCondition,"",IF(_xlpm.IsPrincipalRemainingBlankCondition,"",IF(_xlpm.IsPrincipalZeroCondition,"",_xlpm.CumulativePMICalculation))),
_xlpm.Calculation
)</f>
        <v/>
      </c>
      <c r="P591" s="4" t="str">
        <f t="shared" si="71"/>
        <v/>
      </c>
      <c r="Q591" s="4" t="str">
        <f>_xlfn.LET(
_xlpm.CumulativeHousingPaymentsIncludingAdditionalCosts,SUM($L$29:$L591),
_xlpm.PrincipalOwedCalculation,$B$10-$F591,
_xlpm.IsPrincipalLessThenOrEqualToMonthlyPaymentCondition,$I590&lt;=$B$10,
_xlpm.IsPrincipalZeroCondition,ROUND($I590,2) = 0,
_xlpm.IsPrincipalRemainingBlankCondition,$I590="",
_xlpm.IsPeriodBlankCondition,ISBLANK($A591),
_xlpm.Calculation,IF(_xlpm.IsPeriodBlankCondition,"",IF(_xlpm.IsPrincipalRemainingBlankCondition,"",IF(_xlpm.IsPrincipalZeroCondition,"",_xlpm.CumulativeHousingPaymentsIncludingAdditionalCosts))),
_xlpm.Calculation
)</f>
        <v/>
      </c>
    </row>
    <row r="592" spans="2:17" x14ac:dyDescent="0.3">
      <c r="B592" s="34" t="str">
        <f t="shared" si="69"/>
        <v/>
      </c>
      <c r="C592" s="53">
        <v>0.1</v>
      </c>
      <c r="D592" s="35" t="str">
        <f>_xlfn.LET(
_xlpm.Payment,IF(OR($C592&lt;&gt;$C591,$C591=""),-PMT($C592/12,COUNT($A592:$A$628),$I591),$D591),
_xlpm.IsPrincipalRemainingZeroCondition,ROUND($I591,2)=0,
_xlpm.IsPrincipalRemainingBlankCondition,$I591="",
_xlpm.IsPeriodBlankCondition,ISBLANK($A592),
_xlpm.Calculation,IF(_xlpm.IsPeriodBlankCondition,"",IF(_xlpm.IsPrincipalRemainingBlankCondition,"",IF(_xlpm.IsPrincipalRemainingZeroCondition,"",_xlpm.Payment))),
_xlpm.Calculation
)</f>
        <v/>
      </c>
      <c r="E592" s="4" t="str">
        <f t="shared" si="70"/>
        <v/>
      </c>
      <c r="F592" s="4" t="str" cm="1">
        <f t="array" ref="F592">_xlfn.LET(
_xlpm.InterestCalculation,$I591*($C592/12),
_xlpm.IsPrincipalRemainingZeroCondition,ROUND($I591,2)=0,
_xlpm.IsPrincipalRemainingBlankCondition,$I591="",
_xlpm.IsPeriodBlankCondition,ISBLANK($A592),
_xlpm.Calculation,IF(_xlpm.IsPeriodBlankCondition,"",IF(_xlpm.IsPrincipalRemainingBlankCondition,"",IF(_xlpm.IsPrincipalRemainingZeroCondition,"",_xlpm.InterestCalculation))),
_xlpm.Calculation
)</f>
        <v/>
      </c>
      <c r="G592" s="4" t="str">
        <f t="shared" si="72"/>
        <v/>
      </c>
      <c r="H592" s="4"/>
      <c r="I592" s="4" t="str">
        <f t="shared" si="65"/>
        <v/>
      </c>
      <c r="J592" s="4" t="str">
        <f t="shared" si="66"/>
        <v/>
      </c>
      <c r="K592" s="4" t="str">
        <f t="shared" si="67"/>
        <v/>
      </c>
      <c r="L592" s="4" t="str">
        <f t="shared" si="68"/>
        <v/>
      </c>
      <c r="M592" s="4" t="str">
        <f>_xlfn.LET(
_xlpm.CumulativeInterestCalculation,SUM($F$29:$F592),
_xlpm.IsPrincipalZeroCondition,ROUND($I591,2) = 0,
_xlpm.IsPrincipalRemainingBlankCondition,$I591="",
_xlpm.IsPeriodBlankCondition,ISBLANK($A592),
_xlpm.Calculation,IF(_xlpm.IsPeriodBlankCondition,"",IF(_xlpm.IsPrincipalRemainingBlankCondition,"",IF(_xlpm.IsPrincipalZeroCondition,"",_xlpm.CumulativeInterestCalculation))),
_xlpm.Calculation
)</f>
        <v/>
      </c>
      <c r="N592" s="4" t="str">
        <f>_xlfn.LET(
_xlpm.CumulativePrincipalCalculation,SUM($G$29:$H592),
_xlpm.CumulativePrincipalCalculationIfPrincipalLessThenOrEqualToMonthlyPaymentCondition,$N591+$H592,
_xlpm.PrincipalOwedCalculation,$B$10-$F592,
_xlpm.IsPrincipalLessThenOrEqualToMonthlyPaymentCondition,$I591&lt;=$B$10,
_xlpm.IsPrincipalZeroCondition,ROUND($I591,2) = 0,
_xlpm.IsPrincipalRemainingBlankCondition,$I591="",
_xlpm.IsPeriodBlankCondition,ISBLANK($A592),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92" s="4" t="str">
        <f>_xlfn.LET(
_xlpm.CumulativePMICalculation,SUM($K$29:$K592),
_xlpm.IsPrincipalZeroCondition,ROUND($I591,2) = 0,
_xlpm.IsPrincipalRemainingBlankCondition,$I591="",
_xlpm.IsPeriodBlankCondition,ISBLANK($A592),
_xlpm.Calculation,IF(_xlpm.IsPeriodBlankCondition,"",IF(_xlpm.IsPrincipalRemainingBlankCondition,"",IF(_xlpm.IsPrincipalZeroCondition,"",_xlpm.CumulativePMICalculation))),
_xlpm.Calculation
)</f>
        <v/>
      </c>
      <c r="P592" s="4" t="str">
        <f t="shared" si="71"/>
        <v/>
      </c>
      <c r="Q592" s="4" t="str">
        <f>_xlfn.LET(
_xlpm.CumulativeHousingPaymentsIncludingAdditionalCosts,SUM($L$29:$L592),
_xlpm.PrincipalOwedCalculation,$B$10-$F592,
_xlpm.IsPrincipalLessThenOrEqualToMonthlyPaymentCondition,$I591&lt;=$B$10,
_xlpm.IsPrincipalZeroCondition,ROUND($I591,2) = 0,
_xlpm.IsPrincipalRemainingBlankCondition,$I591="",
_xlpm.IsPeriodBlankCondition,ISBLANK($A592),
_xlpm.Calculation,IF(_xlpm.IsPeriodBlankCondition,"",IF(_xlpm.IsPrincipalRemainingBlankCondition,"",IF(_xlpm.IsPrincipalZeroCondition,"",_xlpm.CumulativeHousingPaymentsIncludingAdditionalCosts))),
_xlpm.Calculation
)</f>
        <v/>
      </c>
    </row>
    <row r="593" spans="2:17" x14ac:dyDescent="0.3">
      <c r="B593" s="34" t="str">
        <f t="shared" si="69"/>
        <v/>
      </c>
      <c r="C593" s="53">
        <v>0.1</v>
      </c>
      <c r="D593" s="35" t="str">
        <f>_xlfn.LET(
_xlpm.Payment,IF(OR($C593&lt;&gt;$C592,$C592=""),-PMT($C593/12,COUNT($A593:$A$628),$I592),$D592),
_xlpm.IsPrincipalRemainingZeroCondition,ROUND($I592,2)=0,
_xlpm.IsPrincipalRemainingBlankCondition,$I592="",
_xlpm.IsPeriodBlankCondition,ISBLANK($A593),
_xlpm.Calculation,IF(_xlpm.IsPeriodBlankCondition,"",IF(_xlpm.IsPrincipalRemainingBlankCondition,"",IF(_xlpm.IsPrincipalRemainingZeroCondition,"",_xlpm.Payment))),
_xlpm.Calculation
)</f>
        <v/>
      </c>
      <c r="E593" s="4" t="str">
        <f t="shared" si="70"/>
        <v/>
      </c>
      <c r="F593" s="4" t="str" cm="1">
        <f t="array" ref="F593">_xlfn.LET(
_xlpm.InterestCalculation,$I592*($C593/12),
_xlpm.IsPrincipalRemainingZeroCondition,ROUND($I592,2)=0,
_xlpm.IsPrincipalRemainingBlankCondition,$I592="",
_xlpm.IsPeriodBlankCondition,ISBLANK($A593),
_xlpm.Calculation,IF(_xlpm.IsPeriodBlankCondition,"",IF(_xlpm.IsPrincipalRemainingBlankCondition,"",IF(_xlpm.IsPrincipalRemainingZeroCondition,"",_xlpm.InterestCalculation))),
_xlpm.Calculation
)</f>
        <v/>
      </c>
      <c r="G593" s="4" t="str">
        <f t="shared" si="72"/>
        <v/>
      </c>
      <c r="H593" s="4"/>
      <c r="I593" s="4" t="str">
        <f t="shared" si="65"/>
        <v/>
      </c>
      <c r="J593" s="4" t="str">
        <f t="shared" si="66"/>
        <v/>
      </c>
      <c r="K593" s="4" t="str">
        <f t="shared" si="67"/>
        <v/>
      </c>
      <c r="L593" s="4" t="str">
        <f t="shared" si="68"/>
        <v/>
      </c>
      <c r="M593" s="4" t="str">
        <f>_xlfn.LET(
_xlpm.CumulativeInterestCalculation,SUM($F$29:$F593),
_xlpm.IsPrincipalZeroCondition,ROUND($I592,2) = 0,
_xlpm.IsPrincipalRemainingBlankCondition,$I592="",
_xlpm.IsPeriodBlankCondition,ISBLANK($A593),
_xlpm.Calculation,IF(_xlpm.IsPeriodBlankCondition,"",IF(_xlpm.IsPrincipalRemainingBlankCondition,"",IF(_xlpm.IsPrincipalZeroCondition,"",_xlpm.CumulativeInterestCalculation))),
_xlpm.Calculation
)</f>
        <v/>
      </c>
      <c r="N593" s="4" t="str">
        <f>_xlfn.LET(
_xlpm.CumulativePrincipalCalculation,SUM($G$29:$H593),
_xlpm.CumulativePrincipalCalculationIfPrincipalLessThenOrEqualToMonthlyPaymentCondition,$N592+$H593,
_xlpm.PrincipalOwedCalculation,$B$10-$F593,
_xlpm.IsPrincipalLessThenOrEqualToMonthlyPaymentCondition,$I592&lt;=$B$10,
_xlpm.IsPrincipalZeroCondition,ROUND($I592,2) = 0,
_xlpm.IsPrincipalRemainingBlankCondition,$I592="",
_xlpm.IsPeriodBlankCondition,ISBLANK($A593),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93" s="4" t="str">
        <f>_xlfn.LET(
_xlpm.CumulativePMICalculation,SUM($K$29:$K593),
_xlpm.IsPrincipalZeroCondition,ROUND($I592,2) = 0,
_xlpm.IsPrincipalRemainingBlankCondition,$I592="",
_xlpm.IsPeriodBlankCondition,ISBLANK($A593),
_xlpm.Calculation,IF(_xlpm.IsPeriodBlankCondition,"",IF(_xlpm.IsPrincipalRemainingBlankCondition,"",IF(_xlpm.IsPrincipalZeroCondition,"",_xlpm.CumulativePMICalculation))),
_xlpm.Calculation
)</f>
        <v/>
      </c>
      <c r="P593" s="4" t="str">
        <f t="shared" si="71"/>
        <v/>
      </c>
      <c r="Q593" s="4" t="str">
        <f>_xlfn.LET(
_xlpm.CumulativeHousingPaymentsIncludingAdditionalCosts,SUM($L$29:$L593),
_xlpm.PrincipalOwedCalculation,$B$10-$F593,
_xlpm.IsPrincipalLessThenOrEqualToMonthlyPaymentCondition,$I592&lt;=$B$10,
_xlpm.IsPrincipalZeroCondition,ROUND($I592,2) = 0,
_xlpm.IsPrincipalRemainingBlankCondition,$I592="",
_xlpm.IsPeriodBlankCondition,ISBLANK($A593),
_xlpm.Calculation,IF(_xlpm.IsPeriodBlankCondition,"",IF(_xlpm.IsPrincipalRemainingBlankCondition,"",IF(_xlpm.IsPrincipalZeroCondition,"",_xlpm.CumulativeHousingPaymentsIncludingAdditionalCosts))),
_xlpm.Calculation
)</f>
        <v/>
      </c>
    </row>
    <row r="594" spans="2:17" x14ac:dyDescent="0.3">
      <c r="B594" s="34" t="str">
        <f t="shared" si="69"/>
        <v/>
      </c>
      <c r="C594" s="53">
        <v>0.1</v>
      </c>
      <c r="D594" s="35" t="str">
        <f>_xlfn.LET(
_xlpm.Payment,IF(OR($C594&lt;&gt;$C593,$C593=""),-PMT($C594/12,COUNT($A594:$A$628),$I593),$D593),
_xlpm.IsPrincipalRemainingZeroCondition,ROUND($I593,2)=0,
_xlpm.IsPrincipalRemainingBlankCondition,$I593="",
_xlpm.IsPeriodBlankCondition,ISBLANK($A594),
_xlpm.Calculation,IF(_xlpm.IsPeriodBlankCondition,"",IF(_xlpm.IsPrincipalRemainingBlankCondition,"",IF(_xlpm.IsPrincipalRemainingZeroCondition,"",_xlpm.Payment))),
_xlpm.Calculation
)</f>
        <v/>
      </c>
      <c r="E594" s="4" t="str">
        <f t="shared" si="70"/>
        <v/>
      </c>
      <c r="F594" s="4" t="str" cm="1">
        <f t="array" ref="F594">_xlfn.LET(
_xlpm.InterestCalculation,$I593*($C594/12),
_xlpm.IsPrincipalRemainingZeroCondition,ROUND($I593,2)=0,
_xlpm.IsPrincipalRemainingBlankCondition,$I593="",
_xlpm.IsPeriodBlankCondition,ISBLANK($A594),
_xlpm.Calculation,IF(_xlpm.IsPeriodBlankCondition,"",IF(_xlpm.IsPrincipalRemainingBlankCondition,"",IF(_xlpm.IsPrincipalRemainingZeroCondition,"",_xlpm.InterestCalculation))),
_xlpm.Calculation
)</f>
        <v/>
      </c>
      <c r="G594" s="4" t="str">
        <f t="shared" si="72"/>
        <v/>
      </c>
      <c r="H594" s="4"/>
      <c r="I594" s="4" t="str">
        <f t="shared" si="65"/>
        <v/>
      </c>
      <c r="J594" s="4" t="str">
        <f t="shared" si="66"/>
        <v/>
      </c>
      <c r="K594" s="4" t="str">
        <f t="shared" si="67"/>
        <v/>
      </c>
      <c r="L594" s="4" t="str">
        <f t="shared" si="68"/>
        <v/>
      </c>
      <c r="M594" s="4" t="str">
        <f>_xlfn.LET(
_xlpm.CumulativeInterestCalculation,SUM($F$29:$F594),
_xlpm.IsPrincipalZeroCondition,ROUND($I593,2) = 0,
_xlpm.IsPrincipalRemainingBlankCondition,$I593="",
_xlpm.IsPeriodBlankCondition,ISBLANK($A594),
_xlpm.Calculation,IF(_xlpm.IsPeriodBlankCondition,"",IF(_xlpm.IsPrincipalRemainingBlankCondition,"",IF(_xlpm.IsPrincipalZeroCondition,"",_xlpm.CumulativeInterestCalculation))),
_xlpm.Calculation
)</f>
        <v/>
      </c>
      <c r="N594" s="4" t="str">
        <f>_xlfn.LET(
_xlpm.CumulativePrincipalCalculation,SUM($G$29:$H594),
_xlpm.CumulativePrincipalCalculationIfPrincipalLessThenOrEqualToMonthlyPaymentCondition,$N593+$H594,
_xlpm.PrincipalOwedCalculation,$B$10-$F594,
_xlpm.IsPrincipalLessThenOrEqualToMonthlyPaymentCondition,$I593&lt;=$B$10,
_xlpm.IsPrincipalZeroCondition,ROUND($I593,2) = 0,
_xlpm.IsPrincipalRemainingBlankCondition,$I593="",
_xlpm.IsPeriodBlankCondition,ISBLANK($A594),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94" s="4" t="str">
        <f>_xlfn.LET(
_xlpm.CumulativePMICalculation,SUM($K$29:$K594),
_xlpm.IsPrincipalZeroCondition,ROUND($I593,2) = 0,
_xlpm.IsPrincipalRemainingBlankCondition,$I593="",
_xlpm.IsPeriodBlankCondition,ISBLANK($A594),
_xlpm.Calculation,IF(_xlpm.IsPeriodBlankCondition,"",IF(_xlpm.IsPrincipalRemainingBlankCondition,"",IF(_xlpm.IsPrincipalZeroCondition,"",_xlpm.CumulativePMICalculation))),
_xlpm.Calculation
)</f>
        <v/>
      </c>
      <c r="P594" s="4" t="str">
        <f t="shared" si="71"/>
        <v/>
      </c>
      <c r="Q594" s="4" t="str">
        <f>_xlfn.LET(
_xlpm.CumulativeHousingPaymentsIncludingAdditionalCosts,SUM($L$29:$L594),
_xlpm.PrincipalOwedCalculation,$B$10-$F594,
_xlpm.IsPrincipalLessThenOrEqualToMonthlyPaymentCondition,$I593&lt;=$B$10,
_xlpm.IsPrincipalZeroCondition,ROUND($I593,2) = 0,
_xlpm.IsPrincipalRemainingBlankCondition,$I593="",
_xlpm.IsPeriodBlankCondition,ISBLANK($A594),
_xlpm.Calculation,IF(_xlpm.IsPeriodBlankCondition,"",IF(_xlpm.IsPrincipalRemainingBlankCondition,"",IF(_xlpm.IsPrincipalZeroCondition,"",_xlpm.CumulativeHousingPaymentsIncludingAdditionalCosts))),
_xlpm.Calculation
)</f>
        <v/>
      </c>
    </row>
    <row r="595" spans="2:17" x14ac:dyDescent="0.3">
      <c r="B595" s="34" t="str">
        <f t="shared" si="69"/>
        <v/>
      </c>
      <c r="C595" s="53">
        <v>0.1</v>
      </c>
      <c r="D595" s="35" t="str">
        <f>_xlfn.LET(
_xlpm.Payment,IF(OR($C595&lt;&gt;$C594,$C594=""),-PMT($C595/12,COUNT($A595:$A$628),$I594),$D594),
_xlpm.IsPrincipalRemainingZeroCondition,ROUND($I594,2)=0,
_xlpm.IsPrincipalRemainingBlankCondition,$I594="",
_xlpm.IsPeriodBlankCondition,ISBLANK($A595),
_xlpm.Calculation,IF(_xlpm.IsPeriodBlankCondition,"",IF(_xlpm.IsPrincipalRemainingBlankCondition,"",IF(_xlpm.IsPrincipalRemainingZeroCondition,"",_xlpm.Payment))),
_xlpm.Calculation
)</f>
        <v/>
      </c>
      <c r="E595" s="4" t="str">
        <f t="shared" si="70"/>
        <v/>
      </c>
      <c r="F595" s="4" t="str" cm="1">
        <f t="array" ref="F595">_xlfn.LET(
_xlpm.InterestCalculation,$I594*($C595/12),
_xlpm.IsPrincipalRemainingZeroCondition,ROUND($I594,2)=0,
_xlpm.IsPrincipalRemainingBlankCondition,$I594="",
_xlpm.IsPeriodBlankCondition,ISBLANK($A595),
_xlpm.Calculation,IF(_xlpm.IsPeriodBlankCondition,"",IF(_xlpm.IsPrincipalRemainingBlankCondition,"",IF(_xlpm.IsPrincipalRemainingZeroCondition,"",_xlpm.InterestCalculation))),
_xlpm.Calculation
)</f>
        <v/>
      </c>
      <c r="G595" s="4" t="str">
        <f t="shared" si="72"/>
        <v/>
      </c>
      <c r="H595" s="4"/>
      <c r="I595" s="4" t="str">
        <f t="shared" si="65"/>
        <v/>
      </c>
      <c r="J595" s="4" t="str">
        <f t="shared" si="66"/>
        <v/>
      </c>
      <c r="K595" s="4" t="str">
        <f t="shared" si="67"/>
        <v/>
      </c>
      <c r="L595" s="4" t="str">
        <f t="shared" si="68"/>
        <v/>
      </c>
      <c r="M595" s="4" t="str">
        <f>_xlfn.LET(
_xlpm.CumulativeInterestCalculation,SUM($F$29:$F595),
_xlpm.IsPrincipalZeroCondition,ROUND($I594,2) = 0,
_xlpm.IsPrincipalRemainingBlankCondition,$I594="",
_xlpm.IsPeriodBlankCondition,ISBLANK($A595),
_xlpm.Calculation,IF(_xlpm.IsPeriodBlankCondition,"",IF(_xlpm.IsPrincipalRemainingBlankCondition,"",IF(_xlpm.IsPrincipalZeroCondition,"",_xlpm.CumulativeInterestCalculation))),
_xlpm.Calculation
)</f>
        <v/>
      </c>
      <c r="N595" s="4" t="str">
        <f>_xlfn.LET(
_xlpm.CumulativePrincipalCalculation,SUM($G$29:$H595),
_xlpm.CumulativePrincipalCalculationIfPrincipalLessThenOrEqualToMonthlyPaymentCondition,$N594+$H595,
_xlpm.PrincipalOwedCalculation,$B$10-$F595,
_xlpm.IsPrincipalLessThenOrEqualToMonthlyPaymentCondition,$I594&lt;=$B$10,
_xlpm.IsPrincipalZeroCondition,ROUND($I594,2) = 0,
_xlpm.IsPrincipalRemainingBlankCondition,$I594="",
_xlpm.IsPeriodBlankCondition,ISBLANK($A595),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95" s="4" t="str">
        <f>_xlfn.LET(
_xlpm.CumulativePMICalculation,SUM($K$29:$K595),
_xlpm.IsPrincipalZeroCondition,ROUND($I594,2) = 0,
_xlpm.IsPrincipalRemainingBlankCondition,$I594="",
_xlpm.IsPeriodBlankCondition,ISBLANK($A595),
_xlpm.Calculation,IF(_xlpm.IsPeriodBlankCondition,"",IF(_xlpm.IsPrincipalRemainingBlankCondition,"",IF(_xlpm.IsPrincipalZeroCondition,"",_xlpm.CumulativePMICalculation))),
_xlpm.Calculation
)</f>
        <v/>
      </c>
      <c r="P595" s="4" t="str">
        <f t="shared" si="71"/>
        <v/>
      </c>
      <c r="Q595" s="4" t="str">
        <f>_xlfn.LET(
_xlpm.CumulativeHousingPaymentsIncludingAdditionalCosts,SUM($L$29:$L595),
_xlpm.PrincipalOwedCalculation,$B$10-$F595,
_xlpm.IsPrincipalLessThenOrEqualToMonthlyPaymentCondition,$I594&lt;=$B$10,
_xlpm.IsPrincipalZeroCondition,ROUND($I594,2) = 0,
_xlpm.IsPrincipalRemainingBlankCondition,$I594="",
_xlpm.IsPeriodBlankCondition,ISBLANK($A595),
_xlpm.Calculation,IF(_xlpm.IsPeriodBlankCondition,"",IF(_xlpm.IsPrincipalRemainingBlankCondition,"",IF(_xlpm.IsPrincipalZeroCondition,"",_xlpm.CumulativeHousingPaymentsIncludingAdditionalCosts))),
_xlpm.Calculation
)</f>
        <v/>
      </c>
    </row>
    <row r="596" spans="2:17" x14ac:dyDescent="0.3">
      <c r="B596" s="34" t="str">
        <f t="shared" si="69"/>
        <v/>
      </c>
      <c r="C596" s="53">
        <v>0.1</v>
      </c>
      <c r="D596" s="35" t="str">
        <f>_xlfn.LET(
_xlpm.Payment,IF(OR($C596&lt;&gt;$C595,$C595=""),-PMT($C596/12,COUNT($A596:$A$628),$I595),$D595),
_xlpm.IsPrincipalRemainingZeroCondition,ROUND($I595,2)=0,
_xlpm.IsPrincipalRemainingBlankCondition,$I595="",
_xlpm.IsPeriodBlankCondition,ISBLANK($A596),
_xlpm.Calculation,IF(_xlpm.IsPeriodBlankCondition,"",IF(_xlpm.IsPrincipalRemainingBlankCondition,"",IF(_xlpm.IsPrincipalRemainingZeroCondition,"",_xlpm.Payment))),
_xlpm.Calculation
)</f>
        <v/>
      </c>
      <c r="E596" s="4" t="str">
        <f t="shared" si="70"/>
        <v/>
      </c>
      <c r="F596" s="4" t="str" cm="1">
        <f t="array" ref="F596">_xlfn.LET(
_xlpm.InterestCalculation,$I595*($C596/12),
_xlpm.IsPrincipalRemainingZeroCondition,ROUND($I595,2)=0,
_xlpm.IsPrincipalRemainingBlankCondition,$I595="",
_xlpm.IsPeriodBlankCondition,ISBLANK($A596),
_xlpm.Calculation,IF(_xlpm.IsPeriodBlankCondition,"",IF(_xlpm.IsPrincipalRemainingBlankCondition,"",IF(_xlpm.IsPrincipalRemainingZeroCondition,"",_xlpm.InterestCalculation))),
_xlpm.Calculation
)</f>
        <v/>
      </c>
      <c r="G596" s="4" t="str">
        <f t="shared" si="72"/>
        <v/>
      </c>
      <c r="H596" s="4"/>
      <c r="I596" s="4" t="str">
        <f t="shared" si="65"/>
        <v/>
      </c>
      <c r="J596" s="4" t="str">
        <f t="shared" si="66"/>
        <v/>
      </c>
      <c r="K596" s="4" t="str">
        <f t="shared" si="67"/>
        <v/>
      </c>
      <c r="L596" s="4" t="str">
        <f t="shared" si="68"/>
        <v/>
      </c>
      <c r="M596" s="4" t="str">
        <f>_xlfn.LET(
_xlpm.CumulativeInterestCalculation,SUM($F$29:$F596),
_xlpm.IsPrincipalZeroCondition,ROUND($I595,2) = 0,
_xlpm.IsPrincipalRemainingBlankCondition,$I595="",
_xlpm.IsPeriodBlankCondition,ISBLANK($A596),
_xlpm.Calculation,IF(_xlpm.IsPeriodBlankCondition,"",IF(_xlpm.IsPrincipalRemainingBlankCondition,"",IF(_xlpm.IsPrincipalZeroCondition,"",_xlpm.CumulativeInterestCalculation))),
_xlpm.Calculation
)</f>
        <v/>
      </c>
      <c r="N596" s="4" t="str">
        <f>_xlfn.LET(
_xlpm.CumulativePrincipalCalculation,SUM($G$29:$H596),
_xlpm.CumulativePrincipalCalculationIfPrincipalLessThenOrEqualToMonthlyPaymentCondition,$N595+$H596,
_xlpm.PrincipalOwedCalculation,$B$10-$F596,
_xlpm.IsPrincipalLessThenOrEqualToMonthlyPaymentCondition,$I595&lt;=$B$10,
_xlpm.IsPrincipalZeroCondition,ROUND($I595,2) = 0,
_xlpm.IsPrincipalRemainingBlankCondition,$I595="",
_xlpm.IsPeriodBlankCondition,ISBLANK($A596),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96" s="4" t="str">
        <f>_xlfn.LET(
_xlpm.CumulativePMICalculation,SUM($K$29:$K596),
_xlpm.IsPrincipalZeroCondition,ROUND($I595,2) = 0,
_xlpm.IsPrincipalRemainingBlankCondition,$I595="",
_xlpm.IsPeriodBlankCondition,ISBLANK($A596),
_xlpm.Calculation,IF(_xlpm.IsPeriodBlankCondition,"",IF(_xlpm.IsPrincipalRemainingBlankCondition,"",IF(_xlpm.IsPrincipalZeroCondition,"",_xlpm.CumulativePMICalculation))),
_xlpm.Calculation
)</f>
        <v/>
      </c>
      <c r="P596" s="4" t="str">
        <f t="shared" si="71"/>
        <v/>
      </c>
      <c r="Q596" s="4" t="str">
        <f>_xlfn.LET(
_xlpm.CumulativeHousingPaymentsIncludingAdditionalCosts,SUM($L$29:$L596),
_xlpm.PrincipalOwedCalculation,$B$10-$F596,
_xlpm.IsPrincipalLessThenOrEqualToMonthlyPaymentCondition,$I595&lt;=$B$10,
_xlpm.IsPrincipalZeroCondition,ROUND($I595,2) = 0,
_xlpm.IsPrincipalRemainingBlankCondition,$I595="",
_xlpm.IsPeriodBlankCondition,ISBLANK($A596),
_xlpm.Calculation,IF(_xlpm.IsPeriodBlankCondition,"",IF(_xlpm.IsPrincipalRemainingBlankCondition,"",IF(_xlpm.IsPrincipalZeroCondition,"",_xlpm.CumulativeHousingPaymentsIncludingAdditionalCosts))),
_xlpm.Calculation
)</f>
        <v/>
      </c>
    </row>
    <row r="597" spans="2:17" x14ac:dyDescent="0.3">
      <c r="B597" s="34" t="str">
        <f t="shared" si="69"/>
        <v/>
      </c>
      <c r="C597" s="53">
        <v>0.1</v>
      </c>
      <c r="D597" s="35" t="str">
        <f>_xlfn.LET(
_xlpm.Payment,IF(OR($C597&lt;&gt;$C596,$C596=""),-PMT($C597/12,COUNT($A597:$A$628),$I596),$D596),
_xlpm.IsPrincipalRemainingZeroCondition,ROUND($I596,2)=0,
_xlpm.IsPrincipalRemainingBlankCondition,$I596="",
_xlpm.IsPeriodBlankCondition,ISBLANK($A597),
_xlpm.Calculation,IF(_xlpm.IsPeriodBlankCondition,"",IF(_xlpm.IsPrincipalRemainingBlankCondition,"",IF(_xlpm.IsPrincipalRemainingZeroCondition,"",_xlpm.Payment))),
_xlpm.Calculation
)</f>
        <v/>
      </c>
      <c r="E597" s="4" t="str">
        <f t="shared" si="70"/>
        <v/>
      </c>
      <c r="F597" s="4" t="str" cm="1">
        <f t="array" ref="F597">_xlfn.LET(
_xlpm.InterestCalculation,$I596*($C597/12),
_xlpm.IsPrincipalRemainingZeroCondition,ROUND($I596,2)=0,
_xlpm.IsPrincipalRemainingBlankCondition,$I596="",
_xlpm.IsPeriodBlankCondition,ISBLANK($A597),
_xlpm.Calculation,IF(_xlpm.IsPeriodBlankCondition,"",IF(_xlpm.IsPrincipalRemainingBlankCondition,"",IF(_xlpm.IsPrincipalRemainingZeroCondition,"",_xlpm.InterestCalculation))),
_xlpm.Calculation
)</f>
        <v/>
      </c>
      <c r="G597" s="4" t="str">
        <f t="shared" si="72"/>
        <v/>
      </c>
      <c r="H597" s="4"/>
      <c r="I597" s="4" t="str">
        <f t="shared" si="65"/>
        <v/>
      </c>
      <c r="J597" s="4" t="str">
        <f t="shared" si="66"/>
        <v/>
      </c>
      <c r="K597" s="4" t="str">
        <f t="shared" si="67"/>
        <v/>
      </c>
      <c r="L597" s="4" t="str">
        <f t="shared" si="68"/>
        <v/>
      </c>
      <c r="M597" s="4" t="str">
        <f>_xlfn.LET(
_xlpm.CumulativeInterestCalculation,SUM($F$29:$F597),
_xlpm.IsPrincipalZeroCondition,ROUND($I596,2) = 0,
_xlpm.IsPrincipalRemainingBlankCondition,$I596="",
_xlpm.IsPeriodBlankCondition,ISBLANK($A597),
_xlpm.Calculation,IF(_xlpm.IsPeriodBlankCondition,"",IF(_xlpm.IsPrincipalRemainingBlankCondition,"",IF(_xlpm.IsPrincipalZeroCondition,"",_xlpm.CumulativeInterestCalculation))),
_xlpm.Calculation
)</f>
        <v/>
      </c>
      <c r="N597" s="4" t="str">
        <f>_xlfn.LET(
_xlpm.CumulativePrincipalCalculation,SUM($G$29:$H597),
_xlpm.CumulativePrincipalCalculationIfPrincipalLessThenOrEqualToMonthlyPaymentCondition,$N596+$H597,
_xlpm.PrincipalOwedCalculation,$B$10-$F597,
_xlpm.IsPrincipalLessThenOrEqualToMonthlyPaymentCondition,$I596&lt;=$B$10,
_xlpm.IsPrincipalZeroCondition,ROUND($I596,2) = 0,
_xlpm.IsPrincipalRemainingBlankCondition,$I596="",
_xlpm.IsPeriodBlankCondition,ISBLANK($A597),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97" s="4" t="str">
        <f>_xlfn.LET(
_xlpm.CumulativePMICalculation,SUM($K$29:$K597),
_xlpm.IsPrincipalZeroCondition,ROUND($I596,2) = 0,
_xlpm.IsPrincipalRemainingBlankCondition,$I596="",
_xlpm.IsPeriodBlankCondition,ISBLANK($A597),
_xlpm.Calculation,IF(_xlpm.IsPeriodBlankCondition,"",IF(_xlpm.IsPrincipalRemainingBlankCondition,"",IF(_xlpm.IsPrincipalZeroCondition,"",_xlpm.CumulativePMICalculation))),
_xlpm.Calculation
)</f>
        <v/>
      </c>
      <c r="P597" s="4" t="str">
        <f t="shared" si="71"/>
        <v/>
      </c>
      <c r="Q597" s="4" t="str">
        <f>_xlfn.LET(
_xlpm.CumulativeHousingPaymentsIncludingAdditionalCosts,SUM($L$29:$L597),
_xlpm.PrincipalOwedCalculation,$B$10-$F597,
_xlpm.IsPrincipalLessThenOrEqualToMonthlyPaymentCondition,$I596&lt;=$B$10,
_xlpm.IsPrincipalZeroCondition,ROUND($I596,2) = 0,
_xlpm.IsPrincipalRemainingBlankCondition,$I596="",
_xlpm.IsPeriodBlankCondition,ISBLANK($A597),
_xlpm.Calculation,IF(_xlpm.IsPeriodBlankCondition,"",IF(_xlpm.IsPrincipalRemainingBlankCondition,"",IF(_xlpm.IsPrincipalZeroCondition,"",_xlpm.CumulativeHousingPaymentsIncludingAdditionalCosts))),
_xlpm.Calculation
)</f>
        <v/>
      </c>
    </row>
    <row r="598" spans="2:17" x14ac:dyDescent="0.3">
      <c r="B598" s="34" t="str">
        <f t="shared" si="69"/>
        <v/>
      </c>
      <c r="C598" s="53">
        <v>0.1</v>
      </c>
      <c r="D598" s="35" t="str">
        <f>_xlfn.LET(
_xlpm.Payment,IF(OR($C598&lt;&gt;$C597,$C597=""),-PMT($C598/12,COUNT($A598:$A$628),$I597),$D597),
_xlpm.IsPrincipalRemainingZeroCondition,ROUND($I597,2)=0,
_xlpm.IsPrincipalRemainingBlankCondition,$I597="",
_xlpm.IsPeriodBlankCondition,ISBLANK($A598),
_xlpm.Calculation,IF(_xlpm.IsPeriodBlankCondition,"",IF(_xlpm.IsPrincipalRemainingBlankCondition,"",IF(_xlpm.IsPrincipalRemainingZeroCondition,"",_xlpm.Payment))),
_xlpm.Calculation
)</f>
        <v/>
      </c>
      <c r="E598" s="4" t="str">
        <f t="shared" si="70"/>
        <v/>
      </c>
      <c r="F598" s="4" t="str" cm="1">
        <f t="array" ref="F598">_xlfn.LET(
_xlpm.InterestCalculation,$I597*($C598/12),
_xlpm.IsPrincipalRemainingZeroCondition,ROUND($I597,2)=0,
_xlpm.IsPrincipalRemainingBlankCondition,$I597="",
_xlpm.IsPeriodBlankCondition,ISBLANK($A598),
_xlpm.Calculation,IF(_xlpm.IsPeriodBlankCondition,"",IF(_xlpm.IsPrincipalRemainingBlankCondition,"",IF(_xlpm.IsPrincipalRemainingZeroCondition,"",_xlpm.InterestCalculation))),
_xlpm.Calculation
)</f>
        <v/>
      </c>
      <c r="G598" s="4" t="str">
        <f t="shared" si="72"/>
        <v/>
      </c>
      <c r="H598" s="4"/>
      <c r="I598" s="4" t="str">
        <f t="shared" si="65"/>
        <v/>
      </c>
      <c r="J598" s="4" t="str">
        <f t="shared" si="66"/>
        <v/>
      </c>
      <c r="K598" s="4" t="str">
        <f t="shared" si="67"/>
        <v/>
      </c>
      <c r="L598" s="4" t="str">
        <f t="shared" si="68"/>
        <v/>
      </c>
      <c r="M598" s="4" t="str">
        <f>_xlfn.LET(
_xlpm.CumulativeInterestCalculation,SUM($F$29:$F598),
_xlpm.IsPrincipalZeroCondition,ROUND($I597,2) = 0,
_xlpm.IsPrincipalRemainingBlankCondition,$I597="",
_xlpm.IsPeriodBlankCondition,ISBLANK($A598),
_xlpm.Calculation,IF(_xlpm.IsPeriodBlankCondition,"",IF(_xlpm.IsPrincipalRemainingBlankCondition,"",IF(_xlpm.IsPrincipalZeroCondition,"",_xlpm.CumulativeInterestCalculation))),
_xlpm.Calculation
)</f>
        <v/>
      </c>
      <c r="N598" s="4" t="str">
        <f>_xlfn.LET(
_xlpm.CumulativePrincipalCalculation,SUM($G$29:$H598),
_xlpm.CumulativePrincipalCalculationIfPrincipalLessThenOrEqualToMonthlyPaymentCondition,$N597+$H598,
_xlpm.PrincipalOwedCalculation,$B$10-$F598,
_xlpm.IsPrincipalLessThenOrEqualToMonthlyPaymentCondition,$I597&lt;=$B$10,
_xlpm.IsPrincipalZeroCondition,ROUND($I597,2) = 0,
_xlpm.IsPrincipalRemainingBlankCondition,$I597="",
_xlpm.IsPeriodBlankCondition,ISBLANK($A598),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98" s="4" t="str">
        <f>_xlfn.LET(
_xlpm.CumulativePMICalculation,SUM($K$29:$K598),
_xlpm.IsPrincipalZeroCondition,ROUND($I597,2) = 0,
_xlpm.IsPrincipalRemainingBlankCondition,$I597="",
_xlpm.IsPeriodBlankCondition,ISBLANK($A598),
_xlpm.Calculation,IF(_xlpm.IsPeriodBlankCondition,"",IF(_xlpm.IsPrincipalRemainingBlankCondition,"",IF(_xlpm.IsPrincipalZeroCondition,"",_xlpm.CumulativePMICalculation))),
_xlpm.Calculation
)</f>
        <v/>
      </c>
      <c r="P598" s="4" t="str">
        <f t="shared" si="71"/>
        <v/>
      </c>
      <c r="Q598" s="4" t="str">
        <f>_xlfn.LET(
_xlpm.CumulativeHousingPaymentsIncludingAdditionalCosts,SUM($L$29:$L598),
_xlpm.PrincipalOwedCalculation,$B$10-$F598,
_xlpm.IsPrincipalLessThenOrEqualToMonthlyPaymentCondition,$I597&lt;=$B$10,
_xlpm.IsPrincipalZeroCondition,ROUND($I597,2) = 0,
_xlpm.IsPrincipalRemainingBlankCondition,$I597="",
_xlpm.IsPeriodBlankCondition,ISBLANK($A598),
_xlpm.Calculation,IF(_xlpm.IsPeriodBlankCondition,"",IF(_xlpm.IsPrincipalRemainingBlankCondition,"",IF(_xlpm.IsPrincipalZeroCondition,"",_xlpm.CumulativeHousingPaymentsIncludingAdditionalCosts))),
_xlpm.Calculation
)</f>
        <v/>
      </c>
    </row>
    <row r="599" spans="2:17" x14ac:dyDescent="0.3">
      <c r="B599" s="34" t="str">
        <f t="shared" si="69"/>
        <v/>
      </c>
      <c r="C599" s="53">
        <v>0.1</v>
      </c>
      <c r="D599" s="35" t="str">
        <f>_xlfn.LET(
_xlpm.Payment,IF(OR($C599&lt;&gt;$C598,$C598=""),-PMT($C599/12,COUNT($A599:$A$628),$I598),$D598),
_xlpm.IsPrincipalRemainingZeroCondition,ROUND($I598,2)=0,
_xlpm.IsPrincipalRemainingBlankCondition,$I598="",
_xlpm.IsPeriodBlankCondition,ISBLANK($A599),
_xlpm.Calculation,IF(_xlpm.IsPeriodBlankCondition,"",IF(_xlpm.IsPrincipalRemainingBlankCondition,"",IF(_xlpm.IsPrincipalRemainingZeroCondition,"",_xlpm.Payment))),
_xlpm.Calculation
)</f>
        <v/>
      </c>
      <c r="E599" s="4" t="str">
        <f t="shared" si="70"/>
        <v/>
      </c>
      <c r="F599" s="4" t="str" cm="1">
        <f t="array" ref="F599">_xlfn.LET(
_xlpm.InterestCalculation,$I598*($C599/12),
_xlpm.IsPrincipalRemainingZeroCondition,ROUND($I598,2)=0,
_xlpm.IsPrincipalRemainingBlankCondition,$I598="",
_xlpm.IsPeriodBlankCondition,ISBLANK($A599),
_xlpm.Calculation,IF(_xlpm.IsPeriodBlankCondition,"",IF(_xlpm.IsPrincipalRemainingBlankCondition,"",IF(_xlpm.IsPrincipalRemainingZeroCondition,"",_xlpm.InterestCalculation))),
_xlpm.Calculation
)</f>
        <v/>
      </c>
      <c r="G599" s="4" t="str">
        <f t="shared" si="72"/>
        <v/>
      </c>
      <c r="H599" s="4"/>
      <c r="I599" s="4" t="str">
        <f t="shared" si="65"/>
        <v/>
      </c>
      <c r="J599" s="4" t="str">
        <f t="shared" si="66"/>
        <v/>
      </c>
      <c r="K599" s="4" t="str">
        <f t="shared" si="67"/>
        <v/>
      </c>
      <c r="L599" s="4" t="str">
        <f t="shared" si="68"/>
        <v/>
      </c>
      <c r="M599" s="4" t="str">
        <f>_xlfn.LET(
_xlpm.CumulativeInterestCalculation,SUM($F$29:$F599),
_xlpm.IsPrincipalZeroCondition,ROUND($I598,2) = 0,
_xlpm.IsPrincipalRemainingBlankCondition,$I598="",
_xlpm.IsPeriodBlankCondition,ISBLANK($A599),
_xlpm.Calculation,IF(_xlpm.IsPeriodBlankCondition,"",IF(_xlpm.IsPrincipalRemainingBlankCondition,"",IF(_xlpm.IsPrincipalZeroCondition,"",_xlpm.CumulativeInterestCalculation))),
_xlpm.Calculation
)</f>
        <v/>
      </c>
      <c r="N599" s="4" t="str">
        <f>_xlfn.LET(
_xlpm.CumulativePrincipalCalculation,SUM($G$29:$H599),
_xlpm.CumulativePrincipalCalculationIfPrincipalLessThenOrEqualToMonthlyPaymentCondition,$N598+$H599,
_xlpm.PrincipalOwedCalculation,$B$10-$F599,
_xlpm.IsPrincipalLessThenOrEqualToMonthlyPaymentCondition,$I598&lt;=$B$10,
_xlpm.IsPrincipalZeroCondition,ROUND($I598,2) = 0,
_xlpm.IsPrincipalRemainingBlankCondition,$I598="",
_xlpm.IsPeriodBlankCondition,ISBLANK($A599),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599" s="4" t="str">
        <f>_xlfn.LET(
_xlpm.CumulativePMICalculation,SUM($K$29:$K599),
_xlpm.IsPrincipalZeroCondition,ROUND($I598,2) = 0,
_xlpm.IsPrincipalRemainingBlankCondition,$I598="",
_xlpm.IsPeriodBlankCondition,ISBLANK($A599),
_xlpm.Calculation,IF(_xlpm.IsPeriodBlankCondition,"",IF(_xlpm.IsPrincipalRemainingBlankCondition,"",IF(_xlpm.IsPrincipalZeroCondition,"",_xlpm.CumulativePMICalculation))),
_xlpm.Calculation
)</f>
        <v/>
      </c>
      <c r="P599" s="4" t="str">
        <f t="shared" si="71"/>
        <v/>
      </c>
      <c r="Q599" s="4" t="str">
        <f>_xlfn.LET(
_xlpm.CumulativeHousingPaymentsIncludingAdditionalCosts,SUM($L$29:$L599),
_xlpm.PrincipalOwedCalculation,$B$10-$F599,
_xlpm.IsPrincipalLessThenOrEqualToMonthlyPaymentCondition,$I598&lt;=$B$10,
_xlpm.IsPrincipalZeroCondition,ROUND($I598,2) = 0,
_xlpm.IsPrincipalRemainingBlankCondition,$I598="",
_xlpm.IsPeriodBlankCondition,ISBLANK($A599),
_xlpm.Calculation,IF(_xlpm.IsPeriodBlankCondition,"",IF(_xlpm.IsPrincipalRemainingBlankCondition,"",IF(_xlpm.IsPrincipalZeroCondition,"",_xlpm.CumulativeHousingPaymentsIncludingAdditionalCosts))),
_xlpm.Calculation
)</f>
        <v/>
      </c>
    </row>
    <row r="600" spans="2:17" x14ac:dyDescent="0.3">
      <c r="B600" s="34" t="str">
        <f t="shared" si="69"/>
        <v/>
      </c>
      <c r="C600" s="53">
        <v>0.1</v>
      </c>
      <c r="D600" s="35" t="str">
        <f>_xlfn.LET(
_xlpm.Payment,IF(OR($C600&lt;&gt;$C599,$C599=""),-PMT($C600/12,COUNT($A600:$A$628),$I599),$D599),
_xlpm.IsPrincipalRemainingZeroCondition,ROUND($I599,2)=0,
_xlpm.IsPrincipalRemainingBlankCondition,$I599="",
_xlpm.IsPeriodBlankCondition,ISBLANK($A600),
_xlpm.Calculation,IF(_xlpm.IsPeriodBlankCondition,"",IF(_xlpm.IsPrincipalRemainingBlankCondition,"",IF(_xlpm.IsPrincipalRemainingZeroCondition,"",_xlpm.Payment))),
_xlpm.Calculation
)</f>
        <v/>
      </c>
      <c r="E600" s="4" t="str">
        <f t="shared" si="70"/>
        <v/>
      </c>
      <c r="F600" s="4" t="str" cm="1">
        <f t="array" ref="F600">_xlfn.LET(
_xlpm.InterestCalculation,$I599*($C600/12),
_xlpm.IsPrincipalRemainingZeroCondition,ROUND($I599,2)=0,
_xlpm.IsPrincipalRemainingBlankCondition,$I599="",
_xlpm.IsPeriodBlankCondition,ISBLANK($A600),
_xlpm.Calculation,IF(_xlpm.IsPeriodBlankCondition,"",IF(_xlpm.IsPrincipalRemainingBlankCondition,"",IF(_xlpm.IsPrincipalRemainingZeroCondition,"",_xlpm.InterestCalculation))),
_xlpm.Calculation
)</f>
        <v/>
      </c>
      <c r="G600" s="4" t="str">
        <f t="shared" si="72"/>
        <v/>
      </c>
      <c r="H600" s="4"/>
      <c r="I600" s="4" t="str">
        <f t="shared" si="65"/>
        <v/>
      </c>
      <c r="J600" s="4" t="str">
        <f t="shared" si="66"/>
        <v/>
      </c>
      <c r="K600" s="4" t="str">
        <f t="shared" si="67"/>
        <v/>
      </c>
      <c r="L600" s="4" t="str">
        <f t="shared" si="68"/>
        <v/>
      </c>
      <c r="M600" s="4" t="str">
        <f>_xlfn.LET(
_xlpm.CumulativeInterestCalculation,SUM($F$29:$F600),
_xlpm.IsPrincipalZeroCondition,ROUND($I599,2) = 0,
_xlpm.IsPrincipalRemainingBlankCondition,$I599="",
_xlpm.IsPeriodBlankCondition,ISBLANK($A600),
_xlpm.Calculation,IF(_xlpm.IsPeriodBlankCondition,"",IF(_xlpm.IsPrincipalRemainingBlankCondition,"",IF(_xlpm.IsPrincipalZeroCondition,"",_xlpm.CumulativeInterestCalculation))),
_xlpm.Calculation
)</f>
        <v/>
      </c>
      <c r="N600" s="4" t="str">
        <f>_xlfn.LET(
_xlpm.CumulativePrincipalCalculation,SUM($G$29:$H600),
_xlpm.CumulativePrincipalCalculationIfPrincipalLessThenOrEqualToMonthlyPaymentCondition,$N599+$H600,
_xlpm.PrincipalOwedCalculation,$B$10-$F600,
_xlpm.IsPrincipalLessThenOrEqualToMonthlyPaymentCondition,$I599&lt;=$B$10,
_xlpm.IsPrincipalZeroCondition,ROUND($I599,2) = 0,
_xlpm.IsPrincipalRemainingBlankCondition,$I599="",
_xlpm.IsPeriodBlankCondition,ISBLANK($A600),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600" s="4" t="str">
        <f>_xlfn.LET(
_xlpm.CumulativePMICalculation,SUM($K$29:$K600),
_xlpm.IsPrincipalZeroCondition,ROUND($I599,2) = 0,
_xlpm.IsPrincipalRemainingBlankCondition,$I599="",
_xlpm.IsPeriodBlankCondition,ISBLANK($A600),
_xlpm.Calculation,IF(_xlpm.IsPeriodBlankCondition,"",IF(_xlpm.IsPrincipalRemainingBlankCondition,"",IF(_xlpm.IsPrincipalZeroCondition,"",_xlpm.CumulativePMICalculation))),
_xlpm.Calculation
)</f>
        <v/>
      </c>
      <c r="P600" s="4" t="str">
        <f t="shared" si="71"/>
        <v/>
      </c>
      <c r="Q600" s="4" t="str">
        <f>_xlfn.LET(
_xlpm.CumulativeHousingPaymentsIncludingAdditionalCosts,SUM($L$29:$L600),
_xlpm.PrincipalOwedCalculation,$B$10-$F600,
_xlpm.IsPrincipalLessThenOrEqualToMonthlyPaymentCondition,$I599&lt;=$B$10,
_xlpm.IsPrincipalZeroCondition,ROUND($I599,2) = 0,
_xlpm.IsPrincipalRemainingBlankCondition,$I599="",
_xlpm.IsPeriodBlankCondition,ISBLANK($A600),
_xlpm.Calculation,IF(_xlpm.IsPeriodBlankCondition,"",IF(_xlpm.IsPrincipalRemainingBlankCondition,"",IF(_xlpm.IsPrincipalZeroCondition,"",_xlpm.CumulativeHousingPaymentsIncludingAdditionalCosts))),
_xlpm.Calculation
)</f>
        <v/>
      </c>
    </row>
    <row r="601" spans="2:17" x14ac:dyDescent="0.3">
      <c r="B601" s="34" t="str">
        <f t="shared" si="69"/>
        <v/>
      </c>
      <c r="C601" s="53">
        <v>0.1</v>
      </c>
      <c r="D601" s="35" t="str">
        <f>_xlfn.LET(
_xlpm.Payment,IF(OR($C601&lt;&gt;$C600,$C600=""),-PMT($C601/12,COUNT($A601:$A$628),$I600),$D600),
_xlpm.IsPrincipalRemainingZeroCondition,ROUND($I600,2)=0,
_xlpm.IsPrincipalRemainingBlankCondition,$I600="",
_xlpm.IsPeriodBlankCondition,ISBLANK($A601),
_xlpm.Calculation,IF(_xlpm.IsPeriodBlankCondition,"",IF(_xlpm.IsPrincipalRemainingBlankCondition,"",IF(_xlpm.IsPrincipalRemainingZeroCondition,"",_xlpm.Payment))),
_xlpm.Calculation
)</f>
        <v/>
      </c>
      <c r="E601" s="4" t="str">
        <f t="shared" si="70"/>
        <v/>
      </c>
      <c r="F601" s="4" t="str" cm="1">
        <f t="array" ref="F601">_xlfn.LET(
_xlpm.InterestCalculation,$I600*($C601/12),
_xlpm.IsPrincipalRemainingZeroCondition,ROUND($I600,2)=0,
_xlpm.IsPrincipalRemainingBlankCondition,$I600="",
_xlpm.IsPeriodBlankCondition,ISBLANK($A601),
_xlpm.Calculation,IF(_xlpm.IsPeriodBlankCondition,"",IF(_xlpm.IsPrincipalRemainingBlankCondition,"",IF(_xlpm.IsPrincipalRemainingZeroCondition,"",_xlpm.InterestCalculation))),
_xlpm.Calculation
)</f>
        <v/>
      </c>
      <c r="G601" s="4" t="str">
        <f t="shared" si="72"/>
        <v/>
      </c>
      <c r="H601" s="4"/>
      <c r="I601" s="4" t="str">
        <f t="shared" si="65"/>
        <v/>
      </c>
      <c r="J601" s="4" t="str">
        <f t="shared" si="66"/>
        <v/>
      </c>
      <c r="K601" s="4" t="str">
        <f t="shared" si="67"/>
        <v/>
      </c>
      <c r="L601" s="4" t="str">
        <f t="shared" si="68"/>
        <v/>
      </c>
      <c r="M601" s="4" t="str">
        <f>_xlfn.LET(
_xlpm.CumulativeInterestCalculation,SUM($F$29:$F601),
_xlpm.IsPrincipalZeroCondition,ROUND($I600,2) = 0,
_xlpm.IsPrincipalRemainingBlankCondition,$I600="",
_xlpm.IsPeriodBlankCondition,ISBLANK($A601),
_xlpm.Calculation,IF(_xlpm.IsPeriodBlankCondition,"",IF(_xlpm.IsPrincipalRemainingBlankCondition,"",IF(_xlpm.IsPrincipalZeroCondition,"",_xlpm.CumulativeInterestCalculation))),
_xlpm.Calculation
)</f>
        <v/>
      </c>
      <c r="N601" s="4" t="str">
        <f>_xlfn.LET(
_xlpm.CumulativePrincipalCalculation,SUM($G$29:$H601),
_xlpm.CumulativePrincipalCalculationIfPrincipalLessThenOrEqualToMonthlyPaymentCondition,$N600+$H601,
_xlpm.PrincipalOwedCalculation,$B$10-$F601,
_xlpm.IsPrincipalLessThenOrEqualToMonthlyPaymentCondition,$I600&lt;=$B$10,
_xlpm.IsPrincipalZeroCondition,ROUND($I600,2) = 0,
_xlpm.IsPrincipalRemainingBlankCondition,$I600="",
_xlpm.IsPeriodBlankCondition,ISBLANK($A601),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601" s="4" t="str">
        <f>_xlfn.LET(
_xlpm.CumulativePMICalculation,SUM($K$29:$K601),
_xlpm.IsPrincipalZeroCondition,ROUND($I600,2) = 0,
_xlpm.IsPrincipalRemainingBlankCondition,$I600="",
_xlpm.IsPeriodBlankCondition,ISBLANK($A601),
_xlpm.Calculation,IF(_xlpm.IsPeriodBlankCondition,"",IF(_xlpm.IsPrincipalRemainingBlankCondition,"",IF(_xlpm.IsPrincipalZeroCondition,"",_xlpm.CumulativePMICalculation))),
_xlpm.Calculation
)</f>
        <v/>
      </c>
      <c r="P601" s="4" t="str">
        <f t="shared" si="71"/>
        <v/>
      </c>
      <c r="Q601" s="4" t="str">
        <f>_xlfn.LET(
_xlpm.CumulativeHousingPaymentsIncludingAdditionalCosts,SUM($L$29:$L601),
_xlpm.PrincipalOwedCalculation,$B$10-$F601,
_xlpm.IsPrincipalLessThenOrEqualToMonthlyPaymentCondition,$I600&lt;=$B$10,
_xlpm.IsPrincipalZeroCondition,ROUND($I600,2) = 0,
_xlpm.IsPrincipalRemainingBlankCondition,$I600="",
_xlpm.IsPeriodBlankCondition,ISBLANK($A601),
_xlpm.Calculation,IF(_xlpm.IsPeriodBlankCondition,"",IF(_xlpm.IsPrincipalRemainingBlankCondition,"",IF(_xlpm.IsPrincipalZeroCondition,"",_xlpm.CumulativeHousingPaymentsIncludingAdditionalCosts))),
_xlpm.Calculation
)</f>
        <v/>
      </c>
    </row>
    <row r="602" spans="2:17" x14ac:dyDescent="0.3">
      <c r="B602" s="34" t="str">
        <f t="shared" si="69"/>
        <v/>
      </c>
      <c r="C602" s="53">
        <v>0.1</v>
      </c>
      <c r="D602" s="35" t="str">
        <f>_xlfn.LET(
_xlpm.Payment,IF(OR($C602&lt;&gt;$C601,$C601=""),-PMT($C602/12,COUNT($A602:$A$628),$I601),$D601),
_xlpm.IsPrincipalRemainingZeroCondition,ROUND($I601,2)=0,
_xlpm.IsPrincipalRemainingBlankCondition,$I601="",
_xlpm.IsPeriodBlankCondition,ISBLANK($A602),
_xlpm.Calculation,IF(_xlpm.IsPeriodBlankCondition,"",IF(_xlpm.IsPrincipalRemainingBlankCondition,"",IF(_xlpm.IsPrincipalRemainingZeroCondition,"",_xlpm.Payment))),
_xlpm.Calculation
)</f>
        <v/>
      </c>
      <c r="E602" s="4" t="str">
        <f t="shared" si="70"/>
        <v/>
      </c>
      <c r="F602" s="4" t="str" cm="1">
        <f t="array" ref="F602">_xlfn.LET(
_xlpm.InterestCalculation,$I601*($C602/12),
_xlpm.IsPrincipalRemainingZeroCondition,ROUND($I601,2)=0,
_xlpm.IsPrincipalRemainingBlankCondition,$I601="",
_xlpm.IsPeriodBlankCondition,ISBLANK($A602),
_xlpm.Calculation,IF(_xlpm.IsPeriodBlankCondition,"",IF(_xlpm.IsPrincipalRemainingBlankCondition,"",IF(_xlpm.IsPrincipalRemainingZeroCondition,"",_xlpm.InterestCalculation))),
_xlpm.Calculation
)</f>
        <v/>
      </c>
      <c r="G602" s="4" t="str">
        <f t="shared" si="72"/>
        <v/>
      </c>
      <c r="H602" s="4"/>
      <c r="I602" s="4" t="str">
        <f t="shared" si="65"/>
        <v/>
      </c>
      <c r="J602" s="4" t="str">
        <f t="shared" si="66"/>
        <v/>
      </c>
      <c r="K602" s="4" t="str">
        <f t="shared" si="67"/>
        <v/>
      </c>
      <c r="L602" s="4" t="str">
        <f t="shared" si="68"/>
        <v/>
      </c>
      <c r="M602" s="4" t="str">
        <f>_xlfn.LET(
_xlpm.CumulativeInterestCalculation,SUM($F$29:$F602),
_xlpm.IsPrincipalZeroCondition,ROUND($I601,2) = 0,
_xlpm.IsPrincipalRemainingBlankCondition,$I601="",
_xlpm.IsPeriodBlankCondition,ISBLANK($A602),
_xlpm.Calculation,IF(_xlpm.IsPeriodBlankCondition,"",IF(_xlpm.IsPrincipalRemainingBlankCondition,"",IF(_xlpm.IsPrincipalZeroCondition,"",_xlpm.CumulativeInterestCalculation))),
_xlpm.Calculation
)</f>
        <v/>
      </c>
      <c r="N602" s="4" t="str">
        <f>_xlfn.LET(
_xlpm.CumulativePrincipalCalculation,SUM($G$29:$H602),
_xlpm.CumulativePrincipalCalculationIfPrincipalLessThenOrEqualToMonthlyPaymentCondition,$N601+$H602,
_xlpm.PrincipalOwedCalculation,$B$10-$F602,
_xlpm.IsPrincipalLessThenOrEqualToMonthlyPaymentCondition,$I601&lt;=$B$10,
_xlpm.IsPrincipalZeroCondition,ROUND($I601,2) = 0,
_xlpm.IsPrincipalRemainingBlankCondition,$I601="",
_xlpm.IsPeriodBlankCondition,ISBLANK($A602),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602" s="4" t="str">
        <f>_xlfn.LET(
_xlpm.CumulativePMICalculation,SUM($K$29:$K602),
_xlpm.IsPrincipalZeroCondition,ROUND($I601,2) = 0,
_xlpm.IsPrincipalRemainingBlankCondition,$I601="",
_xlpm.IsPeriodBlankCondition,ISBLANK($A602),
_xlpm.Calculation,IF(_xlpm.IsPeriodBlankCondition,"",IF(_xlpm.IsPrincipalRemainingBlankCondition,"",IF(_xlpm.IsPrincipalZeroCondition,"",_xlpm.CumulativePMICalculation))),
_xlpm.Calculation
)</f>
        <v/>
      </c>
      <c r="P602" s="4" t="str">
        <f t="shared" si="71"/>
        <v/>
      </c>
      <c r="Q602" s="4" t="str">
        <f>_xlfn.LET(
_xlpm.CumulativeHousingPaymentsIncludingAdditionalCosts,SUM($L$29:$L602),
_xlpm.PrincipalOwedCalculation,$B$10-$F602,
_xlpm.IsPrincipalLessThenOrEqualToMonthlyPaymentCondition,$I601&lt;=$B$10,
_xlpm.IsPrincipalZeroCondition,ROUND($I601,2) = 0,
_xlpm.IsPrincipalRemainingBlankCondition,$I601="",
_xlpm.IsPeriodBlankCondition,ISBLANK($A602),
_xlpm.Calculation,IF(_xlpm.IsPeriodBlankCondition,"",IF(_xlpm.IsPrincipalRemainingBlankCondition,"",IF(_xlpm.IsPrincipalZeroCondition,"",_xlpm.CumulativeHousingPaymentsIncludingAdditionalCosts))),
_xlpm.Calculation
)</f>
        <v/>
      </c>
    </row>
    <row r="603" spans="2:17" x14ac:dyDescent="0.3">
      <c r="B603" s="34" t="str">
        <f t="shared" si="69"/>
        <v/>
      </c>
      <c r="C603" s="53">
        <v>0.1</v>
      </c>
      <c r="D603" s="35" t="str">
        <f>_xlfn.LET(
_xlpm.Payment,IF(OR($C603&lt;&gt;$C602,$C602=""),-PMT($C603/12,COUNT($A603:$A$628),$I602),$D602),
_xlpm.IsPrincipalRemainingZeroCondition,ROUND($I602,2)=0,
_xlpm.IsPrincipalRemainingBlankCondition,$I602="",
_xlpm.IsPeriodBlankCondition,ISBLANK($A603),
_xlpm.Calculation,IF(_xlpm.IsPeriodBlankCondition,"",IF(_xlpm.IsPrincipalRemainingBlankCondition,"",IF(_xlpm.IsPrincipalRemainingZeroCondition,"",_xlpm.Payment))),
_xlpm.Calculation
)</f>
        <v/>
      </c>
      <c r="E603" s="4" t="str">
        <f t="shared" si="70"/>
        <v/>
      </c>
      <c r="F603" s="4" t="str" cm="1">
        <f t="array" ref="F603">_xlfn.LET(
_xlpm.InterestCalculation,$I602*($C603/12),
_xlpm.IsPrincipalRemainingZeroCondition,ROUND($I602,2)=0,
_xlpm.IsPrincipalRemainingBlankCondition,$I602="",
_xlpm.IsPeriodBlankCondition,ISBLANK($A603),
_xlpm.Calculation,IF(_xlpm.IsPeriodBlankCondition,"",IF(_xlpm.IsPrincipalRemainingBlankCondition,"",IF(_xlpm.IsPrincipalRemainingZeroCondition,"",_xlpm.InterestCalculation))),
_xlpm.Calculation
)</f>
        <v/>
      </c>
      <c r="G603" s="4" t="str">
        <f t="shared" si="72"/>
        <v/>
      </c>
      <c r="H603" s="4"/>
      <c r="I603" s="4" t="str">
        <f t="shared" si="65"/>
        <v/>
      </c>
      <c r="J603" s="4" t="str">
        <f t="shared" si="66"/>
        <v/>
      </c>
      <c r="K603" s="4" t="str">
        <f t="shared" si="67"/>
        <v/>
      </c>
      <c r="L603" s="4" t="str">
        <f t="shared" si="68"/>
        <v/>
      </c>
      <c r="M603" s="4" t="str">
        <f>_xlfn.LET(
_xlpm.CumulativeInterestCalculation,SUM($F$29:$F603),
_xlpm.IsPrincipalZeroCondition,ROUND($I602,2) = 0,
_xlpm.IsPrincipalRemainingBlankCondition,$I602="",
_xlpm.IsPeriodBlankCondition,ISBLANK($A603),
_xlpm.Calculation,IF(_xlpm.IsPeriodBlankCondition,"",IF(_xlpm.IsPrincipalRemainingBlankCondition,"",IF(_xlpm.IsPrincipalZeroCondition,"",_xlpm.CumulativeInterestCalculation))),
_xlpm.Calculation
)</f>
        <v/>
      </c>
      <c r="N603" s="4" t="str">
        <f>_xlfn.LET(
_xlpm.CumulativePrincipalCalculation,SUM($G$29:$H603),
_xlpm.CumulativePrincipalCalculationIfPrincipalLessThenOrEqualToMonthlyPaymentCondition,$N602+$H603,
_xlpm.PrincipalOwedCalculation,$B$10-$F603,
_xlpm.IsPrincipalLessThenOrEqualToMonthlyPaymentCondition,$I602&lt;=$B$10,
_xlpm.IsPrincipalZeroCondition,ROUND($I602,2) = 0,
_xlpm.IsPrincipalRemainingBlankCondition,$I602="",
_xlpm.IsPeriodBlankCondition,ISBLANK($A603),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603" s="4" t="str">
        <f>_xlfn.LET(
_xlpm.CumulativePMICalculation,SUM($K$29:$K603),
_xlpm.IsPrincipalZeroCondition,ROUND($I602,2) = 0,
_xlpm.IsPrincipalRemainingBlankCondition,$I602="",
_xlpm.IsPeriodBlankCondition,ISBLANK($A603),
_xlpm.Calculation,IF(_xlpm.IsPeriodBlankCondition,"",IF(_xlpm.IsPrincipalRemainingBlankCondition,"",IF(_xlpm.IsPrincipalZeroCondition,"",_xlpm.CumulativePMICalculation))),
_xlpm.Calculation
)</f>
        <v/>
      </c>
      <c r="P603" s="4" t="str">
        <f t="shared" si="71"/>
        <v/>
      </c>
      <c r="Q603" s="4" t="str">
        <f>_xlfn.LET(
_xlpm.CumulativeHousingPaymentsIncludingAdditionalCosts,SUM($L$29:$L603),
_xlpm.PrincipalOwedCalculation,$B$10-$F603,
_xlpm.IsPrincipalLessThenOrEqualToMonthlyPaymentCondition,$I602&lt;=$B$10,
_xlpm.IsPrincipalZeroCondition,ROUND($I602,2) = 0,
_xlpm.IsPrincipalRemainingBlankCondition,$I602="",
_xlpm.IsPeriodBlankCondition,ISBLANK($A603),
_xlpm.Calculation,IF(_xlpm.IsPeriodBlankCondition,"",IF(_xlpm.IsPrincipalRemainingBlankCondition,"",IF(_xlpm.IsPrincipalZeroCondition,"",_xlpm.CumulativeHousingPaymentsIncludingAdditionalCosts))),
_xlpm.Calculation
)</f>
        <v/>
      </c>
    </row>
    <row r="604" spans="2:17" x14ac:dyDescent="0.3">
      <c r="B604" s="34" t="str">
        <f t="shared" si="69"/>
        <v/>
      </c>
      <c r="C604" s="53">
        <v>0.1</v>
      </c>
      <c r="D604" s="35" t="str">
        <f>_xlfn.LET(
_xlpm.Payment,IF(OR($C604&lt;&gt;$C603,$C603=""),-PMT($C604/12,COUNT($A604:$A$628),$I603),$D603),
_xlpm.IsPrincipalRemainingZeroCondition,ROUND($I603,2)=0,
_xlpm.IsPrincipalRemainingBlankCondition,$I603="",
_xlpm.IsPeriodBlankCondition,ISBLANK($A604),
_xlpm.Calculation,IF(_xlpm.IsPeriodBlankCondition,"",IF(_xlpm.IsPrincipalRemainingBlankCondition,"",IF(_xlpm.IsPrincipalRemainingZeroCondition,"",_xlpm.Payment))),
_xlpm.Calculation
)</f>
        <v/>
      </c>
      <c r="E604" s="4" t="str">
        <f t="shared" si="70"/>
        <v/>
      </c>
      <c r="F604" s="4" t="str" cm="1">
        <f t="array" ref="F604">_xlfn.LET(
_xlpm.InterestCalculation,$I603*($C604/12),
_xlpm.IsPrincipalRemainingZeroCondition,ROUND($I603,2)=0,
_xlpm.IsPrincipalRemainingBlankCondition,$I603="",
_xlpm.IsPeriodBlankCondition,ISBLANK($A604),
_xlpm.Calculation,IF(_xlpm.IsPeriodBlankCondition,"",IF(_xlpm.IsPrincipalRemainingBlankCondition,"",IF(_xlpm.IsPrincipalRemainingZeroCondition,"",_xlpm.InterestCalculation))),
_xlpm.Calculation
)</f>
        <v/>
      </c>
      <c r="G604" s="4" t="str">
        <f t="shared" si="72"/>
        <v/>
      </c>
      <c r="H604" s="4"/>
      <c r="I604" s="4" t="str">
        <f t="shared" si="65"/>
        <v/>
      </c>
      <c r="J604" s="4" t="str">
        <f t="shared" si="66"/>
        <v/>
      </c>
      <c r="K604" s="4" t="str">
        <f t="shared" si="67"/>
        <v/>
      </c>
      <c r="L604" s="4" t="str">
        <f t="shared" si="68"/>
        <v/>
      </c>
      <c r="M604" s="4" t="str">
        <f>_xlfn.LET(
_xlpm.CumulativeInterestCalculation,SUM($F$29:$F604),
_xlpm.IsPrincipalZeroCondition,ROUND($I603,2) = 0,
_xlpm.IsPrincipalRemainingBlankCondition,$I603="",
_xlpm.IsPeriodBlankCondition,ISBLANK($A604),
_xlpm.Calculation,IF(_xlpm.IsPeriodBlankCondition,"",IF(_xlpm.IsPrincipalRemainingBlankCondition,"",IF(_xlpm.IsPrincipalZeroCondition,"",_xlpm.CumulativeInterestCalculation))),
_xlpm.Calculation
)</f>
        <v/>
      </c>
      <c r="N604" s="4" t="str">
        <f>_xlfn.LET(
_xlpm.CumulativePrincipalCalculation,SUM($G$29:$H604),
_xlpm.CumulativePrincipalCalculationIfPrincipalLessThenOrEqualToMonthlyPaymentCondition,$N603+$H604,
_xlpm.PrincipalOwedCalculation,$B$10-$F604,
_xlpm.IsPrincipalLessThenOrEqualToMonthlyPaymentCondition,$I603&lt;=$B$10,
_xlpm.IsPrincipalZeroCondition,ROUND($I603,2) = 0,
_xlpm.IsPrincipalRemainingBlankCondition,$I603="",
_xlpm.IsPeriodBlankCondition,ISBLANK($A604),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604" s="4" t="str">
        <f>_xlfn.LET(
_xlpm.CumulativePMICalculation,SUM($K$29:$K604),
_xlpm.IsPrincipalZeroCondition,ROUND($I603,2) = 0,
_xlpm.IsPrincipalRemainingBlankCondition,$I603="",
_xlpm.IsPeriodBlankCondition,ISBLANK($A604),
_xlpm.Calculation,IF(_xlpm.IsPeriodBlankCondition,"",IF(_xlpm.IsPrincipalRemainingBlankCondition,"",IF(_xlpm.IsPrincipalZeroCondition,"",_xlpm.CumulativePMICalculation))),
_xlpm.Calculation
)</f>
        <v/>
      </c>
      <c r="P604" s="4" t="str">
        <f t="shared" si="71"/>
        <v/>
      </c>
      <c r="Q604" s="4" t="str">
        <f>_xlfn.LET(
_xlpm.CumulativeHousingPaymentsIncludingAdditionalCosts,SUM($L$29:$L604),
_xlpm.PrincipalOwedCalculation,$B$10-$F604,
_xlpm.IsPrincipalLessThenOrEqualToMonthlyPaymentCondition,$I603&lt;=$B$10,
_xlpm.IsPrincipalZeroCondition,ROUND($I603,2) = 0,
_xlpm.IsPrincipalRemainingBlankCondition,$I603="",
_xlpm.IsPeriodBlankCondition,ISBLANK($A604),
_xlpm.Calculation,IF(_xlpm.IsPeriodBlankCondition,"",IF(_xlpm.IsPrincipalRemainingBlankCondition,"",IF(_xlpm.IsPrincipalZeroCondition,"",_xlpm.CumulativeHousingPaymentsIncludingAdditionalCosts))),
_xlpm.Calculation
)</f>
        <v/>
      </c>
    </row>
    <row r="605" spans="2:17" x14ac:dyDescent="0.3">
      <c r="B605" s="34" t="str">
        <f t="shared" si="69"/>
        <v/>
      </c>
      <c r="C605" s="53">
        <v>0.1</v>
      </c>
      <c r="D605" s="35" t="str">
        <f>_xlfn.LET(
_xlpm.Payment,IF(OR($C605&lt;&gt;$C604,$C604=""),-PMT($C605/12,COUNT($A605:$A$628),$I604),$D604),
_xlpm.IsPrincipalRemainingZeroCondition,ROUND($I604,2)=0,
_xlpm.IsPrincipalRemainingBlankCondition,$I604="",
_xlpm.IsPeriodBlankCondition,ISBLANK($A605),
_xlpm.Calculation,IF(_xlpm.IsPeriodBlankCondition,"",IF(_xlpm.IsPrincipalRemainingBlankCondition,"",IF(_xlpm.IsPrincipalRemainingZeroCondition,"",_xlpm.Payment))),
_xlpm.Calculation
)</f>
        <v/>
      </c>
      <c r="E605" s="4" t="str">
        <f t="shared" si="70"/>
        <v/>
      </c>
      <c r="F605" s="4" t="str" cm="1">
        <f t="array" ref="F605">_xlfn.LET(
_xlpm.InterestCalculation,$I604*($C605/12),
_xlpm.IsPrincipalRemainingZeroCondition,ROUND($I604,2)=0,
_xlpm.IsPrincipalRemainingBlankCondition,$I604="",
_xlpm.IsPeriodBlankCondition,ISBLANK($A605),
_xlpm.Calculation,IF(_xlpm.IsPeriodBlankCondition,"",IF(_xlpm.IsPrincipalRemainingBlankCondition,"",IF(_xlpm.IsPrincipalRemainingZeroCondition,"",_xlpm.InterestCalculation))),
_xlpm.Calculation
)</f>
        <v/>
      </c>
      <c r="G605" s="4" t="str">
        <f t="shared" si="72"/>
        <v/>
      </c>
      <c r="H605" s="4"/>
      <c r="I605" s="4" t="str">
        <f t="shared" ref="I605:I628" si="73">_xlfn.LET(
_xlpm.StartingBalanceGreaterThanPrincipalOwedPlusPrepaymentCondition,$E605&gt;=$G605+$H605,
_xlpm.IsPrincpalOwedPlusPrepaymentLessThanOrEqualToPrincipalRemainingCondition,ROUND($G605+$H605,2)&lt;=ROUND($I604,2),
_xlpm.IsCurrentPrincapalOwedAmtGreaterThanPrevPrincipalOwedCondition,$G604&gt;$I604,
_xlpm.IsPrincipalZeroCondition,ROUND($I604,2) = 0,
_xlpm.IsPrincipalRemainingBlankCondition,$I604="",
_xlpm.IsPeriodBlankCondition,ISBLANK($A605),
_xlpm.Calculation,IF(_xlpm.IsPeriodBlankCondition,"",IF(_xlpm.IsPrincipalRemainingBlankCondition,"",IF(_xlpm.IsPrincipalZeroCondition,"",IF(_xlpm.StartingBalanceGreaterThanPrincipalOwedPlusPrepaymentCondition,$E605-$G605-$H605,0)))),
_xlpm.Calculation
)</f>
        <v/>
      </c>
      <c r="J605" s="4" t="str">
        <f t="shared" ref="J605:J628" si="74">_xlfn.LET(
_xlpm.PrincpalRemainingCalculation,$B$11,
_xlpm.IsPrincipalZeroCondition,ROUND($I604,2) = 0,
_xlpm.IsPrincipalRemainingBlankCondition,$I604="",
_xlpm.IsPeriodBlankCondition,ISBLANK($A605),
_xlpm.Calculation,IF(_xlpm.IsPeriodBlankCondition,"",IF(_xlpm.IsPrincipalRemainingBlankCondition,"",IF(_xlpm.IsPrincipalZeroCondition,"",_xlpm.PrincpalRemainingCalculation))),
_xlpm.Calculation
)</f>
        <v/>
      </c>
      <c r="K605" s="4" t="str">
        <f t="shared" ref="K605:K628" si="75">_xlfn.LET(
_xlpm.IsPrincipalRemainingLessThanOrEqualToPMICutoffAmtCondition,$I604&lt;=$B$2*(1-$B$13),
_xlpm.PMIMonthlyPayment,$B$17,
_xlpm.IsPrincipalZeroCondition,ROUND($I604,2) = 0,
_xlpm.IsPrincipalRemainingBlankCondition,$I604="",
_xlpm.IsPeriodBlankCondition,ISBLANK($A605),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L605" s="4" t="str">
        <f t="shared" ref="L605:L628" si="76">_xlfn.LET(
_xlpm.PrePaymentActuallyPaid,IF($E605&gt;=$G605+$H605,$H605,$E605-$G605),
_xlpm.IfPMIOwedIsBlank,IF($K605 = "",0,$K605),
_xlpm.TotalMonthlyPaymentCalculation,$F605+$G605+$J605+_xlpm.IfPMIOwedIsBlank+_xlpm.PrePaymentActuallyPaid,
_xlpm.IsPrincipalZeroCondition,ROUND($I604,2) = 0,
_xlpm.IsPrincipalRemainingBlankCondition,$I604="",
_xlpm.IsPeriodBlankCondition,ISBLANK($A605),
_xlpm.Calculation,IF(_xlpm.IsPeriodBlankCondition,"",IF(_xlpm.IsPrincipalRemainingBlankCondition,"",IF(_xlpm.IsPrincipalZeroCondition,"",_xlpm.TotalMonthlyPaymentCalculation))),
_xlpm.Calculation
)</f>
        <v/>
      </c>
      <c r="M605" s="4" t="str">
        <f>_xlfn.LET(
_xlpm.CumulativeInterestCalculation,SUM($F$29:$F605),
_xlpm.IsPrincipalZeroCondition,ROUND($I604,2) = 0,
_xlpm.IsPrincipalRemainingBlankCondition,$I604="",
_xlpm.IsPeriodBlankCondition,ISBLANK($A605),
_xlpm.Calculation,IF(_xlpm.IsPeriodBlankCondition,"",IF(_xlpm.IsPrincipalRemainingBlankCondition,"",IF(_xlpm.IsPrincipalZeroCondition,"",_xlpm.CumulativeInterestCalculation))),
_xlpm.Calculation
)</f>
        <v/>
      </c>
      <c r="N605" s="4" t="str">
        <f>_xlfn.LET(
_xlpm.CumulativePrincipalCalculation,SUM($G$29:$H605),
_xlpm.CumulativePrincipalCalculationIfPrincipalLessThenOrEqualToMonthlyPaymentCondition,$N604+$H605,
_xlpm.PrincipalOwedCalculation,$B$10-$F605,
_xlpm.IsPrincipalLessThenOrEqualToMonthlyPaymentCondition,$I604&lt;=$B$10,
_xlpm.IsPrincipalZeroCondition,ROUND($I604,2) = 0,
_xlpm.IsPrincipalRemainingBlankCondition,$I604="",
_xlpm.IsPeriodBlankCondition,ISBLANK($A605),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605" s="4" t="str">
        <f>_xlfn.LET(
_xlpm.CumulativePMICalculation,SUM($K$29:$K605),
_xlpm.IsPrincipalZeroCondition,ROUND($I604,2) = 0,
_xlpm.IsPrincipalRemainingBlankCondition,$I604="",
_xlpm.IsPeriodBlankCondition,ISBLANK($A605),
_xlpm.Calculation,IF(_xlpm.IsPeriodBlankCondition,"",IF(_xlpm.IsPrincipalRemainingBlankCondition,"",IF(_xlpm.IsPrincipalZeroCondition,"",_xlpm.CumulativePMICalculation))),
_xlpm.Calculation
)</f>
        <v/>
      </c>
      <c r="P605" s="4" t="str">
        <f t="shared" si="71"/>
        <v/>
      </c>
      <c r="Q605" s="4" t="str">
        <f>_xlfn.LET(
_xlpm.CumulativeHousingPaymentsIncludingAdditionalCosts,SUM($L$29:$L605),
_xlpm.PrincipalOwedCalculation,$B$10-$F605,
_xlpm.IsPrincipalLessThenOrEqualToMonthlyPaymentCondition,$I604&lt;=$B$10,
_xlpm.IsPrincipalZeroCondition,ROUND($I604,2) = 0,
_xlpm.IsPrincipalRemainingBlankCondition,$I604="",
_xlpm.IsPeriodBlankCondition,ISBLANK($A605),
_xlpm.Calculation,IF(_xlpm.IsPeriodBlankCondition,"",IF(_xlpm.IsPrincipalRemainingBlankCondition,"",IF(_xlpm.IsPrincipalZeroCondition,"",_xlpm.CumulativeHousingPaymentsIncludingAdditionalCosts))),
_xlpm.Calculation
)</f>
        <v/>
      </c>
    </row>
    <row r="606" spans="2:17" x14ac:dyDescent="0.3">
      <c r="B606" s="34" t="str">
        <f t="shared" ref="B606:B628" si="77">IF(ISBLANK($A606),"",EDATE($B605,1))</f>
        <v/>
      </c>
      <c r="C606" s="53">
        <v>0.1</v>
      </c>
      <c r="D606" s="35" t="str">
        <f>_xlfn.LET(
_xlpm.Payment,IF(OR($C606&lt;&gt;$C605,$C605=""),-PMT($C606/12,COUNT($A606:$A$628),$I605),$D605),
_xlpm.IsPrincipalRemainingZeroCondition,ROUND($I605,2)=0,
_xlpm.IsPrincipalRemainingBlankCondition,$I605="",
_xlpm.IsPeriodBlankCondition,ISBLANK($A606),
_xlpm.Calculation,IF(_xlpm.IsPeriodBlankCondition,"",IF(_xlpm.IsPrincipalRemainingBlankCondition,"",IF(_xlpm.IsPrincipalRemainingZeroCondition,"",_xlpm.Payment))),
_xlpm.Calculation
)</f>
        <v/>
      </c>
      <c r="E606" s="4" t="str">
        <f t="shared" ref="E606:E628" si="78">_xlfn.LET(
_xlpm.StartingPrincipalBalance,$I605,
_xlpm.IsPrincipalRemainingZeroCondition,ROUND($I605,2)=0,
_xlpm.IsPrincipalRemainingBlankCondition,$I605="",
_xlpm.IsPeriodBlankCondition,ISBLANK($A606),
_xlpm.Calculation,IF(_xlpm.IsPeriodBlankCondition,"",IF(_xlpm.IsPrincipalRemainingBlankCondition,"",IF(_xlpm.IsPrincipalRemainingZeroCondition,"",_xlpm.StartingPrincipalBalance))),
_xlpm.Calculation
)</f>
        <v/>
      </c>
      <c r="F606" s="4" t="str" cm="1">
        <f t="array" ref="F606">_xlfn.LET(
_xlpm.InterestCalculation,$I605*($C606/12),
_xlpm.IsPrincipalRemainingZeroCondition,ROUND($I605,2)=0,
_xlpm.IsPrincipalRemainingBlankCondition,$I605="",
_xlpm.IsPeriodBlankCondition,ISBLANK($A606),
_xlpm.Calculation,IF(_xlpm.IsPeriodBlankCondition,"",IF(_xlpm.IsPrincipalRemainingBlankCondition,"",IF(_xlpm.IsPrincipalRemainingZeroCondition,"",_xlpm.InterestCalculation))),
_xlpm.Calculation
)</f>
        <v/>
      </c>
      <c r="G606" s="4" t="str">
        <f t="shared" si="72"/>
        <v/>
      </c>
      <c r="H606" s="4"/>
      <c r="I606" s="4" t="str">
        <f t="shared" si="73"/>
        <v/>
      </c>
      <c r="J606" s="4" t="str">
        <f t="shared" si="74"/>
        <v/>
      </c>
      <c r="K606" s="4" t="str">
        <f t="shared" si="75"/>
        <v/>
      </c>
      <c r="L606" s="4" t="str">
        <f t="shared" si="76"/>
        <v/>
      </c>
      <c r="M606" s="4" t="str">
        <f>_xlfn.LET(
_xlpm.CumulativeInterestCalculation,SUM($F$29:$F606),
_xlpm.IsPrincipalZeroCondition,ROUND($I605,2) = 0,
_xlpm.IsPrincipalRemainingBlankCondition,$I605="",
_xlpm.IsPeriodBlankCondition,ISBLANK($A606),
_xlpm.Calculation,IF(_xlpm.IsPeriodBlankCondition,"",IF(_xlpm.IsPrincipalRemainingBlankCondition,"",IF(_xlpm.IsPrincipalZeroCondition,"",_xlpm.CumulativeInterestCalculation))),
_xlpm.Calculation
)</f>
        <v/>
      </c>
      <c r="N606" s="4" t="str">
        <f>_xlfn.LET(
_xlpm.CumulativePrincipalCalculation,SUM($G$29:$H606),
_xlpm.CumulativePrincipalCalculationIfPrincipalLessThenOrEqualToMonthlyPaymentCondition,$N605+$H606,
_xlpm.PrincipalOwedCalculation,$B$10-$F606,
_xlpm.IsPrincipalLessThenOrEqualToMonthlyPaymentCondition,$I605&lt;=$B$10,
_xlpm.IsPrincipalZeroCondition,ROUND($I605,2) = 0,
_xlpm.IsPrincipalRemainingBlankCondition,$I605="",
_xlpm.IsPeriodBlankCondition,ISBLANK($A606),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606" s="4" t="str">
        <f>_xlfn.LET(
_xlpm.CumulativePMICalculation,SUM($K$29:$K606),
_xlpm.IsPrincipalZeroCondition,ROUND($I605,2) = 0,
_xlpm.IsPrincipalRemainingBlankCondition,$I605="",
_xlpm.IsPeriodBlankCondition,ISBLANK($A606),
_xlpm.Calculation,IF(_xlpm.IsPeriodBlankCondition,"",IF(_xlpm.IsPrincipalRemainingBlankCondition,"",IF(_xlpm.IsPrincipalZeroCondition,"",_xlpm.CumulativePMICalculation))),
_xlpm.Calculation
)</f>
        <v/>
      </c>
      <c r="P606" s="4" t="str">
        <f t="shared" ref="P606:P628" si="79">_xlfn.LET(
_xlpm.CumulativeHousingPayments,$M606+$N606+$O606,
_xlpm.PrincipalOwedCalculation,$B$10-$F606,
_xlpm.IsPrincipalLessThenOrEqualToMonthlyPaymentCondition,$I605&lt;=$B$10,
_xlpm.IsPrincipalZeroCondition,ROUND($I605,2) = 0,
_xlpm.IsPrincipalRemainingBlankCondition,$I605="",
_xlpm.IsPeriodBlankCondition,ISBLANK($A606),
_xlpm.Calculation,IF(_xlpm.IsPeriodBlankCondition,"",IF(_xlpm.IsPrincipalRemainingBlankCondition,"",IF(_xlpm.IsPrincipalZeroCondition,"",_xlpm.CumulativeHousingPayments))),
_xlpm.Calculation
)</f>
        <v/>
      </c>
      <c r="Q606" s="4" t="str">
        <f>_xlfn.LET(
_xlpm.CumulativeHousingPaymentsIncludingAdditionalCosts,SUM($L$29:$L606),
_xlpm.PrincipalOwedCalculation,$B$10-$F606,
_xlpm.IsPrincipalLessThenOrEqualToMonthlyPaymentCondition,$I605&lt;=$B$10,
_xlpm.IsPrincipalZeroCondition,ROUND($I605,2) = 0,
_xlpm.IsPrincipalRemainingBlankCondition,$I605="",
_xlpm.IsPeriodBlankCondition,ISBLANK($A606),
_xlpm.Calculation,IF(_xlpm.IsPeriodBlankCondition,"",IF(_xlpm.IsPrincipalRemainingBlankCondition,"",IF(_xlpm.IsPrincipalZeroCondition,"",_xlpm.CumulativeHousingPaymentsIncludingAdditionalCosts))),
_xlpm.Calculation
)</f>
        <v/>
      </c>
    </row>
    <row r="607" spans="2:17" x14ac:dyDescent="0.3">
      <c r="B607" s="34" t="str">
        <f t="shared" si="77"/>
        <v/>
      </c>
      <c r="C607" s="53">
        <v>0.1</v>
      </c>
      <c r="D607" s="35" t="str">
        <f>_xlfn.LET(
_xlpm.Payment,IF(OR($C607&lt;&gt;$C606,$C606=""),-PMT($C607/12,COUNT($A607:$A$628),$I606),$D606),
_xlpm.IsPrincipalRemainingZeroCondition,ROUND($I606,2)=0,
_xlpm.IsPrincipalRemainingBlankCondition,$I606="",
_xlpm.IsPeriodBlankCondition,ISBLANK($A607),
_xlpm.Calculation,IF(_xlpm.IsPeriodBlankCondition,"",IF(_xlpm.IsPrincipalRemainingBlankCondition,"",IF(_xlpm.IsPrincipalRemainingZeroCondition,"",_xlpm.Payment))),
_xlpm.Calculation
)</f>
        <v/>
      </c>
      <c r="E607" s="4" t="str">
        <f t="shared" si="78"/>
        <v/>
      </c>
      <c r="F607" s="4" t="str" cm="1">
        <f t="array" ref="F607">_xlfn.LET(
_xlpm.InterestCalculation,$I606*($C607/12),
_xlpm.IsPrincipalRemainingZeroCondition,ROUND($I606,2)=0,
_xlpm.IsPrincipalRemainingBlankCondition,$I606="",
_xlpm.IsPeriodBlankCondition,ISBLANK($A607),
_xlpm.Calculation,IF(_xlpm.IsPeriodBlankCondition,"",IF(_xlpm.IsPrincipalRemainingBlankCondition,"",IF(_xlpm.IsPrincipalRemainingZeroCondition,"",_xlpm.InterestCalculation))),
_xlpm.Calculation
)</f>
        <v/>
      </c>
      <c r="G607" s="4" t="str">
        <f t="shared" si="72"/>
        <v/>
      </c>
      <c r="H607" s="4"/>
      <c r="I607" s="4" t="str">
        <f t="shared" si="73"/>
        <v/>
      </c>
      <c r="J607" s="4" t="str">
        <f t="shared" si="74"/>
        <v/>
      </c>
      <c r="K607" s="4" t="str">
        <f t="shared" si="75"/>
        <v/>
      </c>
      <c r="L607" s="4" t="str">
        <f t="shared" si="76"/>
        <v/>
      </c>
      <c r="M607" s="4" t="str">
        <f>_xlfn.LET(
_xlpm.CumulativeInterestCalculation,SUM($F$29:$F607),
_xlpm.IsPrincipalZeroCondition,ROUND($I606,2) = 0,
_xlpm.IsPrincipalRemainingBlankCondition,$I606="",
_xlpm.IsPeriodBlankCondition,ISBLANK($A607),
_xlpm.Calculation,IF(_xlpm.IsPeriodBlankCondition,"",IF(_xlpm.IsPrincipalRemainingBlankCondition,"",IF(_xlpm.IsPrincipalZeroCondition,"",_xlpm.CumulativeInterestCalculation))),
_xlpm.Calculation
)</f>
        <v/>
      </c>
      <c r="N607" s="4" t="str">
        <f>_xlfn.LET(
_xlpm.CumulativePrincipalCalculation,SUM($G$29:$H607),
_xlpm.CumulativePrincipalCalculationIfPrincipalLessThenOrEqualToMonthlyPaymentCondition,$N606+$H607,
_xlpm.PrincipalOwedCalculation,$B$10-$F607,
_xlpm.IsPrincipalLessThenOrEqualToMonthlyPaymentCondition,$I606&lt;=$B$10,
_xlpm.IsPrincipalZeroCondition,ROUND($I606,2) = 0,
_xlpm.IsPrincipalRemainingBlankCondition,$I606="",
_xlpm.IsPeriodBlankCondition,ISBLANK($A607),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607" s="4" t="str">
        <f>_xlfn.LET(
_xlpm.CumulativePMICalculation,SUM($K$29:$K607),
_xlpm.IsPrincipalZeroCondition,ROUND($I606,2) = 0,
_xlpm.IsPrincipalRemainingBlankCondition,$I606="",
_xlpm.IsPeriodBlankCondition,ISBLANK($A607),
_xlpm.Calculation,IF(_xlpm.IsPeriodBlankCondition,"",IF(_xlpm.IsPrincipalRemainingBlankCondition,"",IF(_xlpm.IsPrincipalZeroCondition,"",_xlpm.CumulativePMICalculation))),
_xlpm.Calculation
)</f>
        <v/>
      </c>
      <c r="P607" s="4" t="str">
        <f t="shared" si="79"/>
        <v/>
      </c>
      <c r="Q607" s="4" t="str">
        <f>_xlfn.LET(
_xlpm.CumulativeHousingPaymentsIncludingAdditionalCosts,SUM($L$29:$L607),
_xlpm.PrincipalOwedCalculation,$B$10-$F607,
_xlpm.IsPrincipalLessThenOrEqualToMonthlyPaymentCondition,$I606&lt;=$B$10,
_xlpm.IsPrincipalZeroCondition,ROUND($I606,2) = 0,
_xlpm.IsPrincipalRemainingBlankCondition,$I606="",
_xlpm.IsPeriodBlankCondition,ISBLANK($A607),
_xlpm.Calculation,IF(_xlpm.IsPeriodBlankCondition,"",IF(_xlpm.IsPrincipalRemainingBlankCondition,"",IF(_xlpm.IsPrincipalZeroCondition,"",_xlpm.CumulativeHousingPaymentsIncludingAdditionalCosts))),
_xlpm.Calculation
)</f>
        <v/>
      </c>
    </row>
    <row r="608" spans="2:17" x14ac:dyDescent="0.3">
      <c r="B608" s="34" t="str">
        <f t="shared" si="77"/>
        <v/>
      </c>
      <c r="C608" s="53">
        <v>0.1</v>
      </c>
      <c r="D608" s="35" t="str">
        <f>_xlfn.LET(
_xlpm.Payment,IF(OR($C608&lt;&gt;$C607,$C607=""),-PMT($C608/12,COUNT($A608:$A$628),$I607),$D607),
_xlpm.IsPrincipalRemainingZeroCondition,ROUND($I607,2)=0,
_xlpm.IsPrincipalRemainingBlankCondition,$I607="",
_xlpm.IsPeriodBlankCondition,ISBLANK($A608),
_xlpm.Calculation,IF(_xlpm.IsPeriodBlankCondition,"",IF(_xlpm.IsPrincipalRemainingBlankCondition,"",IF(_xlpm.IsPrincipalRemainingZeroCondition,"",_xlpm.Payment))),
_xlpm.Calculation
)</f>
        <v/>
      </c>
      <c r="E608" s="4" t="str">
        <f t="shared" si="78"/>
        <v/>
      </c>
      <c r="F608" s="4" t="str" cm="1">
        <f t="array" ref="F608">_xlfn.LET(
_xlpm.InterestCalculation,$I607*($C608/12),
_xlpm.IsPrincipalRemainingZeroCondition,ROUND($I607,2)=0,
_xlpm.IsPrincipalRemainingBlankCondition,$I607="",
_xlpm.IsPeriodBlankCondition,ISBLANK($A608),
_xlpm.Calculation,IF(_xlpm.IsPeriodBlankCondition,"",IF(_xlpm.IsPrincipalRemainingBlankCondition,"",IF(_xlpm.IsPrincipalRemainingZeroCondition,"",_xlpm.InterestCalculation))),
_xlpm.Calculation
)</f>
        <v/>
      </c>
      <c r="G608" s="4" t="str">
        <f t="shared" si="72"/>
        <v/>
      </c>
      <c r="H608" s="4"/>
      <c r="I608" s="4" t="str">
        <f t="shared" si="73"/>
        <v/>
      </c>
      <c r="J608" s="4" t="str">
        <f t="shared" si="74"/>
        <v/>
      </c>
      <c r="K608" s="4" t="str">
        <f t="shared" si="75"/>
        <v/>
      </c>
      <c r="L608" s="4" t="str">
        <f t="shared" si="76"/>
        <v/>
      </c>
      <c r="M608" s="4" t="str">
        <f>_xlfn.LET(
_xlpm.CumulativeInterestCalculation,SUM($F$29:$F608),
_xlpm.IsPrincipalZeroCondition,ROUND($I607,2) = 0,
_xlpm.IsPrincipalRemainingBlankCondition,$I607="",
_xlpm.IsPeriodBlankCondition,ISBLANK($A608),
_xlpm.Calculation,IF(_xlpm.IsPeriodBlankCondition,"",IF(_xlpm.IsPrincipalRemainingBlankCondition,"",IF(_xlpm.IsPrincipalZeroCondition,"",_xlpm.CumulativeInterestCalculation))),
_xlpm.Calculation
)</f>
        <v/>
      </c>
      <c r="N608" s="4" t="str">
        <f>_xlfn.LET(
_xlpm.CumulativePrincipalCalculation,SUM($G$29:$H608),
_xlpm.CumulativePrincipalCalculationIfPrincipalLessThenOrEqualToMonthlyPaymentCondition,$N607+$H608,
_xlpm.PrincipalOwedCalculation,$B$10-$F608,
_xlpm.IsPrincipalLessThenOrEqualToMonthlyPaymentCondition,$I607&lt;=$B$10,
_xlpm.IsPrincipalZeroCondition,ROUND($I607,2) = 0,
_xlpm.IsPrincipalRemainingBlankCondition,$I607="",
_xlpm.IsPeriodBlankCondition,ISBLANK($A608),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608" s="4" t="str">
        <f>_xlfn.LET(
_xlpm.CumulativePMICalculation,SUM($K$29:$K608),
_xlpm.IsPrincipalZeroCondition,ROUND($I607,2) = 0,
_xlpm.IsPrincipalRemainingBlankCondition,$I607="",
_xlpm.IsPeriodBlankCondition,ISBLANK($A608),
_xlpm.Calculation,IF(_xlpm.IsPeriodBlankCondition,"",IF(_xlpm.IsPrincipalRemainingBlankCondition,"",IF(_xlpm.IsPrincipalZeroCondition,"",_xlpm.CumulativePMICalculation))),
_xlpm.Calculation
)</f>
        <v/>
      </c>
      <c r="P608" s="4" t="str">
        <f t="shared" si="79"/>
        <v/>
      </c>
      <c r="Q608" s="4" t="str">
        <f>_xlfn.LET(
_xlpm.CumulativeHousingPaymentsIncludingAdditionalCosts,SUM($L$29:$L608),
_xlpm.PrincipalOwedCalculation,$B$10-$F608,
_xlpm.IsPrincipalLessThenOrEqualToMonthlyPaymentCondition,$I607&lt;=$B$10,
_xlpm.IsPrincipalZeroCondition,ROUND($I607,2) = 0,
_xlpm.IsPrincipalRemainingBlankCondition,$I607="",
_xlpm.IsPeriodBlankCondition,ISBLANK($A608),
_xlpm.Calculation,IF(_xlpm.IsPeriodBlankCondition,"",IF(_xlpm.IsPrincipalRemainingBlankCondition,"",IF(_xlpm.IsPrincipalZeroCondition,"",_xlpm.CumulativeHousingPaymentsIncludingAdditionalCosts))),
_xlpm.Calculation
)</f>
        <v/>
      </c>
    </row>
    <row r="609" spans="2:17" x14ac:dyDescent="0.3">
      <c r="B609" s="34" t="str">
        <f t="shared" si="77"/>
        <v/>
      </c>
      <c r="C609" s="53">
        <v>0.1</v>
      </c>
      <c r="D609" s="35" t="str">
        <f>_xlfn.LET(
_xlpm.Payment,IF(OR($C609&lt;&gt;$C608,$C608=""),-PMT($C609/12,COUNT($A609:$A$628),$I608),$D608),
_xlpm.IsPrincipalRemainingZeroCondition,ROUND($I608,2)=0,
_xlpm.IsPrincipalRemainingBlankCondition,$I608="",
_xlpm.IsPeriodBlankCondition,ISBLANK($A609),
_xlpm.Calculation,IF(_xlpm.IsPeriodBlankCondition,"",IF(_xlpm.IsPrincipalRemainingBlankCondition,"",IF(_xlpm.IsPrincipalRemainingZeroCondition,"",_xlpm.Payment))),
_xlpm.Calculation
)</f>
        <v/>
      </c>
      <c r="E609" s="4" t="str">
        <f t="shared" si="78"/>
        <v/>
      </c>
      <c r="F609" s="4" t="str" cm="1">
        <f t="array" ref="F609">_xlfn.LET(
_xlpm.InterestCalculation,$I608*($C609/12),
_xlpm.IsPrincipalRemainingZeroCondition,ROUND($I608,2)=0,
_xlpm.IsPrincipalRemainingBlankCondition,$I608="",
_xlpm.IsPeriodBlankCondition,ISBLANK($A609),
_xlpm.Calculation,IF(_xlpm.IsPeriodBlankCondition,"",IF(_xlpm.IsPrincipalRemainingBlankCondition,"",IF(_xlpm.IsPrincipalRemainingZeroCondition,"",_xlpm.InterestCalculation))),
_xlpm.Calculation
)</f>
        <v/>
      </c>
      <c r="G609" s="4" t="str">
        <f t="shared" si="72"/>
        <v/>
      </c>
      <c r="H609" s="4"/>
      <c r="I609" s="4" t="str">
        <f t="shared" si="73"/>
        <v/>
      </c>
      <c r="J609" s="4" t="str">
        <f t="shared" si="74"/>
        <v/>
      </c>
      <c r="K609" s="4" t="str">
        <f t="shared" si="75"/>
        <v/>
      </c>
      <c r="L609" s="4" t="str">
        <f t="shared" si="76"/>
        <v/>
      </c>
      <c r="M609" s="4" t="str">
        <f>_xlfn.LET(
_xlpm.CumulativeInterestCalculation,SUM($F$29:$F609),
_xlpm.IsPrincipalZeroCondition,ROUND($I608,2) = 0,
_xlpm.IsPrincipalRemainingBlankCondition,$I608="",
_xlpm.IsPeriodBlankCondition,ISBLANK($A609),
_xlpm.Calculation,IF(_xlpm.IsPeriodBlankCondition,"",IF(_xlpm.IsPrincipalRemainingBlankCondition,"",IF(_xlpm.IsPrincipalZeroCondition,"",_xlpm.CumulativeInterestCalculation))),
_xlpm.Calculation
)</f>
        <v/>
      </c>
      <c r="N609" s="4" t="str">
        <f>_xlfn.LET(
_xlpm.CumulativePrincipalCalculation,SUM($G$29:$H609),
_xlpm.CumulativePrincipalCalculationIfPrincipalLessThenOrEqualToMonthlyPaymentCondition,$N608+$H609,
_xlpm.PrincipalOwedCalculation,$B$10-$F609,
_xlpm.IsPrincipalLessThenOrEqualToMonthlyPaymentCondition,$I608&lt;=$B$10,
_xlpm.IsPrincipalZeroCondition,ROUND($I608,2) = 0,
_xlpm.IsPrincipalRemainingBlankCondition,$I608="",
_xlpm.IsPeriodBlankCondition,ISBLANK($A609),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609" s="4" t="str">
        <f>_xlfn.LET(
_xlpm.CumulativePMICalculation,SUM($K$29:$K609),
_xlpm.IsPrincipalZeroCondition,ROUND($I608,2) = 0,
_xlpm.IsPrincipalRemainingBlankCondition,$I608="",
_xlpm.IsPeriodBlankCondition,ISBLANK($A609),
_xlpm.Calculation,IF(_xlpm.IsPeriodBlankCondition,"",IF(_xlpm.IsPrincipalRemainingBlankCondition,"",IF(_xlpm.IsPrincipalZeroCondition,"",_xlpm.CumulativePMICalculation))),
_xlpm.Calculation
)</f>
        <v/>
      </c>
      <c r="P609" s="4" t="str">
        <f t="shared" si="79"/>
        <v/>
      </c>
      <c r="Q609" s="4" t="str">
        <f>_xlfn.LET(
_xlpm.CumulativeHousingPaymentsIncludingAdditionalCosts,SUM($L$29:$L609),
_xlpm.PrincipalOwedCalculation,$B$10-$F609,
_xlpm.IsPrincipalLessThenOrEqualToMonthlyPaymentCondition,$I608&lt;=$B$10,
_xlpm.IsPrincipalZeroCondition,ROUND($I608,2) = 0,
_xlpm.IsPrincipalRemainingBlankCondition,$I608="",
_xlpm.IsPeriodBlankCondition,ISBLANK($A609),
_xlpm.Calculation,IF(_xlpm.IsPeriodBlankCondition,"",IF(_xlpm.IsPrincipalRemainingBlankCondition,"",IF(_xlpm.IsPrincipalZeroCondition,"",_xlpm.CumulativeHousingPaymentsIncludingAdditionalCosts))),
_xlpm.Calculation
)</f>
        <v/>
      </c>
    </row>
    <row r="610" spans="2:17" x14ac:dyDescent="0.3">
      <c r="B610" s="34" t="str">
        <f t="shared" si="77"/>
        <v/>
      </c>
      <c r="C610" s="53">
        <v>0.1</v>
      </c>
      <c r="D610" s="35" t="str">
        <f>_xlfn.LET(
_xlpm.Payment,IF(OR($C610&lt;&gt;$C609,$C609=""),-PMT($C610/12,COUNT($A610:$A$628),$I609),$D609),
_xlpm.IsPrincipalRemainingZeroCondition,ROUND($I609,2)=0,
_xlpm.IsPrincipalRemainingBlankCondition,$I609="",
_xlpm.IsPeriodBlankCondition,ISBLANK($A610),
_xlpm.Calculation,IF(_xlpm.IsPeriodBlankCondition,"",IF(_xlpm.IsPrincipalRemainingBlankCondition,"",IF(_xlpm.IsPrincipalRemainingZeroCondition,"",_xlpm.Payment))),
_xlpm.Calculation
)</f>
        <v/>
      </c>
      <c r="E610" s="4" t="str">
        <f t="shared" si="78"/>
        <v/>
      </c>
      <c r="F610" s="4" t="str" cm="1">
        <f t="array" ref="F610">_xlfn.LET(
_xlpm.InterestCalculation,$I609*($C610/12),
_xlpm.IsPrincipalRemainingZeroCondition,ROUND($I609,2)=0,
_xlpm.IsPrincipalRemainingBlankCondition,$I609="",
_xlpm.IsPeriodBlankCondition,ISBLANK($A610),
_xlpm.Calculation,IF(_xlpm.IsPeriodBlankCondition,"",IF(_xlpm.IsPrincipalRemainingBlankCondition,"",IF(_xlpm.IsPrincipalRemainingZeroCondition,"",_xlpm.InterestCalculation))),
_xlpm.Calculation
)</f>
        <v/>
      </c>
      <c r="G610" s="4" t="str">
        <f t="shared" si="72"/>
        <v/>
      </c>
      <c r="H610" s="4"/>
      <c r="I610" s="4" t="str">
        <f t="shared" si="73"/>
        <v/>
      </c>
      <c r="J610" s="4" t="str">
        <f t="shared" si="74"/>
        <v/>
      </c>
      <c r="K610" s="4" t="str">
        <f t="shared" si="75"/>
        <v/>
      </c>
      <c r="L610" s="4" t="str">
        <f t="shared" si="76"/>
        <v/>
      </c>
      <c r="M610" s="4" t="str">
        <f>_xlfn.LET(
_xlpm.CumulativeInterestCalculation,SUM($F$29:$F610),
_xlpm.IsPrincipalZeroCondition,ROUND($I609,2) = 0,
_xlpm.IsPrincipalRemainingBlankCondition,$I609="",
_xlpm.IsPeriodBlankCondition,ISBLANK($A610),
_xlpm.Calculation,IF(_xlpm.IsPeriodBlankCondition,"",IF(_xlpm.IsPrincipalRemainingBlankCondition,"",IF(_xlpm.IsPrincipalZeroCondition,"",_xlpm.CumulativeInterestCalculation))),
_xlpm.Calculation
)</f>
        <v/>
      </c>
      <c r="N610" s="4" t="str">
        <f>_xlfn.LET(
_xlpm.CumulativePrincipalCalculation,SUM($G$29:$H610),
_xlpm.CumulativePrincipalCalculationIfPrincipalLessThenOrEqualToMonthlyPaymentCondition,$N609+$H610,
_xlpm.PrincipalOwedCalculation,$B$10-$F610,
_xlpm.IsPrincipalLessThenOrEqualToMonthlyPaymentCondition,$I609&lt;=$B$10,
_xlpm.IsPrincipalZeroCondition,ROUND($I609,2) = 0,
_xlpm.IsPrincipalRemainingBlankCondition,$I609="",
_xlpm.IsPeriodBlankCondition,ISBLANK($A610),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610" s="4" t="str">
        <f>_xlfn.LET(
_xlpm.CumulativePMICalculation,SUM($K$29:$K610),
_xlpm.IsPrincipalZeroCondition,ROUND($I609,2) = 0,
_xlpm.IsPrincipalRemainingBlankCondition,$I609="",
_xlpm.IsPeriodBlankCondition,ISBLANK($A610),
_xlpm.Calculation,IF(_xlpm.IsPeriodBlankCondition,"",IF(_xlpm.IsPrincipalRemainingBlankCondition,"",IF(_xlpm.IsPrincipalZeroCondition,"",_xlpm.CumulativePMICalculation))),
_xlpm.Calculation
)</f>
        <v/>
      </c>
      <c r="P610" s="4" t="str">
        <f t="shared" si="79"/>
        <v/>
      </c>
      <c r="Q610" s="4" t="str">
        <f>_xlfn.LET(
_xlpm.CumulativeHousingPaymentsIncludingAdditionalCosts,SUM($L$29:$L610),
_xlpm.PrincipalOwedCalculation,$B$10-$F610,
_xlpm.IsPrincipalLessThenOrEqualToMonthlyPaymentCondition,$I609&lt;=$B$10,
_xlpm.IsPrincipalZeroCondition,ROUND($I609,2) = 0,
_xlpm.IsPrincipalRemainingBlankCondition,$I609="",
_xlpm.IsPeriodBlankCondition,ISBLANK($A610),
_xlpm.Calculation,IF(_xlpm.IsPeriodBlankCondition,"",IF(_xlpm.IsPrincipalRemainingBlankCondition,"",IF(_xlpm.IsPrincipalZeroCondition,"",_xlpm.CumulativeHousingPaymentsIncludingAdditionalCosts))),
_xlpm.Calculation
)</f>
        <v/>
      </c>
    </row>
    <row r="611" spans="2:17" x14ac:dyDescent="0.3">
      <c r="B611" s="34" t="str">
        <f t="shared" si="77"/>
        <v/>
      </c>
      <c r="C611" s="53">
        <v>0.1</v>
      </c>
      <c r="D611" s="35" t="str">
        <f>_xlfn.LET(
_xlpm.Payment,IF(OR($C611&lt;&gt;$C610,$C610=""),-PMT($C611/12,COUNT($A611:$A$628),$I610),$D610),
_xlpm.IsPrincipalRemainingZeroCondition,ROUND($I610,2)=0,
_xlpm.IsPrincipalRemainingBlankCondition,$I610="",
_xlpm.IsPeriodBlankCondition,ISBLANK($A611),
_xlpm.Calculation,IF(_xlpm.IsPeriodBlankCondition,"",IF(_xlpm.IsPrincipalRemainingBlankCondition,"",IF(_xlpm.IsPrincipalRemainingZeroCondition,"",_xlpm.Payment))),
_xlpm.Calculation
)</f>
        <v/>
      </c>
      <c r="E611" s="4" t="str">
        <f t="shared" si="78"/>
        <v/>
      </c>
      <c r="F611" s="4" t="str" cm="1">
        <f t="array" ref="F611">_xlfn.LET(
_xlpm.InterestCalculation,$I610*($C611/12),
_xlpm.IsPrincipalRemainingZeroCondition,ROUND($I610,2)=0,
_xlpm.IsPrincipalRemainingBlankCondition,$I610="",
_xlpm.IsPeriodBlankCondition,ISBLANK($A611),
_xlpm.Calculation,IF(_xlpm.IsPeriodBlankCondition,"",IF(_xlpm.IsPrincipalRemainingBlankCondition,"",IF(_xlpm.IsPrincipalRemainingZeroCondition,"",_xlpm.InterestCalculation))),
_xlpm.Calculation
)</f>
        <v/>
      </c>
      <c r="G611" s="4" t="str">
        <f t="shared" si="72"/>
        <v/>
      </c>
      <c r="H611" s="4"/>
      <c r="I611" s="4" t="str">
        <f t="shared" si="73"/>
        <v/>
      </c>
      <c r="J611" s="4" t="str">
        <f t="shared" si="74"/>
        <v/>
      </c>
      <c r="K611" s="4" t="str">
        <f t="shared" si="75"/>
        <v/>
      </c>
      <c r="L611" s="4" t="str">
        <f t="shared" si="76"/>
        <v/>
      </c>
      <c r="M611" s="4" t="str">
        <f>_xlfn.LET(
_xlpm.CumulativeInterestCalculation,SUM($F$29:$F611),
_xlpm.IsPrincipalZeroCondition,ROUND($I610,2) = 0,
_xlpm.IsPrincipalRemainingBlankCondition,$I610="",
_xlpm.IsPeriodBlankCondition,ISBLANK($A611),
_xlpm.Calculation,IF(_xlpm.IsPeriodBlankCondition,"",IF(_xlpm.IsPrincipalRemainingBlankCondition,"",IF(_xlpm.IsPrincipalZeroCondition,"",_xlpm.CumulativeInterestCalculation))),
_xlpm.Calculation
)</f>
        <v/>
      </c>
      <c r="N611" s="4" t="str">
        <f>_xlfn.LET(
_xlpm.CumulativePrincipalCalculation,SUM($G$29:$H611),
_xlpm.CumulativePrincipalCalculationIfPrincipalLessThenOrEqualToMonthlyPaymentCondition,$N610+$H611,
_xlpm.PrincipalOwedCalculation,$B$10-$F611,
_xlpm.IsPrincipalLessThenOrEqualToMonthlyPaymentCondition,$I610&lt;=$B$10,
_xlpm.IsPrincipalZeroCondition,ROUND($I610,2) = 0,
_xlpm.IsPrincipalRemainingBlankCondition,$I610="",
_xlpm.IsPeriodBlankCondition,ISBLANK($A611),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611" s="4" t="str">
        <f>_xlfn.LET(
_xlpm.CumulativePMICalculation,SUM($K$29:$K611),
_xlpm.IsPrincipalZeroCondition,ROUND($I610,2) = 0,
_xlpm.IsPrincipalRemainingBlankCondition,$I610="",
_xlpm.IsPeriodBlankCondition,ISBLANK($A611),
_xlpm.Calculation,IF(_xlpm.IsPeriodBlankCondition,"",IF(_xlpm.IsPrincipalRemainingBlankCondition,"",IF(_xlpm.IsPrincipalZeroCondition,"",_xlpm.CumulativePMICalculation))),
_xlpm.Calculation
)</f>
        <v/>
      </c>
      <c r="P611" s="4" t="str">
        <f t="shared" si="79"/>
        <v/>
      </c>
      <c r="Q611" s="4" t="str">
        <f>_xlfn.LET(
_xlpm.CumulativeHousingPaymentsIncludingAdditionalCosts,SUM($L$29:$L611),
_xlpm.PrincipalOwedCalculation,$B$10-$F611,
_xlpm.IsPrincipalLessThenOrEqualToMonthlyPaymentCondition,$I610&lt;=$B$10,
_xlpm.IsPrincipalZeroCondition,ROUND($I610,2) = 0,
_xlpm.IsPrincipalRemainingBlankCondition,$I610="",
_xlpm.IsPeriodBlankCondition,ISBLANK($A611),
_xlpm.Calculation,IF(_xlpm.IsPeriodBlankCondition,"",IF(_xlpm.IsPrincipalRemainingBlankCondition,"",IF(_xlpm.IsPrincipalZeroCondition,"",_xlpm.CumulativeHousingPaymentsIncludingAdditionalCosts))),
_xlpm.Calculation
)</f>
        <v/>
      </c>
    </row>
    <row r="612" spans="2:17" x14ac:dyDescent="0.3">
      <c r="B612" s="34" t="str">
        <f t="shared" si="77"/>
        <v/>
      </c>
      <c r="C612" s="53">
        <v>0.1</v>
      </c>
      <c r="D612" s="35" t="str">
        <f>_xlfn.LET(
_xlpm.Payment,IF(OR($C612&lt;&gt;$C611,$C611=""),-PMT($C612/12,COUNT($A612:$A$628),$I611),$D611),
_xlpm.IsPrincipalRemainingZeroCondition,ROUND($I611,2)=0,
_xlpm.IsPrincipalRemainingBlankCondition,$I611="",
_xlpm.IsPeriodBlankCondition,ISBLANK($A612),
_xlpm.Calculation,IF(_xlpm.IsPeriodBlankCondition,"",IF(_xlpm.IsPrincipalRemainingBlankCondition,"",IF(_xlpm.IsPrincipalRemainingZeroCondition,"",_xlpm.Payment))),
_xlpm.Calculation
)</f>
        <v/>
      </c>
      <c r="E612" s="4" t="str">
        <f t="shared" si="78"/>
        <v/>
      </c>
      <c r="F612" s="4" t="str" cm="1">
        <f t="array" ref="F612">_xlfn.LET(
_xlpm.InterestCalculation,$I611*($C612/12),
_xlpm.IsPrincipalRemainingZeroCondition,ROUND($I611,2)=0,
_xlpm.IsPrincipalRemainingBlankCondition,$I611="",
_xlpm.IsPeriodBlankCondition,ISBLANK($A612),
_xlpm.Calculation,IF(_xlpm.IsPeriodBlankCondition,"",IF(_xlpm.IsPrincipalRemainingBlankCondition,"",IF(_xlpm.IsPrincipalRemainingZeroCondition,"",_xlpm.InterestCalculation))),
_xlpm.Calculation
)</f>
        <v/>
      </c>
      <c r="G612" s="4" t="str">
        <f t="shared" si="72"/>
        <v/>
      </c>
      <c r="H612" s="4"/>
      <c r="I612" s="4" t="str">
        <f t="shared" si="73"/>
        <v/>
      </c>
      <c r="J612" s="4" t="str">
        <f t="shared" si="74"/>
        <v/>
      </c>
      <c r="K612" s="4" t="str">
        <f t="shared" si="75"/>
        <v/>
      </c>
      <c r="L612" s="4" t="str">
        <f t="shared" si="76"/>
        <v/>
      </c>
      <c r="M612" s="4" t="str">
        <f>_xlfn.LET(
_xlpm.CumulativeInterestCalculation,SUM($F$29:$F612),
_xlpm.IsPrincipalZeroCondition,ROUND($I611,2) = 0,
_xlpm.IsPrincipalRemainingBlankCondition,$I611="",
_xlpm.IsPeriodBlankCondition,ISBLANK($A612),
_xlpm.Calculation,IF(_xlpm.IsPeriodBlankCondition,"",IF(_xlpm.IsPrincipalRemainingBlankCondition,"",IF(_xlpm.IsPrincipalZeroCondition,"",_xlpm.CumulativeInterestCalculation))),
_xlpm.Calculation
)</f>
        <v/>
      </c>
      <c r="N612" s="4" t="str">
        <f>_xlfn.LET(
_xlpm.CumulativePrincipalCalculation,SUM($G$29:$H612),
_xlpm.CumulativePrincipalCalculationIfPrincipalLessThenOrEqualToMonthlyPaymentCondition,$N611+$H612,
_xlpm.PrincipalOwedCalculation,$B$10-$F612,
_xlpm.IsPrincipalLessThenOrEqualToMonthlyPaymentCondition,$I611&lt;=$B$10,
_xlpm.IsPrincipalZeroCondition,ROUND($I611,2) = 0,
_xlpm.IsPrincipalRemainingBlankCondition,$I611="",
_xlpm.IsPeriodBlankCondition,ISBLANK($A612),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612" s="4" t="str">
        <f>_xlfn.LET(
_xlpm.CumulativePMICalculation,SUM($K$29:$K612),
_xlpm.IsPrincipalZeroCondition,ROUND($I611,2) = 0,
_xlpm.IsPrincipalRemainingBlankCondition,$I611="",
_xlpm.IsPeriodBlankCondition,ISBLANK($A612),
_xlpm.Calculation,IF(_xlpm.IsPeriodBlankCondition,"",IF(_xlpm.IsPrincipalRemainingBlankCondition,"",IF(_xlpm.IsPrincipalZeroCondition,"",_xlpm.CumulativePMICalculation))),
_xlpm.Calculation
)</f>
        <v/>
      </c>
      <c r="P612" s="4" t="str">
        <f t="shared" si="79"/>
        <v/>
      </c>
      <c r="Q612" s="4" t="str">
        <f>_xlfn.LET(
_xlpm.CumulativeHousingPaymentsIncludingAdditionalCosts,SUM($L$29:$L612),
_xlpm.PrincipalOwedCalculation,$B$10-$F612,
_xlpm.IsPrincipalLessThenOrEqualToMonthlyPaymentCondition,$I611&lt;=$B$10,
_xlpm.IsPrincipalZeroCondition,ROUND($I611,2) = 0,
_xlpm.IsPrincipalRemainingBlankCondition,$I611="",
_xlpm.IsPeriodBlankCondition,ISBLANK($A612),
_xlpm.Calculation,IF(_xlpm.IsPeriodBlankCondition,"",IF(_xlpm.IsPrincipalRemainingBlankCondition,"",IF(_xlpm.IsPrincipalZeroCondition,"",_xlpm.CumulativeHousingPaymentsIncludingAdditionalCosts))),
_xlpm.Calculation
)</f>
        <v/>
      </c>
    </row>
    <row r="613" spans="2:17" x14ac:dyDescent="0.3">
      <c r="B613" s="34" t="str">
        <f t="shared" si="77"/>
        <v/>
      </c>
      <c r="C613" s="53">
        <v>0.1</v>
      </c>
      <c r="D613" s="35" t="str">
        <f>_xlfn.LET(
_xlpm.Payment,IF(OR($C613&lt;&gt;$C612,$C612=""),-PMT($C613/12,COUNT($A613:$A$628),$I612),$D612),
_xlpm.IsPrincipalRemainingZeroCondition,ROUND($I612,2)=0,
_xlpm.IsPrincipalRemainingBlankCondition,$I612="",
_xlpm.IsPeriodBlankCondition,ISBLANK($A613),
_xlpm.Calculation,IF(_xlpm.IsPeriodBlankCondition,"",IF(_xlpm.IsPrincipalRemainingBlankCondition,"",IF(_xlpm.IsPrincipalRemainingZeroCondition,"",_xlpm.Payment))),
_xlpm.Calculation
)</f>
        <v/>
      </c>
      <c r="E613" s="4" t="str">
        <f t="shared" si="78"/>
        <v/>
      </c>
      <c r="F613" s="4" t="str" cm="1">
        <f t="array" ref="F613">_xlfn.LET(
_xlpm.InterestCalculation,$I612*($C613/12),
_xlpm.IsPrincipalRemainingZeroCondition,ROUND($I612,2)=0,
_xlpm.IsPrincipalRemainingBlankCondition,$I612="",
_xlpm.IsPeriodBlankCondition,ISBLANK($A613),
_xlpm.Calculation,IF(_xlpm.IsPeriodBlankCondition,"",IF(_xlpm.IsPrincipalRemainingBlankCondition,"",IF(_xlpm.IsPrincipalRemainingZeroCondition,"",_xlpm.InterestCalculation))),
_xlpm.Calculation
)</f>
        <v/>
      </c>
      <c r="G613" s="4" t="str">
        <f t="shared" si="72"/>
        <v/>
      </c>
      <c r="H613" s="4"/>
      <c r="I613" s="4" t="str">
        <f t="shared" si="73"/>
        <v/>
      </c>
      <c r="J613" s="4" t="str">
        <f t="shared" si="74"/>
        <v/>
      </c>
      <c r="K613" s="4" t="str">
        <f t="shared" si="75"/>
        <v/>
      </c>
      <c r="L613" s="4" t="str">
        <f t="shared" si="76"/>
        <v/>
      </c>
      <c r="M613" s="4" t="str">
        <f>_xlfn.LET(
_xlpm.CumulativeInterestCalculation,SUM($F$29:$F613),
_xlpm.IsPrincipalZeroCondition,ROUND($I612,2) = 0,
_xlpm.IsPrincipalRemainingBlankCondition,$I612="",
_xlpm.IsPeriodBlankCondition,ISBLANK($A613),
_xlpm.Calculation,IF(_xlpm.IsPeriodBlankCondition,"",IF(_xlpm.IsPrincipalRemainingBlankCondition,"",IF(_xlpm.IsPrincipalZeroCondition,"",_xlpm.CumulativeInterestCalculation))),
_xlpm.Calculation
)</f>
        <v/>
      </c>
      <c r="N613" s="4" t="str">
        <f>_xlfn.LET(
_xlpm.CumulativePrincipalCalculation,SUM($G$29:$H613),
_xlpm.CumulativePrincipalCalculationIfPrincipalLessThenOrEqualToMonthlyPaymentCondition,$N612+$H613,
_xlpm.PrincipalOwedCalculation,$B$10-$F613,
_xlpm.IsPrincipalLessThenOrEqualToMonthlyPaymentCondition,$I612&lt;=$B$10,
_xlpm.IsPrincipalZeroCondition,ROUND($I612,2) = 0,
_xlpm.IsPrincipalRemainingBlankCondition,$I612="",
_xlpm.IsPeriodBlankCondition,ISBLANK($A613),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613" s="4" t="str">
        <f>_xlfn.LET(
_xlpm.CumulativePMICalculation,SUM($K$29:$K613),
_xlpm.IsPrincipalZeroCondition,ROUND($I612,2) = 0,
_xlpm.IsPrincipalRemainingBlankCondition,$I612="",
_xlpm.IsPeriodBlankCondition,ISBLANK($A613),
_xlpm.Calculation,IF(_xlpm.IsPeriodBlankCondition,"",IF(_xlpm.IsPrincipalRemainingBlankCondition,"",IF(_xlpm.IsPrincipalZeroCondition,"",_xlpm.CumulativePMICalculation))),
_xlpm.Calculation
)</f>
        <v/>
      </c>
      <c r="P613" s="4" t="str">
        <f t="shared" si="79"/>
        <v/>
      </c>
      <c r="Q613" s="4" t="str">
        <f>_xlfn.LET(
_xlpm.CumulativeHousingPaymentsIncludingAdditionalCosts,SUM($L$29:$L613),
_xlpm.PrincipalOwedCalculation,$B$10-$F613,
_xlpm.IsPrincipalLessThenOrEqualToMonthlyPaymentCondition,$I612&lt;=$B$10,
_xlpm.IsPrincipalZeroCondition,ROUND($I612,2) = 0,
_xlpm.IsPrincipalRemainingBlankCondition,$I612="",
_xlpm.IsPeriodBlankCondition,ISBLANK($A613),
_xlpm.Calculation,IF(_xlpm.IsPeriodBlankCondition,"",IF(_xlpm.IsPrincipalRemainingBlankCondition,"",IF(_xlpm.IsPrincipalZeroCondition,"",_xlpm.CumulativeHousingPaymentsIncludingAdditionalCosts))),
_xlpm.Calculation
)</f>
        <v/>
      </c>
    </row>
    <row r="614" spans="2:17" x14ac:dyDescent="0.3">
      <c r="B614" s="34" t="str">
        <f t="shared" si="77"/>
        <v/>
      </c>
      <c r="C614" s="53">
        <v>0.1</v>
      </c>
      <c r="D614" s="35" t="str">
        <f>_xlfn.LET(
_xlpm.Payment,IF(OR($C614&lt;&gt;$C613,$C613=""),-PMT($C614/12,COUNT($A614:$A$628),$I613),$D613),
_xlpm.IsPrincipalRemainingZeroCondition,ROUND($I613,2)=0,
_xlpm.IsPrincipalRemainingBlankCondition,$I613="",
_xlpm.IsPeriodBlankCondition,ISBLANK($A614),
_xlpm.Calculation,IF(_xlpm.IsPeriodBlankCondition,"",IF(_xlpm.IsPrincipalRemainingBlankCondition,"",IF(_xlpm.IsPrincipalRemainingZeroCondition,"",_xlpm.Payment))),
_xlpm.Calculation
)</f>
        <v/>
      </c>
      <c r="E614" s="4" t="str">
        <f t="shared" si="78"/>
        <v/>
      </c>
      <c r="F614" s="4" t="str" cm="1">
        <f t="array" ref="F614">_xlfn.LET(
_xlpm.InterestCalculation,$I613*($C614/12),
_xlpm.IsPrincipalRemainingZeroCondition,ROUND($I613,2)=0,
_xlpm.IsPrincipalRemainingBlankCondition,$I613="",
_xlpm.IsPeriodBlankCondition,ISBLANK($A614),
_xlpm.Calculation,IF(_xlpm.IsPeriodBlankCondition,"",IF(_xlpm.IsPrincipalRemainingBlankCondition,"",IF(_xlpm.IsPrincipalRemainingZeroCondition,"",_xlpm.InterestCalculation))),
_xlpm.Calculation
)</f>
        <v/>
      </c>
      <c r="G614" s="4" t="str">
        <f t="shared" si="72"/>
        <v/>
      </c>
      <c r="H614" s="4"/>
      <c r="I614" s="4" t="str">
        <f t="shared" si="73"/>
        <v/>
      </c>
      <c r="J614" s="4" t="str">
        <f t="shared" si="74"/>
        <v/>
      </c>
      <c r="K614" s="4" t="str">
        <f t="shared" si="75"/>
        <v/>
      </c>
      <c r="L614" s="4" t="str">
        <f t="shared" si="76"/>
        <v/>
      </c>
      <c r="M614" s="4" t="str">
        <f>_xlfn.LET(
_xlpm.CumulativeInterestCalculation,SUM($F$29:$F614),
_xlpm.IsPrincipalZeroCondition,ROUND($I613,2) = 0,
_xlpm.IsPrincipalRemainingBlankCondition,$I613="",
_xlpm.IsPeriodBlankCondition,ISBLANK($A614),
_xlpm.Calculation,IF(_xlpm.IsPeriodBlankCondition,"",IF(_xlpm.IsPrincipalRemainingBlankCondition,"",IF(_xlpm.IsPrincipalZeroCondition,"",_xlpm.CumulativeInterestCalculation))),
_xlpm.Calculation
)</f>
        <v/>
      </c>
      <c r="N614" s="4" t="str">
        <f>_xlfn.LET(
_xlpm.CumulativePrincipalCalculation,SUM($G$29:$H614),
_xlpm.CumulativePrincipalCalculationIfPrincipalLessThenOrEqualToMonthlyPaymentCondition,$N613+$H614,
_xlpm.PrincipalOwedCalculation,$B$10-$F614,
_xlpm.IsPrincipalLessThenOrEqualToMonthlyPaymentCondition,$I613&lt;=$B$10,
_xlpm.IsPrincipalZeroCondition,ROUND($I613,2) = 0,
_xlpm.IsPrincipalRemainingBlankCondition,$I613="",
_xlpm.IsPeriodBlankCondition,ISBLANK($A614),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614" s="4" t="str">
        <f>_xlfn.LET(
_xlpm.CumulativePMICalculation,SUM($K$29:$K614),
_xlpm.IsPrincipalZeroCondition,ROUND($I613,2) = 0,
_xlpm.IsPrincipalRemainingBlankCondition,$I613="",
_xlpm.IsPeriodBlankCondition,ISBLANK($A614),
_xlpm.Calculation,IF(_xlpm.IsPeriodBlankCondition,"",IF(_xlpm.IsPrincipalRemainingBlankCondition,"",IF(_xlpm.IsPrincipalZeroCondition,"",_xlpm.CumulativePMICalculation))),
_xlpm.Calculation
)</f>
        <v/>
      </c>
      <c r="P614" s="4" t="str">
        <f t="shared" si="79"/>
        <v/>
      </c>
      <c r="Q614" s="4" t="str">
        <f>_xlfn.LET(
_xlpm.CumulativeHousingPaymentsIncludingAdditionalCosts,SUM($L$29:$L614),
_xlpm.PrincipalOwedCalculation,$B$10-$F614,
_xlpm.IsPrincipalLessThenOrEqualToMonthlyPaymentCondition,$I613&lt;=$B$10,
_xlpm.IsPrincipalZeroCondition,ROUND($I613,2) = 0,
_xlpm.IsPrincipalRemainingBlankCondition,$I613="",
_xlpm.IsPeriodBlankCondition,ISBLANK($A614),
_xlpm.Calculation,IF(_xlpm.IsPeriodBlankCondition,"",IF(_xlpm.IsPrincipalRemainingBlankCondition,"",IF(_xlpm.IsPrincipalZeroCondition,"",_xlpm.CumulativeHousingPaymentsIncludingAdditionalCosts))),
_xlpm.Calculation
)</f>
        <v/>
      </c>
    </row>
    <row r="615" spans="2:17" x14ac:dyDescent="0.3">
      <c r="B615" s="34" t="str">
        <f t="shared" si="77"/>
        <v/>
      </c>
      <c r="C615" s="53">
        <v>0.1</v>
      </c>
      <c r="D615" s="35" t="str">
        <f>_xlfn.LET(
_xlpm.Payment,IF(OR($C615&lt;&gt;$C614,$C614=""),-PMT($C615/12,COUNT($A615:$A$628),$I614),$D614),
_xlpm.IsPrincipalRemainingZeroCondition,ROUND($I614,2)=0,
_xlpm.IsPrincipalRemainingBlankCondition,$I614="",
_xlpm.IsPeriodBlankCondition,ISBLANK($A615),
_xlpm.Calculation,IF(_xlpm.IsPeriodBlankCondition,"",IF(_xlpm.IsPrincipalRemainingBlankCondition,"",IF(_xlpm.IsPrincipalRemainingZeroCondition,"",_xlpm.Payment))),
_xlpm.Calculation
)</f>
        <v/>
      </c>
      <c r="E615" s="4" t="str">
        <f t="shared" si="78"/>
        <v/>
      </c>
      <c r="F615" s="4" t="str" cm="1">
        <f t="array" ref="F615">_xlfn.LET(
_xlpm.InterestCalculation,$I614*($C615/12),
_xlpm.IsPrincipalRemainingZeroCondition,ROUND($I614,2)=0,
_xlpm.IsPrincipalRemainingBlankCondition,$I614="",
_xlpm.IsPeriodBlankCondition,ISBLANK($A615),
_xlpm.Calculation,IF(_xlpm.IsPeriodBlankCondition,"",IF(_xlpm.IsPrincipalRemainingBlankCondition,"",IF(_xlpm.IsPrincipalRemainingZeroCondition,"",_xlpm.InterestCalculation))),
_xlpm.Calculation
)</f>
        <v/>
      </c>
      <c r="G615" s="4" t="str">
        <f t="shared" si="72"/>
        <v/>
      </c>
      <c r="H615" s="4"/>
      <c r="I615" s="4" t="str">
        <f t="shared" si="73"/>
        <v/>
      </c>
      <c r="J615" s="4" t="str">
        <f t="shared" si="74"/>
        <v/>
      </c>
      <c r="K615" s="4" t="str">
        <f t="shared" si="75"/>
        <v/>
      </c>
      <c r="L615" s="4" t="str">
        <f t="shared" si="76"/>
        <v/>
      </c>
      <c r="M615" s="4" t="str">
        <f>_xlfn.LET(
_xlpm.CumulativeInterestCalculation,SUM($F$29:$F615),
_xlpm.IsPrincipalZeroCondition,ROUND($I614,2) = 0,
_xlpm.IsPrincipalRemainingBlankCondition,$I614="",
_xlpm.IsPeriodBlankCondition,ISBLANK($A615),
_xlpm.Calculation,IF(_xlpm.IsPeriodBlankCondition,"",IF(_xlpm.IsPrincipalRemainingBlankCondition,"",IF(_xlpm.IsPrincipalZeroCondition,"",_xlpm.CumulativeInterestCalculation))),
_xlpm.Calculation
)</f>
        <v/>
      </c>
      <c r="N615" s="4" t="str">
        <f>_xlfn.LET(
_xlpm.CumulativePrincipalCalculation,SUM($G$29:$H615),
_xlpm.CumulativePrincipalCalculationIfPrincipalLessThenOrEqualToMonthlyPaymentCondition,$N614+$H615,
_xlpm.PrincipalOwedCalculation,$B$10-$F615,
_xlpm.IsPrincipalLessThenOrEqualToMonthlyPaymentCondition,$I614&lt;=$B$10,
_xlpm.IsPrincipalZeroCondition,ROUND($I614,2) = 0,
_xlpm.IsPrincipalRemainingBlankCondition,$I614="",
_xlpm.IsPeriodBlankCondition,ISBLANK($A615),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615" s="4" t="str">
        <f>_xlfn.LET(
_xlpm.CumulativePMICalculation,SUM($K$29:$K615),
_xlpm.IsPrincipalZeroCondition,ROUND($I614,2) = 0,
_xlpm.IsPrincipalRemainingBlankCondition,$I614="",
_xlpm.IsPeriodBlankCondition,ISBLANK($A615),
_xlpm.Calculation,IF(_xlpm.IsPeriodBlankCondition,"",IF(_xlpm.IsPrincipalRemainingBlankCondition,"",IF(_xlpm.IsPrincipalZeroCondition,"",_xlpm.CumulativePMICalculation))),
_xlpm.Calculation
)</f>
        <v/>
      </c>
      <c r="P615" s="4" t="str">
        <f t="shared" si="79"/>
        <v/>
      </c>
      <c r="Q615" s="4" t="str">
        <f>_xlfn.LET(
_xlpm.CumulativeHousingPaymentsIncludingAdditionalCosts,SUM($L$29:$L615),
_xlpm.PrincipalOwedCalculation,$B$10-$F615,
_xlpm.IsPrincipalLessThenOrEqualToMonthlyPaymentCondition,$I614&lt;=$B$10,
_xlpm.IsPrincipalZeroCondition,ROUND($I614,2) = 0,
_xlpm.IsPrincipalRemainingBlankCondition,$I614="",
_xlpm.IsPeriodBlankCondition,ISBLANK($A615),
_xlpm.Calculation,IF(_xlpm.IsPeriodBlankCondition,"",IF(_xlpm.IsPrincipalRemainingBlankCondition,"",IF(_xlpm.IsPrincipalZeroCondition,"",_xlpm.CumulativeHousingPaymentsIncludingAdditionalCosts))),
_xlpm.Calculation
)</f>
        <v/>
      </c>
    </row>
    <row r="616" spans="2:17" x14ac:dyDescent="0.3">
      <c r="B616" s="34" t="str">
        <f t="shared" si="77"/>
        <v/>
      </c>
      <c r="C616" s="53">
        <v>0.1</v>
      </c>
      <c r="D616" s="35" t="str">
        <f>_xlfn.LET(
_xlpm.Payment,IF(OR($C616&lt;&gt;$C615,$C615=""),-PMT($C616/12,COUNT($A616:$A$628),$I615),$D615),
_xlpm.IsPrincipalRemainingZeroCondition,ROUND($I615,2)=0,
_xlpm.IsPrincipalRemainingBlankCondition,$I615="",
_xlpm.IsPeriodBlankCondition,ISBLANK($A616),
_xlpm.Calculation,IF(_xlpm.IsPeriodBlankCondition,"",IF(_xlpm.IsPrincipalRemainingBlankCondition,"",IF(_xlpm.IsPrincipalRemainingZeroCondition,"",_xlpm.Payment))),
_xlpm.Calculation
)</f>
        <v/>
      </c>
      <c r="E616" s="4" t="str">
        <f t="shared" si="78"/>
        <v/>
      </c>
      <c r="F616" s="4" t="str" cm="1">
        <f t="array" ref="F616">_xlfn.LET(
_xlpm.InterestCalculation,$I615*($C616/12),
_xlpm.IsPrincipalRemainingZeroCondition,ROUND($I615,2)=0,
_xlpm.IsPrincipalRemainingBlankCondition,$I615="",
_xlpm.IsPeriodBlankCondition,ISBLANK($A616),
_xlpm.Calculation,IF(_xlpm.IsPeriodBlankCondition,"",IF(_xlpm.IsPrincipalRemainingBlankCondition,"",IF(_xlpm.IsPrincipalRemainingZeroCondition,"",_xlpm.InterestCalculation))),
_xlpm.Calculation
)</f>
        <v/>
      </c>
      <c r="G616" s="4" t="str">
        <f t="shared" si="72"/>
        <v/>
      </c>
      <c r="H616" s="4"/>
      <c r="I616" s="4" t="str">
        <f t="shared" si="73"/>
        <v/>
      </c>
      <c r="J616" s="4" t="str">
        <f t="shared" si="74"/>
        <v/>
      </c>
      <c r="K616" s="4" t="str">
        <f t="shared" si="75"/>
        <v/>
      </c>
      <c r="L616" s="4" t="str">
        <f t="shared" si="76"/>
        <v/>
      </c>
      <c r="M616" s="4" t="str">
        <f>_xlfn.LET(
_xlpm.CumulativeInterestCalculation,SUM($F$29:$F616),
_xlpm.IsPrincipalZeroCondition,ROUND($I615,2) = 0,
_xlpm.IsPrincipalRemainingBlankCondition,$I615="",
_xlpm.IsPeriodBlankCondition,ISBLANK($A616),
_xlpm.Calculation,IF(_xlpm.IsPeriodBlankCondition,"",IF(_xlpm.IsPrincipalRemainingBlankCondition,"",IF(_xlpm.IsPrincipalZeroCondition,"",_xlpm.CumulativeInterestCalculation))),
_xlpm.Calculation
)</f>
        <v/>
      </c>
      <c r="N616" s="4" t="str">
        <f>_xlfn.LET(
_xlpm.CumulativePrincipalCalculation,SUM($G$29:$H616),
_xlpm.CumulativePrincipalCalculationIfPrincipalLessThenOrEqualToMonthlyPaymentCondition,$N615+$H616,
_xlpm.PrincipalOwedCalculation,$B$10-$F616,
_xlpm.IsPrincipalLessThenOrEqualToMonthlyPaymentCondition,$I615&lt;=$B$10,
_xlpm.IsPrincipalZeroCondition,ROUND($I615,2) = 0,
_xlpm.IsPrincipalRemainingBlankCondition,$I615="",
_xlpm.IsPeriodBlankCondition,ISBLANK($A616),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616" s="4" t="str">
        <f>_xlfn.LET(
_xlpm.CumulativePMICalculation,SUM($K$29:$K616),
_xlpm.IsPrincipalZeroCondition,ROUND($I615,2) = 0,
_xlpm.IsPrincipalRemainingBlankCondition,$I615="",
_xlpm.IsPeriodBlankCondition,ISBLANK($A616),
_xlpm.Calculation,IF(_xlpm.IsPeriodBlankCondition,"",IF(_xlpm.IsPrincipalRemainingBlankCondition,"",IF(_xlpm.IsPrincipalZeroCondition,"",_xlpm.CumulativePMICalculation))),
_xlpm.Calculation
)</f>
        <v/>
      </c>
      <c r="P616" s="4" t="str">
        <f t="shared" si="79"/>
        <v/>
      </c>
      <c r="Q616" s="4" t="str">
        <f>_xlfn.LET(
_xlpm.CumulativeHousingPaymentsIncludingAdditionalCosts,SUM($L$29:$L616),
_xlpm.PrincipalOwedCalculation,$B$10-$F616,
_xlpm.IsPrincipalLessThenOrEqualToMonthlyPaymentCondition,$I615&lt;=$B$10,
_xlpm.IsPrincipalZeroCondition,ROUND($I615,2) = 0,
_xlpm.IsPrincipalRemainingBlankCondition,$I615="",
_xlpm.IsPeriodBlankCondition,ISBLANK($A616),
_xlpm.Calculation,IF(_xlpm.IsPeriodBlankCondition,"",IF(_xlpm.IsPrincipalRemainingBlankCondition,"",IF(_xlpm.IsPrincipalZeroCondition,"",_xlpm.CumulativeHousingPaymentsIncludingAdditionalCosts))),
_xlpm.Calculation
)</f>
        <v/>
      </c>
    </row>
    <row r="617" spans="2:17" x14ac:dyDescent="0.3">
      <c r="B617" s="34" t="str">
        <f t="shared" si="77"/>
        <v/>
      </c>
      <c r="C617" s="53">
        <v>0.1</v>
      </c>
      <c r="D617" s="35" t="str">
        <f>_xlfn.LET(
_xlpm.Payment,IF(OR($C617&lt;&gt;$C616,$C616=""),-PMT($C617/12,COUNT($A617:$A$628),$I616),$D616),
_xlpm.IsPrincipalRemainingZeroCondition,ROUND($I616,2)=0,
_xlpm.IsPrincipalRemainingBlankCondition,$I616="",
_xlpm.IsPeriodBlankCondition,ISBLANK($A617),
_xlpm.Calculation,IF(_xlpm.IsPeriodBlankCondition,"",IF(_xlpm.IsPrincipalRemainingBlankCondition,"",IF(_xlpm.IsPrincipalRemainingZeroCondition,"",_xlpm.Payment))),
_xlpm.Calculation
)</f>
        <v/>
      </c>
      <c r="E617" s="4" t="str">
        <f t="shared" si="78"/>
        <v/>
      </c>
      <c r="F617" s="4" t="str" cm="1">
        <f t="array" ref="F617">_xlfn.LET(
_xlpm.InterestCalculation,$I616*($C617/12),
_xlpm.IsPrincipalRemainingZeroCondition,ROUND($I616,2)=0,
_xlpm.IsPrincipalRemainingBlankCondition,$I616="",
_xlpm.IsPeriodBlankCondition,ISBLANK($A617),
_xlpm.Calculation,IF(_xlpm.IsPeriodBlankCondition,"",IF(_xlpm.IsPrincipalRemainingBlankCondition,"",IF(_xlpm.IsPrincipalRemainingZeroCondition,"",_xlpm.InterestCalculation))),
_xlpm.Calculation
)</f>
        <v/>
      </c>
      <c r="G617" s="4" t="str">
        <f t="shared" si="72"/>
        <v/>
      </c>
      <c r="H617" s="4"/>
      <c r="I617" s="4" t="str">
        <f t="shared" si="73"/>
        <v/>
      </c>
      <c r="J617" s="4" t="str">
        <f t="shared" si="74"/>
        <v/>
      </c>
      <c r="K617" s="4" t="str">
        <f t="shared" si="75"/>
        <v/>
      </c>
      <c r="L617" s="4" t="str">
        <f t="shared" si="76"/>
        <v/>
      </c>
      <c r="M617" s="4" t="str">
        <f>_xlfn.LET(
_xlpm.CumulativeInterestCalculation,SUM($F$29:$F617),
_xlpm.IsPrincipalZeroCondition,ROUND($I616,2) = 0,
_xlpm.IsPrincipalRemainingBlankCondition,$I616="",
_xlpm.IsPeriodBlankCondition,ISBLANK($A617),
_xlpm.Calculation,IF(_xlpm.IsPeriodBlankCondition,"",IF(_xlpm.IsPrincipalRemainingBlankCondition,"",IF(_xlpm.IsPrincipalZeroCondition,"",_xlpm.CumulativeInterestCalculation))),
_xlpm.Calculation
)</f>
        <v/>
      </c>
      <c r="N617" s="4" t="str">
        <f>_xlfn.LET(
_xlpm.CumulativePrincipalCalculation,SUM($G$29:$H617),
_xlpm.CumulativePrincipalCalculationIfPrincipalLessThenOrEqualToMonthlyPaymentCondition,$N616+$H617,
_xlpm.PrincipalOwedCalculation,$B$10-$F617,
_xlpm.IsPrincipalLessThenOrEqualToMonthlyPaymentCondition,$I616&lt;=$B$10,
_xlpm.IsPrincipalZeroCondition,ROUND($I616,2) = 0,
_xlpm.IsPrincipalRemainingBlankCondition,$I616="",
_xlpm.IsPeriodBlankCondition,ISBLANK($A617),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617" s="4" t="str">
        <f>_xlfn.LET(
_xlpm.CumulativePMICalculation,SUM($K$29:$K617),
_xlpm.IsPrincipalZeroCondition,ROUND($I616,2) = 0,
_xlpm.IsPrincipalRemainingBlankCondition,$I616="",
_xlpm.IsPeriodBlankCondition,ISBLANK($A617),
_xlpm.Calculation,IF(_xlpm.IsPeriodBlankCondition,"",IF(_xlpm.IsPrincipalRemainingBlankCondition,"",IF(_xlpm.IsPrincipalZeroCondition,"",_xlpm.CumulativePMICalculation))),
_xlpm.Calculation
)</f>
        <v/>
      </c>
      <c r="P617" s="4" t="str">
        <f t="shared" si="79"/>
        <v/>
      </c>
      <c r="Q617" s="4" t="str">
        <f>_xlfn.LET(
_xlpm.CumulativeHousingPaymentsIncludingAdditionalCosts,SUM($L$29:$L617),
_xlpm.PrincipalOwedCalculation,$B$10-$F617,
_xlpm.IsPrincipalLessThenOrEqualToMonthlyPaymentCondition,$I616&lt;=$B$10,
_xlpm.IsPrincipalZeroCondition,ROUND($I616,2) = 0,
_xlpm.IsPrincipalRemainingBlankCondition,$I616="",
_xlpm.IsPeriodBlankCondition,ISBLANK($A617),
_xlpm.Calculation,IF(_xlpm.IsPeriodBlankCondition,"",IF(_xlpm.IsPrincipalRemainingBlankCondition,"",IF(_xlpm.IsPrincipalZeroCondition,"",_xlpm.CumulativeHousingPaymentsIncludingAdditionalCosts))),
_xlpm.Calculation
)</f>
        <v/>
      </c>
    </row>
    <row r="618" spans="2:17" x14ac:dyDescent="0.3">
      <c r="B618" s="34" t="str">
        <f t="shared" si="77"/>
        <v/>
      </c>
      <c r="C618" s="53">
        <v>0.1</v>
      </c>
      <c r="D618" s="35" t="str">
        <f>_xlfn.LET(
_xlpm.Payment,IF(OR($C618&lt;&gt;$C617,$C617=""),-PMT($C618/12,COUNT($A618:$A$628),$I617),$D617),
_xlpm.IsPrincipalRemainingZeroCondition,ROUND($I617,2)=0,
_xlpm.IsPrincipalRemainingBlankCondition,$I617="",
_xlpm.IsPeriodBlankCondition,ISBLANK($A618),
_xlpm.Calculation,IF(_xlpm.IsPeriodBlankCondition,"",IF(_xlpm.IsPrincipalRemainingBlankCondition,"",IF(_xlpm.IsPrincipalRemainingZeroCondition,"",_xlpm.Payment))),
_xlpm.Calculation
)</f>
        <v/>
      </c>
      <c r="E618" s="4" t="str">
        <f t="shared" si="78"/>
        <v/>
      </c>
      <c r="F618" s="4" t="str" cm="1">
        <f t="array" ref="F618">_xlfn.LET(
_xlpm.InterestCalculation,$I617*($C618/12),
_xlpm.IsPrincipalRemainingZeroCondition,ROUND($I617,2)=0,
_xlpm.IsPrincipalRemainingBlankCondition,$I617="",
_xlpm.IsPeriodBlankCondition,ISBLANK($A618),
_xlpm.Calculation,IF(_xlpm.IsPeriodBlankCondition,"",IF(_xlpm.IsPrincipalRemainingBlankCondition,"",IF(_xlpm.IsPrincipalRemainingZeroCondition,"",_xlpm.InterestCalculation))),
_xlpm.Calculation
)</f>
        <v/>
      </c>
      <c r="G618" s="4" t="str">
        <f t="shared" si="72"/>
        <v/>
      </c>
      <c r="H618" s="4"/>
      <c r="I618" s="4" t="str">
        <f t="shared" si="73"/>
        <v/>
      </c>
      <c r="J618" s="4" t="str">
        <f t="shared" si="74"/>
        <v/>
      </c>
      <c r="K618" s="4" t="str">
        <f t="shared" si="75"/>
        <v/>
      </c>
      <c r="L618" s="4" t="str">
        <f t="shared" si="76"/>
        <v/>
      </c>
      <c r="M618" s="4" t="str">
        <f>_xlfn.LET(
_xlpm.CumulativeInterestCalculation,SUM($F$29:$F618),
_xlpm.IsPrincipalZeroCondition,ROUND($I617,2) = 0,
_xlpm.IsPrincipalRemainingBlankCondition,$I617="",
_xlpm.IsPeriodBlankCondition,ISBLANK($A618),
_xlpm.Calculation,IF(_xlpm.IsPeriodBlankCondition,"",IF(_xlpm.IsPrincipalRemainingBlankCondition,"",IF(_xlpm.IsPrincipalZeroCondition,"",_xlpm.CumulativeInterestCalculation))),
_xlpm.Calculation
)</f>
        <v/>
      </c>
      <c r="N618" s="4" t="str">
        <f>_xlfn.LET(
_xlpm.CumulativePrincipalCalculation,SUM($G$29:$H618),
_xlpm.CumulativePrincipalCalculationIfPrincipalLessThenOrEqualToMonthlyPaymentCondition,$N617+$H618,
_xlpm.PrincipalOwedCalculation,$B$10-$F618,
_xlpm.IsPrincipalLessThenOrEqualToMonthlyPaymentCondition,$I617&lt;=$B$10,
_xlpm.IsPrincipalZeroCondition,ROUND($I617,2) = 0,
_xlpm.IsPrincipalRemainingBlankCondition,$I617="",
_xlpm.IsPeriodBlankCondition,ISBLANK($A618),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618" s="4" t="str">
        <f>_xlfn.LET(
_xlpm.CumulativePMICalculation,SUM($K$29:$K618),
_xlpm.IsPrincipalZeroCondition,ROUND($I617,2) = 0,
_xlpm.IsPrincipalRemainingBlankCondition,$I617="",
_xlpm.IsPeriodBlankCondition,ISBLANK($A618),
_xlpm.Calculation,IF(_xlpm.IsPeriodBlankCondition,"",IF(_xlpm.IsPrincipalRemainingBlankCondition,"",IF(_xlpm.IsPrincipalZeroCondition,"",_xlpm.CumulativePMICalculation))),
_xlpm.Calculation
)</f>
        <v/>
      </c>
      <c r="P618" s="4" t="str">
        <f t="shared" si="79"/>
        <v/>
      </c>
      <c r="Q618" s="4" t="str">
        <f>_xlfn.LET(
_xlpm.CumulativeHousingPaymentsIncludingAdditionalCosts,SUM($L$29:$L618),
_xlpm.PrincipalOwedCalculation,$B$10-$F618,
_xlpm.IsPrincipalLessThenOrEqualToMonthlyPaymentCondition,$I617&lt;=$B$10,
_xlpm.IsPrincipalZeroCondition,ROUND($I617,2) = 0,
_xlpm.IsPrincipalRemainingBlankCondition,$I617="",
_xlpm.IsPeriodBlankCondition,ISBLANK($A618),
_xlpm.Calculation,IF(_xlpm.IsPeriodBlankCondition,"",IF(_xlpm.IsPrincipalRemainingBlankCondition,"",IF(_xlpm.IsPrincipalZeroCondition,"",_xlpm.CumulativeHousingPaymentsIncludingAdditionalCosts))),
_xlpm.Calculation
)</f>
        <v/>
      </c>
    </row>
    <row r="619" spans="2:17" x14ac:dyDescent="0.3">
      <c r="B619" s="34" t="str">
        <f t="shared" si="77"/>
        <v/>
      </c>
      <c r="C619" s="53">
        <v>0.1</v>
      </c>
      <c r="D619" s="35" t="str">
        <f>_xlfn.LET(
_xlpm.Payment,IF(OR($C619&lt;&gt;$C618,$C618=""),-PMT($C619/12,COUNT($A619:$A$628),$I618),$D618),
_xlpm.IsPrincipalRemainingZeroCondition,ROUND($I618,2)=0,
_xlpm.IsPrincipalRemainingBlankCondition,$I618="",
_xlpm.IsPeriodBlankCondition,ISBLANK($A619),
_xlpm.Calculation,IF(_xlpm.IsPeriodBlankCondition,"",IF(_xlpm.IsPrincipalRemainingBlankCondition,"",IF(_xlpm.IsPrincipalRemainingZeroCondition,"",_xlpm.Payment))),
_xlpm.Calculation
)</f>
        <v/>
      </c>
      <c r="E619" s="4" t="str">
        <f t="shared" si="78"/>
        <v/>
      </c>
      <c r="F619" s="4" t="str" cm="1">
        <f t="array" ref="F619">_xlfn.LET(
_xlpm.InterestCalculation,$I618*($C619/12),
_xlpm.IsPrincipalRemainingZeroCondition,ROUND($I618,2)=0,
_xlpm.IsPrincipalRemainingBlankCondition,$I618="",
_xlpm.IsPeriodBlankCondition,ISBLANK($A619),
_xlpm.Calculation,IF(_xlpm.IsPeriodBlankCondition,"",IF(_xlpm.IsPrincipalRemainingBlankCondition,"",IF(_xlpm.IsPrincipalRemainingZeroCondition,"",_xlpm.InterestCalculation))),
_xlpm.Calculation
)</f>
        <v/>
      </c>
      <c r="G619" s="4" t="str">
        <f t="shared" si="72"/>
        <v/>
      </c>
      <c r="H619" s="4"/>
      <c r="I619" s="4" t="str">
        <f t="shared" si="73"/>
        <v/>
      </c>
      <c r="J619" s="4" t="str">
        <f t="shared" si="74"/>
        <v/>
      </c>
      <c r="K619" s="4" t="str">
        <f t="shared" si="75"/>
        <v/>
      </c>
      <c r="L619" s="4" t="str">
        <f t="shared" si="76"/>
        <v/>
      </c>
      <c r="M619" s="4" t="str">
        <f>_xlfn.LET(
_xlpm.CumulativeInterestCalculation,SUM($F$29:$F619),
_xlpm.IsPrincipalZeroCondition,ROUND($I618,2) = 0,
_xlpm.IsPrincipalRemainingBlankCondition,$I618="",
_xlpm.IsPeriodBlankCondition,ISBLANK($A619),
_xlpm.Calculation,IF(_xlpm.IsPeriodBlankCondition,"",IF(_xlpm.IsPrincipalRemainingBlankCondition,"",IF(_xlpm.IsPrincipalZeroCondition,"",_xlpm.CumulativeInterestCalculation))),
_xlpm.Calculation
)</f>
        <v/>
      </c>
      <c r="N619" s="4" t="str">
        <f>_xlfn.LET(
_xlpm.CumulativePrincipalCalculation,SUM($G$29:$H619),
_xlpm.CumulativePrincipalCalculationIfPrincipalLessThenOrEqualToMonthlyPaymentCondition,$N618+$H619,
_xlpm.PrincipalOwedCalculation,$B$10-$F619,
_xlpm.IsPrincipalLessThenOrEqualToMonthlyPaymentCondition,$I618&lt;=$B$10,
_xlpm.IsPrincipalZeroCondition,ROUND($I618,2) = 0,
_xlpm.IsPrincipalRemainingBlankCondition,$I618="",
_xlpm.IsPeriodBlankCondition,ISBLANK($A619),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619" s="4" t="str">
        <f>_xlfn.LET(
_xlpm.CumulativePMICalculation,SUM($K$29:$K619),
_xlpm.IsPrincipalZeroCondition,ROUND($I618,2) = 0,
_xlpm.IsPrincipalRemainingBlankCondition,$I618="",
_xlpm.IsPeriodBlankCondition,ISBLANK($A619),
_xlpm.Calculation,IF(_xlpm.IsPeriodBlankCondition,"",IF(_xlpm.IsPrincipalRemainingBlankCondition,"",IF(_xlpm.IsPrincipalZeroCondition,"",_xlpm.CumulativePMICalculation))),
_xlpm.Calculation
)</f>
        <v/>
      </c>
      <c r="P619" s="4" t="str">
        <f t="shared" si="79"/>
        <v/>
      </c>
      <c r="Q619" s="4" t="str">
        <f>_xlfn.LET(
_xlpm.CumulativeHousingPaymentsIncludingAdditionalCosts,SUM($L$29:$L619),
_xlpm.PrincipalOwedCalculation,$B$10-$F619,
_xlpm.IsPrincipalLessThenOrEqualToMonthlyPaymentCondition,$I618&lt;=$B$10,
_xlpm.IsPrincipalZeroCondition,ROUND($I618,2) = 0,
_xlpm.IsPrincipalRemainingBlankCondition,$I618="",
_xlpm.IsPeriodBlankCondition,ISBLANK($A619),
_xlpm.Calculation,IF(_xlpm.IsPeriodBlankCondition,"",IF(_xlpm.IsPrincipalRemainingBlankCondition,"",IF(_xlpm.IsPrincipalZeroCondition,"",_xlpm.CumulativeHousingPaymentsIncludingAdditionalCosts))),
_xlpm.Calculation
)</f>
        <v/>
      </c>
    </row>
    <row r="620" spans="2:17" x14ac:dyDescent="0.3">
      <c r="B620" s="34" t="str">
        <f t="shared" si="77"/>
        <v/>
      </c>
      <c r="C620" s="53">
        <v>0.1</v>
      </c>
      <c r="D620" s="35" t="str">
        <f>_xlfn.LET(
_xlpm.Payment,IF(OR($C620&lt;&gt;$C619,$C619=""),-PMT($C620/12,COUNT($A620:$A$628),$I619),$D619),
_xlpm.IsPrincipalRemainingZeroCondition,ROUND($I619,2)=0,
_xlpm.IsPrincipalRemainingBlankCondition,$I619="",
_xlpm.IsPeriodBlankCondition,ISBLANK($A620),
_xlpm.Calculation,IF(_xlpm.IsPeriodBlankCondition,"",IF(_xlpm.IsPrincipalRemainingBlankCondition,"",IF(_xlpm.IsPrincipalRemainingZeroCondition,"",_xlpm.Payment))),
_xlpm.Calculation
)</f>
        <v/>
      </c>
      <c r="E620" s="4" t="str">
        <f t="shared" si="78"/>
        <v/>
      </c>
      <c r="F620" s="4" t="str" cm="1">
        <f t="array" ref="F620">_xlfn.LET(
_xlpm.InterestCalculation,$I619*($C620/12),
_xlpm.IsPrincipalRemainingZeroCondition,ROUND($I619,2)=0,
_xlpm.IsPrincipalRemainingBlankCondition,$I619="",
_xlpm.IsPeriodBlankCondition,ISBLANK($A620),
_xlpm.Calculation,IF(_xlpm.IsPeriodBlankCondition,"",IF(_xlpm.IsPrincipalRemainingBlankCondition,"",IF(_xlpm.IsPrincipalRemainingZeroCondition,"",_xlpm.InterestCalculation))),
_xlpm.Calculation
)</f>
        <v/>
      </c>
      <c r="G620" s="4" t="str">
        <f t="shared" si="72"/>
        <v/>
      </c>
      <c r="H620" s="4"/>
      <c r="I620" s="4" t="str">
        <f t="shared" si="73"/>
        <v/>
      </c>
      <c r="J620" s="4" t="str">
        <f t="shared" si="74"/>
        <v/>
      </c>
      <c r="K620" s="4" t="str">
        <f t="shared" si="75"/>
        <v/>
      </c>
      <c r="L620" s="4" t="str">
        <f t="shared" si="76"/>
        <v/>
      </c>
      <c r="M620" s="4" t="str">
        <f>_xlfn.LET(
_xlpm.CumulativeInterestCalculation,SUM($F$29:$F620),
_xlpm.IsPrincipalZeroCondition,ROUND($I619,2) = 0,
_xlpm.IsPrincipalRemainingBlankCondition,$I619="",
_xlpm.IsPeriodBlankCondition,ISBLANK($A620),
_xlpm.Calculation,IF(_xlpm.IsPeriodBlankCondition,"",IF(_xlpm.IsPrincipalRemainingBlankCondition,"",IF(_xlpm.IsPrincipalZeroCondition,"",_xlpm.CumulativeInterestCalculation))),
_xlpm.Calculation
)</f>
        <v/>
      </c>
      <c r="N620" s="4" t="str">
        <f>_xlfn.LET(
_xlpm.CumulativePrincipalCalculation,SUM($G$29:$H620),
_xlpm.CumulativePrincipalCalculationIfPrincipalLessThenOrEqualToMonthlyPaymentCondition,$N619+$H620,
_xlpm.PrincipalOwedCalculation,$B$10-$F620,
_xlpm.IsPrincipalLessThenOrEqualToMonthlyPaymentCondition,$I619&lt;=$B$10,
_xlpm.IsPrincipalZeroCondition,ROUND($I619,2) = 0,
_xlpm.IsPrincipalRemainingBlankCondition,$I619="",
_xlpm.IsPeriodBlankCondition,ISBLANK($A620),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620" s="4" t="str">
        <f>_xlfn.LET(
_xlpm.CumulativePMICalculation,SUM($K$29:$K620),
_xlpm.IsPrincipalZeroCondition,ROUND($I619,2) = 0,
_xlpm.IsPrincipalRemainingBlankCondition,$I619="",
_xlpm.IsPeriodBlankCondition,ISBLANK($A620),
_xlpm.Calculation,IF(_xlpm.IsPeriodBlankCondition,"",IF(_xlpm.IsPrincipalRemainingBlankCondition,"",IF(_xlpm.IsPrincipalZeroCondition,"",_xlpm.CumulativePMICalculation))),
_xlpm.Calculation
)</f>
        <v/>
      </c>
      <c r="P620" s="4" t="str">
        <f t="shared" si="79"/>
        <v/>
      </c>
      <c r="Q620" s="4" t="str">
        <f>_xlfn.LET(
_xlpm.CumulativeHousingPaymentsIncludingAdditionalCosts,SUM($L$29:$L620),
_xlpm.PrincipalOwedCalculation,$B$10-$F620,
_xlpm.IsPrincipalLessThenOrEqualToMonthlyPaymentCondition,$I619&lt;=$B$10,
_xlpm.IsPrincipalZeroCondition,ROUND($I619,2) = 0,
_xlpm.IsPrincipalRemainingBlankCondition,$I619="",
_xlpm.IsPeriodBlankCondition,ISBLANK($A620),
_xlpm.Calculation,IF(_xlpm.IsPeriodBlankCondition,"",IF(_xlpm.IsPrincipalRemainingBlankCondition,"",IF(_xlpm.IsPrincipalZeroCondition,"",_xlpm.CumulativeHousingPaymentsIncludingAdditionalCosts))),
_xlpm.Calculation
)</f>
        <v/>
      </c>
    </row>
    <row r="621" spans="2:17" x14ac:dyDescent="0.3">
      <c r="B621" s="34" t="str">
        <f t="shared" si="77"/>
        <v/>
      </c>
      <c r="C621" s="53">
        <v>0.1</v>
      </c>
      <c r="D621" s="35" t="str">
        <f>_xlfn.LET(
_xlpm.Payment,IF(OR($C621&lt;&gt;$C620,$C620=""),-PMT($C621/12,COUNT($A621:$A$628),$I620),$D620),
_xlpm.IsPrincipalRemainingZeroCondition,ROUND($I620,2)=0,
_xlpm.IsPrincipalRemainingBlankCondition,$I620="",
_xlpm.IsPeriodBlankCondition,ISBLANK($A621),
_xlpm.Calculation,IF(_xlpm.IsPeriodBlankCondition,"",IF(_xlpm.IsPrincipalRemainingBlankCondition,"",IF(_xlpm.IsPrincipalRemainingZeroCondition,"",_xlpm.Payment))),
_xlpm.Calculation
)</f>
        <v/>
      </c>
      <c r="E621" s="4" t="str">
        <f t="shared" si="78"/>
        <v/>
      </c>
      <c r="F621" s="4" t="str" cm="1">
        <f t="array" ref="F621">_xlfn.LET(
_xlpm.InterestCalculation,$I620*($C621/12),
_xlpm.IsPrincipalRemainingZeroCondition,ROUND($I620,2)=0,
_xlpm.IsPrincipalRemainingBlankCondition,$I620="",
_xlpm.IsPeriodBlankCondition,ISBLANK($A621),
_xlpm.Calculation,IF(_xlpm.IsPeriodBlankCondition,"",IF(_xlpm.IsPrincipalRemainingBlankCondition,"",IF(_xlpm.IsPrincipalRemainingZeroCondition,"",_xlpm.InterestCalculation))),
_xlpm.Calculation
)</f>
        <v/>
      </c>
      <c r="G621" s="4" t="str">
        <f t="shared" si="72"/>
        <v/>
      </c>
      <c r="H621" s="4"/>
      <c r="I621" s="4" t="str">
        <f t="shared" si="73"/>
        <v/>
      </c>
      <c r="J621" s="4" t="str">
        <f t="shared" si="74"/>
        <v/>
      </c>
      <c r="K621" s="4" t="str">
        <f t="shared" si="75"/>
        <v/>
      </c>
      <c r="L621" s="4" t="str">
        <f t="shared" si="76"/>
        <v/>
      </c>
      <c r="M621" s="4" t="str">
        <f>_xlfn.LET(
_xlpm.CumulativeInterestCalculation,SUM($F$29:$F621),
_xlpm.IsPrincipalZeroCondition,ROUND($I620,2) = 0,
_xlpm.IsPrincipalRemainingBlankCondition,$I620="",
_xlpm.IsPeriodBlankCondition,ISBLANK($A621),
_xlpm.Calculation,IF(_xlpm.IsPeriodBlankCondition,"",IF(_xlpm.IsPrincipalRemainingBlankCondition,"",IF(_xlpm.IsPrincipalZeroCondition,"",_xlpm.CumulativeInterestCalculation))),
_xlpm.Calculation
)</f>
        <v/>
      </c>
      <c r="N621" s="4" t="str">
        <f>_xlfn.LET(
_xlpm.CumulativePrincipalCalculation,SUM($G$29:$H621),
_xlpm.CumulativePrincipalCalculationIfPrincipalLessThenOrEqualToMonthlyPaymentCondition,$N620+$H621,
_xlpm.PrincipalOwedCalculation,$B$10-$F621,
_xlpm.IsPrincipalLessThenOrEqualToMonthlyPaymentCondition,$I620&lt;=$B$10,
_xlpm.IsPrincipalZeroCondition,ROUND($I620,2) = 0,
_xlpm.IsPrincipalRemainingBlankCondition,$I620="",
_xlpm.IsPeriodBlankCondition,ISBLANK($A621),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621" s="4" t="str">
        <f>_xlfn.LET(
_xlpm.CumulativePMICalculation,SUM($K$29:$K621),
_xlpm.IsPrincipalZeroCondition,ROUND($I620,2) = 0,
_xlpm.IsPrincipalRemainingBlankCondition,$I620="",
_xlpm.IsPeriodBlankCondition,ISBLANK($A621),
_xlpm.Calculation,IF(_xlpm.IsPeriodBlankCondition,"",IF(_xlpm.IsPrincipalRemainingBlankCondition,"",IF(_xlpm.IsPrincipalZeroCondition,"",_xlpm.CumulativePMICalculation))),
_xlpm.Calculation
)</f>
        <v/>
      </c>
      <c r="P621" s="4" t="str">
        <f t="shared" si="79"/>
        <v/>
      </c>
      <c r="Q621" s="4" t="str">
        <f>_xlfn.LET(
_xlpm.CumulativeHousingPaymentsIncludingAdditionalCosts,SUM($L$29:$L621),
_xlpm.PrincipalOwedCalculation,$B$10-$F621,
_xlpm.IsPrincipalLessThenOrEqualToMonthlyPaymentCondition,$I620&lt;=$B$10,
_xlpm.IsPrincipalZeroCondition,ROUND($I620,2) = 0,
_xlpm.IsPrincipalRemainingBlankCondition,$I620="",
_xlpm.IsPeriodBlankCondition,ISBLANK($A621),
_xlpm.Calculation,IF(_xlpm.IsPeriodBlankCondition,"",IF(_xlpm.IsPrincipalRemainingBlankCondition,"",IF(_xlpm.IsPrincipalZeroCondition,"",_xlpm.CumulativeHousingPaymentsIncludingAdditionalCosts))),
_xlpm.Calculation
)</f>
        <v/>
      </c>
    </row>
    <row r="622" spans="2:17" x14ac:dyDescent="0.3">
      <c r="B622" s="34" t="str">
        <f t="shared" si="77"/>
        <v/>
      </c>
      <c r="C622" s="53">
        <v>0.1</v>
      </c>
      <c r="D622" s="35" t="str">
        <f>_xlfn.LET(
_xlpm.Payment,IF(OR($C622&lt;&gt;$C621,$C621=""),-PMT($C622/12,COUNT($A622:$A$628),$I621),$D621),
_xlpm.IsPrincipalRemainingZeroCondition,ROUND($I621,2)=0,
_xlpm.IsPrincipalRemainingBlankCondition,$I621="",
_xlpm.IsPeriodBlankCondition,ISBLANK($A622),
_xlpm.Calculation,IF(_xlpm.IsPeriodBlankCondition,"",IF(_xlpm.IsPrincipalRemainingBlankCondition,"",IF(_xlpm.IsPrincipalRemainingZeroCondition,"",_xlpm.Payment))),
_xlpm.Calculation
)</f>
        <v/>
      </c>
      <c r="E622" s="4" t="str">
        <f t="shared" si="78"/>
        <v/>
      </c>
      <c r="F622" s="4" t="str" cm="1">
        <f t="array" ref="F622">_xlfn.LET(
_xlpm.InterestCalculation,$I621*($C622/12),
_xlpm.IsPrincipalRemainingZeroCondition,ROUND($I621,2)=0,
_xlpm.IsPrincipalRemainingBlankCondition,$I621="",
_xlpm.IsPeriodBlankCondition,ISBLANK($A622),
_xlpm.Calculation,IF(_xlpm.IsPeriodBlankCondition,"",IF(_xlpm.IsPrincipalRemainingBlankCondition,"",IF(_xlpm.IsPrincipalRemainingZeroCondition,"",_xlpm.InterestCalculation))),
_xlpm.Calculation
)</f>
        <v/>
      </c>
      <c r="G622" s="4" t="str">
        <f t="shared" ref="G622:G628" si="80">_xlfn.LET(
_xlpm.PrincipalOwedCalculation,$D622-$F622,
_xlpm.IsPrincipalLessThenOrEqualToMonthlyPaymentCondition,$I621&lt;=$D622,
_xlpm.IsPrincipalZeroCondition,ROUND($I621,2) = 0,
_xlpm.IsPrincipalRemainingBlankCondition,$I621="",
_xlpm.IsPeriodBlankCondition,ISBLANK($A622),
_xlpm.Calculation,IF(_xlpm.IsPeriodBlankCondition,"",IF(_xlpm.IsPrincipalRemainingBlankCondition,"",IF(_xlpm.IsPrincipalZeroCondition,"",IF(_xlpm.IsPrincipalLessThenOrEqualToMonthlyPaymentCondition,$I621,_xlpm.PrincipalOwedCalculation)))),
_xlpm.Calculation
)</f>
        <v/>
      </c>
      <c r="H622" s="4"/>
      <c r="I622" s="4" t="str">
        <f t="shared" si="73"/>
        <v/>
      </c>
      <c r="J622" s="4" t="str">
        <f t="shared" si="74"/>
        <v/>
      </c>
      <c r="K622" s="4" t="str">
        <f t="shared" si="75"/>
        <v/>
      </c>
      <c r="L622" s="4" t="str">
        <f t="shared" si="76"/>
        <v/>
      </c>
      <c r="M622" s="4" t="str">
        <f>_xlfn.LET(
_xlpm.CumulativeInterestCalculation,SUM($F$29:$F622),
_xlpm.IsPrincipalZeroCondition,ROUND($I621,2) = 0,
_xlpm.IsPrincipalRemainingBlankCondition,$I621="",
_xlpm.IsPeriodBlankCondition,ISBLANK($A622),
_xlpm.Calculation,IF(_xlpm.IsPeriodBlankCondition,"",IF(_xlpm.IsPrincipalRemainingBlankCondition,"",IF(_xlpm.IsPrincipalZeroCondition,"",_xlpm.CumulativeInterestCalculation))),
_xlpm.Calculation
)</f>
        <v/>
      </c>
      <c r="N622" s="4" t="str">
        <f>_xlfn.LET(
_xlpm.CumulativePrincipalCalculation,SUM($G$29:$H622),
_xlpm.CumulativePrincipalCalculationIfPrincipalLessThenOrEqualToMonthlyPaymentCondition,$N621+$H622,
_xlpm.PrincipalOwedCalculation,$B$10-$F622,
_xlpm.IsPrincipalLessThenOrEqualToMonthlyPaymentCondition,$I621&lt;=$B$10,
_xlpm.IsPrincipalZeroCondition,ROUND($I621,2) = 0,
_xlpm.IsPrincipalRemainingBlankCondition,$I621="",
_xlpm.IsPeriodBlankCondition,ISBLANK($A622),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622" s="4" t="str">
        <f>_xlfn.LET(
_xlpm.CumulativePMICalculation,SUM($K$29:$K622),
_xlpm.IsPrincipalZeroCondition,ROUND($I621,2) = 0,
_xlpm.IsPrincipalRemainingBlankCondition,$I621="",
_xlpm.IsPeriodBlankCondition,ISBLANK($A622),
_xlpm.Calculation,IF(_xlpm.IsPeriodBlankCondition,"",IF(_xlpm.IsPrincipalRemainingBlankCondition,"",IF(_xlpm.IsPrincipalZeroCondition,"",_xlpm.CumulativePMICalculation))),
_xlpm.Calculation
)</f>
        <v/>
      </c>
      <c r="P622" s="4" t="str">
        <f t="shared" si="79"/>
        <v/>
      </c>
      <c r="Q622" s="4" t="str">
        <f>_xlfn.LET(
_xlpm.CumulativeHousingPaymentsIncludingAdditionalCosts,SUM($L$29:$L622),
_xlpm.PrincipalOwedCalculation,$B$10-$F622,
_xlpm.IsPrincipalLessThenOrEqualToMonthlyPaymentCondition,$I621&lt;=$B$10,
_xlpm.IsPrincipalZeroCondition,ROUND($I621,2) = 0,
_xlpm.IsPrincipalRemainingBlankCondition,$I621="",
_xlpm.IsPeriodBlankCondition,ISBLANK($A622),
_xlpm.Calculation,IF(_xlpm.IsPeriodBlankCondition,"",IF(_xlpm.IsPrincipalRemainingBlankCondition,"",IF(_xlpm.IsPrincipalZeroCondition,"",_xlpm.CumulativeHousingPaymentsIncludingAdditionalCosts))),
_xlpm.Calculation
)</f>
        <v/>
      </c>
    </row>
    <row r="623" spans="2:17" x14ac:dyDescent="0.3">
      <c r="B623" s="34" t="str">
        <f t="shared" si="77"/>
        <v/>
      </c>
      <c r="C623" s="53">
        <v>0.1</v>
      </c>
      <c r="D623" s="35" t="str">
        <f>_xlfn.LET(
_xlpm.Payment,IF(OR($C623&lt;&gt;$C622,$C622=""),-PMT($C623/12,COUNT($A623:$A$628),$I622),$D622),
_xlpm.IsPrincipalRemainingZeroCondition,ROUND($I622,2)=0,
_xlpm.IsPrincipalRemainingBlankCondition,$I622="",
_xlpm.IsPeriodBlankCondition,ISBLANK($A623),
_xlpm.Calculation,IF(_xlpm.IsPeriodBlankCondition,"",IF(_xlpm.IsPrincipalRemainingBlankCondition,"",IF(_xlpm.IsPrincipalRemainingZeroCondition,"",_xlpm.Payment))),
_xlpm.Calculation
)</f>
        <v/>
      </c>
      <c r="E623" s="4" t="str">
        <f t="shared" si="78"/>
        <v/>
      </c>
      <c r="F623" s="4" t="str" cm="1">
        <f t="array" ref="F623">_xlfn.LET(
_xlpm.InterestCalculation,$I622*($C623/12),
_xlpm.IsPrincipalRemainingZeroCondition,ROUND($I622,2)=0,
_xlpm.IsPrincipalRemainingBlankCondition,$I622="",
_xlpm.IsPeriodBlankCondition,ISBLANK($A623),
_xlpm.Calculation,IF(_xlpm.IsPeriodBlankCondition,"",IF(_xlpm.IsPrincipalRemainingBlankCondition,"",IF(_xlpm.IsPrincipalRemainingZeroCondition,"",_xlpm.InterestCalculation))),
_xlpm.Calculation
)</f>
        <v/>
      </c>
      <c r="G623" s="4" t="str">
        <f t="shared" si="80"/>
        <v/>
      </c>
      <c r="H623" s="4"/>
      <c r="I623" s="4" t="str">
        <f t="shared" si="73"/>
        <v/>
      </c>
      <c r="J623" s="4" t="str">
        <f t="shared" si="74"/>
        <v/>
      </c>
      <c r="K623" s="4" t="str">
        <f t="shared" si="75"/>
        <v/>
      </c>
      <c r="L623" s="4" t="str">
        <f t="shared" si="76"/>
        <v/>
      </c>
      <c r="M623" s="4" t="str">
        <f>_xlfn.LET(
_xlpm.CumulativeInterestCalculation,SUM($F$29:$F623),
_xlpm.IsPrincipalZeroCondition,ROUND($I622,2) = 0,
_xlpm.IsPrincipalRemainingBlankCondition,$I622="",
_xlpm.IsPeriodBlankCondition,ISBLANK($A623),
_xlpm.Calculation,IF(_xlpm.IsPeriodBlankCondition,"",IF(_xlpm.IsPrincipalRemainingBlankCondition,"",IF(_xlpm.IsPrincipalZeroCondition,"",_xlpm.CumulativeInterestCalculation))),
_xlpm.Calculation
)</f>
        <v/>
      </c>
      <c r="N623" s="4" t="str">
        <f>_xlfn.LET(
_xlpm.CumulativePrincipalCalculation,SUM($G$29:$H623),
_xlpm.CumulativePrincipalCalculationIfPrincipalLessThenOrEqualToMonthlyPaymentCondition,$N622+$H623,
_xlpm.PrincipalOwedCalculation,$B$10-$F623,
_xlpm.IsPrincipalLessThenOrEqualToMonthlyPaymentCondition,$I622&lt;=$B$10,
_xlpm.IsPrincipalZeroCondition,ROUND($I622,2) = 0,
_xlpm.IsPrincipalRemainingBlankCondition,$I622="",
_xlpm.IsPeriodBlankCondition,ISBLANK($A623),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623" s="4" t="str">
        <f>_xlfn.LET(
_xlpm.CumulativePMICalculation,SUM($K$29:$K623),
_xlpm.IsPrincipalZeroCondition,ROUND($I622,2) = 0,
_xlpm.IsPrincipalRemainingBlankCondition,$I622="",
_xlpm.IsPeriodBlankCondition,ISBLANK($A623),
_xlpm.Calculation,IF(_xlpm.IsPeriodBlankCondition,"",IF(_xlpm.IsPrincipalRemainingBlankCondition,"",IF(_xlpm.IsPrincipalZeroCondition,"",_xlpm.CumulativePMICalculation))),
_xlpm.Calculation
)</f>
        <v/>
      </c>
      <c r="P623" s="4" t="str">
        <f t="shared" si="79"/>
        <v/>
      </c>
      <c r="Q623" s="4" t="str">
        <f>_xlfn.LET(
_xlpm.CumulativeHousingPaymentsIncludingAdditionalCosts,SUM($L$29:$L623),
_xlpm.PrincipalOwedCalculation,$B$10-$F623,
_xlpm.IsPrincipalLessThenOrEqualToMonthlyPaymentCondition,$I622&lt;=$B$10,
_xlpm.IsPrincipalZeroCondition,ROUND($I622,2) = 0,
_xlpm.IsPrincipalRemainingBlankCondition,$I622="",
_xlpm.IsPeriodBlankCondition,ISBLANK($A623),
_xlpm.Calculation,IF(_xlpm.IsPeriodBlankCondition,"",IF(_xlpm.IsPrincipalRemainingBlankCondition,"",IF(_xlpm.IsPrincipalZeroCondition,"",_xlpm.CumulativeHousingPaymentsIncludingAdditionalCosts))),
_xlpm.Calculation
)</f>
        <v/>
      </c>
    </row>
    <row r="624" spans="2:17" x14ac:dyDescent="0.3">
      <c r="B624" s="34" t="str">
        <f t="shared" si="77"/>
        <v/>
      </c>
      <c r="C624" s="53">
        <v>0.1</v>
      </c>
      <c r="D624" s="35" t="str">
        <f>_xlfn.LET(
_xlpm.Payment,IF(OR($C624&lt;&gt;$C623,$C623=""),-PMT($C624/12,COUNT($A624:$A$628),$I623),$D623),
_xlpm.IsPrincipalRemainingZeroCondition,ROUND($I623,2)=0,
_xlpm.IsPrincipalRemainingBlankCondition,$I623="",
_xlpm.IsPeriodBlankCondition,ISBLANK($A624),
_xlpm.Calculation,IF(_xlpm.IsPeriodBlankCondition,"",IF(_xlpm.IsPrincipalRemainingBlankCondition,"",IF(_xlpm.IsPrincipalRemainingZeroCondition,"",_xlpm.Payment))),
_xlpm.Calculation
)</f>
        <v/>
      </c>
      <c r="E624" s="4" t="str">
        <f t="shared" si="78"/>
        <v/>
      </c>
      <c r="F624" s="4" t="str" cm="1">
        <f t="array" ref="F624">_xlfn.LET(
_xlpm.InterestCalculation,$I623*($C624/12),
_xlpm.IsPrincipalRemainingZeroCondition,ROUND($I623,2)=0,
_xlpm.IsPrincipalRemainingBlankCondition,$I623="",
_xlpm.IsPeriodBlankCondition,ISBLANK($A624),
_xlpm.Calculation,IF(_xlpm.IsPeriodBlankCondition,"",IF(_xlpm.IsPrincipalRemainingBlankCondition,"",IF(_xlpm.IsPrincipalRemainingZeroCondition,"",_xlpm.InterestCalculation))),
_xlpm.Calculation
)</f>
        <v/>
      </c>
      <c r="G624" s="4" t="str">
        <f t="shared" si="80"/>
        <v/>
      </c>
      <c r="H624" s="4"/>
      <c r="I624" s="4" t="str">
        <f t="shared" si="73"/>
        <v/>
      </c>
      <c r="J624" s="4" t="str">
        <f t="shared" si="74"/>
        <v/>
      </c>
      <c r="K624" s="4" t="str">
        <f t="shared" si="75"/>
        <v/>
      </c>
      <c r="L624" s="4" t="str">
        <f t="shared" si="76"/>
        <v/>
      </c>
      <c r="M624" s="4" t="str">
        <f>_xlfn.LET(
_xlpm.CumulativeInterestCalculation,SUM($F$29:$F624),
_xlpm.IsPrincipalZeroCondition,ROUND($I623,2) = 0,
_xlpm.IsPrincipalRemainingBlankCondition,$I623="",
_xlpm.IsPeriodBlankCondition,ISBLANK($A624),
_xlpm.Calculation,IF(_xlpm.IsPeriodBlankCondition,"",IF(_xlpm.IsPrincipalRemainingBlankCondition,"",IF(_xlpm.IsPrincipalZeroCondition,"",_xlpm.CumulativeInterestCalculation))),
_xlpm.Calculation
)</f>
        <v/>
      </c>
      <c r="N624" s="4" t="str">
        <f>_xlfn.LET(
_xlpm.CumulativePrincipalCalculation,SUM($G$29:$H624),
_xlpm.CumulativePrincipalCalculationIfPrincipalLessThenOrEqualToMonthlyPaymentCondition,$N623+$H624,
_xlpm.PrincipalOwedCalculation,$B$10-$F624,
_xlpm.IsPrincipalLessThenOrEqualToMonthlyPaymentCondition,$I623&lt;=$B$10,
_xlpm.IsPrincipalZeroCondition,ROUND($I623,2) = 0,
_xlpm.IsPrincipalRemainingBlankCondition,$I623="",
_xlpm.IsPeriodBlankCondition,ISBLANK($A624),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624" s="4" t="str">
        <f>_xlfn.LET(
_xlpm.CumulativePMICalculation,SUM($K$29:$K624),
_xlpm.IsPrincipalZeroCondition,ROUND($I623,2) = 0,
_xlpm.IsPrincipalRemainingBlankCondition,$I623="",
_xlpm.IsPeriodBlankCondition,ISBLANK($A624),
_xlpm.Calculation,IF(_xlpm.IsPeriodBlankCondition,"",IF(_xlpm.IsPrincipalRemainingBlankCondition,"",IF(_xlpm.IsPrincipalZeroCondition,"",_xlpm.CumulativePMICalculation))),
_xlpm.Calculation
)</f>
        <v/>
      </c>
      <c r="P624" s="4" t="str">
        <f t="shared" si="79"/>
        <v/>
      </c>
      <c r="Q624" s="4" t="str">
        <f>_xlfn.LET(
_xlpm.CumulativeHousingPaymentsIncludingAdditionalCosts,SUM($L$29:$L624),
_xlpm.PrincipalOwedCalculation,$B$10-$F624,
_xlpm.IsPrincipalLessThenOrEqualToMonthlyPaymentCondition,$I623&lt;=$B$10,
_xlpm.IsPrincipalZeroCondition,ROUND($I623,2) = 0,
_xlpm.IsPrincipalRemainingBlankCondition,$I623="",
_xlpm.IsPeriodBlankCondition,ISBLANK($A624),
_xlpm.Calculation,IF(_xlpm.IsPeriodBlankCondition,"",IF(_xlpm.IsPrincipalRemainingBlankCondition,"",IF(_xlpm.IsPrincipalZeroCondition,"",_xlpm.CumulativeHousingPaymentsIncludingAdditionalCosts))),
_xlpm.Calculation
)</f>
        <v/>
      </c>
    </row>
    <row r="625" spans="1:17" x14ac:dyDescent="0.3">
      <c r="B625" s="34" t="str">
        <f t="shared" si="77"/>
        <v/>
      </c>
      <c r="C625" s="53">
        <v>0.1</v>
      </c>
      <c r="D625" s="35" t="str">
        <f>_xlfn.LET(
_xlpm.Payment,IF(OR($C625&lt;&gt;$C624,$C624=""),-PMT($C625/12,COUNT($A625:$A$628),$I624),$D624),
_xlpm.IsPrincipalRemainingZeroCondition,ROUND($I624,2)=0,
_xlpm.IsPrincipalRemainingBlankCondition,$I624="",
_xlpm.IsPeriodBlankCondition,ISBLANK($A625),
_xlpm.Calculation,IF(_xlpm.IsPeriodBlankCondition,"",IF(_xlpm.IsPrincipalRemainingBlankCondition,"",IF(_xlpm.IsPrincipalRemainingZeroCondition,"",_xlpm.Payment))),
_xlpm.Calculation
)</f>
        <v/>
      </c>
      <c r="E625" s="4" t="str">
        <f t="shared" si="78"/>
        <v/>
      </c>
      <c r="F625" s="4" t="str" cm="1">
        <f t="array" ref="F625">_xlfn.LET(
_xlpm.InterestCalculation,$I624*($C625/12),
_xlpm.IsPrincipalRemainingZeroCondition,ROUND($I624,2)=0,
_xlpm.IsPrincipalRemainingBlankCondition,$I624="",
_xlpm.IsPeriodBlankCondition,ISBLANK($A625),
_xlpm.Calculation,IF(_xlpm.IsPeriodBlankCondition,"",IF(_xlpm.IsPrincipalRemainingBlankCondition,"",IF(_xlpm.IsPrincipalRemainingZeroCondition,"",_xlpm.InterestCalculation))),
_xlpm.Calculation
)</f>
        <v/>
      </c>
      <c r="G625" s="4" t="str">
        <f t="shared" si="80"/>
        <v/>
      </c>
      <c r="H625" s="4"/>
      <c r="I625" s="4" t="str">
        <f t="shared" si="73"/>
        <v/>
      </c>
      <c r="J625" s="4" t="str">
        <f t="shared" si="74"/>
        <v/>
      </c>
      <c r="K625" s="4" t="str">
        <f t="shared" si="75"/>
        <v/>
      </c>
      <c r="L625" s="4" t="str">
        <f t="shared" si="76"/>
        <v/>
      </c>
      <c r="M625" s="4" t="str">
        <f>_xlfn.LET(
_xlpm.CumulativeInterestCalculation,SUM($F$29:$F625),
_xlpm.IsPrincipalZeroCondition,ROUND($I624,2) = 0,
_xlpm.IsPrincipalRemainingBlankCondition,$I624="",
_xlpm.IsPeriodBlankCondition,ISBLANK($A625),
_xlpm.Calculation,IF(_xlpm.IsPeriodBlankCondition,"",IF(_xlpm.IsPrincipalRemainingBlankCondition,"",IF(_xlpm.IsPrincipalZeroCondition,"",_xlpm.CumulativeInterestCalculation))),
_xlpm.Calculation
)</f>
        <v/>
      </c>
      <c r="N625" s="4" t="str">
        <f>_xlfn.LET(
_xlpm.CumulativePrincipalCalculation,SUM($G$29:$H625),
_xlpm.CumulativePrincipalCalculationIfPrincipalLessThenOrEqualToMonthlyPaymentCondition,$N624+$H625,
_xlpm.PrincipalOwedCalculation,$B$10-$F625,
_xlpm.IsPrincipalLessThenOrEqualToMonthlyPaymentCondition,$I624&lt;=$B$10,
_xlpm.IsPrincipalZeroCondition,ROUND($I624,2) = 0,
_xlpm.IsPrincipalRemainingBlankCondition,$I624="",
_xlpm.IsPeriodBlankCondition,ISBLANK($A625),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625" s="4" t="str">
        <f>_xlfn.LET(
_xlpm.CumulativePMICalculation,SUM($K$29:$K625),
_xlpm.IsPrincipalZeroCondition,ROUND($I624,2) = 0,
_xlpm.IsPrincipalRemainingBlankCondition,$I624="",
_xlpm.IsPeriodBlankCondition,ISBLANK($A625),
_xlpm.Calculation,IF(_xlpm.IsPeriodBlankCondition,"",IF(_xlpm.IsPrincipalRemainingBlankCondition,"",IF(_xlpm.IsPrincipalZeroCondition,"",_xlpm.CumulativePMICalculation))),
_xlpm.Calculation
)</f>
        <v/>
      </c>
      <c r="P625" s="4" t="str">
        <f t="shared" si="79"/>
        <v/>
      </c>
      <c r="Q625" s="4" t="str">
        <f>_xlfn.LET(
_xlpm.CumulativeHousingPaymentsIncludingAdditionalCosts,SUM($L$29:$L625),
_xlpm.PrincipalOwedCalculation,$B$10-$F625,
_xlpm.IsPrincipalLessThenOrEqualToMonthlyPaymentCondition,$I624&lt;=$B$10,
_xlpm.IsPrincipalZeroCondition,ROUND($I624,2) = 0,
_xlpm.IsPrincipalRemainingBlankCondition,$I624="",
_xlpm.IsPeriodBlankCondition,ISBLANK($A625),
_xlpm.Calculation,IF(_xlpm.IsPeriodBlankCondition,"",IF(_xlpm.IsPrincipalRemainingBlankCondition,"",IF(_xlpm.IsPrincipalZeroCondition,"",_xlpm.CumulativeHousingPaymentsIncludingAdditionalCosts))),
_xlpm.Calculation
)</f>
        <v/>
      </c>
    </row>
    <row r="626" spans="1:17" x14ac:dyDescent="0.3">
      <c r="B626" s="34" t="str">
        <f t="shared" si="77"/>
        <v/>
      </c>
      <c r="C626" s="53">
        <v>0.1</v>
      </c>
      <c r="D626" s="35" t="str">
        <f>_xlfn.LET(
_xlpm.Payment,IF(OR($C626&lt;&gt;$C625,$C625=""),-PMT($C626/12,COUNT($A626:$A$628),$I625),$D625),
_xlpm.IsPrincipalRemainingZeroCondition,ROUND($I625,2)=0,
_xlpm.IsPrincipalRemainingBlankCondition,$I625="",
_xlpm.IsPeriodBlankCondition,ISBLANK($A626),
_xlpm.Calculation,IF(_xlpm.IsPeriodBlankCondition,"",IF(_xlpm.IsPrincipalRemainingBlankCondition,"",IF(_xlpm.IsPrincipalRemainingZeroCondition,"",_xlpm.Payment))),
_xlpm.Calculation
)</f>
        <v/>
      </c>
      <c r="E626" s="4" t="str">
        <f t="shared" si="78"/>
        <v/>
      </c>
      <c r="F626" s="4" t="str" cm="1">
        <f t="array" ref="F626">_xlfn.LET(
_xlpm.InterestCalculation,$I625*($C626/12),
_xlpm.IsPrincipalRemainingZeroCondition,ROUND($I625,2)=0,
_xlpm.IsPrincipalRemainingBlankCondition,$I625="",
_xlpm.IsPeriodBlankCondition,ISBLANK($A626),
_xlpm.Calculation,IF(_xlpm.IsPeriodBlankCondition,"",IF(_xlpm.IsPrincipalRemainingBlankCondition,"",IF(_xlpm.IsPrincipalRemainingZeroCondition,"",_xlpm.InterestCalculation))),
_xlpm.Calculation
)</f>
        <v/>
      </c>
      <c r="G626" s="4" t="str">
        <f t="shared" si="80"/>
        <v/>
      </c>
      <c r="H626" s="4"/>
      <c r="I626" s="4" t="str">
        <f t="shared" si="73"/>
        <v/>
      </c>
      <c r="J626" s="4" t="str">
        <f t="shared" si="74"/>
        <v/>
      </c>
      <c r="K626" s="4" t="str">
        <f t="shared" si="75"/>
        <v/>
      </c>
      <c r="L626" s="4" t="str">
        <f t="shared" si="76"/>
        <v/>
      </c>
      <c r="M626" s="4" t="str">
        <f>_xlfn.LET(
_xlpm.CumulativeInterestCalculation,SUM($F$29:$F626),
_xlpm.IsPrincipalZeroCondition,ROUND($I625,2) = 0,
_xlpm.IsPrincipalRemainingBlankCondition,$I625="",
_xlpm.IsPeriodBlankCondition,ISBLANK($A626),
_xlpm.Calculation,IF(_xlpm.IsPeriodBlankCondition,"",IF(_xlpm.IsPrincipalRemainingBlankCondition,"",IF(_xlpm.IsPrincipalZeroCondition,"",_xlpm.CumulativeInterestCalculation))),
_xlpm.Calculation
)</f>
        <v/>
      </c>
      <c r="N626" s="4" t="str">
        <f>_xlfn.LET(
_xlpm.CumulativePrincipalCalculation,SUM($G$29:$H626),
_xlpm.CumulativePrincipalCalculationIfPrincipalLessThenOrEqualToMonthlyPaymentCondition,$N625+$H626,
_xlpm.PrincipalOwedCalculation,$B$10-$F626,
_xlpm.IsPrincipalLessThenOrEqualToMonthlyPaymentCondition,$I625&lt;=$B$10,
_xlpm.IsPrincipalZeroCondition,ROUND($I625,2) = 0,
_xlpm.IsPrincipalRemainingBlankCondition,$I625="",
_xlpm.IsPeriodBlankCondition,ISBLANK($A626),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626" s="4" t="str">
        <f>_xlfn.LET(
_xlpm.CumulativePMICalculation,SUM($K$29:$K626),
_xlpm.IsPrincipalZeroCondition,ROUND($I625,2) = 0,
_xlpm.IsPrincipalRemainingBlankCondition,$I625="",
_xlpm.IsPeriodBlankCondition,ISBLANK($A626),
_xlpm.Calculation,IF(_xlpm.IsPeriodBlankCondition,"",IF(_xlpm.IsPrincipalRemainingBlankCondition,"",IF(_xlpm.IsPrincipalZeroCondition,"",_xlpm.CumulativePMICalculation))),
_xlpm.Calculation
)</f>
        <v/>
      </c>
      <c r="P626" s="4" t="str">
        <f t="shared" si="79"/>
        <v/>
      </c>
      <c r="Q626" s="4" t="str">
        <f>_xlfn.LET(
_xlpm.CumulativeHousingPaymentsIncludingAdditionalCosts,SUM($L$29:$L626),
_xlpm.PrincipalOwedCalculation,$B$10-$F626,
_xlpm.IsPrincipalLessThenOrEqualToMonthlyPaymentCondition,$I625&lt;=$B$10,
_xlpm.IsPrincipalZeroCondition,ROUND($I625,2) = 0,
_xlpm.IsPrincipalRemainingBlankCondition,$I625="",
_xlpm.IsPeriodBlankCondition,ISBLANK($A626),
_xlpm.Calculation,IF(_xlpm.IsPeriodBlankCondition,"",IF(_xlpm.IsPrincipalRemainingBlankCondition,"",IF(_xlpm.IsPrincipalZeroCondition,"",_xlpm.CumulativeHousingPaymentsIncludingAdditionalCosts))),
_xlpm.Calculation
)</f>
        <v/>
      </c>
    </row>
    <row r="627" spans="1:17" x14ac:dyDescent="0.3">
      <c r="B627" s="34" t="str">
        <f t="shared" si="77"/>
        <v/>
      </c>
      <c r="C627" s="53">
        <v>0.1</v>
      </c>
      <c r="D627" s="35" t="str">
        <f>_xlfn.LET(
_xlpm.Payment,IF(OR($C627&lt;&gt;$C626,$C626=""),-PMT($C627/12,COUNT($A627:$A$628),$I626),$D626),
_xlpm.IsPrincipalRemainingZeroCondition,ROUND($I626,2)=0,
_xlpm.IsPrincipalRemainingBlankCondition,$I626="",
_xlpm.IsPeriodBlankCondition,ISBLANK($A627),
_xlpm.Calculation,IF(_xlpm.IsPeriodBlankCondition,"",IF(_xlpm.IsPrincipalRemainingBlankCondition,"",IF(_xlpm.IsPrincipalRemainingZeroCondition,"",_xlpm.Payment))),
_xlpm.Calculation
)</f>
        <v/>
      </c>
      <c r="E627" s="4" t="str">
        <f t="shared" si="78"/>
        <v/>
      </c>
      <c r="F627" s="4" t="str" cm="1">
        <f t="array" ref="F627">_xlfn.LET(
_xlpm.InterestCalculation,$I626*($C627/12),
_xlpm.IsPrincipalRemainingZeroCondition,ROUND($I626,2)=0,
_xlpm.IsPrincipalRemainingBlankCondition,$I626="",
_xlpm.IsPeriodBlankCondition,ISBLANK($A627),
_xlpm.Calculation,IF(_xlpm.IsPeriodBlankCondition,"",IF(_xlpm.IsPrincipalRemainingBlankCondition,"",IF(_xlpm.IsPrincipalRemainingZeroCondition,"",_xlpm.InterestCalculation))),
_xlpm.Calculation
)</f>
        <v/>
      </c>
      <c r="G627" s="4" t="str">
        <f t="shared" si="80"/>
        <v/>
      </c>
      <c r="H627" s="4"/>
      <c r="I627" s="4" t="str">
        <f t="shared" si="73"/>
        <v/>
      </c>
      <c r="J627" s="4" t="str">
        <f t="shared" si="74"/>
        <v/>
      </c>
      <c r="K627" s="4" t="str">
        <f t="shared" si="75"/>
        <v/>
      </c>
      <c r="L627" s="4" t="str">
        <f t="shared" si="76"/>
        <v/>
      </c>
      <c r="M627" s="4" t="str">
        <f>_xlfn.LET(
_xlpm.CumulativeInterestCalculation,SUM($F$29:$F627),
_xlpm.IsPrincipalZeroCondition,ROUND($I626,2) = 0,
_xlpm.IsPrincipalRemainingBlankCondition,$I626="",
_xlpm.IsPeriodBlankCondition,ISBLANK($A627),
_xlpm.Calculation,IF(_xlpm.IsPeriodBlankCondition,"",IF(_xlpm.IsPrincipalRemainingBlankCondition,"",IF(_xlpm.IsPrincipalZeroCondition,"",_xlpm.CumulativeInterestCalculation))),
_xlpm.Calculation
)</f>
        <v/>
      </c>
      <c r="N627" s="4" t="str">
        <f>_xlfn.LET(
_xlpm.CumulativePrincipalCalculation,SUM($G$29:$H627),
_xlpm.CumulativePrincipalCalculationIfPrincipalLessThenOrEqualToMonthlyPaymentCondition,$N626+$H627,
_xlpm.PrincipalOwedCalculation,$B$10-$F627,
_xlpm.IsPrincipalLessThenOrEqualToMonthlyPaymentCondition,$I626&lt;=$B$10,
_xlpm.IsPrincipalZeroCondition,ROUND($I626,2) = 0,
_xlpm.IsPrincipalRemainingBlankCondition,$I626="",
_xlpm.IsPeriodBlankCondition,ISBLANK($A627),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627" s="4" t="str">
        <f>_xlfn.LET(
_xlpm.CumulativePMICalculation,SUM($K$29:$K627),
_xlpm.IsPrincipalZeroCondition,ROUND($I626,2) = 0,
_xlpm.IsPrincipalRemainingBlankCondition,$I626="",
_xlpm.IsPeriodBlankCondition,ISBLANK($A627),
_xlpm.Calculation,IF(_xlpm.IsPeriodBlankCondition,"",IF(_xlpm.IsPrincipalRemainingBlankCondition,"",IF(_xlpm.IsPrincipalZeroCondition,"",_xlpm.CumulativePMICalculation))),
_xlpm.Calculation
)</f>
        <v/>
      </c>
      <c r="P627" s="4" t="str">
        <f t="shared" si="79"/>
        <v/>
      </c>
      <c r="Q627" s="4" t="str">
        <f>_xlfn.LET(
_xlpm.CumulativeHousingPaymentsIncludingAdditionalCosts,SUM($L$29:$L627),
_xlpm.PrincipalOwedCalculation,$B$10-$F627,
_xlpm.IsPrincipalLessThenOrEqualToMonthlyPaymentCondition,$I626&lt;=$B$10,
_xlpm.IsPrincipalZeroCondition,ROUND($I626,2) = 0,
_xlpm.IsPrincipalRemainingBlankCondition,$I626="",
_xlpm.IsPeriodBlankCondition,ISBLANK($A627),
_xlpm.Calculation,IF(_xlpm.IsPeriodBlankCondition,"",IF(_xlpm.IsPrincipalRemainingBlankCondition,"",IF(_xlpm.IsPrincipalZeroCondition,"",_xlpm.CumulativeHousingPaymentsIncludingAdditionalCosts))),
_xlpm.Calculation
)</f>
        <v/>
      </c>
    </row>
    <row r="628" spans="1:17" x14ac:dyDescent="0.3">
      <c r="B628" s="34" t="str">
        <f t="shared" si="77"/>
        <v/>
      </c>
      <c r="C628" s="53">
        <v>0.1</v>
      </c>
      <c r="D628" s="35" t="str">
        <f>_xlfn.LET(
_xlpm.Payment,IF(OR($C628&lt;&gt;$C627,$C627=""),-PMT($C628/12,COUNT($A628:$A$628),$I627),$D627),
_xlpm.IsPrincipalRemainingZeroCondition,ROUND($I627,2)=0,
_xlpm.IsPrincipalRemainingBlankCondition,$I627="",
_xlpm.IsPeriodBlankCondition,ISBLANK($A628),
_xlpm.Calculation,IF(_xlpm.IsPeriodBlankCondition,"",IF(_xlpm.IsPrincipalRemainingBlankCondition,"",IF(_xlpm.IsPrincipalRemainingZeroCondition,"",_xlpm.Payment))),
_xlpm.Calculation
)</f>
        <v/>
      </c>
      <c r="E628" s="4" t="str">
        <f t="shared" si="78"/>
        <v/>
      </c>
      <c r="F628" s="4" t="str" cm="1">
        <f t="array" ref="F628">_xlfn.LET(
_xlpm.InterestCalculation,$I627*($C628/12),
_xlpm.IsPrincipalRemainingZeroCondition,ROUND($I627,2)=0,
_xlpm.IsPrincipalRemainingBlankCondition,$I627="",
_xlpm.IsPeriodBlankCondition,ISBLANK($A628),
_xlpm.Calculation,IF(_xlpm.IsPeriodBlankCondition,"",IF(_xlpm.IsPrincipalRemainingBlankCondition,"",IF(_xlpm.IsPrincipalRemainingZeroCondition,"",_xlpm.InterestCalculation))),
_xlpm.Calculation
)</f>
        <v/>
      </c>
      <c r="G628" s="4" t="str">
        <f t="shared" si="80"/>
        <v/>
      </c>
      <c r="H628" s="4"/>
      <c r="I628" s="4" t="str">
        <f t="shared" si="73"/>
        <v/>
      </c>
      <c r="J628" s="4" t="str">
        <f t="shared" si="74"/>
        <v/>
      </c>
      <c r="K628" s="4" t="str">
        <f t="shared" si="75"/>
        <v/>
      </c>
      <c r="L628" s="4" t="str">
        <f t="shared" si="76"/>
        <v/>
      </c>
      <c r="M628" s="4" t="str">
        <f>_xlfn.LET(
_xlpm.CumulativeInterestCalculation,SUM($F$29:$F628),
_xlpm.IsPrincipalZeroCondition,ROUND($I627,2) = 0,
_xlpm.IsPrincipalRemainingBlankCondition,$I627="",
_xlpm.IsPeriodBlankCondition,ISBLANK($A628),
_xlpm.Calculation,IF(_xlpm.IsPeriodBlankCondition,"",IF(_xlpm.IsPrincipalRemainingBlankCondition,"",IF(_xlpm.IsPrincipalZeroCondition,"",_xlpm.CumulativeInterestCalculation))),
_xlpm.Calculation
)</f>
        <v/>
      </c>
      <c r="N628" s="4" t="str">
        <f>_xlfn.LET(
_xlpm.CumulativePrincipalCalculation,SUM($G$29:$H628),
_xlpm.CumulativePrincipalCalculationIfPrincipalLessThenOrEqualToMonthlyPaymentCondition,$N627+$H628,
_xlpm.PrincipalOwedCalculation,$B$10-$F628,
_xlpm.IsPrincipalLessThenOrEqualToMonthlyPaymentCondition,$I627&lt;=$B$10,
_xlpm.IsPrincipalZeroCondition,ROUND($I627,2) = 0,
_xlpm.IsPrincipalRemainingBlankCondition,$I627="",
_xlpm.IsPeriodBlankCondition,ISBLANK($A628),
_xlpm.Calculation,IF(_xlpm.IsPeriodBlankCondition,"",IF(_xlpm.IsPrincipalRemainingBlankCondition,"",IF(_xlpm.IsPrincipalZeroCondition,"",IF(_xlpm.IsPrincipalLessThenOrEqualToMonthlyPaymentCondition,_xlpm.CumulativePrincipalCalculationIfPrincipalLessThenOrEqualToMonthlyPaymentCondition,_xlpm.CumulativePrincipalCalculation)))),
_xlpm.Calculation
)</f>
        <v/>
      </c>
      <c r="O628" s="4" t="str">
        <f>_xlfn.LET(
_xlpm.CumulativePMICalculation,SUM($K$29:$K628),
_xlpm.IsPrincipalZeroCondition,ROUND($I627,2) = 0,
_xlpm.IsPrincipalRemainingBlankCondition,$I627="",
_xlpm.IsPeriodBlankCondition,ISBLANK($A628),
_xlpm.Calculation,IF(_xlpm.IsPeriodBlankCondition,"",IF(_xlpm.IsPrincipalRemainingBlankCondition,"",IF(_xlpm.IsPrincipalZeroCondition,"",_xlpm.CumulativePMICalculation))),
_xlpm.Calculation
)</f>
        <v/>
      </c>
      <c r="P628" s="4" t="str">
        <f t="shared" si="79"/>
        <v/>
      </c>
      <c r="Q628" s="4" t="str">
        <f>_xlfn.LET(
_xlpm.CumulativeHousingPaymentsIncludingAdditionalCosts,SUM($L$29:$L628),
_xlpm.PrincipalOwedCalculation,$B$10-$F628,
_xlpm.IsPrincipalLessThenOrEqualToMonthlyPaymentCondition,$I627&lt;=$B$10,
_xlpm.IsPrincipalZeroCondition,ROUND($I627,2) = 0,
_xlpm.IsPrincipalRemainingBlankCondition,$I627="",
_xlpm.IsPeriodBlankCondition,ISBLANK($A628),
_xlpm.Calculation,IF(_xlpm.IsPeriodBlankCondition,"",IF(_xlpm.IsPrincipalRemainingBlankCondition,"",IF(_xlpm.IsPrincipalZeroCondition,"",_xlpm.CumulativeHousingPaymentsIncludingAdditionalCosts))),
_xlpm.Calculation
)</f>
        <v/>
      </c>
    </row>
    <row r="629" spans="1:17" x14ac:dyDescent="0.3">
      <c r="A629" s="75" t="s">
        <v>20</v>
      </c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</row>
  </sheetData>
  <sheetProtection algorithmName="SHA-512" hashValue="q8/y38a+kC767ayKRHyidctZB9vAXTQX8eNr3bhxwht22G1SZ+3Sfqfu52qla1HayzJGaOi8ER6QI2GHbXQgEA==" saltValue="zhQteDQJHzpXCJuMjNYSpg==" spinCount="100000" sheet="1" objects="1" scenarios="1"/>
  <protectedRanges>
    <protectedRange sqref="H29:H628" name="Optional_Arguements"/>
    <protectedRange sqref="B2:B3 B6 B11 B13 B15 H2 H6 C29:C628 B29" name="Required_Arguements"/>
  </protectedRanges>
  <mergeCells count="7">
    <mergeCell ref="A1:B1"/>
    <mergeCell ref="D1:E1"/>
    <mergeCell ref="G1:H1"/>
    <mergeCell ref="M26:Q26"/>
    <mergeCell ref="A629:Q629"/>
    <mergeCell ref="G16:H16"/>
    <mergeCell ref="A26:L26"/>
  </mergeCells>
  <conditionalFormatting sqref="A29:B628 D29:G628">
    <cfRule type="expression" dxfId="7" priority="7">
      <formula>NOT(ISBLANK($A29))</formula>
    </cfRule>
  </conditionalFormatting>
  <conditionalFormatting sqref="C29:C628">
    <cfRule type="expression" dxfId="6" priority="1">
      <formula>COUNTIF($D$29:$D29,"")=0</formula>
    </cfRule>
    <cfRule type="expression" dxfId="5" priority="2">
      <formula>NOT(ISBLANK($A29))</formula>
    </cfRule>
  </conditionalFormatting>
  <conditionalFormatting sqref="E29:E62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9:H628">
    <cfRule type="expression" dxfId="4" priority="5">
      <formula>NOT(ISBLANK($A29))</formula>
    </cfRule>
  </conditionalFormatting>
  <conditionalFormatting sqref="I29:Q628">
    <cfRule type="expression" dxfId="3" priority="4">
      <formula>NOT(ISBLANK($A29))</formula>
    </cfRule>
  </conditionalFormatting>
  <dataValidations xWindow="579" yWindow="509" count="7">
    <dataValidation type="decimal" allowBlank="1" showInputMessage="1" showErrorMessage="1" error="You didn't Input a percentage between 0.5% and 3%. (.005 - .3)" prompt="Input any percentage between 0.5% and 3%. (.005 - .3)" sqref="B15" xr:uid="{D797B7BB-1D0A-4B96-A4E9-4D581340BFE8}">
      <formula1>0.005</formula1>
      <formula2>0.3</formula2>
    </dataValidation>
    <dataValidation type="decimal" allowBlank="1" showInputMessage="1" showErrorMessage="1" error="You didn't Input a percentage between 1% and 22%. (.01 - .22)" prompt="Input any percentage between 1% and 22%. (.01 - .22)" sqref="B13" xr:uid="{58CCF858-B3E2-493A-9565-9CE57230BA13}">
      <formula1>0.01</formula1>
      <formula2>0.22</formula2>
    </dataValidation>
    <dataValidation type="decimal" allowBlank="1" showInputMessage="1" showErrorMessage="1" error="You didn't Input a percentage between 1% and 100%. (.01 - 1)" prompt="Input any percentage between 1% and 100%. (.01 - 1)" sqref="B3" xr:uid="{9C9650A7-5F0C-4100-805F-310825B7333A}">
      <formula1>0.01</formula1>
      <formula2>1</formula2>
    </dataValidation>
    <dataValidation type="decimal" operator="greaterThan" allowBlank="1" showInputMessage="1" showErrorMessage="1" error="You didn't Input a positive number." prompt="Input any positive number." sqref="B11 H6 H2 B2" xr:uid="{ADEA1DA2-2FF1-4CCC-A178-23D3CA2D5C1F}">
      <formula1>0</formula1>
    </dataValidation>
    <dataValidation type="date" operator="greaterThanOrEqual" allowBlank="1" showInputMessage="1" showErrorMessage="1" errorTitle="Invalid Entry" error="You did not enter a date that is equal to or after 1/1/1900." promptTitle="Date of First Monthly Payment" prompt="Enter a date that is equal to or after 1/1/1900." sqref="B29" xr:uid="{A44EF618-0113-490E-9024-5FFE5C2E6417}">
      <formula1>1</formula1>
    </dataValidation>
    <dataValidation type="list" allowBlank="1" showInputMessage="1" showErrorMessage="1" errorTitle="Invalid Entry" error="You must choose a whole number between 1 and 50." prompt="Enter a whole number between 1 and 50." sqref="B6" xr:uid="{5E455D43-7278-4AA9-9FD3-EEE7A67B7045}">
      <formula1>"1,2,3,4,5,6,7,8,9,10,11,12,13,14,15,16,17,18,19,20,21,22,23,24,25,26,27,28,29,30,31,32,33,34,35,36,37,38,39,40,41,42,43,44,45,46,47,48,49,50"</formula1>
    </dataValidation>
    <dataValidation type="decimal" operator="greaterThanOrEqual" showInputMessage="1" showErrorMessage="1" error="You didn't Input a percentage &gt;= .01%" prompt="If the cell is yellow, you must Input a percentage &gt;= .01%. The cell value may be initally blank but you can't enter a blank value if the cell is yellow. If the cell is white, then the cell can be blank because it won't be used in a calculation." sqref="C29:C628 C630:D1048576" xr:uid="{62D00E7B-AAE5-494A-86A3-FF2511F5F712}">
      <formula1>IF(COUNTIF($D$29:$D29,"")=0,0.0001,"")</formula1>
    </dataValidation>
  </dataValidation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1D68-172F-4223-B842-FB4AEFFBA459}">
  <dimension ref="A1:O626"/>
  <sheetViews>
    <sheetView topLeftCell="C1" zoomScale="90" zoomScaleNormal="90" workbookViewId="0">
      <selection activeCell="C5" sqref="C5"/>
    </sheetView>
  </sheetViews>
  <sheetFormatPr defaultRowHeight="14.4" x14ac:dyDescent="0.3"/>
  <cols>
    <col min="1" max="1" width="43" style="92" bestFit="1" customWidth="1"/>
    <col min="2" max="2" width="12" style="92" bestFit="1" customWidth="1"/>
    <col min="3" max="3" width="25.6640625" style="100" bestFit="1" customWidth="1"/>
    <col min="4" max="4" width="13.33203125" style="92" customWidth="1"/>
    <col min="5" max="5" width="22.5546875" style="92" bestFit="1" customWidth="1"/>
    <col min="6" max="6" width="13.88671875" style="92" bestFit="1" customWidth="1"/>
    <col min="7" max="7" width="61.6640625" style="92" bestFit="1" customWidth="1"/>
    <col min="8" max="8" width="60.109375" style="92" bestFit="1" customWidth="1"/>
    <col min="9" max="9" width="60.77734375" style="92" bestFit="1" customWidth="1"/>
    <col min="10" max="10" width="11" style="92" bestFit="1" customWidth="1"/>
    <col min="11" max="11" width="21.109375" style="92" bestFit="1" customWidth="1"/>
    <col min="12" max="12" width="20.33203125" style="92" bestFit="1" customWidth="1"/>
    <col min="13" max="13" width="27.88671875" style="92" bestFit="1" customWidth="1"/>
    <col min="14" max="14" width="13.109375" style="92" bestFit="1" customWidth="1"/>
    <col min="15" max="15" width="16.44140625" style="92" bestFit="1" customWidth="1"/>
    <col min="16" max="16384" width="8.88671875" style="92"/>
  </cols>
  <sheetData>
    <row r="1" spans="1:3" ht="16.2" thickBot="1" x14ac:dyDescent="0.35">
      <c r="A1" s="90" t="s">
        <v>0</v>
      </c>
      <c r="B1" s="91"/>
      <c r="C1" s="92"/>
    </row>
    <row r="2" spans="1:3" x14ac:dyDescent="0.3">
      <c r="A2" s="93" t="s">
        <v>2</v>
      </c>
      <c r="B2" s="94">
        <f>'Variable Rate Mortgage Schedule'!B2</f>
        <v>200000</v>
      </c>
      <c r="C2" s="92"/>
    </row>
    <row r="3" spans="1:3" x14ac:dyDescent="0.3">
      <c r="A3" s="95" t="s">
        <v>4</v>
      </c>
      <c r="B3" s="39">
        <f>'Variable Rate Mortgage Schedule'!B3</f>
        <v>0.1</v>
      </c>
      <c r="C3" s="92"/>
    </row>
    <row r="4" spans="1:3" x14ac:dyDescent="0.3">
      <c r="A4" s="95" t="s">
        <v>5</v>
      </c>
      <c r="B4" s="96">
        <f>'Variable Rate Mortgage Schedule'!B4</f>
        <v>20000</v>
      </c>
      <c r="C4" s="92"/>
    </row>
    <row r="5" spans="1:3" ht="15" thickBot="1" x14ac:dyDescent="0.35">
      <c r="A5" s="97" t="s">
        <v>6</v>
      </c>
      <c r="B5" s="98">
        <f>'Variable Rate Mortgage Schedule'!B5</f>
        <v>180000</v>
      </c>
      <c r="C5" s="92"/>
    </row>
    <row r="6" spans="1:3" x14ac:dyDescent="0.3">
      <c r="A6" s="93" t="s">
        <v>43</v>
      </c>
      <c r="B6" s="99">
        <f>'Variable Rate Mortgage Schedule'!B6</f>
        <v>30</v>
      </c>
      <c r="C6" s="92"/>
    </row>
    <row r="7" spans="1:3" x14ac:dyDescent="0.3">
      <c r="A7" s="95" t="s">
        <v>8</v>
      </c>
      <c r="B7" s="101">
        <f>'Variable Rate Mortgage Schedule'!B7</f>
        <v>360</v>
      </c>
      <c r="C7" s="92"/>
    </row>
    <row r="8" spans="1:3" x14ac:dyDescent="0.3">
      <c r="A8" s="95" t="s">
        <v>44</v>
      </c>
      <c r="B8" s="39">
        <f>'Variable Rate Mortgage Schedule'!B8</f>
        <v>0.10166666666666736</v>
      </c>
      <c r="C8" s="92"/>
    </row>
    <row r="9" spans="1:3" ht="15" thickBot="1" x14ac:dyDescent="0.35">
      <c r="A9" s="102" t="s">
        <v>9</v>
      </c>
      <c r="B9" s="43">
        <f>'Variable Rate Mortgage Schedule'!B9</f>
        <v>8.4722222222222802E-3</v>
      </c>
      <c r="C9" s="92"/>
    </row>
    <row r="10" spans="1:3" ht="15" thickBot="1" x14ac:dyDescent="0.35">
      <c r="A10" s="103" t="s">
        <v>10</v>
      </c>
      <c r="B10" s="45">
        <f>'Variable Rate Mortgage Schedule'!B10</f>
        <v>1593.4299309271823</v>
      </c>
      <c r="C10" s="92"/>
    </row>
    <row r="11" spans="1:3" x14ac:dyDescent="0.3">
      <c r="A11" s="104" t="s">
        <v>12</v>
      </c>
      <c r="B11" s="47">
        <f>'Variable Rate Mortgage Schedule'!B11</f>
        <v>500</v>
      </c>
      <c r="C11" s="92"/>
    </row>
    <row r="12" spans="1:3" ht="15" thickBot="1" x14ac:dyDescent="0.35">
      <c r="A12" s="102" t="s">
        <v>13</v>
      </c>
      <c r="B12" s="105">
        <f>'Variable Rate Mortgage Schedule'!B12</f>
        <v>2093.4299309271823</v>
      </c>
      <c r="C12" s="150"/>
    </row>
    <row r="13" spans="1:3" x14ac:dyDescent="0.3">
      <c r="A13" s="93" t="s">
        <v>45</v>
      </c>
      <c r="B13" s="49">
        <f>'Variable Rate Mortgage Schedule'!B13</f>
        <v>0.2</v>
      </c>
      <c r="C13" s="92"/>
    </row>
    <row r="14" spans="1:3" x14ac:dyDescent="0.3">
      <c r="A14" s="95" t="s">
        <v>14</v>
      </c>
      <c r="B14" s="50">
        <f>'Variable Rate Mortgage Schedule'!B14</f>
        <v>40000</v>
      </c>
      <c r="C14" s="92"/>
    </row>
    <row r="15" spans="1:3" x14ac:dyDescent="0.3">
      <c r="A15" s="95" t="s">
        <v>46</v>
      </c>
      <c r="B15" s="39">
        <f>'Variable Rate Mortgage Schedule'!B15</f>
        <v>0.02</v>
      </c>
      <c r="C15" s="92"/>
    </row>
    <row r="16" spans="1:3" x14ac:dyDescent="0.3">
      <c r="A16" s="95" t="s">
        <v>16</v>
      </c>
      <c r="B16" s="51">
        <f>'Variable Rate Mortgage Schedule'!B16</f>
        <v>1.6666666666666668E-3</v>
      </c>
      <c r="C16" s="92"/>
    </row>
    <row r="17" spans="1:15" x14ac:dyDescent="0.3">
      <c r="A17" s="95" t="s">
        <v>17</v>
      </c>
      <c r="B17" s="50">
        <f>'Variable Rate Mortgage Schedule'!B17</f>
        <v>300</v>
      </c>
      <c r="C17" s="92"/>
    </row>
    <row r="18" spans="1:15" ht="15" thickBot="1" x14ac:dyDescent="0.35">
      <c r="A18" s="102" t="s">
        <v>18</v>
      </c>
      <c r="B18" s="105">
        <f>'Variable Rate Mortgage Schedule'!B18</f>
        <v>2393.4299309271823</v>
      </c>
      <c r="C18" s="92"/>
    </row>
    <row r="19" spans="1:15" x14ac:dyDescent="0.3">
      <c r="C19" s="92"/>
    </row>
    <row r="20" spans="1:15" x14ac:dyDescent="0.3">
      <c r="C20" s="92"/>
    </row>
    <row r="21" spans="1:15" x14ac:dyDescent="0.3">
      <c r="B21" s="107"/>
      <c r="C21" s="107"/>
      <c r="D21" s="107"/>
    </row>
    <row r="22" spans="1:15" ht="15" thickBot="1" x14ac:dyDescent="0.35">
      <c r="C22" s="92"/>
      <c r="G22" s="100"/>
    </row>
    <row r="23" spans="1:15" ht="16.2" thickBot="1" x14ac:dyDescent="0.35">
      <c r="A23" s="108" t="s">
        <v>19</v>
      </c>
      <c r="B23" s="109"/>
      <c r="C23" s="109"/>
      <c r="D23" s="109"/>
      <c r="E23" s="109"/>
      <c r="F23" s="109"/>
      <c r="G23" s="109"/>
      <c r="H23" s="109"/>
      <c r="I23" s="109"/>
      <c r="J23" s="109"/>
      <c r="K23" s="110"/>
    </row>
    <row r="24" spans="1:15" x14ac:dyDescent="0.3">
      <c r="A24" s="111" t="s">
        <v>20</v>
      </c>
      <c r="B24" s="112" t="s">
        <v>21</v>
      </c>
      <c r="C24" s="112" t="s">
        <v>67</v>
      </c>
      <c r="D24" s="142" t="s">
        <v>66</v>
      </c>
      <c r="E24" s="111" t="s">
        <v>22</v>
      </c>
      <c r="F24" s="111" t="s">
        <v>23</v>
      </c>
      <c r="G24" s="111" t="s">
        <v>24</v>
      </c>
      <c r="H24" s="111" t="s">
        <v>25</v>
      </c>
      <c r="I24" s="111" t="s">
        <v>26</v>
      </c>
      <c r="J24" s="111" t="s">
        <v>27</v>
      </c>
      <c r="K24" s="111" t="s">
        <v>28</v>
      </c>
      <c r="L24" s="100"/>
    </row>
    <row r="25" spans="1:15" x14ac:dyDescent="0.3">
      <c r="A25" s="113">
        <v>0</v>
      </c>
      <c r="B25" s="114"/>
      <c r="C25" s="151"/>
      <c r="D25" s="115"/>
      <c r="E25" s="115"/>
      <c r="F25" s="115"/>
      <c r="G25" s="115"/>
      <c r="H25" s="115">
        <f>$B$5</f>
        <v>180000</v>
      </c>
      <c r="I25" s="115"/>
      <c r="J25" s="115"/>
      <c r="K25" s="115"/>
      <c r="O25" s="100"/>
    </row>
    <row r="26" spans="1:15" x14ac:dyDescent="0.3">
      <c r="A26" s="92" cm="1">
        <f t="array" ref="A26:A385">_xlfn.SEQUENCE($B$7)</f>
        <v>1</v>
      </c>
      <c r="B26" s="89">
        <v>43831</v>
      </c>
      <c r="C26" s="152">
        <f>IF(ISBLANK($A26),"",'Variable Rate Mortgage Schedule'!$C29)</f>
        <v>0.1</v>
      </c>
      <c r="D26" s="153">
        <f>_xlfn.LET(
_xlpm.Payment,IF(OR($C26&lt;&gt;$C25,$C25=""),-PMT($C26/12,COUNT($A26:$A$625),$H25),$D25),
_xlpm.IsPrincipalRemainingZeroCondition,ROUND($H25,2)=0,
_xlpm.IsPrincipalRemainingBlankCondition,$H25="",
_xlpm.IsPeriodBlankCondition,ISBLANK($A26),
_xlpm.Calculation,IF(_xlpm.IsPeriodBlankCondition,"",IF(_xlpm.IsPrincipalRemainingBlankCondition,"",IF(_xlpm.IsPrincipalRemainingZeroCondition,"",_xlpm.Payment))),
_xlpm.Calculation
)</f>
        <v>1579.6288261598379</v>
      </c>
      <c r="E26" s="100" cm="1">
        <f t="array" ref="E26">_xlfn.LET(
_xlpm.StartingPrincipalBalance,$H25,
_xlpm.IsPrincipalRemainingZeroCondition,ROUND($H25,2)=0,
_xlpm.IsPrincipalRemainingBlankCondition,$H25="",
_xlpm.IsPeriodBlankCondition,ISBLANK($A26),
_xlpm.Calculation,IF(_xlpm.IsPeriodBlankCondition,"",IF(_xlpm.IsPrincipalRemainingBlankCondition,"",IF(_xlpm.IsPrincipalRemainingZeroCondition,"",_xlpm.StartingPrincipalBalance))),
_xlpm.Calculation
)</f>
        <v>180000</v>
      </c>
      <c r="F26" s="100" cm="1">
        <f t="array" ref="F26">_xlfn.LET(
_xlpm.InterestCalculation,$H25*($C26/12),
_xlpm.IsPrincipalRemainingZeroCondition,ROUND($H25,2)=0,
_xlpm.IsPrincipalRemainingBlankCondition,$H25="",
_xlpm.IsPeriodBlankCondition,ISBLANK($A26),
_xlpm.Calculation,IF(_xlpm.IsPeriodBlankCondition,"",IF(_xlpm.IsPrincipalRemainingBlankCondition,"",IF(_xlpm.IsPrincipalRemainingZeroCondition,"",_xlpm.InterestCalculation))),
_xlpm.Calculation
)</f>
        <v>1500</v>
      </c>
      <c r="G26" s="100">
        <f t="shared" ref="G26:G89" si="0">_xlfn.LET(
_xlpm.PrincipalOwedCalculation,$D26-$F26,
_xlpm.IsPrincipalLessThenOrEqualToMonthlyPaymentCondition,$H25&lt;=$D26,
_xlpm.IsPrincipalZeroCondition,ROUND($H25,2) = 0,
_xlpm.IsPrincipalRemainingBlankCondition,$H25="",
_xlpm.IsPeriodBlankCondition,ISBLANK($A26),
_xlpm.Calculation,IF(_xlpm.IsPeriodBlankCondition,"",IF(_xlpm.IsPrincipalRemainingBlankCondition,"",IF(_xlpm.IsPrincipalZeroCondition,"",IF(_xlpm.IsPrincipalLessThenOrEqualToMonthlyPaymentCondition,$H25,_xlpm.PrincipalOwedCalculation)))),
_xlpm.Calculation
)</f>
        <v>79.628826159837899</v>
      </c>
      <c r="H26" s="100">
        <f t="shared" ref="H26:H89" si="1">_xlfn.LET(
_xlpm.StartingBalanceGreaterThanPrincipalOwedPlusPrepaymentCondition,$E26&gt;=$G26,
_xlpm.IsPrincpalOwedPlusPrepaymentLessThanOrEqualToPrincipalRemainingCondition,ROUND($G26,2)&lt;=ROUND($H25,2),
_xlpm.IsCurrentPrincapalOwedAmtGreaterThanPrevPrincipalOwedCondition,$G25&gt;$H25,
_xlpm.IsPrincipalZeroCondition,ROUND($H25,2) = 0,
_xlpm.IsPrincipalRemainingBlankCondition,$H25="",
_xlpm.IsPeriodBlankCondition,ISBLANK($A26),
_xlpm.Calculation,IF(_xlpm.IsPeriodBlankCondition,"",IF(_xlpm.IsPrincipalRemainingBlankCondition,"",IF(_xlpm.IsPrincipalZeroCondition,"",IF(_xlpm.StartingBalanceGreaterThanPrincipalOwedPlusPrepaymentCondition,$E26-$G26,0)))),
_xlpm.Calculation
)</f>
        <v>179920.37117384016</v>
      </c>
      <c r="I26" s="100">
        <f t="shared" ref="I26:I89" si="2">_xlfn.LET(
_xlpm.PrincpalRemainingCalculation,$B$11,
_xlpm.IsPrincipalZeroCondition,ROUND($H25,2) = 0,
_xlpm.IsPrincipalRemainingBlankCondition,$H25="",
_xlpm.IsPeriodBlankCondition,ISBLANK($A26),
_xlpm.Calculation,IF(_xlpm.IsPeriodBlankCondition,"",IF(_xlpm.IsPrincipalRemainingBlankCondition,"",IF(_xlpm.IsPrincipalZeroCondition,"",_xlpm.PrincpalRemainingCalculation))),
_xlpm.Calculation
)</f>
        <v>500</v>
      </c>
      <c r="J26" s="100">
        <f t="shared" ref="J26:J89" si="3">_xlfn.LET(
_xlpm.IsPrincipalRemainingLessThanOrEqualToPMICutoffAmtCondition,$H25&lt;=$B$2*(1-$B$13),
_xlpm.PMIMonthlyPayment,$B$17,
_xlpm.IsPrincipalZeroCondition,ROUND($H25,2) = 0,
_xlpm.IsPrincipalRemainingBlankCondition,$H25="",
_xlpm.IsPeriodBlankCondition,ISBLANK($A26),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26" s="100">
        <f>_xlfn.LET(
_xlpm.IfPMIOwedIsBlank,IF($J26 = "",0,$J26),
_xlpm.TotalMonthlyPaymentCalculation,$F26+$G26+$I26+_xlpm.IfPMIOwedIsBlank,
_xlpm.IsPrincipalZeroCondition,ROUND($H25,2) = 0,
_xlpm.IsPrincipalRemainingBlankCondition,$H25="",
_xlpm.IsPeriodBlankCondition,ISBLANK($A26),
_xlpm.Calculation,IF(_xlpm.IsPeriodBlankCondition,"",IF(_xlpm.IsPrincipalRemainingBlankCondition,"",IF(_xlpm.IsPrincipalZeroCondition,"",_xlpm.TotalMonthlyPaymentCalculation))),
_xlpm.Calculation
)</f>
        <v>2379.6288261598379</v>
      </c>
      <c r="L26" s="100"/>
      <c r="M26" s="100"/>
      <c r="N26" s="100"/>
      <c r="O26" s="100"/>
    </row>
    <row r="27" spans="1:15" x14ac:dyDescent="0.3">
      <c r="A27" s="92">
        <v>2</v>
      </c>
      <c r="B27" s="116">
        <f t="shared" ref="B27:B90" si="4">IF(ISBLANK($A27),"",EDATE($B26,1))</f>
        <v>43862</v>
      </c>
      <c r="C27" s="152">
        <f>IF(ISBLANK($A27),"",'Variable Rate Mortgage Schedule'!$C30)</f>
        <v>0.1</v>
      </c>
      <c r="D27" s="153">
        <f>_xlfn.LET(
_xlpm.Payment,IF(OR($C27&lt;&gt;$C26,$C26=""),-PMT($C27/12,COUNT($A27:$A$625),$H26),$D26),
_xlpm.IsPrincipalRemainingZeroCondition,ROUND($H26,2)=0,
_xlpm.IsPrincipalRemainingBlankCondition,$H26="",
_xlpm.IsPeriodBlankCondition,ISBLANK($A27),
_xlpm.Calculation,IF(_xlpm.IsPeriodBlankCondition,"",IF(_xlpm.IsPrincipalRemainingBlankCondition,"",IF(_xlpm.IsPrincipalRemainingZeroCondition,"",_xlpm.Payment))),
_xlpm.Calculation
)</f>
        <v>1579.6288261598379</v>
      </c>
      <c r="E27" s="100">
        <f t="shared" ref="E27:E90" si="5">_xlfn.LET(
_xlpm.StartingPrincipalBalance,$H26,
_xlpm.IsPrincipalRemainingZeroCondition,ROUND($H26,2)=0,
_xlpm.IsPrincipalRemainingBlankCondition,$H26="",
_xlpm.IsPeriodBlankCondition,ISBLANK($A27),
_xlpm.Calculation,IF(_xlpm.IsPeriodBlankCondition,"",IF(_xlpm.IsPrincipalRemainingBlankCondition,"",IF(_xlpm.IsPrincipalRemainingZeroCondition,"",_xlpm.StartingPrincipalBalance))),
_xlpm.Calculation
)</f>
        <v>179920.37117384016</v>
      </c>
      <c r="F27" s="100" cm="1">
        <f t="array" ref="F27">_xlfn.LET(
_xlpm.InterestCalculation,$H26*($C27/12),
_xlpm.IsPrincipalRemainingZeroCondition,ROUND($H26,2)=0,
_xlpm.IsPrincipalRemainingBlankCondition,$H26="",
_xlpm.IsPeriodBlankCondition,ISBLANK($A27),
_xlpm.Calculation,IF(_xlpm.IsPeriodBlankCondition,"",IF(_xlpm.IsPrincipalRemainingBlankCondition,"",IF(_xlpm.IsPrincipalRemainingZeroCondition,"",_xlpm.InterestCalculation))),
_xlpm.Calculation
)</f>
        <v>1499.3364264486679</v>
      </c>
      <c r="G27" s="100">
        <f t="shared" si="0"/>
        <v>80.292399711169992</v>
      </c>
      <c r="H27" s="100">
        <f t="shared" si="1"/>
        <v>179840.07877412898</v>
      </c>
      <c r="I27" s="100">
        <f t="shared" si="2"/>
        <v>500</v>
      </c>
      <c r="J27" s="100">
        <f t="shared" si="3"/>
        <v>300</v>
      </c>
      <c r="K27" s="100">
        <f t="shared" ref="K27:K90" si="6">_xlfn.LET(
_xlpm.IfPMIOwedIsBlank,IF($J27 = "",0,$J27),
_xlpm.TotalMonthlyPaymentCalculation,$F27+$G27+$I27+_xlpm.IfPMIOwedIsBlank,
_xlpm.IsPrincipalZeroCondition,ROUND($H26,2) = 0,
_xlpm.IsPrincipalRemainingBlankCondition,$H26="",
_xlpm.IsPeriodBlankCondition,ISBLANK($A27),
_xlpm.Calculation,IF(_xlpm.IsPeriodBlankCondition,"",IF(_xlpm.IsPrincipalRemainingBlankCondition,"",IF(_xlpm.IsPrincipalZeroCondition,"",_xlpm.TotalMonthlyPaymentCalculation))),
_xlpm.Calculation
)</f>
        <v>2379.6288261598379</v>
      </c>
      <c r="L27" s="100"/>
      <c r="M27" s="100"/>
      <c r="N27" s="100"/>
      <c r="O27" s="100"/>
    </row>
    <row r="28" spans="1:15" x14ac:dyDescent="0.3">
      <c r="A28" s="92">
        <v>3</v>
      </c>
      <c r="B28" s="116">
        <f t="shared" si="4"/>
        <v>43891</v>
      </c>
      <c r="C28" s="152">
        <f>IF(ISBLANK($A28),"",'Variable Rate Mortgage Schedule'!$C31)</f>
        <v>0.1</v>
      </c>
      <c r="D28" s="153">
        <f>_xlfn.LET(
_xlpm.Payment,IF(OR($C28&lt;&gt;$C27,$C27=""),-PMT($C28/12,COUNT($A28:$A$625),$H27),$D27),
_xlpm.IsPrincipalRemainingZeroCondition,ROUND($H27,2)=0,
_xlpm.IsPrincipalRemainingBlankCondition,$H27="",
_xlpm.IsPeriodBlankCondition,ISBLANK($A28),
_xlpm.Calculation,IF(_xlpm.IsPeriodBlankCondition,"",IF(_xlpm.IsPrincipalRemainingBlankCondition,"",IF(_xlpm.IsPrincipalRemainingZeroCondition,"",_xlpm.Payment))),
_xlpm.Calculation
)</f>
        <v>1579.6288261598379</v>
      </c>
      <c r="E28" s="100">
        <f t="shared" si="5"/>
        <v>179840.07877412898</v>
      </c>
      <c r="F28" s="100" cm="1">
        <f t="array" ref="F28">_xlfn.LET(
_xlpm.InterestCalculation,$H27*($C28/12),
_xlpm.IsPrincipalRemainingZeroCondition,ROUND($H27,2)=0,
_xlpm.IsPrincipalRemainingBlankCondition,$H27="",
_xlpm.IsPeriodBlankCondition,ISBLANK($A28),
_xlpm.Calculation,IF(_xlpm.IsPeriodBlankCondition,"",IF(_xlpm.IsPrincipalRemainingBlankCondition,"",IF(_xlpm.IsPrincipalRemainingZeroCondition,"",_xlpm.InterestCalculation))),
_xlpm.Calculation
)</f>
        <v>1498.6673231177415</v>
      </c>
      <c r="G28" s="100">
        <f t="shared" si="0"/>
        <v>80.96150304209641</v>
      </c>
      <c r="H28" s="100">
        <f t="shared" si="1"/>
        <v>179759.1172710869</v>
      </c>
      <c r="I28" s="100">
        <f t="shared" si="2"/>
        <v>500</v>
      </c>
      <c r="J28" s="100">
        <f t="shared" si="3"/>
        <v>300</v>
      </c>
      <c r="K28" s="100">
        <f t="shared" si="6"/>
        <v>2379.6288261598379</v>
      </c>
      <c r="L28" s="100"/>
      <c r="M28" s="100"/>
      <c r="N28" s="100"/>
      <c r="O28" s="100"/>
    </row>
    <row r="29" spans="1:15" x14ac:dyDescent="0.3">
      <c r="A29" s="92">
        <v>4</v>
      </c>
      <c r="B29" s="116">
        <f t="shared" si="4"/>
        <v>43922</v>
      </c>
      <c r="C29" s="152">
        <f>IF(ISBLANK($A29),"",'Variable Rate Mortgage Schedule'!$C32)</f>
        <v>0.1</v>
      </c>
      <c r="D29" s="153">
        <f>_xlfn.LET(
_xlpm.Payment,IF(OR($C29&lt;&gt;$C28,$C28=""),-PMT($C29/12,COUNT($A29:$A$625),$H28),$D28),
_xlpm.IsPrincipalRemainingZeroCondition,ROUND($H28,2)=0,
_xlpm.IsPrincipalRemainingBlankCondition,$H28="",
_xlpm.IsPeriodBlankCondition,ISBLANK($A29),
_xlpm.Calculation,IF(_xlpm.IsPeriodBlankCondition,"",IF(_xlpm.IsPrincipalRemainingBlankCondition,"",IF(_xlpm.IsPrincipalRemainingZeroCondition,"",_xlpm.Payment))),
_xlpm.Calculation
)</f>
        <v>1579.6288261598379</v>
      </c>
      <c r="E29" s="100">
        <f t="shared" si="5"/>
        <v>179759.1172710869</v>
      </c>
      <c r="F29" s="100" cm="1">
        <f t="array" ref="F29">_xlfn.LET(
_xlpm.InterestCalculation,$H28*($C29/12),
_xlpm.IsPrincipalRemainingZeroCondition,ROUND($H28,2)=0,
_xlpm.IsPrincipalRemainingBlankCondition,$H28="",
_xlpm.IsPeriodBlankCondition,ISBLANK($A29),
_xlpm.Calculation,IF(_xlpm.IsPeriodBlankCondition,"",IF(_xlpm.IsPrincipalRemainingBlankCondition,"",IF(_xlpm.IsPrincipalRemainingZeroCondition,"",_xlpm.InterestCalculation))),
_xlpm.Calculation
)</f>
        <v>1497.9926439257242</v>
      </c>
      <c r="G29" s="100">
        <f t="shared" si="0"/>
        <v>81.636182234113676</v>
      </c>
      <c r="H29" s="100">
        <f t="shared" si="1"/>
        <v>179677.48108885277</v>
      </c>
      <c r="I29" s="100">
        <f t="shared" si="2"/>
        <v>500</v>
      </c>
      <c r="J29" s="100">
        <f t="shared" si="3"/>
        <v>300</v>
      </c>
      <c r="K29" s="100">
        <f t="shared" si="6"/>
        <v>2379.6288261598379</v>
      </c>
      <c r="L29" s="100"/>
      <c r="M29" s="100"/>
      <c r="N29" s="100"/>
      <c r="O29" s="100"/>
    </row>
    <row r="30" spans="1:15" x14ac:dyDescent="0.3">
      <c r="A30" s="92">
        <v>5</v>
      </c>
      <c r="B30" s="116">
        <f t="shared" si="4"/>
        <v>43952</v>
      </c>
      <c r="C30" s="152">
        <f>IF(ISBLANK($A30),"",'Variable Rate Mortgage Schedule'!$C33)</f>
        <v>0.1</v>
      </c>
      <c r="D30" s="153">
        <f>_xlfn.LET(
_xlpm.Payment,IF(OR($C30&lt;&gt;$C29,$C29=""),-PMT($C30/12,COUNT($A30:$A$625),$H29),$D29),
_xlpm.IsPrincipalRemainingZeroCondition,ROUND($H29,2)=0,
_xlpm.IsPrincipalRemainingBlankCondition,$H29="",
_xlpm.IsPeriodBlankCondition,ISBLANK($A30),
_xlpm.Calculation,IF(_xlpm.IsPeriodBlankCondition,"",IF(_xlpm.IsPrincipalRemainingBlankCondition,"",IF(_xlpm.IsPrincipalRemainingZeroCondition,"",_xlpm.Payment))),
_xlpm.Calculation
)</f>
        <v>1579.6288261598379</v>
      </c>
      <c r="E30" s="100">
        <f t="shared" si="5"/>
        <v>179677.48108885277</v>
      </c>
      <c r="F30" s="100" cm="1">
        <f t="array" ref="F30">_xlfn.LET(
_xlpm.InterestCalculation,$H29*($C30/12),
_xlpm.IsPrincipalRemainingZeroCondition,ROUND($H29,2)=0,
_xlpm.IsPrincipalRemainingBlankCondition,$H29="",
_xlpm.IsPeriodBlankCondition,ISBLANK($A30),
_xlpm.Calculation,IF(_xlpm.IsPeriodBlankCondition,"",IF(_xlpm.IsPrincipalRemainingBlankCondition,"",IF(_xlpm.IsPrincipalRemainingZeroCondition,"",_xlpm.InterestCalculation))),
_xlpm.Calculation
)</f>
        <v>1497.3123424071064</v>
      </c>
      <c r="G30" s="100">
        <f t="shared" si="0"/>
        <v>82.316483752731529</v>
      </c>
      <c r="H30" s="100">
        <f t="shared" si="1"/>
        <v>179595.16460510003</v>
      </c>
      <c r="I30" s="100">
        <f t="shared" si="2"/>
        <v>500</v>
      </c>
      <c r="J30" s="100">
        <f t="shared" si="3"/>
        <v>300</v>
      </c>
      <c r="K30" s="100">
        <f t="shared" si="6"/>
        <v>2379.6288261598379</v>
      </c>
      <c r="L30" s="100"/>
      <c r="M30" s="100"/>
      <c r="N30" s="100"/>
      <c r="O30" s="100"/>
    </row>
    <row r="31" spans="1:15" x14ac:dyDescent="0.3">
      <c r="A31" s="92">
        <v>6</v>
      </c>
      <c r="B31" s="116">
        <f t="shared" si="4"/>
        <v>43983</v>
      </c>
      <c r="C31" s="152">
        <f>IF(ISBLANK($A31),"",'Variable Rate Mortgage Schedule'!$C34)</f>
        <v>0.1</v>
      </c>
      <c r="D31" s="153">
        <f>_xlfn.LET(
_xlpm.Payment,IF(OR($C31&lt;&gt;$C30,$C30=""),-PMT($C31/12,COUNT($A31:$A$625),$H30),$D30),
_xlpm.IsPrincipalRemainingZeroCondition,ROUND($H30,2)=0,
_xlpm.IsPrincipalRemainingBlankCondition,$H30="",
_xlpm.IsPeriodBlankCondition,ISBLANK($A31),
_xlpm.Calculation,IF(_xlpm.IsPeriodBlankCondition,"",IF(_xlpm.IsPrincipalRemainingBlankCondition,"",IF(_xlpm.IsPrincipalRemainingZeroCondition,"",_xlpm.Payment))),
_xlpm.Calculation
)</f>
        <v>1579.6288261598379</v>
      </c>
      <c r="E31" s="100">
        <f t="shared" si="5"/>
        <v>179595.16460510003</v>
      </c>
      <c r="F31" s="100" cm="1">
        <f t="array" ref="F31">_xlfn.LET(
_xlpm.InterestCalculation,$H30*($C31/12),
_xlpm.IsPrincipalRemainingZeroCondition,ROUND($H30,2)=0,
_xlpm.IsPrincipalRemainingBlankCondition,$H30="",
_xlpm.IsPeriodBlankCondition,ISBLANK($A31),
_xlpm.Calculation,IF(_xlpm.IsPeriodBlankCondition,"",IF(_xlpm.IsPrincipalRemainingBlankCondition,"",IF(_xlpm.IsPrincipalRemainingZeroCondition,"",_xlpm.InterestCalculation))),
_xlpm.Calculation
)</f>
        <v>1496.626371709167</v>
      </c>
      <c r="G31" s="100">
        <f t="shared" si="0"/>
        <v>83.002454450670939</v>
      </c>
      <c r="H31" s="100">
        <f t="shared" si="1"/>
        <v>179512.16215064935</v>
      </c>
      <c r="I31" s="100">
        <f t="shared" si="2"/>
        <v>500</v>
      </c>
      <c r="J31" s="100">
        <f t="shared" si="3"/>
        <v>300</v>
      </c>
      <c r="K31" s="100">
        <f t="shared" si="6"/>
        <v>2379.6288261598379</v>
      </c>
      <c r="L31" s="100"/>
      <c r="M31" s="100"/>
      <c r="N31" s="100"/>
      <c r="O31" s="100"/>
    </row>
    <row r="32" spans="1:15" x14ac:dyDescent="0.3">
      <c r="A32" s="92">
        <v>7</v>
      </c>
      <c r="B32" s="116">
        <f t="shared" si="4"/>
        <v>44013</v>
      </c>
      <c r="C32" s="152">
        <f>IF(ISBLANK($A32),"",'Variable Rate Mortgage Schedule'!$C35)</f>
        <v>0.1</v>
      </c>
      <c r="D32" s="153">
        <f>_xlfn.LET(
_xlpm.Payment,IF(OR($C32&lt;&gt;$C31,$C31=""),-PMT($C32/12,COUNT($A32:$A$625),$H31),$D31),
_xlpm.IsPrincipalRemainingZeroCondition,ROUND($H31,2)=0,
_xlpm.IsPrincipalRemainingBlankCondition,$H31="",
_xlpm.IsPeriodBlankCondition,ISBLANK($A32),
_xlpm.Calculation,IF(_xlpm.IsPeriodBlankCondition,"",IF(_xlpm.IsPrincipalRemainingBlankCondition,"",IF(_xlpm.IsPrincipalRemainingZeroCondition,"",_xlpm.Payment))),
_xlpm.Calculation
)</f>
        <v>1579.6288261598379</v>
      </c>
      <c r="E32" s="100">
        <f t="shared" si="5"/>
        <v>179512.16215064935</v>
      </c>
      <c r="F32" s="100" cm="1">
        <f t="array" ref="F32">_xlfn.LET(
_xlpm.InterestCalculation,$H31*($C32/12),
_xlpm.IsPrincipalRemainingZeroCondition,ROUND($H31,2)=0,
_xlpm.IsPrincipalRemainingBlankCondition,$H31="",
_xlpm.IsPeriodBlankCondition,ISBLANK($A32),
_xlpm.Calculation,IF(_xlpm.IsPeriodBlankCondition,"",IF(_xlpm.IsPrincipalRemainingBlankCondition,"",IF(_xlpm.IsPrincipalRemainingZeroCondition,"",_xlpm.InterestCalculation))),
_xlpm.Calculation
)</f>
        <v>1495.9346845887446</v>
      </c>
      <c r="G32" s="100">
        <f t="shared" si="0"/>
        <v>83.694141571093269</v>
      </c>
      <c r="H32" s="100">
        <f t="shared" si="1"/>
        <v>179428.46800907826</v>
      </c>
      <c r="I32" s="100">
        <f t="shared" si="2"/>
        <v>500</v>
      </c>
      <c r="J32" s="100">
        <f t="shared" si="3"/>
        <v>300</v>
      </c>
      <c r="K32" s="100">
        <f t="shared" si="6"/>
        <v>2379.6288261598379</v>
      </c>
      <c r="L32" s="100"/>
      <c r="M32" s="100"/>
      <c r="N32" s="100"/>
      <c r="O32" s="100"/>
    </row>
    <row r="33" spans="1:15" x14ac:dyDescent="0.3">
      <c r="A33" s="92">
        <v>8</v>
      </c>
      <c r="B33" s="116">
        <f t="shared" si="4"/>
        <v>44044</v>
      </c>
      <c r="C33" s="152">
        <f>IF(ISBLANK($A33),"",'Variable Rate Mortgage Schedule'!$C36)</f>
        <v>0.1</v>
      </c>
      <c r="D33" s="153">
        <f>_xlfn.LET(
_xlpm.Payment,IF(OR($C33&lt;&gt;$C32,$C32=""),-PMT($C33/12,COUNT($A33:$A$625),$H32),$D32),
_xlpm.IsPrincipalRemainingZeroCondition,ROUND($H32,2)=0,
_xlpm.IsPrincipalRemainingBlankCondition,$H32="",
_xlpm.IsPeriodBlankCondition,ISBLANK($A33),
_xlpm.Calculation,IF(_xlpm.IsPeriodBlankCondition,"",IF(_xlpm.IsPrincipalRemainingBlankCondition,"",IF(_xlpm.IsPrincipalRemainingZeroCondition,"",_xlpm.Payment))),
_xlpm.Calculation
)</f>
        <v>1579.6288261598379</v>
      </c>
      <c r="E33" s="100">
        <f t="shared" si="5"/>
        <v>179428.46800907826</v>
      </c>
      <c r="F33" s="100" cm="1">
        <f t="array" ref="F33">_xlfn.LET(
_xlpm.InterestCalculation,$H32*($C33/12),
_xlpm.IsPrincipalRemainingZeroCondition,ROUND($H32,2)=0,
_xlpm.IsPrincipalRemainingBlankCondition,$H32="",
_xlpm.IsPeriodBlankCondition,ISBLANK($A33),
_xlpm.Calculation,IF(_xlpm.IsPeriodBlankCondition,"",IF(_xlpm.IsPrincipalRemainingBlankCondition,"",IF(_xlpm.IsPrincipalRemainingZeroCondition,"",_xlpm.InterestCalculation))),
_xlpm.Calculation
)</f>
        <v>1495.2372334089855</v>
      </c>
      <c r="G33" s="100">
        <f t="shared" si="0"/>
        <v>84.391592750852396</v>
      </c>
      <c r="H33" s="100">
        <f t="shared" si="1"/>
        <v>179344.07641632741</v>
      </c>
      <c r="I33" s="100">
        <f t="shared" si="2"/>
        <v>500</v>
      </c>
      <c r="J33" s="100">
        <f t="shared" si="3"/>
        <v>300</v>
      </c>
      <c r="K33" s="100">
        <f t="shared" si="6"/>
        <v>2379.6288261598379</v>
      </c>
      <c r="L33" s="100"/>
      <c r="M33" s="100"/>
      <c r="N33" s="100"/>
      <c r="O33" s="100"/>
    </row>
    <row r="34" spans="1:15" x14ac:dyDescent="0.3">
      <c r="A34" s="92">
        <v>9</v>
      </c>
      <c r="B34" s="116">
        <f t="shared" si="4"/>
        <v>44075</v>
      </c>
      <c r="C34" s="152">
        <f>IF(ISBLANK($A34),"",'Variable Rate Mortgage Schedule'!$C37)</f>
        <v>0.1</v>
      </c>
      <c r="D34" s="153">
        <f>_xlfn.LET(
_xlpm.Payment,IF(OR($C34&lt;&gt;$C33,$C33=""),-PMT($C34/12,COUNT($A34:$A$625),$H33),$D33),
_xlpm.IsPrincipalRemainingZeroCondition,ROUND($H33,2)=0,
_xlpm.IsPrincipalRemainingBlankCondition,$H33="",
_xlpm.IsPeriodBlankCondition,ISBLANK($A34),
_xlpm.Calculation,IF(_xlpm.IsPeriodBlankCondition,"",IF(_xlpm.IsPrincipalRemainingBlankCondition,"",IF(_xlpm.IsPrincipalRemainingZeroCondition,"",_xlpm.Payment))),
_xlpm.Calculation
)</f>
        <v>1579.6288261598379</v>
      </c>
      <c r="E34" s="100">
        <f t="shared" si="5"/>
        <v>179344.07641632741</v>
      </c>
      <c r="F34" s="100" cm="1">
        <f t="array" ref="F34">_xlfn.LET(
_xlpm.InterestCalculation,$H33*($C34/12),
_xlpm.IsPrincipalRemainingZeroCondition,ROUND($H33,2)=0,
_xlpm.IsPrincipalRemainingBlankCondition,$H33="",
_xlpm.IsPeriodBlankCondition,ISBLANK($A34),
_xlpm.Calculation,IF(_xlpm.IsPeriodBlankCondition,"",IF(_xlpm.IsPrincipalRemainingBlankCondition,"",IF(_xlpm.IsPrincipalRemainingZeroCondition,"",_xlpm.InterestCalculation))),
_xlpm.Calculation
)</f>
        <v>1494.5339701360617</v>
      </c>
      <c r="G34" s="100">
        <f t="shared" si="0"/>
        <v>85.094856023776174</v>
      </c>
      <c r="H34" s="100">
        <f t="shared" si="1"/>
        <v>179258.98156030363</v>
      </c>
      <c r="I34" s="100">
        <f t="shared" si="2"/>
        <v>500</v>
      </c>
      <c r="J34" s="100">
        <f t="shared" si="3"/>
        <v>300</v>
      </c>
      <c r="K34" s="100">
        <f t="shared" si="6"/>
        <v>2379.6288261598379</v>
      </c>
      <c r="L34" s="100"/>
      <c r="M34" s="100"/>
      <c r="N34" s="100"/>
      <c r="O34" s="100"/>
    </row>
    <row r="35" spans="1:15" x14ac:dyDescent="0.3">
      <c r="A35" s="92">
        <v>10</v>
      </c>
      <c r="B35" s="116">
        <f t="shared" si="4"/>
        <v>44105</v>
      </c>
      <c r="C35" s="152">
        <f>IF(ISBLANK($A35),"",'Variable Rate Mortgage Schedule'!$C38)</f>
        <v>0.1</v>
      </c>
      <c r="D35" s="153">
        <f>_xlfn.LET(
_xlpm.Payment,IF(OR($C35&lt;&gt;$C34,$C34=""),-PMT($C35/12,COUNT($A35:$A$625),$H34),$D34),
_xlpm.IsPrincipalRemainingZeroCondition,ROUND($H34,2)=0,
_xlpm.IsPrincipalRemainingBlankCondition,$H34="",
_xlpm.IsPeriodBlankCondition,ISBLANK($A35),
_xlpm.Calculation,IF(_xlpm.IsPeriodBlankCondition,"",IF(_xlpm.IsPrincipalRemainingBlankCondition,"",IF(_xlpm.IsPrincipalRemainingZeroCondition,"",_xlpm.Payment))),
_xlpm.Calculation
)</f>
        <v>1579.6288261598379</v>
      </c>
      <c r="E35" s="100">
        <f t="shared" si="5"/>
        <v>179258.98156030363</v>
      </c>
      <c r="F35" s="100" cm="1">
        <f t="array" ref="F35">_xlfn.LET(
_xlpm.InterestCalculation,$H34*($C35/12),
_xlpm.IsPrincipalRemainingZeroCondition,ROUND($H34,2)=0,
_xlpm.IsPrincipalRemainingBlankCondition,$H34="",
_xlpm.IsPeriodBlankCondition,ISBLANK($A35),
_xlpm.Calculation,IF(_xlpm.IsPeriodBlankCondition,"",IF(_xlpm.IsPrincipalRemainingBlankCondition,"",IF(_xlpm.IsPrincipalRemainingZeroCondition,"",_xlpm.InterestCalculation))),
_xlpm.Calculation
)</f>
        <v>1493.8248463358636</v>
      </c>
      <c r="G35" s="100">
        <f t="shared" si="0"/>
        <v>85.803979823974259</v>
      </c>
      <c r="H35" s="100">
        <f t="shared" si="1"/>
        <v>179173.17758047965</v>
      </c>
      <c r="I35" s="100">
        <f t="shared" si="2"/>
        <v>500</v>
      </c>
      <c r="J35" s="100">
        <f t="shared" si="3"/>
        <v>300</v>
      </c>
      <c r="K35" s="100">
        <f t="shared" si="6"/>
        <v>2379.6288261598379</v>
      </c>
      <c r="L35" s="100"/>
      <c r="M35" s="100"/>
      <c r="N35" s="100"/>
      <c r="O35" s="117"/>
    </row>
    <row r="36" spans="1:15" x14ac:dyDescent="0.3">
      <c r="A36" s="92">
        <v>11</v>
      </c>
      <c r="B36" s="116">
        <f t="shared" si="4"/>
        <v>44136</v>
      </c>
      <c r="C36" s="152">
        <f>IF(ISBLANK($A36),"",'Variable Rate Mortgage Schedule'!$C39)</f>
        <v>0.1</v>
      </c>
      <c r="D36" s="153">
        <f>_xlfn.LET(
_xlpm.Payment,IF(OR($C36&lt;&gt;$C35,$C35=""),-PMT($C36/12,COUNT($A36:$A$625),$H35),$D35),
_xlpm.IsPrincipalRemainingZeroCondition,ROUND($H35,2)=0,
_xlpm.IsPrincipalRemainingBlankCondition,$H35="",
_xlpm.IsPeriodBlankCondition,ISBLANK($A36),
_xlpm.Calculation,IF(_xlpm.IsPeriodBlankCondition,"",IF(_xlpm.IsPrincipalRemainingBlankCondition,"",IF(_xlpm.IsPrincipalRemainingZeroCondition,"",_xlpm.Payment))),
_xlpm.Calculation
)</f>
        <v>1579.6288261598379</v>
      </c>
      <c r="E36" s="100">
        <f t="shared" si="5"/>
        <v>179173.17758047965</v>
      </c>
      <c r="F36" s="100" cm="1">
        <f t="array" ref="F36">_xlfn.LET(
_xlpm.InterestCalculation,$H35*($C36/12),
_xlpm.IsPrincipalRemainingZeroCondition,ROUND($H35,2)=0,
_xlpm.IsPrincipalRemainingBlankCondition,$H35="",
_xlpm.IsPeriodBlankCondition,ISBLANK($A36),
_xlpm.Calculation,IF(_xlpm.IsPeriodBlankCondition,"",IF(_xlpm.IsPrincipalRemainingBlankCondition,"",IF(_xlpm.IsPrincipalRemainingZeroCondition,"",_xlpm.InterestCalculation))),
_xlpm.Calculation
)</f>
        <v>1493.1098131706638</v>
      </c>
      <c r="G36" s="100">
        <f t="shared" si="0"/>
        <v>86.519012989174144</v>
      </c>
      <c r="H36" s="100">
        <f t="shared" si="1"/>
        <v>179086.65856749046</v>
      </c>
      <c r="I36" s="100">
        <f t="shared" si="2"/>
        <v>500</v>
      </c>
      <c r="J36" s="100">
        <f t="shared" si="3"/>
        <v>300</v>
      </c>
      <c r="K36" s="100">
        <f t="shared" si="6"/>
        <v>2379.6288261598379</v>
      </c>
      <c r="L36" s="100"/>
      <c r="M36" s="100"/>
      <c r="N36" s="117"/>
      <c r="O36" s="100"/>
    </row>
    <row r="37" spans="1:15" x14ac:dyDescent="0.3">
      <c r="A37" s="92">
        <v>12</v>
      </c>
      <c r="B37" s="116">
        <f t="shared" si="4"/>
        <v>44166</v>
      </c>
      <c r="C37" s="152">
        <f>IF(ISBLANK($A37),"",'Variable Rate Mortgage Schedule'!$C40)</f>
        <v>0.1</v>
      </c>
      <c r="D37" s="153">
        <f>_xlfn.LET(
_xlpm.Payment,IF(OR($C37&lt;&gt;$C36,$C36=""),-PMT($C37/12,COUNT($A37:$A$625),$H36),$D36),
_xlpm.IsPrincipalRemainingZeroCondition,ROUND($H36,2)=0,
_xlpm.IsPrincipalRemainingBlankCondition,$H36="",
_xlpm.IsPeriodBlankCondition,ISBLANK($A37),
_xlpm.Calculation,IF(_xlpm.IsPeriodBlankCondition,"",IF(_xlpm.IsPrincipalRemainingBlankCondition,"",IF(_xlpm.IsPrincipalRemainingZeroCondition,"",_xlpm.Payment))),
_xlpm.Calculation
)</f>
        <v>1579.6288261598379</v>
      </c>
      <c r="E37" s="100">
        <f t="shared" si="5"/>
        <v>179086.65856749046</v>
      </c>
      <c r="F37" s="100" cm="1">
        <f t="array" ref="F37">_xlfn.LET(
_xlpm.InterestCalculation,$H36*($C37/12),
_xlpm.IsPrincipalRemainingZeroCondition,ROUND($H36,2)=0,
_xlpm.IsPrincipalRemainingBlankCondition,$H36="",
_xlpm.IsPeriodBlankCondition,ISBLANK($A37),
_xlpm.Calculation,IF(_xlpm.IsPeriodBlankCondition,"",IF(_xlpm.IsPrincipalRemainingBlankCondition,"",IF(_xlpm.IsPrincipalRemainingZeroCondition,"",_xlpm.InterestCalculation))),
_xlpm.Calculation
)</f>
        <v>1492.3888213957539</v>
      </c>
      <c r="G37" s="100">
        <f t="shared" si="0"/>
        <v>87.240004764084006</v>
      </c>
      <c r="H37" s="100">
        <f t="shared" si="1"/>
        <v>178999.41856272638</v>
      </c>
      <c r="I37" s="100">
        <f t="shared" si="2"/>
        <v>500</v>
      </c>
      <c r="J37" s="100">
        <f t="shared" si="3"/>
        <v>300</v>
      </c>
      <c r="K37" s="100">
        <f t="shared" si="6"/>
        <v>2379.6288261598379</v>
      </c>
      <c r="L37" s="100"/>
      <c r="M37" s="100"/>
      <c r="N37" s="100"/>
      <c r="O37" s="100"/>
    </row>
    <row r="38" spans="1:15" x14ac:dyDescent="0.3">
      <c r="A38" s="92">
        <v>13</v>
      </c>
      <c r="B38" s="116">
        <f t="shared" si="4"/>
        <v>44197</v>
      </c>
      <c r="C38" s="152">
        <f>IF(ISBLANK($A38),"",'Variable Rate Mortgage Schedule'!$C41)</f>
        <v>0.15</v>
      </c>
      <c r="D38" s="153">
        <f>_xlfn.LET(
_xlpm.Payment,IF(OR($C38&lt;&gt;$C37,$C37=""),-PMT($C38/12,COUNT($A38:$A$625),$H37),$D37),
_xlpm.IsPrincipalRemainingZeroCondition,ROUND($H37,2)=0,
_xlpm.IsPrincipalRemainingBlankCondition,$H37="",
_xlpm.IsPeriodBlankCondition,ISBLANK($A38),
_xlpm.Calculation,IF(_xlpm.IsPeriodBlankCondition,"",IF(_xlpm.IsPrincipalRemainingBlankCondition,"",IF(_xlpm.IsPrincipalRemainingZeroCondition,"",_xlpm.Payment))),
_xlpm.Calculation
)</f>
        <v>2267.5595595689542</v>
      </c>
      <c r="E38" s="100">
        <f t="shared" si="5"/>
        <v>178999.41856272638</v>
      </c>
      <c r="F38" s="100" cm="1">
        <f t="array" ref="F38">_xlfn.LET(
_xlpm.InterestCalculation,$H37*($C38/12),
_xlpm.IsPrincipalRemainingZeroCondition,ROUND($H37,2)=0,
_xlpm.IsPrincipalRemainingBlankCondition,$H37="",
_xlpm.IsPeriodBlankCondition,ISBLANK($A38),
_xlpm.Calculation,IF(_xlpm.IsPeriodBlankCondition,"",IF(_xlpm.IsPrincipalRemainingBlankCondition,"",IF(_xlpm.IsPrincipalRemainingZeroCondition,"",_xlpm.InterestCalculation))),
_xlpm.Calculation
)</f>
        <v>2237.4927320340794</v>
      </c>
      <c r="G38" s="100">
        <f t="shared" si="0"/>
        <v>30.066827534874847</v>
      </c>
      <c r="H38" s="100">
        <f t="shared" si="1"/>
        <v>178969.35173519151</v>
      </c>
      <c r="I38" s="100">
        <f t="shared" si="2"/>
        <v>500</v>
      </c>
      <c r="J38" s="100">
        <f t="shared" si="3"/>
        <v>300</v>
      </c>
      <c r="K38" s="100">
        <f t="shared" si="6"/>
        <v>3067.5595595689542</v>
      </c>
      <c r="L38" s="100"/>
      <c r="M38" s="100"/>
      <c r="N38" s="100"/>
    </row>
    <row r="39" spans="1:15" x14ac:dyDescent="0.3">
      <c r="A39" s="92">
        <v>14</v>
      </c>
      <c r="B39" s="116">
        <f t="shared" si="4"/>
        <v>44228</v>
      </c>
      <c r="C39" s="152">
        <f>IF(ISBLANK($A39),"",'Variable Rate Mortgage Schedule'!$C42)</f>
        <v>0.15</v>
      </c>
      <c r="D39" s="153">
        <f>_xlfn.LET(
_xlpm.Payment,IF(OR($C39&lt;&gt;$C38,$C38=""),-PMT($C39/12,COUNT($A39:$A$625),$H38),$D38),
_xlpm.IsPrincipalRemainingZeroCondition,ROUND($H38,2)=0,
_xlpm.IsPrincipalRemainingBlankCondition,$H38="",
_xlpm.IsPeriodBlankCondition,ISBLANK($A39),
_xlpm.Calculation,IF(_xlpm.IsPeriodBlankCondition,"",IF(_xlpm.IsPrincipalRemainingBlankCondition,"",IF(_xlpm.IsPrincipalRemainingZeroCondition,"",_xlpm.Payment))),
_xlpm.Calculation
)</f>
        <v>2267.5595595689542</v>
      </c>
      <c r="E39" s="100">
        <f t="shared" si="5"/>
        <v>178969.35173519151</v>
      </c>
      <c r="F39" s="100" cm="1">
        <f t="array" ref="F39">_xlfn.LET(
_xlpm.InterestCalculation,$H38*($C39/12),
_xlpm.IsPrincipalRemainingZeroCondition,ROUND($H38,2)=0,
_xlpm.IsPrincipalRemainingBlankCondition,$H38="",
_xlpm.IsPeriodBlankCondition,ISBLANK($A39),
_xlpm.Calculation,IF(_xlpm.IsPeriodBlankCondition,"",IF(_xlpm.IsPrincipalRemainingBlankCondition,"",IF(_xlpm.IsPrincipalRemainingZeroCondition,"",_xlpm.InterestCalculation))),
_xlpm.Calculation
)</f>
        <v>2237.1168966898936</v>
      </c>
      <c r="G39" s="100">
        <f t="shared" si="0"/>
        <v>30.442662879060663</v>
      </c>
      <c r="H39" s="100">
        <f t="shared" si="1"/>
        <v>178938.90907231244</v>
      </c>
      <c r="I39" s="100">
        <f t="shared" si="2"/>
        <v>500</v>
      </c>
      <c r="J39" s="100">
        <f t="shared" si="3"/>
        <v>300</v>
      </c>
      <c r="K39" s="100">
        <f t="shared" si="6"/>
        <v>3067.5595595689542</v>
      </c>
      <c r="L39" s="100"/>
      <c r="N39" s="100"/>
    </row>
    <row r="40" spans="1:15" x14ac:dyDescent="0.3">
      <c r="A40" s="92">
        <v>15</v>
      </c>
      <c r="B40" s="116">
        <f t="shared" si="4"/>
        <v>44256</v>
      </c>
      <c r="C40" s="152">
        <f>IF(ISBLANK($A40),"",'Variable Rate Mortgage Schedule'!$C43)</f>
        <v>0.15</v>
      </c>
      <c r="D40" s="153">
        <f>_xlfn.LET(
_xlpm.Payment,IF(OR($C40&lt;&gt;$C39,$C39=""),-PMT($C40/12,COUNT($A40:$A$625),$H39),$D39),
_xlpm.IsPrincipalRemainingZeroCondition,ROUND($H39,2)=0,
_xlpm.IsPrincipalRemainingBlankCondition,$H39="",
_xlpm.IsPeriodBlankCondition,ISBLANK($A40),
_xlpm.Calculation,IF(_xlpm.IsPeriodBlankCondition,"",IF(_xlpm.IsPrincipalRemainingBlankCondition,"",IF(_xlpm.IsPrincipalRemainingZeroCondition,"",_xlpm.Payment))),
_xlpm.Calculation
)</f>
        <v>2267.5595595689542</v>
      </c>
      <c r="E40" s="100">
        <f t="shared" si="5"/>
        <v>178938.90907231244</v>
      </c>
      <c r="F40" s="100" cm="1">
        <f t="array" ref="F40">_xlfn.LET(
_xlpm.InterestCalculation,$H39*($C40/12),
_xlpm.IsPrincipalRemainingZeroCondition,ROUND($H39,2)=0,
_xlpm.IsPrincipalRemainingBlankCondition,$H39="",
_xlpm.IsPeriodBlankCondition,ISBLANK($A40),
_xlpm.Calculation,IF(_xlpm.IsPeriodBlankCondition,"",IF(_xlpm.IsPrincipalRemainingBlankCondition,"",IF(_xlpm.IsPrincipalRemainingZeroCondition,"",_xlpm.InterestCalculation))),
_xlpm.Calculation
)</f>
        <v>2236.7363634039052</v>
      </c>
      <c r="G40" s="100">
        <f t="shared" si="0"/>
        <v>30.823196165049012</v>
      </c>
      <c r="H40" s="100">
        <f t="shared" si="1"/>
        <v>178908.08587614738</v>
      </c>
      <c r="I40" s="100">
        <f t="shared" si="2"/>
        <v>500</v>
      </c>
      <c r="J40" s="100">
        <f t="shared" si="3"/>
        <v>300</v>
      </c>
      <c r="K40" s="100">
        <f t="shared" si="6"/>
        <v>3067.5595595689542</v>
      </c>
      <c r="L40" s="100"/>
      <c r="N40" s="100"/>
    </row>
    <row r="41" spans="1:15" x14ac:dyDescent="0.3">
      <c r="A41" s="92">
        <v>16</v>
      </c>
      <c r="B41" s="116">
        <f t="shared" si="4"/>
        <v>44287</v>
      </c>
      <c r="C41" s="152">
        <f>IF(ISBLANK($A41),"",'Variable Rate Mortgage Schedule'!$C44)</f>
        <v>0.15</v>
      </c>
      <c r="D41" s="153">
        <f>_xlfn.LET(
_xlpm.Payment,IF(OR($C41&lt;&gt;$C40,$C40=""),-PMT($C41/12,COUNT($A41:$A$625),$H40),$D40),
_xlpm.IsPrincipalRemainingZeroCondition,ROUND($H40,2)=0,
_xlpm.IsPrincipalRemainingBlankCondition,$H40="",
_xlpm.IsPeriodBlankCondition,ISBLANK($A41),
_xlpm.Calculation,IF(_xlpm.IsPeriodBlankCondition,"",IF(_xlpm.IsPrincipalRemainingBlankCondition,"",IF(_xlpm.IsPrincipalRemainingZeroCondition,"",_xlpm.Payment))),
_xlpm.Calculation
)</f>
        <v>2267.5595595689542</v>
      </c>
      <c r="E41" s="100">
        <f t="shared" si="5"/>
        <v>178908.08587614738</v>
      </c>
      <c r="F41" s="100" cm="1">
        <f t="array" ref="F41">_xlfn.LET(
_xlpm.InterestCalculation,$H40*($C41/12),
_xlpm.IsPrincipalRemainingZeroCondition,ROUND($H40,2)=0,
_xlpm.IsPrincipalRemainingBlankCondition,$H40="",
_xlpm.IsPeriodBlankCondition,ISBLANK($A41),
_xlpm.Calculation,IF(_xlpm.IsPeriodBlankCondition,"",IF(_xlpm.IsPrincipalRemainingBlankCondition,"",IF(_xlpm.IsPrincipalRemainingZeroCondition,"",_xlpm.InterestCalculation))),
_xlpm.Calculation
)</f>
        <v>2236.3510734518422</v>
      </c>
      <c r="G41" s="100">
        <f t="shared" si="0"/>
        <v>31.208486117111988</v>
      </c>
      <c r="H41" s="100">
        <f t="shared" si="1"/>
        <v>178876.87739003028</v>
      </c>
      <c r="I41" s="100">
        <f t="shared" si="2"/>
        <v>500</v>
      </c>
      <c r="J41" s="100">
        <f t="shared" si="3"/>
        <v>300</v>
      </c>
      <c r="K41" s="100">
        <f t="shared" si="6"/>
        <v>3067.5595595689542</v>
      </c>
      <c r="L41" s="100"/>
      <c r="N41" s="100"/>
    </row>
    <row r="42" spans="1:15" x14ac:dyDescent="0.3">
      <c r="A42" s="92">
        <v>17</v>
      </c>
      <c r="B42" s="116">
        <f t="shared" si="4"/>
        <v>44317</v>
      </c>
      <c r="C42" s="152">
        <f>IF(ISBLANK($A42),"",'Variable Rate Mortgage Schedule'!$C45)</f>
        <v>0.15</v>
      </c>
      <c r="D42" s="153">
        <f>_xlfn.LET(
_xlpm.Payment,IF(OR($C42&lt;&gt;$C41,$C41=""),-PMT($C42/12,COUNT($A42:$A$625),$H41),$D41),
_xlpm.IsPrincipalRemainingZeroCondition,ROUND($H41,2)=0,
_xlpm.IsPrincipalRemainingBlankCondition,$H41="",
_xlpm.IsPeriodBlankCondition,ISBLANK($A42),
_xlpm.Calculation,IF(_xlpm.IsPeriodBlankCondition,"",IF(_xlpm.IsPrincipalRemainingBlankCondition,"",IF(_xlpm.IsPrincipalRemainingZeroCondition,"",_xlpm.Payment))),
_xlpm.Calculation
)</f>
        <v>2267.5595595689542</v>
      </c>
      <c r="E42" s="100">
        <f t="shared" si="5"/>
        <v>178876.87739003028</v>
      </c>
      <c r="F42" s="100" cm="1">
        <f t="array" ref="F42">_xlfn.LET(
_xlpm.InterestCalculation,$H41*($C42/12),
_xlpm.IsPrincipalRemainingZeroCondition,ROUND($H41,2)=0,
_xlpm.IsPrincipalRemainingBlankCondition,$H41="",
_xlpm.IsPeriodBlankCondition,ISBLANK($A42),
_xlpm.Calculation,IF(_xlpm.IsPeriodBlankCondition,"",IF(_xlpm.IsPrincipalRemainingBlankCondition,"",IF(_xlpm.IsPrincipalRemainingZeroCondition,"",_xlpm.InterestCalculation))),
_xlpm.Calculation
)</f>
        <v>2235.9609673753785</v>
      </c>
      <c r="G42" s="100">
        <f t="shared" si="0"/>
        <v>31.598592193575769</v>
      </c>
      <c r="H42" s="100">
        <f t="shared" si="1"/>
        <v>178845.27879783671</v>
      </c>
      <c r="I42" s="100">
        <f t="shared" si="2"/>
        <v>500</v>
      </c>
      <c r="J42" s="100">
        <f t="shared" si="3"/>
        <v>300</v>
      </c>
      <c r="K42" s="100">
        <f t="shared" si="6"/>
        <v>3067.5595595689542</v>
      </c>
      <c r="L42" s="100"/>
      <c r="N42" s="100"/>
    </row>
    <row r="43" spans="1:15" x14ac:dyDescent="0.3">
      <c r="A43" s="92">
        <v>18</v>
      </c>
      <c r="B43" s="116">
        <f t="shared" si="4"/>
        <v>44348</v>
      </c>
      <c r="C43" s="152">
        <f>IF(ISBLANK($A43),"",'Variable Rate Mortgage Schedule'!$C46)</f>
        <v>0.15</v>
      </c>
      <c r="D43" s="153">
        <f>_xlfn.LET(
_xlpm.Payment,IF(OR($C43&lt;&gt;$C42,$C42=""),-PMT($C43/12,COUNT($A43:$A$625),$H42),$D42),
_xlpm.IsPrincipalRemainingZeroCondition,ROUND($H42,2)=0,
_xlpm.IsPrincipalRemainingBlankCondition,$H42="",
_xlpm.IsPeriodBlankCondition,ISBLANK($A43),
_xlpm.Calculation,IF(_xlpm.IsPeriodBlankCondition,"",IF(_xlpm.IsPrincipalRemainingBlankCondition,"",IF(_xlpm.IsPrincipalRemainingZeroCondition,"",_xlpm.Payment))),
_xlpm.Calculation
)</f>
        <v>2267.5595595689542</v>
      </c>
      <c r="E43" s="100">
        <f t="shared" si="5"/>
        <v>178845.27879783671</v>
      </c>
      <c r="F43" s="100" cm="1">
        <f t="array" ref="F43">_xlfn.LET(
_xlpm.InterestCalculation,$H42*($C43/12),
_xlpm.IsPrincipalRemainingZeroCondition,ROUND($H42,2)=0,
_xlpm.IsPrincipalRemainingBlankCondition,$H42="",
_xlpm.IsPeriodBlankCondition,ISBLANK($A43),
_xlpm.Calculation,IF(_xlpm.IsPeriodBlankCondition,"",IF(_xlpm.IsPrincipalRemainingBlankCondition,"",IF(_xlpm.IsPrincipalRemainingZeroCondition,"",_xlpm.InterestCalculation))),
_xlpm.Calculation
)</f>
        <v>2235.5659849729586</v>
      </c>
      <c r="G43" s="100">
        <f t="shared" si="0"/>
        <v>31.993574595995597</v>
      </c>
      <c r="H43" s="100">
        <f t="shared" si="1"/>
        <v>178813.28522324073</v>
      </c>
      <c r="I43" s="100">
        <f t="shared" si="2"/>
        <v>500</v>
      </c>
      <c r="J43" s="100">
        <f t="shared" si="3"/>
        <v>300</v>
      </c>
      <c r="K43" s="100">
        <f t="shared" si="6"/>
        <v>3067.5595595689542</v>
      </c>
      <c r="L43" s="100"/>
      <c r="N43" s="100"/>
    </row>
    <row r="44" spans="1:15" x14ac:dyDescent="0.3">
      <c r="A44" s="92">
        <v>19</v>
      </c>
      <c r="B44" s="116">
        <f t="shared" si="4"/>
        <v>44378</v>
      </c>
      <c r="C44" s="152">
        <f>IF(ISBLANK($A44),"",'Variable Rate Mortgage Schedule'!$C47)</f>
        <v>0.15</v>
      </c>
      <c r="D44" s="153">
        <f>_xlfn.LET(
_xlpm.Payment,IF(OR($C44&lt;&gt;$C43,$C43=""),-PMT($C44/12,COUNT($A44:$A$625),$H43),$D43),
_xlpm.IsPrincipalRemainingZeroCondition,ROUND($H43,2)=0,
_xlpm.IsPrincipalRemainingBlankCondition,$H43="",
_xlpm.IsPeriodBlankCondition,ISBLANK($A44),
_xlpm.Calculation,IF(_xlpm.IsPeriodBlankCondition,"",IF(_xlpm.IsPrincipalRemainingBlankCondition,"",IF(_xlpm.IsPrincipalRemainingZeroCondition,"",_xlpm.Payment))),
_xlpm.Calculation
)</f>
        <v>2267.5595595689542</v>
      </c>
      <c r="E44" s="100">
        <f t="shared" si="5"/>
        <v>178813.28522324073</v>
      </c>
      <c r="F44" s="100" cm="1">
        <f t="array" ref="F44">_xlfn.LET(
_xlpm.InterestCalculation,$H43*($C44/12),
_xlpm.IsPrincipalRemainingZeroCondition,ROUND($H43,2)=0,
_xlpm.IsPrincipalRemainingBlankCondition,$H43="",
_xlpm.IsPeriodBlankCondition,ISBLANK($A44),
_xlpm.Calculation,IF(_xlpm.IsPeriodBlankCondition,"",IF(_xlpm.IsPrincipalRemainingBlankCondition,"",IF(_xlpm.IsPrincipalRemainingZeroCondition,"",_xlpm.InterestCalculation))),
_xlpm.Calculation
)</f>
        <v>2235.1660652905089</v>
      </c>
      <c r="G44" s="100">
        <f t="shared" si="0"/>
        <v>32.39349427844536</v>
      </c>
      <c r="H44" s="100">
        <f t="shared" si="1"/>
        <v>178780.89172896228</v>
      </c>
      <c r="I44" s="100">
        <f t="shared" si="2"/>
        <v>500</v>
      </c>
      <c r="J44" s="100">
        <f t="shared" si="3"/>
        <v>300</v>
      </c>
      <c r="K44" s="100">
        <f t="shared" si="6"/>
        <v>3067.5595595689542</v>
      </c>
      <c r="L44" s="100"/>
      <c r="N44" s="100"/>
    </row>
    <row r="45" spans="1:15" x14ac:dyDescent="0.3">
      <c r="A45" s="92">
        <v>20</v>
      </c>
      <c r="B45" s="116">
        <f t="shared" si="4"/>
        <v>44409</v>
      </c>
      <c r="C45" s="152">
        <f>IF(ISBLANK($A45),"",'Variable Rate Mortgage Schedule'!$C48)</f>
        <v>0.15</v>
      </c>
      <c r="D45" s="153">
        <f>_xlfn.LET(
_xlpm.Payment,IF(OR($C45&lt;&gt;$C44,$C44=""),-PMT($C45/12,COUNT($A45:$A$625),$H44),$D44),
_xlpm.IsPrincipalRemainingZeroCondition,ROUND($H44,2)=0,
_xlpm.IsPrincipalRemainingBlankCondition,$H44="",
_xlpm.IsPeriodBlankCondition,ISBLANK($A45),
_xlpm.Calculation,IF(_xlpm.IsPeriodBlankCondition,"",IF(_xlpm.IsPrincipalRemainingBlankCondition,"",IF(_xlpm.IsPrincipalRemainingZeroCondition,"",_xlpm.Payment))),
_xlpm.Calculation
)</f>
        <v>2267.5595595689542</v>
      </c>
      <c r="E45" s="100">
        <f t="shared" si="5"/>
        <v>178780.89172896228</v>
      </c>
      <c r="F45" s="100" cm="1">
        <f t="array" ref="F45">_xlfn.LET(
_xlpm.InterestCalculation,$H44*($C45/12),
_xlpm.IsPrincipalRemainingZeroCondition,ROUND($H44,2)=0,
_xlpm.IsPrincipalRemainingBlankCondition,$H44="",
_xlpm.IsPeriodBlankCondition,ISBLANK($A45),
_xlpm.Calculation,IF(_xlpm.IsPeriodBlankCondition,"",IF(_xlpm.IsPrincipalRemainingBlankCondition,"",IF(_xlpm.IsPrincipalRemainingZeroCondition,"",_xlpm.InterestCalculation))),
_xlpm.Calculation
)</f>
        <v>2234.7611466120284</v>
      </c>
      <c r="G45" s="100">
        <f t="shared" si="0"/>
        <v>32.798412956925858</v>
      </c>
      <c r="H45" s="100">
        <f t="shared" si="1"/>
        <v>178748.09331600534</v>
      </c>
      <c r="I45" s="100">
        <f t="shared" si="2"/>
        <v>500</v>
      </c>
      <c r="J45" s="100">
        <f t="shared" si="3"/>
        <v>300</v>
      </c>
      <c r="K45" s="100">
        <f t="shared" si="6"/>
        <v>3067.5595595689542</v>
      </c>
      <c r="L45" s="100"/>
      <c r="N45" s="100"/>
    </row>
    <row r="46" spans="1:15" x14ac:dyDescent="0.3">
      <c r="A46" s="92">
        <v>21</v>
      </c>
      <c r="B46" s="116">
        <f t="shared" si="4"/>
        <v>44440</v>
      </c>
      <c r="C46" s="152">
        <f>IF(ISBLANK($A46),"",'Variable Rate Mortgage Schedule'!$C49)</f>
        <v>0.15</v>
      </c>
      <c r="D46" s="153">
        <f>_xlfn.LET(
_xlpm.Payment,IF(OR($C46&lt;&gt;$C45,$C45=""),-PMT($C46/12,COUNT($A46:$A$625),$H45),$D45),
_xlpm.IsPrincipalRemainingZeroCondition,ROUND($H45,2)=0,
_xlpm.IsPrincipalRemainingBlankCondition,$H45="",
_xlpm.IsPeriodBlankCondition,ISBLANK($A46),
_xlpm.Calculation,IF(_xlpm.IsPeriodBlankCondition,"",IF(_xlpm.IsPrincipalRemainingBlankCondition,"",IF(_xlpm.IsPrincipalRemainingZeroCondition,"",_xlpm.Payment))),
_xlpm.Calculation
)</f>
        <v>2267.5595595689542</v>
      </c>
      <c r="E46" s="100">
        <f t="shared" si="5"/>
        <v>178748.09331600534</v>
      </c>
      <c r="F46" s="100" cm="1">
        <f t="array" ref="F46">_xlfn.LET(
_xlpm.InterestCalculation,$H45*($C46/12),
_xlpm.IsPrincipalRemainingZeroCondition,ROUND($H45,2)=0,
_xlpm.IsPrincipalRemainingBlankCondition,$H45="",
_xlpm.IsPeriodBlankCondition,ISBLANK($A46),
_xlpm.Calculation,IF(_xlpm.IsPeriodBlankCondition,"",IF(_xlpm.IsPrincipalRemainingBlankCondition,"",IF(_xlpm.IsPrincipalRemainingZeroCondition,"",_xlpm.InterestCalculation))),
_xlpm.Calculation
)</f>
        <v>2234.3511664500666</v>
      </c>
      <c r="G46" s="100">
        <f t="shared" si="0"/>
        <v>33.20839311888767</v>
      </c>
      <c r="H46" s="100">
        <f t="shared" si="1"/>
        <v>178714.88492288644</v>
      </c>
      <c r="I46" s="100">
        <f t="shared" si="2"/>
        <v>500</v>
      </c>
      <c r="J46" s="100">
        <f t="shared" si="3"/>
        <v>300</v>
      </c>
      <c r="K46" s="100">
        <f t="shared" si="6"/>
        <v>3067.5595595689542</v>
      </c>
      <c r="L46" s="100"/>
      <c r="N46" s="100"/>
    </row>
    <row r="47" spans="1:15" x14ac:dyDescent="0.3">
      <c r="A47" s="92">
        <v>22</v>
      </c>
      <c r="B47" s="116">
        <f t="shared" si="4"/>
        <v>44470</v>
      </c>
      <c r="C47" s="152">
        <f>IF(ISBLANK($A47),"",'Variable Rate Mortgage Schedule'!$C50)</f>
        <v>0.15</v>
      </c>
      <c r="D47" s="153">
        <f>_xlfn.LET(
_xlpm.Payment,IF(OR($C47&lt;&gt;$C46,$C46=""),-PMT($C47/12,COUNT($A47:$A$625),$H46),$D46),
_xlpm.IsPrincipalRemainingZeroCondition,ROUND($H46,2)=0,
_xlpm.IsPrincipalRemainingBlankCondition,$H46="",
_xlpm.IsPeriodBlankCondition,ISBLANK($A47),
_xlpm.Calculation,IF(_xlpm.IsPeriodBlankCondition,"",IF(_xlpm.IsPrincipalRemainingBlankCondition,"",IF(_xlpm.IsPrincipalRemainingZeroCondition,"",_xlpm.Payment))),
_xlpm.Calculation
)</f>
        <v>2267.5595595689542</v>
      </c>
      <c r="E47" s="100">
        <f t="shared" si="5"/>
        <v>178714.88492288644</v>
      </c>
      <c r="F47" s="100" cm="1">
        <f t="array" ref="F47">_xlfn.LET(
_xlpm.InterestCalculation,$H46*($C47/12),
_xlpm.IsPrincipalRemainingZeroCondition,ROUND($H46,2)=0,
_xlpm.IsPrincipalRemainingBlankCondition,$H46="",
_xlpm.IsPeriodBlankCondition,ISBLANK($A47),
_xlpm.Calculation,IF(_xlpm.IsPeriodBlankCondition,"",IF(_xlpm.IsPrincipalRemainingBlankCondition,"",IF(_xlpm.IsPrincipalRemainingZeroCondition,"",_xlpm.InterestCalculation))),
_xlpm.Calculation
)</f>
        <v>2233.9360615360802</v>
      </c>
      <c r="G47" s="100">
        <f t="shared" si="0"/>
        <v>33.623498032874068</v>
      </c>
      <c r="H47" s="100">
        <f t="shared" si="1"/>
        <v>178681.26142485355</v>
      </c>
      <c r="I47" s="100">
        <f t="shared" si="2"/>
        <v>500</v>
      </c>
      <c r="J47" s="100">
        <f t="shared" si="3"/>
        <v>300</v>
      </c>
      <c r="K47" s="100">
        <f t="shared" si="6"/>
        <v>3067.5595595689542</v>
      </c>
      <c r="L47" s="100"/>
      <c r="N47" s="100"/>
    </row>
    <row r="48" spans="1:15" x14ac:dyDescent="0.3">
      <c r="A48" s="92">
        <v>23</v>
      </c>
      <c r="B48" s="116">
        <f t="shared" si="4"/>
        <v>44501</v>
      </c>
      <c r="C48" s="152">
        <f>IF(ISBLANK($A48),"",'Variable Rate Mortgage Schedule'!$C51)</f>
        <v>0.15</v>
      </c>
      <c r="D48" s="153">
        <f>_xlfn.LET(
_xlpm.Payment,IF(OR($C48&lt;&gt;$C47,$C47=""),-PMT($C48/12,COUNT($A48:$A$625),$H47),$D47),
_xlpm.IsPrincipalRemainingZeroCondition,ROUND($H47,2)=0,
_xlpm.IsPrincipalRemainingBlankCondition,$H47="",
_xlpm.IsPeriodBlankCondition,ISBLANK($A48),
_xlpm.Calculation,IF(_xlpm.IsPeriodBlankCondition,"",IF(_xlpm.IsPrincipalRemainingBlankCondition,"",IF(_xlpm.IsPrincipalRemainingZeroCondition,"",_xlpm.Payment))),
_xlpm.Calculation
)</f>
        <v>2267.5595595689542</v>
      </c>
      <c r="E48" s="100">
        <f t="shared" si="5"/>
        <v>178681.26142485355</v>
      </c>
      <c r="F48" s="100" cm="1">
        <f t="array" ref="F48">_xlfn.LET(
_xlpm.InterestCalculation,$H47*($C48/12),
_xlpm.IsPrincipalRemainingZeroCondition,ROUND($H47,2)=0,
_xlpm.IsPrincipalRemainingBlankCondition,$H47="",
_xlpm.IsPeriodBlankCondition,ISBLANK($A48),
_xlpm.Calculation,IF(_xlpm.IsPeriodBlankCondition,"",IF(_xlpm.IsPrincipalRemainingBlankCondition,"",IF(_xlpm.IsPrincipalRemainingZeroCondition,"",_xlpm.InterestCalculation))),
_xlpm.Calculation
)</f>
        <v>2233.5157678106693</v>
      </c>
      <c r="G48" s="100">
        <f t="shared" si="0"/>
        <v>34.043791758284897</v>
      </c>
      <c r="H48" s="100">
        <f t="shared" si="1"/>
        <v>178647.21763309528</v>
      </c>
      <c r="I48" s="100">
        <f t="shared" si="2"/>
        <v>500</v>
      </c>
      <c r="J48" s="100">
        <f t="shared" si="3"/>
        <v>300</v>
      </c>
      <c r="K48" s="100">
        <f t="shared" si="6"/>
        <v>3067.5595595689542</v>
      </c>
      <c r="L48" s="100"/>
      <c r="N48" s="100"/>
    </row>
    <row r="49" spans="1:14" x14ac:dyDescent="0.3">
      <c r="A49" s="92">
        <v>24</v>
      </c>
      <c r="B49" s="116">
        <f t="shared" si="4"/>
        <v>44531</v>
      </c>
      <c r="C49" s="152">
        <f>IF(ISBLANK($A49),"",'Variable Rate Mortgage Schedule'!$C52)</f>
        <v>0.15</v>
      </c>
      <c r="D49" s="153">
        <f>_xlfn.LET(
_xlpm.Payment,IF(OR($C49&lt;&gt;$C48,$C48=""),-PMT($C49/12,COUNT($A49:$A$625),$H48),$D48),
_xlpm.IsPrincipalRemainingZeroCondition,ROUND($H48,2)=0,
_xlpm.IsPrincipalRemainingBlankCondition,$H48="",
_xlpm.IsPeriodBlankCondition,ISBLANK($A49),
_xlpm.Calculation,IF(_xlpm.IsPeriodBlankCondition,"",IF(_xlpm.IsPrincipalRemainingBlankCondition,"",IF(_xlpm.IsPrincipalRemainingZeroCondition,"",_xlpm.Payment))),
_xlpm.Calculation
)</f>
        <v>2267.5595595689542</v>
      </c>
      <c r="E49" s="100">
        <f t="shared" si="5"/>
        <v>178647.21763309528</v>
      </c>
      <c r="F49" s="100" cm="1">
        <f t="array" ref="F49">_xlfn.LET(
_xlpm.InterestCalculation,$H48*($C49/12),
_xlpm.IsPrincipalRemainingZeroCondition,ROUND($H48,2)=0,
_xlpm.IsPrincipalRemainingBlankCondition,$H48="",
_xlpm.IsPeriodBlankCondition,ISBLANK($A49),
_xlpm.Calculation,IF(_xlpm.IsPeriodBlankCondition,"",IF(_xlpm.IsPrincipalRemainingBlankCondition,"",IF(_xlpm.IsPrincipalRemainingZeroCondition,"",_xlpm.InterestCalculation))),
_xlpm.Calculation
)</f>
        <v>2233.090220413691</v>
      </c>
      <c r="G49" s="100">
        <f t="shared" si="0"/>
        <v>34.469339155263242</v>
      </c>
      <c r="H49" s="100">
        <f t="shared" si="1"/>
        <v>178612.74829394001</v>
      </c>
      <c r="I49" s="100">
        <f t="shared" si="2"/>
        <v>500</v>
      </c>
      <c r="J49" s="100">
        <f t="shared" si="3"/>
        <v>300</v>
      </c>
      <c r="K49" s="100">
        <f t="shared" si="6"/>
        <v>3067.5595595689542</v>
      </c>
      <c r="L49" s="100"/>
      <c r="N49" s="100"/>
    </row>
    <row r="50" spans="1:14" x14ac:dyDescent="0.3">
      <c r="A50" s="92">
        <v>25</v>
      </c>
      <c r="B50" s="116">
        <f t="shared" si="4"/>
        <v>44562</v>
      </c>
      <c r="C50" s="152">
        <f>IF(ISBLANK($A50),"",'Variable Rate Mortgage Schedule'!$C53)</f>
        <v>0.1</v>
      </c>
      <c r="D50" s="153">
        <f>_xlfn.LET(
_xlpm.Payment,IF(OR($C50&lt;&gt;$C49,$C49=""),-PMT($C50/12,COUNT($A50:$A$625),$H49),$D49),
_xlpm.IsPrincipalRemainingZeroCondition,ROUND($H49,2)=0,
_xlpm.IsPrincipalRemainingBlankCondition,$H49="",
_xlpm.IsPeriodBlankCondition,ISBLANK($A50),
_xlpm.Calculation,IF(_xlpm.IsPeriodBlankCondition,"",IF(_xlpm.IsPrincipalRemainingBlankCondition,"",IF(_xlpm.IsPrincipalRemainingZeroCondition,"",_xlpm.Payment))),
_xlpm.Calculation
)</f>
        <v>1586.0104653907558</v>
      </c>
      <c r="E50" s="100">
        <f t="shared" si="5"/>
        <v>178612.74829394001</v>
      </c>
      <c r="F50" s="100" cm="1">
        <f t="array" ref="F50">_xlfn.LET(
_xlpm.InterestCalculation,$H49*($C50/12),
_xlpm.IsPrincipalRemainingZeroCondition,ROUND($H49,2)=0,
_xlpm.IsPrincipalRemainingBlankCondition,$H49="",
_xlpm.IsPeriodBlankCondition,ISBLANK($A50),
_xlpm.Calculation,IF(_xlpm.IsPeriodBlankCondition,"",IF(_xlpm.IsPrincipalRemainingBlankCondition,"",IF(_xlpm.IsPrincipalRemainingZeroCondition,"",_xlpm.InterestCalculation))),
_xlpm.Calculation
)</f>
        <v>1488.4395691161667</v>
      </c>
      <c r="G50" s="100">
        <f t="shared" si="0"/>
        <v>97.570896274589131</v>
      </c>
      <c r="H50" s="100">
        <f t="shared" si="1"/>
        <v>178515.17739766542</v>
      </c>
      <c r="I50" s="100">
        <f t="shared" si="2"/>
        <v>500</v>
      </c>
      <c r="J50" s="100">
        <f t="shared" si="3"/>
        <v>300</v>
      </c>
      <c r="K50" s="100">
        <f t="shared" si="6"/>
        <v>2386.0104653907556</v>
      </c>
      <c r="L50" s="100"/>
      <c r="N50" s="100"/>
    </row>
    <row r="51" spans="1:14" x14ac:dyDescent="0.3">
      <c r="A51" s="92">
        <v>26</v>
      </c>
      <c r="B51" s="116">
        <f t="shared" si="4"/>
        <v>44593</v>
      </c>
      <c r="C51" s="152">
        <f>IF(ISBLANK($A51),"",'Variable Rate Mortgage Schedule'!$C54)</f>
        <v>0.1</v>
      </c>
      <c r="D51" s="153">
        <f>_xlfn.LET(
_xlpm.Payment,IF(OR($C51&lt;&gt;$C50,$C50=""),-PMT($C51/12,COUNT($A51:$A$625),$H50),$D50),
_xlpm.IsPrincipalRemainingZeroCondition,ROUND($H50,2)=0,
_xlpm.IsPrincipalRemainingBlankCondition,$H50="",
_xlpm.IsPeriodBlankCondition,ISBLANK($A51),
_xlpm.Calculation,IF(_xlpm.IsPeriodBlankCondition,"",IF(_xlpm.IsPrincipalRemainingBlankCondition,"",IF(_xlpm.IsPrincipalRemainingZeroCondition,"",_xlpm.Payment))),
_xlpm.Calculation
)</f>
        <v>1586.0104653907558</v>
      </c>
      <c r="E51" s="100">
        <f t="shared" si="5"/>
        <v>178515.17739766542</v>
      </c>
      <c r="F51" s="100" cm="1">
        <f t="array" ref="F51">_xlfn.LET(
_xlpm.InterestCalculation,$H50*($C51/12),
_xlpm.IsPrincipalRemainingZeroCondition,ROUND($H50,2)=0,
_xlpm.IsPrincipalRemainingBlankCondition,$H50="",
_xlpm.IsPeriodBlankCondition,ISBLANK($A51),
_xlpm.Calculation,IF(_xlpm.IsPeriodBlankCondition,"",IF(_xlpm.IsPrincipalRemainingBlankCondition,"",IF(_xlpm.IsPrincipalRemainingZeroCondition,"",_xlpm.InterestCalculation))),
_xlpm.Calculation
)</f>
        <v>1487.6264783138786</v>
      </c>
      <c r="G51" s="100">
        <f t="shared" si="0"/>
        <v>98.383987076877247</v>
      </c>
      <c r="H51" s="100">
        <f t="shared" si="1"/>
        <v>178416.79341058855</v>
      </c>
      <c r="I51" s="100">
        <f t="shared" si="2"/>
        <v>500</v>
      </c>
      <c r="J51" s="100">
        <f t="shared" si="3"/>
        <v>300</v>
      </c>
      <c r="K51" s="100">
        <f t="shared" si="6"/>
        <v>2386.0104653907556</v>
      </c>
      <c r="L51" s="100"/>
      <c r="N51" s="100"/>
    </row>
    <row r="52" spans="1:14" x14ac:dyDescent="0.3">
      <c r="A52" s="92">
        <v>27</v>
      </c>
      <c r="B52" s="116">
        <f t="shared" si="4"/>
        <v>44621</v>
      </c>
      <c r="C52" s="152">
        <f>IF(ISBLANK($A52),"",'Variable Rate Mortgage Schedule'!$C55)</f>
        <v>0.1</v>
      </c>
      <c r="D52" s="153">
        <f>_xlfn.LET(
_xlpm.Payment,IF(OR($C52&lt;&gt;$C51,$C51=""),-PMT($C52/12,COUNT($A52:$A$625),$H51),$D51),
_xlpm.IsPrincipalRemainingZeroCondition,ROUND($H51,2)=0,
_xlpm.IsPrincipalRemainingBlankCondition,$H51="",
_xlpm.IsPeriodBlankCondition,ISBLANK($A52),
_xlpm.Calculation,IF(_xlpm.IsPeriodBlankCondition,"",IF(_xlpm.IsPrincipalRemainingBlankCondition,"",IF(_xlpm.IsPrincipalRemainingZeroCondition,"",_xlpm.Payment))),
_xlpm.Calculation
)</f>
        <v>1586.0104653907558</v>
      </c>
      <c r="E52" s="100">
        <f t="shared" si="5"/>
        <v>178416.79341058855</v>
      </c>
      <c r="F52" s="100" cm="1">
        <f t="array" ref="F52">_xlfn.LET(
_xlpm.InterestCalculation,$H51*($C52/12),
_xlpm.IsPrincipalRemainingZeroCondition,ROUND($H51,2)=0,
_xlpm.IsPrincipalRemainingBlankCondition,$H51="",
_xlpm.IsPeriodBlankCondition,ISBLANK($A52),
_xlpm.Calculation,IF(_xlpm.IsPeriodBlankCondition,"",IF(_xlpm.IsPrincipalRemainingBlankCondition,"",IF(_xlpm.IsPrincipalRemainingZeroCondition,"",_xlpm.InterestCalculation))),
_xlpm.Calculation
)</f>
        <v>1486.8066117549047</v>
      </c>
      <c r="G52" s="100">
        <f t="shared" si="0"/>
        <v>99.203853635851146</v>
      </c>
      <c r="H52" s="100">
        <f t="shared" si="1"/>
        <v>178317.58955695271</v>
      </c>
      <c r="I52" s="100">
        <f t="shared" si="2"/>
        <v>500</v>
      </c>
      <c r="J52" s="100">
        <f t="shared" si="3"/>
        <v>300</v>
      </c>
      <c r="K52" s="100">
        <f t="shared" si="6"/>
        <v>2386.0104653907556</v>
      </c>
      <c r="L52" s="100"/>
      <c r="N52" s="100"/>
    </row>
    <row r="53" spans="1:14" x14ac:dyDescent="0.3">
      <c r="A53" s="92">
        <v>28</v>
      </c>
      <c r="B53" s="116">
        <f t="shared" si="4"/>
        <v>44652</v>
      </c>
      <c r="C53" s="152">
        <f>IF(ISBLANK($A53),"",'Variable Rate Mortgage Schedule'!$C56)</f>
        <v>0.1</v>
      </c>
      <c r="D53" s="153">
        <f>_xlfn.LET(
_xlpm.Payment,IF(OR($C53&lt;&gt;$C52,$C52=""),-PMT($C53/12,COUNT($A53:$A$625),$H52),$D52),
_xlpm.IsPrincipalRemainingZeroCondition,ROUND($H52,2)=0,
_xlpm.IsPrincipalRemainingBlankCondition,$H52="",
_xlpm.IsPeriodBlankCondition,ISBLANK($A53),
_xlpm.Calculation,IF(_xlpm.IsPeriodBlankCondition,"",IF(_xlpm.IsPrincipalRemainingBlankCondition,"",IF(_xlpm.IsPrincipalRemainingZeroCondition,"",_xlpm.Payment))),
_xlpm.Calculation
)</f>
        <v>1586.0104653907558</v>
      </c>
      <c r="E53" s="100">
        <f t="shared" si="5"/>
        <v>178317.58955695271</v>
      </c>
      <c r="F53" s="100" cm="1">
        <f t="array" ref="F53">_xlfn.LET(
_xlpm.InterestCalculation,$H52*($C53/12),
_xlpm.IsPrincipalRemainingZeroCondition,ROUND($H52,2)=0,
_xlpm.IsPrincipalRemainingBlankCondition,$H52="",
_xlpm.IsPeriodBlankCondition,ISBLANK($A53),
_xlpm.Calculation,IF(_xlpm.IsPeriodBlankCondition,"",IF(_xlpm.IsPrincipalRemainingBlankCondition,"",IF(_xlpm.IsPrincipalRemainingZeroCondition,"",_xlpm.InterestCalculation))),
_xlpm.Calculation
)</f>
        <v>1485.9799129746059</v>
      </c>
      <c r="G53" s="100">
        <f t="shared" si="0"/>
        <v>100.03055241614993</v>
      </c>
      <c r="H53" s="100">
        <f t="shared" si="1"/>
        <v>178217.55900453657</v>
      </c>
      <c r="I53" s="100">
        <f t="shared" si="2"/>
        <v>500</v>
      </c>
      <c r="J53" s="100">
        <f t="shared" si="3"/>
        <v>300</v>
      </c>
      <c r="K53" s="100">
        <f t="shared" si="6"/>
        <v>2386.0104653907556</v>
      </c>
      <c r="L53" s="100"/>
      <c r="N53" s="100"/>
    </row>
    <row r="54" spans="1:14" x14ac:dyDescent="0.3">
      <c r="A54" s="92">
        <v>29</v>
      </c>
      <c r="B54" s="116">
        <f t="shared" si="4"/>
        <v>44682</v>
      </c>
      <c r="C54" s="152">
        <f>IF(ISBLANK($A54),"",'Variable Rate Mortgage Schedule'!$C57)</f>
        <v>0.1</v>
      </c>
      <c r="D54" s="153">
        <f>_xlfn.LET(
_xlpm.Payment,IF(OR($C54&lt;&gt;$C53,$C53=""),-PMT($C54/12,COUNT($A54:$A$625),$H53),$D53),
_xlpm.IsPrincipalRemainingZeroCondition,ROUND($H53,2)=0,
_xlpm.IsPrincipalRemainingBlankCondition,$H53="",
_xlpm.IsPeriodBlankCondition,ISBLANK($A54),
_xlpm.Calculation,IF(_xlpm.IsPeriodBlankCondition,"",IF(_xlpm.IsPrincipalRemainingBlankCondition,"",IF(_xlpm.IsPrincipalRemainingZeroCondition,"",_xlpm.Payment))),
_xlpm.Calculation
)</f>
        <v>1586.0104653907558</v>
      </c>
      <c r="E54" s="100">
        <f t="shared" si="5"/>
        <v>178217.55900453657</v>
      </c>
      <c r="F54" s="100" cm="1">
        <f t="array" ref="F54">_xlfn.LET(
_xlpm.InterestCalculation,$H53*($C54/12),
_xlpm.IsPrincipalRemainingZeroCondition,ROUND($H53,2)=0,
_xlpm.IsPrincipalRemainingBlankCondition,$H53="",
_xlpm.IsPeriodBlankCondition,ISBLANK($A54),
_xlpm.Calculation,IF(_xlpm.IsPeriodBlankCondition,"",IF(_xlpm.IsPrincipalRemainingBlankCondition,"",IF(_xlpm.IsPrincipalRemainingZeroCondition,"",_xlpm.InterestCalculation))),
_xlpm.Calculation
)</f>
        <v>1485.1463250378047</v>
      </c>
      <c r="G54" s="100">
        <f t="shared" si="0"/>
        <v>100.86414035295115</v>
      </c>
      <c r="H54" s="100">
        <f t="shared" si="1"/>
        <v>178116.69486418361</v>
      </c>
      <c r="I54" s="100">
        <f t="shared" si="2"/>
        <v>500</v>
      </c>
      <c r="J54" s="100">
        <f t="shared" si="3"/>
        <v>300</v>
      </c>
      <c r="K54" s="100">
        <f t="shared" si="6"/>
        <v>2386.0104653907556</v>
      </c>
      <c r="L54" s="100"/>
      <c r="N54" s="100"/>
    </row>
    <row r="55" spans="1:14" x14ac:dyDescent="0.3">
      <c r="A55" s="92">
        <v>30</v>
      </c>
      <c r="B55" s="116">
        <f t="shared" si="4"/>
        <v>44713</v>
      </c>
      <c r="C55" s="152">
        <f>IF(ISBLANK($A55),"",'Variable Rate Mortgage Schedule'!$C58)</f>
        <v>0.1</v>
      </c>
      <c r="D55" s="153">
        <f>_xlfn.LET(
_xlpm.Payment,IF(OR($C55&lt;&gt;$C54,$C54=""),-PMT($C55/12,COUNT($A55:$A$625),$H54),$D54),
_xlpm.IsPrincipalRemainingZeroCondition,ROUND($H54,2)=0,
_xlpm.IsPrincipalRemainingBlankCondition,$H54="",
_xlpm.IsPeriodBlankCondition,ISBLANK($A55),
_xlpm.Calculation,IF(_xlpm.IsPeriodBlankCondition,"",IF(_xlpm.IsPrincipalRemainingBlankCondition,"",IF(_xlpm.IsPrincipalRemainingZeroCondition,"",_xlpm.Payment))),
_xlpm.Calculation
)</f>
        <v>1586.0104653907558</v>
      </c>
      <c r="E55" s="100">
        <f t="shared" si="5"/>
        <v>178116.69486418361</v>
      </c>
      <c r="F55" s="100" cm="1">
        <f t="array" ref="F55">_xlfn.LET(
_xlpm.InterestCalculation,$H54*($C55/12),
_xlpm.IsPrincipalRemainingZeroCondition,ROUND($H54,2)=0,
_xlpm.IsPrincipalRemainingBlankCondition,$H54="",
_xlpm.IsPeriodBlankCondition,ISBLANK($A55),
_xlpm.Calculation,IF(_xlpm.IsPeriodBlankCondition,"",IF(_xlpm.IsPrincipalRemainingBlankCondition,"",IF(_xlpm.IsPrincipalRemainingZeroCondition,"",_xlpm.InterestCalculation))),
_xlpm.Calculation
)</f>
        <v>1484.3057905348633</v>
      </c>
      <c r="G55" s="100">
        <f t="shared" si="0"/>
        <v>101.70467485589256</v>
      </c>
      <c r="H55" s="100">
        <f t="shared" si="1"/>
        <v>178014.99018932771</v>
      </c>
      <c r="I55" s="100">
        <f t="shared" si="2"/>
        <v>500</v>
      </c>
      <c r="J55" s="100">
        <f t="shared" si="3"/>
        <v>300</v>
      </c>
      <c r="K55" s="100">
        <f t="shared" si="6"/>
        <v>2386.0104653907556</v>
      </c>
      <c r="L55" s="100"/>
      <c r="N55" s="100"/>
    </row>
    <row r="56" spans="1:14" x14ac:dyDescent="0.3">
      <c r="A56" s="92">
        <v>31</v>
      </c>
      <c r="B56" s="116">
        <f t="shared" si="4"/>
        <v>44743</v>
      </c>
      <c r="C56" s="152">
        <f>IF(ISBLANK($A56),"",'Variable Rate Mortgage Schedule'!$C59)</f>
        <v>0.1</v>
      </c>
      <c r="D56" s="153">
        <f>_xlfn.LET(
_xlpm.Payment,IF(OR($C56&lt;&gt;$C55,$C55=""),-PMT($C56/12,COUNT($A56:$A$625),$H55),$D55),
_xlpm.IsPrincipalRemainingZeroCondition,ROUND($H55,2)=0,
_xlpm.IsPrincipalRemainingBlankCondition,$H55="",
_xlpm.IsPeriodBlankCondition,ISBLANK($A56),
_xlpm.Calculation,IF(_xlpm.IsPeriodBlankCondition,"",IF(_xlpm.IsPrincipalRemainingBlankCondition,"",IF(_xlpm.IsPrincipalRemainingZeroCondition,"",_xlpm.Payment))),
_xlpm.Calculation
)</f>
        <v>1586.0104653907558</v>
      </c>
      <c r="E56" s="100">
        <f t="shared" si="5"/>
        <v>178014.99018932771</v>
      </c>
      <c r="F56" s="100" cm="1">
        <f t="array" ref="F56">_xlfn.LET(
_xlpm.InterestCalculation,$H55*($C56/12),
_xlpm.IsPrincipalRemainingZeroCondition,ROUND($H55,2)=0,
_xlpm.IsPrincipalRemainingBlankCondition,$H55="",
_xlpm.IsPeriodBlankCondition,ISBLANK($A56),
_xlpm.Calculation,IF(_xlpm.IsPeriodBlankCondition,"",IF(_xlpm.IsPrincipalRemainingBlankCondition,"",IF(_xlpm.IsPrincipalRemainingZeroCondition,"",_xlpm.InterestCalculation))),
_xlpm.Calculation
)</f>
        <v>1483.4582515777308</v>
      </c>
      <c r="G56" s="100">
        <f t="shared" si="0"/>
        <v>102.55221381302499</v>
      </c>
      <c r="H56" s="100">
        <f t="shared" si="1"/>
        <v>177912.43797551468</v>
      </c>
      <c r="I56" s="100">
        <f t="shared" si="2"/>
        <v>500</v>
      </c>
      <c r="J56" s="100">
        <f t="shared" si="3"/>
        <v>300</v>
      </c>
      <c r="K56" s="100">
        <f t="shared" si="6"/>
        <v>2386.0104653907556</v>
      </c>
      <c r="L56" s="100"/>
      <c r="N56" s="100"/>
    </row>
    <row r="57" spans="1:14" x14ac:dyDescent="0.3">
      <c r="A57" s="92">
        <v>32</v>
      </c>
      <c r="B57" s="116">
        <f t="shared" si="4"/>
        <v>44774</v>
      </c>
      <c r="C57" s="152">
        <f>IF(ISBLANK($A57),"",'Variable Rate Mortgage Schedule'!$C60)</f>
        <v>0.1</v>
      </c>
      <c r="D57" s="153">
        <f>_xlfn.LET(
_xlpm.Payment,IF(OR($C57&lt;&gt;$C56,$C56=""),-PMT($C57/12,COUNT($A57:$A$625),$H56),$D56),
_xlpm.IsPrincipalRemainingZeroCondition,ROUND($H56,2)=0,
_xlpm.IsPrincipalRemainingBlankCondition,$H56="",
_xlpm.IsPeriodBlankCondition,ISBLANK($A57),
_xlpm.Calculation,IF(_xlpm.IsPeriodBlankCondition,"",IF(_xlpm.IsPrincipalRemainingBlankCondition,"",IF(_xlpm.IsPrincipalRemainingZeroCondition,"",_xlpm.Payment))),
_xlpm.Calculation
)</f>
        <v>1586.0104653907558</v>
      </c>
      <c r="E57" s="100">
        <f t="shared" si="5"/>
        <v>177912.43797551468</v>
      </c>
      <c r="F57" s="100" cm="1">
        <f t="array" ref="F57">_xlfn.LET(
_xlpm.InterestCalculation,$H56*($C57/12),
_xlpm.IsPrincipalRemainingZeroCondition,ROUND($H56,2)=0,
_xlpm.IsPrincipalRemainingBlankCondition,$H56="",
_xlpm.IsPeriodBlankCondition,ISBLANK($A57),
_xlpm.Calculation,IF(_xlpm.IsPeriodBlankCondition,"",IF(_xlpm.IsPrincipalRemainingBlankCondition,"",IF(_xlpm.IsPrincipalRemainingZeroCondition,"",_xlpm.InterestCalculation))),
_xlpm.Calculation
)</f>
        <v>1482.6036497959556</v>
      </c>
      <c r="G57" s="100">
        <f t="shared" si="0"/>
        <v>103.40681559480026</v>
      </c>
      <c r="H57" s="100">
        <f t="shared" si="1"/>
        <v>177809.03115991989</v>
      </c>
      <c r="I57" s="100">
        <f t="shared" si="2"/>
        <v>500</v>
      </c>
      <c r="J57" s="100">
        <f t="shared" si="3"/>
        <v>300</v>
      </c>
      <c r="K57" s="100">
        <f t="shared" si="6"/>
        <v>2386.0104653907556</v>
      </c>
      <c r="L57" s="100"/>
      <c r="N57" s="100"/>
    </row>
    <row r="58" spans="1:14" x14ac:dyDescent="0.3">
      <c r="A58" s="92">
        <v>33</v>
      </c>
      <c r="B58" s="116">
        <f t="shared" si="4"/>
        <v>44805</v>
      </c>
      <c r="C58" s="152">
        <f>IF(ISBLANK($A58),"",'Variable Rate Mortgage Schedule'!$C61)</f>
        <v>0.1</v>
      </c>
      <c r="D58" s="153">
        <f>_xlfn.LET(
_xlpm.Payment,IF(OR($C58&lt;&gt;$C57,$C57=""),-PMT($C58/12,COUNT($A58:$A$625),$H57),$D57),
_xlpm.IsPrincipalRemainingZeroCondition,ROUND($H57,2)=0,
_xlpm.IsPrincipalRemainingBlankCondition,$H57="",
_xlpm.IsPeriodBlankCondition,ISBLANK($A58),
_xlpm.Calculation,IF(_xlpm.IsPeriodBlankCondition,"",IF(_xlpm.IsPrincipalRemainingBlankCondition,"",IF(_xlpm.IsPrincipalRemainingZeroCondition,"",_xlpm.Payment))),
_xlpm.Calculation
)</f>
        <v>1586.0104653907558</v>
      </c>
      <c r="E58" s="100">
        <f t="shared" si="5"/>
        <v>177809.03115991989</v>
      </c>
      <c r="F58" s="100" cm="1">
        <f t="array" ref="F58">_xlfn.LET(
_xlpm.InterestCalculation,$H57*($C58/12),
_xlpm.IsPrincipalRemainingZeroCondition,ROUND($H57,2)=0,
_xlpm.IsPrincipalRemainingBlankCondition,$H57="",
_xlpm.IsPeriodBlankCondition,ISBLANK($A58),
_xlpm.Calculation,IF(_xlpm.IsPeriodBlankCondition,"",IF(_xlpm.IsPrincipalRemainingBlankCondition,"",IF(_xlpm.IsPrincipalRemainingZeroCondition,"",_xlpm.InterestCalculation))),
_xlpm.Calculation
)</f>
        <v>1481.7419263326658</v>
      </c>
      <c r="G58" s="100">
        <f t="shared" si="0"/>
        <v>104.26853905809003</v>
      </c>
      <c r="H58" s="100">
        <f t="shared" si="1"/>
        <v>177704.76262086179</v>
      </c>
      <c r="I58" s="100">
        <f t="shared" si="2"/>
        <v>500</v>
      </c>
      <c r="J58" s="100">
        <f t="shared" si="3"/>
        <v>300</v>
      </c>
      <c r="K58" s="100">
        <f t="shared" si="6"/>
        <v>2386.0104653907556</v>
      </c>
      <c r="L58" s="100"/>
      <c r="N58" s="100"/>
    </row>
    <row r="59" spans="1:14" x14ac:dyDescent="0.3">
      <c r="A59" s="92">
        <v>34</v>
      </c>
      <c r="B59" s="116">
        <f t="shared" si="4"/>
        <v>44835</v>
      </c>
      <c r="C59" s="152">
        <f>IF(ISBLANK($A59),"",'Variable Rate Mortgage Schedule'!$C62)</f>
        <v>0.1</v>
      </c>
      <c r="D59" s="153">
        <f>_xlfn.LET(
_xlpm.Payment,IF(OR($C59&lt;&gt;$C58,$C58=""),-PMT($C59/12,COUNT($A59:$A$625),$H58),$D58),
_xlpm.IsPrincipalRemainingZeroCondition,ROUND($H58,2)=0,
_xlpm.IsPrincipalRemainingBlankCondition,$H58="",
_xlpm.IsPeriodBlankCondition,ISBLANK($A59),
_xlpm.Calculation,IF(_xlpm.IsPeriodBlankCondition,"",IF(_xlpm.IsPrincipalRemainingBlankCondition,"",IF(_xlpm.IsPrincipalRemainingZeroCondition,"",_xlpm.Payment))),
_xlpm.Calculation
)</f>
        <v>1586.0104653907558</v>
      </c>
      <c r="E59" s="100">
        <f t="shared" si="5"/>
        <v>177704.76262086179</v>
      </c>
      <c r="F59" s="100" cm="1">
        <f t="array" ref="F59">_xlfn.LET(
_xlpm.InterestCalculation,$H58*($C59/12),
_xlpm.IsPrincipalRemainingZeroCondition,ROUND($H58,2)=0,
_xlpm.IsPrincipalRemainingBlankCondition,$H58="",
_xlpm.IsPeriodBlankCondition,ISBLANK($A59),
_xlpm.Calculation,IF(_xlpm.IsPeriodBlankCondition,"",IF(_xlpm.IsPrincipalRemainingBlankCondition,"",IF(_xlpm.IsPrincipalRemainingZeroCondition,"",_xlpm.InterestCalculation))),
_xlpm.Calculation
)</f>
        <v>1480.8730218405149</v>
      </c>
      <c r="G59" s="100">
        <f t="shared" si="0"/>
        <v>105.13744355024096</v>
      </c>
      <c r="H59" s="100">
        <f t="shared" si="1"/>
        <v>177599.62517731154</v>
      </c>
      <c r="I59" s="100">
        <f t="shared" si="2"/>
        <v>500</v>
      </c>
      <c r="J59" s="100">
        <f t="shared" si="3"/>
        <v>300</v>
      </c>
      <c r="K59" s="100">
        <f t="shared" si="6"/>
        <v>2386.0104653907556</v>
      </c>
      <c r="L59" s="100"/>
      <c r="N59" s="100"/>
    </row>
    <row r="60" spans="1:14" x14ac:dyDescent="0.3">
      <c r="A60" s="92">
        <v>35</v>
      </c>
      <c r="B60" s="116">
        <f t="shared" si="4"/>
        <v>44866</v>
      </c>
      <c r="C60" s="152">
        <f>IF(ISBLANK($A60),"",'Variable Rate Mortgage Schedule'!$C63)</f>
        <v>0.1</v>
      </c>
      <c r="D60" s="153">
        <f>_xlfn.LET(
_xlpm.Payment,IF(OR($C60&lt;&gt;$C59,$C59=""),-PMT($C60/12,COUNT($A60:$A$625),$H59),$D59),
_xlpm.IsPrincipalRemainingZeroCondition,ROUND($H59,2)=0,
_xlpm.IsPrincipalRemainingBlankCondition,$H59="",
_xlpm.IsPeriodBlankCondition,ISBLANK($A60),
_xlpm.Calculation,IF(_xlpm.IsPeriodBlankCondition,"",IF(_xlpm.IsPrincipalRemainingBlankCondition,"",IF(_xlpm.IsPrincipalRemainingZeroCondition,"",_xlpm.Payment))),
_xlpm.Calculation
)</f>
        <v>1586.0104653907558</v>
      </c>
      <c r="E60" s="100">
        <f t="shared" si="5"/>
        <v>177599.62517731154</v>
      </c>
      <c r="F60" s="100" cm="1">
        <f t="array" ref="F60">_xlfn.LET(
_xlpm.InterestCalculation,$H59*($C60/12),
_xlpm.IsPrincipalRemainingZeroCondition,ROUND($H59,2)=0,
_xlpm.IsPrincipalRemainingBlankCondition,$H59="",
_xlpm.IsPeriodBlankCondition,ISBLANK($A60),
_xlpm.Calculation,IF(_xlpm.IsPeriodBlankCondition,"",IF(_xlpm.IsPrincipalRemainingBlankCondition,"",IF(_xlpm.IsPrincipalRemainingZeroCondition,"",_xlpm.InterestCalculation))),
_xlpm.Calculation
)</f>
        <v>1479.9968764775961</v>
      </c>
      <c r="G60" s="100">
        <f t="shared" si="0"/>
        <v>106.01358891315977</v>
      </c>
      <c r="H60" s="100">
        <f t="shared" si="1"/>
        <v>177493.61158839837</v>
      </c>
      <c r="I60" s="100">
        <f t="shared" si="2"/>
        <v>500</v>
      </c>
      <c r="J60" s="100">
        <f t="shared" si="3"/>
        <v>300</v>
      </c>
      <c r="K60" s="100">
        <f t="shared" si="6"/>
        <v>2386.0104653907556</v>
      </c>
      <c r="L60" s="100"/>
      <c r="N60" s="100"/>
    </row>
    <row r="61" spans="1:14" x14ac:dyDescent="0.3">
      <c r="A61" s="92">
        <v>36</v>
      </c>
      <c r="B61" s="116">
        <f t="shared" si="4"/>
        <v>44896</v>
      </c>
      <c r="C61" s="152">
        <f>IF(ISBLANK($A61),"",'Variable Rate Mortgage Schedule'!$C64)</f>
        <v>0.1</v>
      </c>
      <c r="D61" s="153">
        <f>_xlfn.LET(
_xlpm.Payment,IF(OR($C61&lt;&gt;$C60,$C60=""),-PMT($C61/12,COUNT($A61:$A$625),$H60),$D60),
_xlpm.IsPrincipalRemainingZeroCondition,ROUND($H60,2)=0,
_xlpm.IsPrincipalRemainingBlankCondition,$H60="",
_xlpm.IsPeriodBlankCondition,ISBLANK($A61),
_xlpm.Calculation,IF(_xlpm.IsPeriodBlankCondition,"",IF(_xlpm.IsPrincipalRemainingBlankCondition,"",IF(_xlpm.IsPrincipalRemainingZeroCondition,"",_xlpm.Payment))),
_xlpm.Calculation
)</f>
        <v>1586.0104653907558</v>
      </c>
      <c r="E61" s="100">
        <f t="shared" si="5"/>
        <v>177493.61158839837</v>
      </c>
      <c r="F61" s="100" cm="1">
        <f t="array" ref="F61">_xlfn.LET(
_xlpm.InterestCalculation,$H60*($C61/12),
_xlpm.IsPrincipalRemainingZeroCondition,ROUND($H60,2)=0,
_xlpm.IsPrincipalRemainingBlankCondition,$H60="",
_xlpm.IsPeriodBlankCondition,ISBLANK($A61),
_xlpm.Calculation,IF(_xlpm.IsPeriodBlankCondition,"",IF(_xlpm.IsPrincipalRemainingBlankCondition,"",IF(_xlpm.IsPrincipalRemainingZeroCondition,"",_xlpm.InterestCalculation))),
_xlpm.Calculation
)</f>
        <v>1479.1134299033197</v>
      </c>
      <c r="G61" s="100">
        <f t="shared" si="0"/>
        <v>106.89703548743614</v>
      </c>
      <c r="H61" s="100">
        <f t="shared" si="1"/>
        <v>177386.71455291094</v>
      </c>
      <c r="I61" s="100">
        <f t="shared" si="2"/>
        <v>500</v>
      </c>
      <c r="J61" s="100">
        <f t="shared" si="3"/>
        <v>300</v>
      </c>
      <c r="K61" s="100">
        <f t="shared" si="6"/>
        <v>2386.0104653907556</v>
      </c>
      <c r="L61" s="100"/>
      <c r="N61" s="100"/>
    </row>
    <row r="62" spans="1:14" x14ac:dyDescent="0.3">
      <c r="A62" s="92">
        <v>37</v>
      </c>
      <c r="B62" s="116">
        <f t="shared" si="4"/>
        <v>44927</v>
      </c>
      <c r="C62" s="152">
        <f>IF(ISBLANK($A62),"",'Variable Rate Mortgage Schedule'!$C65)</f>
        <v>0.1</v>
      </c>
      <c r="D62" s="153">
        <f>_xlfn.LET(
_xlpm.Payment,IF(OR($C62&lt;&gt;$C61,$C61=""),-PMT($C62/12,COUNT($A62:$A$625),$H61),$D61),
_xlpm.IsPrincipalRemainingZeroCondition,ROUND($H61,2)=0,
_xlpm.IsPrincipalRemainingBlankCondition,$H61="",
_xlpm.IsPeriodBlankCondition,ISBLANK($A62),
_xlpm.Calculation,IF(_xlpm.IsPeriodBlankCondition,"",IF(_xlpm.IsPrincipalRemainingBlankCondition,"",IF(_xlpm.IsPrincipalRemainingZeroCondition,"",_xlpm.Payment))),
_xlpm.Calculation
)</f>
        <v>1586.0104653907558</v>
      </c>
      <c r="E62" s="100">
        <f t="shared" si="5"/>
        <v>177386.71455291094</v>
      </c>
      <c r="F62" s="100" cm="1">
        <f t="array" ref="F62">_xlfn.LET(
_xlpm.InterestCalculation,$H61*($C62/12),
_xlpm.IsPrincipalRemainingZeroCondition,ROUND($H61,2)=0,
_xlpm.IsPrincipalRemainingBlankCondition,$H61="",
_xlpm.IsPeriodBlankCondition,ISBLANK($A62),
_xlpm.Calculation,IF(_xlpm.IsPeriodBlankCondition,"",IF(_xlpm.IsPrincipalRemainingBlankCondition,"",IF(_xlpm.IsPrincipalRemainingZeroCondition,"",_xlpm.InterestCalculation))),
_xlpm.Calculation
)</f>
        <v>1478.2226212742578</v>
      </c>
      <c r="G62" s="100">
        <f t="shared" si="0"/>
        <v>107.78784411649804</v>
      </c>
      <c r="H62" s="100">
        <f t="shared" si="1"/>
        <v>177278.92670879443</v>
      </c>
      <c r="I62" s="100">
        <f t="shared" si="2"/>
        <v>500</v>
      </c>
      <c r="J62" s="100">
        <f t="shared" si="3"/>
        <v>300</v>
      </c>
      <c r="K62" s="100">
        <f t="shared" si="6"/>
        <v>2386.0104653907556</v>
      </c>
      <c r="L62" s="100"/>
      <c r="N62" s="100"/>
    </row>
    <row r="63" spans="1:14" x14ac:dyDescent="0.3">
      <c r="A63" s="92">
        <v>38</v>
      </c>
      <c r="B63" s="116">
        <f t="shared" si="4"/>
        <v>44958</v>
      </c>
      <c r="C63" s="152">
        <f>IF(ISBLANK($A63),"",'Variable Rate Mortgage Schedule'!$C66)</f>
        <v>0.1</v>
      </c>
      <c r="D63" s="153">
        <f>_xlfn.LET(
_xlpm.Payment,IF(OR($C63&lt;&gt;$C62,$C62=""),-PMT($C63/12,COUNT($A63:$A$625),$H62),$D62),
_xlpm.IsPrincipalRemainingZeroCondition,ROUND($H62,2)=0,
_xlpm.IsPrincipalRemainingBlankCondition,$H62="",
_xlpm.IsPeriodBlankCondition,ISBLANK($A63),
_xlpm.Calculation,IF(_xlpm.IsPeriodBlankCondition,"",IF(_xlpm.IsPrincipalRemainingBlankCondition,"",IF(_xlpm.IsPrincipalRemainingZeroCondition,"",_xlpm.Payment))),
_xlpm.Calculation
)</f>
        <v>1586.0104653907558</v>
      </c>
      <c r="E63" s="100">
        <f t="shared" si="5"/>
        <v>177278.92670879443</v>
      </c>
      <c r="F63" s="100" cm="1">
        <f t="array" ref="F63">_xlfn.LET(
_xlpm.InterestCalculation,$H62*($C63/12),
_xlpm.IsPrincipalRemainingZeroCondition,ROUND($H62,2)=0,
_xlpm.IsPrincipalRemainingBlankCondition,$H62="",
_xlpm.IsPeriodBlankCondition,ISBLANK($A63),
_xlpm.Calculation,IF(_xlpm.IsPeriodBlankCondition,"",IF(_xlpm.IsPrincipalRemainingBlankCondition,"",IF(_xlpm.IsPrincipalRemainingZeroCondition,"",_xlpm.InterestCalculation))),
_xlpm.Calculation
)</f>
        <v>1477.3243892399537</v>
      </c>
      <c r="G63" s="100">
        <f t="shared" si="0"/>
        <v>108.68607615080214</v>
      </c>
      <c r="H63" s="100">
        <f t="shared" si="1"/>
        <v>177170.24063264363</v>
      </c>
      <c r="I63" s="100">
        <f t="shared" si="2"/>
        <v>500</v>
      </c>
      <c r="J63" s="100">
        <f t="shared" si="3"/>
        <v>300</v>
      </c>
      <c r="K63" s="100">
        <f t="shared" si="6"/>
        <v>2386.0104653907556</v>
      </c>
      <c r="L63" s="100"/>
      <c r="N63" s="100"/>
    </row>
    <row r="64" spans="1:14" x14ac:dyDescent="0.3">
      <c r="A64" s="92">
        <v>39</v>
      </c>
      <c r="B64" s="116">
        <f t="shared" si="4"/>
        <v>44986</v>
      </c>
      <c r="C64" s="152">
        <f>IF(ISBLANK($A64),"",'Variable Rate Mortgage Schedule'!$C67)</f>
        <v>0.1</v>
      </c>
      <c r="D64" s="153">
        <f>_xlfn.LET(
_xlpm.Payment,IF(OR($C64&lt;&gt;$C63,$C63=""),-PMT($C64/12,COUNT($A64:$A$625),$H63),$D63),
_xlpm.IsPrincipalRemainingZeroCondition,ROUND($H63,2)=0,
_xlpm.IsPrincipalRemainingBlankCondition,$H63="",
_xlpm.IsPeriodBlankCondition,ISBLANK($A64),
_xlpm.Calculation,IF(_xlpm.IsPeriodBlankCondition,"",IF(_xlpm.IsPrincipalRemainingBlankCondition,"",IF(_xlpm.IsPrincipalRemainingZeroCondition,"",_xlpm.Payment))),
_xlpm.Calculation
)</f>
        <v>1586.0104653907558</v>
      </c>
      <c r="E64" s="100">
        <f t="shared" si="5"/>
        <v>177170.24063264363</v>
      </c>
      <c r="F64" s="100" cm="1">
        <f t="array" ref="F64">_xlfn.LET(
_xlpm.InterestCalculation,$H63*($C64/12),
_xlpm.IsPrincipalRemainingZeroCondition,ROUND($H63,2)=0,
_xlpm.IsPrincipalRemainingBlankCondition,$H63="",
_xlpm.IsPeriodBlankCondition,ISBLANK($A64),
_xlpm.Calculation,IF(_xlpm.IsPeriodBlankCondition,"",IF(_xlpm.IsPrincipalRemainingBlankCondition,"",IF(_xlpm.IsPrincipalRemainingZeroCondition,"",_xlpm.InterestCalculation))),
_xlpm.Calculation
)</f>
        <v>1476.4186719386969</v>
      </c>
      <c r="G64" s="100">
        <f t="shared" si="0"/>
        <v>109.59179345205894</v>
      </c>
      <c r="H64" s="100">
        <f t="shared" si="1"/>
        <v>177060.64883919156</v>
      </c>
      <c r="I64" s="100">
        <f t="shared" si="2"/>
        <v>500</v>
      </c>
      <c r="J64" s="100">
        <f t="shared" si="3"/>
        <v>300</v>
      </c>
      <c r="K64" s="100">
        <f t="shared" si="6"/>
        <v>2386.0104653907556</v>
      </c>
      <c r="L64" s="100"/>
      <c r="N64" s="100"/>
    </row>
    <row r="65" spans="1:14" x14ac:dyDescent="0.3">
      <c r="A65" s="92">
        <v>40</v>
      </c>
      <c r="B65" s="116">
        <f t="shared" si="4"/>
        <v>45017</v>
      </c>
      <c r="C65" s="152">
        <f>IF(ISBLANK($A65),"",'Variable Rate Mortgage Schedule'!$C68)</f>
        <v>0.1</v>
      </c>
      <c r="D65" s="153">
        <f>_xlfn.LET(
_xlpm.Payment,IF(OR($C65&lt;&gt;$C64,$C64=""),-PMT($C65/12,COUNT($A65:$A$625),$H64),$D64),
_xlpm.IsPrincipalRemainingZeroCondition,ROUND($H64,2)=0,
_xlpm.IsPrincipalRemainingBlankCondition,$H64="",
_xlpm.IsPeriodBlankCondition,ISBLANK($A65),
_xlpm.Calculation,IF(_xlpm.IsPeriodBlankCondition,"",IF(_xlpm.IsPrincipalRemainingBlankCondition,"",IF(_xlpm.IsPrincipalRemainingZeroCondition,"",_xlpm.Payment))),
_xlpm.Calculation
)</f>
        <v>1586.0104653907558</v>
      </c>
      <c r="E65" s="100">
        <f t="shared" si="5"/>
        <v>177060.64883919156</v>
      </c>
      <c r="F65" s="100" cm="1">
        <f t="array" ref="F65">_xlfn.LET(
_xlpm.InterestCalculation,$H64*($C65/12),
_xlpm.IsPrincipalRemainingZeroCondition,ROUND($H64,2)=0,
_xlpm.IsPrincipalRemainingBlankCondition,$H64="",
_xlpm.IsPeriodBlankCondition,ISBLANK($A65),
_xlpm.Calculation,IF(_xlpm.IsPeriodBlankCondition,"",IF(_xlpm.IsPrincipalRemainingBlankCondition,"",IF(_xlpm.IsPrincipalRemainingZeroCondition,"",_xlpm.InterestCalculation))),
_xlpm.Calculation
)</f>
        <v>1475.505406993263</v>
      </c>
      <c r="G65" s="100">
        <f t="shared" si="0"/>
        <v>110.5050583974928</v>
      </c>
      <c r="H65" s="100">
        <f t="shared" si="1"/>
        <v>176950.14378079408</v>
      </c>
      <c r="I65" s="100">
        <f t="shared" si="2"/>
        <v>500</v>
      </c>
      <c r="J65" s="100">
        <f t="shared" si="3"/>
        <v>300</v>
      </c>
      <c r="K65" s="100">
        <f t="shared" si="6"/>
        <v>2386.0104653907556</v>
      </c>
      <c r="L65" s="100"/>
      <c r="N65" s="100"/>
    </row>
    <row r="66" spans="1:14" x14ac:dyDescent="0.3">
      <c r="A66" s="92">
        <v>41</v>
      </c>
      <c r="B66" s="116">
        <f t="shared" si="4"/>
        <v>45047</v>
      </c>
      <c r="C66" s="152">
        <f>IF(ISBLANK($A66),"",'Variable Rate Mortgage Schedule'!$C69)</f>
        <v>0.1</v>
      </c>
      <c r="D66" s="153">
        <f>_xlfn.LET(
_xlpm.Payment,IF(OR($C66&lt;&gt;$C65,$C65=""),-PMT($C66/12,COUNT($A66:$A$625),$H65),$D65),
_xlpm.IsPrincipalRemainingZeroCondition,ROUND($H65,2)=0,
_xlpm.IsPrincipalRemainingBlankCondition,$H65="",
_xlpm.IsPeriodBlankCondition,ISBLANK($A66),
_xlpm.Calculation,IF(_xlpm.IsPeriodBlankCondition,"",IF(_xlpm.IsPrincipalRemainingBlankCondition,"",IF(_xlpm.IsPrincipalRemainingZeroCondition,"",_xlpm.Payment))),
_xlpm.Calculation
)</f>
        <v>1586.0104653907558</v>
      </c>
      <c r="E66" s="100">
        <f t="shared" si="5"/>
        <v>176950.14378079408</v>
      </c>
      <c r="F66" s="100" cm="1">
        <f t="array" ref="F66">_xlfn.LET(
_xlpm.InterestCalculation,$H65*($C66/12),
_xlpm.IsPrincipalRemainingZeroCondition,ROUND($H65,2)=0,
_xlpm.IsPrincipalRemainingBlankCondition,$H65="",
_xlpm.IsPeriodBlankCondition,ISBLANK($A66),
_xlpm.Calculation,IF(_xlpm.IsPeriodBlankCondition,"",IF(_xlpm.IsPrincipalRemainingBlankCondition,"",IF(_xlpm.IsPrincipalRemainingZeroCondition,"",_xlpm.InterestCalculation))),
_xlpm.Calculation
)</f>
        <v>1474.5845315066174</v>
      </c>
      <c r="G66" s="100">
        <f t="shared" si="0"/>
        <v>111.42593388413843</v>
      </c>
      <c r="H66" s="100">
        <f t="shared" si="1"/>
        <v>176838.71784690995</v>
      </c>
      <c r="I66" s="100">
        <f t="shared" si="2"/>
        <v>500</v>
      </c>
      <c r="J66" s="100">
        <f t="shared" si="3"/>
        <v>300</v>
      </c>
      <c r="K66" s="100">
        <f t="shared" si="6"/>
        <v>2386.0104653907556</v>
      </c>
      <c r="L66" s="100"/>
      <c r="N66" s="100"/>
    </row>
    <row r="67" spans="1:14" x14ac:dyDescent="0.3">
      <c r="A67" s="92">
        <v>42</v>
      </c>
      <c r="B67" s="116">
        <f t="shared" si="4"/>
        <v>45078</v>
      </c>
      <c r="C67" s="152">
        <f>IF(ISBLANK($A67),"",'Variable Rate Mortgage Schedule'!$C70)</f>
        <v>0.1</v>
      </c>
      <c r="D67" s="153">
        <f>_xlfn.LET(
_xlpm.Payment,IF(OR($C67&lt;&gt;$C66,$C66=""),-PMT($C67/12,COUNT($A67:$A$625),$H66),$D66),
_xlpm.IsPrincipalRemainingZeroCondition,ROUND($H66,2)=0,
_xlpm.IsPrincipalRemainingBlankCondition,$H66="",
_xlpm.IsPeriodBlankCondition,ISBLANK($A67),
_xlpm.Calculation,IF(_xlpm.IsPeriodBlankCondition,"",IF(_xlpm.IsPrincipalRemainingBlankCondition,"",IF(_xlpm.IsPrincipalRemainingZeroCondition,"",_xlpm.Payment))),
_xlpm.Calculation
)</f>
        <v>1586.0104653907558</v>
      </c>
      <c r="E67" s="100">
        <f t="shared" si="5"/>
        <v>176838.71784690995</v>
      </c>
      <c r="F67" s="100" cm="1">
        <f t="array" ref="F67">_xlfn.LET(
_xlpm.InterestCalculation,$H66*($C67/12),
_xlpm.IsPrincipalRemainingZeroCondition,ROUND($H66,2)=0,
_xlpm.IsPrincipalRemainingBlankCondition,$H66="",
_xlpm.IsPeriodBlankCondition,ISBLANK($A67),
_xlpm.Calculation,IF(_xlpm.IsPeriodBlankCondition,"",IF(_xlpm.IsPrincipalRemainingBlankCondition,"",IF(_xlpm.IsPrincipalRemainingZeroCondition,"",_xlpm.InterestCalculation))),
_xlpm.Calculation
)</f>
        <v>1473.6559820575828</v>
      </c>
      <c r="G67" s="100">
        <f t="shared" si="0"/>
        <v>112.35448333317299</v>
      </c>
      <c r="H67" s="100">
        <f t="shared" si="1"/>
        <v>176726.36336357676</v>
      </c>
      <c r="I67" s="100">
        <f t="shared" si="2"/>
        <v>500</v>
      </c>
      <c r="J67" s="100">
        <f t="shared" si="3"/>
        <v>300</v>
      </c>
      <c r="K67" s="100">
        <f t="shared" si="6"/>
        <v>2386.0104653907556</v>
      </c>
      <c r="L67" s="100"/>
      <c r="N67" s="100"/>
    </row>
    <row r="68" spans="1:14" x14ac:dyDescent="0.3">
      <c r="A68" s="92">
        <v>43</v>
      </c>
      <c r="B68" s="116">
        <f t="shared" si="4"/>
        <v>45108</v>
      </c>
      <c r="C68" s="152">
        <f>IF(ISBLANK($A68),"",'Variable Rate Mortgage Schedule'!$C71)</f>
        <v>0.1</v>
      </c>
      <c r="D68" s="153">
        <f>_xlfn.LET(
_xlpm.Payment,IF(OR($C68&lt;&gt;$C67,$C67=""),-PMT($C68/12,COUNT($A68:$A$625),$H67),$D67),
_xlpm.IsPrincipalRemainingZeroCondition,ROUND($H67,2)=0,
_xlpm.IsPrincipalRemainingBlankCondition,$H67="",
_xlpm.IsPeriodBlankCondition,ISBLANK($A68),
_xlpm.Calculation,IF(_xlpm.IsPeriodBlankCondition,"",IF(_xlpm.IsPrincipalRemainingBlankCondition,"",IF(_xlpm.IsPrincipalRemainingZeroCondition,"",_xlpm.Payment))),
_xlpm.Calculation
)</f>
        <v>1586.0104653907558</v>
      </c>
      <c r="E68" s="100">
        <f t="shared" si="5"/>
        <v>176726.36336357676</v>
      </c>
      <c r="F68" s="100" cm="1">
        <f t="array" ref="F68">_xlfn.LET(
_xlpm.InterestCalculation,$H67*($C68/12),
_xlpm.IsPrincipalRemainingZeroCondition,ROUND($H67,2)=0,
_xlpm.IsPrincipalRemainingBlankCondition,$H67="",
_xlpm.IsPeriodBlankCondition,ISBLANK($A68),
_xlpm.Calculation,IF(_xlpm.IsPeriodBlankCondition,"",IF(_xlpm.IsPrincipalRemainingBlankCondition,"",IF(_xlpm.IsPrincipalRemainingZeroCondition,"",_xlpm.InterestCalculation))),
_xlpm.Calculation
)</f>
        <v>1472.719694696473</v>
      </c>
      <c r="G68" s="100">
        <f t="shared" si="0"/>
        <v>113.29077069428286</v>
      </c>
      <c r="H68" s="100">
        <f t="shared" si="1"/>
        <v>176613.07259288247</v>
      </c>
      <c r="I68" s="100">
        <f t="shared" si="2"/>
        <v>500</v>
      </c>
      <c r="J68" s="100">
        <f t="shared" si="3"/>
        <v>300</v>
      </c>
      <c r="K68" s="100">
        <f t="shared" si="6"/>
        <v>2386.0104653907556</v>
      </c>
      <c r="L68" s="100"/>
      <c r="N68" s="100"/>
    </row>
    <row r="69" spans="1:14" x14ac:dyDescent="0.3">
      <c r="A69" s="92">
        <v>44</v>
      </c>
      <c r="B69" s="116">
        <f t="shared" si="4"/>
        <v>45139</v>
      </c>
      <c r="C69" s="152">
        <f>IF(ISBLANK($A69),"",'Variable Rate Mortgage Schedule'!$C72)</f>
        <v>0.1</v>
      </c>
      <c r="D69" s="153">
        <f>_xlfn.LET(
_xlpm.Payment,IF(OR($C69&lt;&gt;$C68,$C68=""),-PMT($C69/12,COUNT($A69:$A$625),$H68),$D68),
_xlpm.IsPrincipalRemainingZeroCondition,ROUND($H68,2)=0,
_xlpm.IsPrincipalRemainingBlankCondition,$H68="",
_xlpm.IsPeriodBlankCondition,ISBLANK($A69),
_xlpm.Calculation,IF(_xlpm.IsPeriodBlankCondition,"",IF(_xlpm.IsPrincipalRemainingBlankCondition,"",IF(_xlpm.IsPrincipalRemainingZeroCondition,"",_xlpm.Payment))),
_xlpm.Calculation
)</f>
        <v>1586.0104653907558</v>
      </c>
      <c r="E69" s="100">
        <f t="shared" si="5"/>
        <v>176613.07259288247</v>
      </c>
      <c r="F69" s="100" cm="1">
        <f t="array" ref="F69">_xlfn.LET(
_xlpm.InterestCalculation,$H68*($C69/12),
_xlpm.IsPrincipalRemainingZeroCondition,ROUND($H68,2)=0,
_xlpm.IsPrincipalRemainingBlankCondition,$H68="",
_xlpm.IsPeriodBlankCondition,ISBLANK($A69),
_xlpm.Calculation,IF(_xlpm.IsPeriodBlankCondition,"",IF(_xlpm.IsPrincipalRemainingBlankCondition,"",IF(_xlpm.IsPrincipalRemainingZeroCondition,"",_xlpm.InterestCalculation))),
_xlpm.Calculation
)</f>
        <v>1471.7756049406871</v>
      </c>
      <c r="G69" s="100">
        <f t="shared" si="0"/>
        <v>114.23486045006871</v>
      </c>
      <c r="H69" s="100">
        <f t="shared" si="1"/>
        <v>176498.83773243241</v>
      </c>
      <c r="I69" s="100">
        <f t="shared" si="2"/>
        <v>500</v>
      </c>
      <c r="J69" s="100">
        <f t="shared" si="3"/>
        <v>300</v>
      </c>
      <c r="K69" s="100">
        <f t="shared" si="6"/>
        <v>2386.0104653907556</v>
      </c>
      <c r="L69" s="100"/>
      <c r="N69" s="100"/>
    </row>
    <row r="70" spans="1:14" x14ac:dyDescent="0.3">
      <c r="A70" s="92">
        <v>45</v>
      </c>
      <c r="B70" s="116">
        <f t="shared" si="4"/>
        <v>45170</v>
      </c>
      <c r="C70" s="152">
        <f>IF(ISBLANK($A70),"",'Variable Rate Mortgage Schedule'!$C73)</f>
        <v>0.1</v>
      </c>
      <c r="D70" s="153">
        <f>_xlfn.LET(
_xlpm.Payment,IF(OR($C70&lt;&gt;$C69,$C69=""),-PMT($C70/12,COUNT($A70:$A$625),$H69),$D69),
_xlpm.IsPrincipalRemainingZeroCondition,ROUND($H69,2)=0,
_xlpm.IsPrincipalRemainingBlankCondition,$H69="",
_xlpm.IsPeriodBlankCondition,ISBLANK($A70),
_xlpm.Calculation,IF(_xlpm.IsPeriodBlankCondition,"",IF(_xlpm.IsPrincipalRemainingBlankCondition,"",IF(_xlpm.IsPrincipalRemainingZeroCondition,"",_xlpm.Payment))),
_xlpm.Calculation
)</f>
        <v>1586.0104653907558</v>
      </c>
      <c r="E70" s="100">
        <f t="shared" si="5"/>
        <v>176498.83773243241</v>
      </c>
      <c r="F70" s="100" cm="1">
        <f t="array" ref="F70">_xlfn.LET(
_xlpm.InterestCalculation,$H69*($C70/12),
_xlpm.IsPrincipalRemainingZeroCondition,ROUND($H69,2)=0,
_xlpm.IsPrincipalRemainingBlankCondition,$H69="",
_xlpm.IsPeriodBlankCondition,ISBLANK($A70),
_xlpm.Calculation,IF(_xlpm.IsPeriodBlankCondition,"",IF(_xlpm.IsPrincipalRemainingBlankCondition,"",IF(_xlpm.IsPrincipalRemainingZeroCondition,"",_xlpm.InterestCalculation))),
_xlpm.Calculation
)</f>
        <v>1470.8236477702701</v>
      </c>
      <c r="G70" s="100">
        <f t="shared" si="0"/>
        <v>115.18681762048573</v>
      </c>
      <c r="H70" s="100">
        <f t="shared" si="1"/>
        <v>176383.65091481194</v>
      </c>
      <c r="I70" s="100">
        <f t="shared" si="2"/>
        <v>500</v>
      </c>
      <c r="J70" s="100">
        <f t="shared" si="3"/>
        <v>300</v>
      </c>
      <c r="K70" s="100">
        <f t="shared" si="6"/>
        <v>2386.0104653907556</v>
      </c>
      <c r="L70" s="100"/>
      <c r="N70" s="100"/>
    </row>
    <row r="71" spans="1:14" x14ac:dyDescent="0.3">
      <c r="A71" s="92">
        <v>46</v>
      </c>
      <c r="B71" s="116">
        <f t="shared" si="4"/>
        <v>45200</v>
      </c>
      <c r="C71" s="152">
        <f>IF(ISBLANK($A71),"",'Variable Rate Mortgage Schedule'!$C74)</f>
        <v>0.1</v>
      </c>
      <c r="D71" s="153">
        <f>_xlfn.LET(
_xlpm.Payment,IF(OR($C71&lt;&gt;$C70,$C70=""),-PMT($C71/12,COUNT($A71:$A$625),$H70),$D70),
_xlpm.IsPrincipalRemainingZeroCondition,ROUND($H70,2)=0,
_xlpm.IsPrincipalRemainingBlankCondition,$H70="",
_xlpm.IsPeriodBlankCondition,ISBLANK($A71),
_xlpm.Calculation,IF(_xlpm.IsPeriodBlankCondition,"",IF(_xlpm.IsPrincipalRemainingBlankCondition,"",IF(_xlpm.IsPrincipalRemainingZeroCondition,"",_xlpm.Payment))),
_xlpm.Calculation
)</f>
        <v>1586.0104653907558</v>
      </c>
      <c r="E71" s="100">
        <f t="shared" si="5"/>
        <v>176383.65091481194</v>
      </c>
      <c r="F71" s="100" cm="1">
        <f t="array" ref="F71">_xlfn.LET(
_xlpm.InterestCalculation,$H70*($C71/12),
_xlpm.IsPrincipalRemainingZeroCondition,ROUND($H70,2)=0,
_xlpm.IsPrincipalRemainingBlankCondition,$H70="",
_xlpm.IsPeriodBlankCondition,ISBLANK($A71),
_xlpm.Calculation,IF(_xlpm.IsPeriodBlankCondition,"",IF(_xlpm.IsPrincipalRemainingBlankCondition,"",IF(_xlpm.IsPrincipalRemainingZeroCondition,"",_xlpm.InterestCalculation))),
_xlpm.Calculation
)</f>
        <v>1469.8637576234328</v>
      </c>
      <c r="G71" s="100">
        <f t="shared" si="0"/>
        <v>116.14670776732305</v>
      </c>
      <c r="H71" s="100">
        <f t="shared" si="1"/>
        <v>176267.50420704461</v>
      </c>
      <c r="I71" s="100">
        <f t="shared" si="2"/>
        <v>500</v>
      </c>
      <c r="J71" s="100">
        <f t="shared" si="3"/>
        <v>300</v>
      </c>
      <c r="K71" s="100">
        <f t="shared" si="6"/>
        <v>2386.0104653907556</v>
      </c>
      <c r="L71" s="100"/>
      <c r="N71" s="100"/>
    </row>
    <row r="72" spans="1:14" x14ac:dyDescent="0.3">
      <c r="A72" s="92">
        <v>47</v>
      </c>
      <c r="B72" s="116">
        <f t="shared" si="4"/>
        <v>45231</v>
      </c>
      <c r="C72" s="152">
        <f>IF(ISBLANK($A72),"",'Variable Rate Mortgage Schedule'!$C75)</f>
        <v>0.1</v>
      </c>
      <c r="D72" s="153">
        <f>_xlfn.LET(
_xlpm.Payment,IF(OR($C72&lt;&gt;$C71,$C71=""),-PMT($C72/12,COUNT($A72:$A$625),$H71),$D71),
_xlpm.IsPrincipalRemainingZeroCondition,ROUND($H71,2)=0,
_xlpm.IsPrincipalRemainingBlankCondition,$H71="",
_xlpm.IsPeriodBlankCondition,ISBLANK($A72),
_xlpm.Calculation,IF(_xlpm.IsPeriodBlankCondition,"",IF(_xlpm.IsPrincipalRemainingBlankCondition,"",IF(_xlpm.IsPrincipalRemainingZeroCondition,"",_xlpm.Payment))),
_xlpm.Calculation
)</f>
        <v>1586.0104653907558</v>
      </c>
      <c r="E72" s="100">
        <f t="shared" si="5"/>
        <v>176267.50420704461</v>
      </c>
      <c r="F72" s="100" cm="1">
        <f t="array" ref="F72">_xlfn.LET(
_xlpm.InterestCalculation,$H71*($C72/12),
_xlpm.IsPrincipalRemainingZeroCondition,ROUND($H71,2)=0,
_xlpm.IsPrincipalRemainingBlankCondition,$H71="",
_xlpm.IsPeriodBlankCondition,ISBLANK($A72),
_xlpm.Calculation,IF(_xlpm.IsPeriodBlankCondition,"",IF(_xlpm.IsPrincipalRemainingBlankCondition,"",IF(_xlpm.IsPrincipalRemainingZeroCondition,"",_xlpm.InterestCalculation))),
_xlpm.Calculation
)</f>
        <v>1468.8958683920384</v>
      </c>
      <c r="G72" s="100">
        <f t="shared" si="0"/>
        <v>117.11459699871739</v>
      </c>
      <c r="H72" s="100">
        <f t="shared" si="1"/>
        <v>176150.38961004588</v>
      </c>
      <c r="I72" s="100">
        <f t="shared" si="2"/>
        <v>500</v>
      </c>
      <c r="J72" s="100">
        <f t="shared" si="3"/>
        <v>300</v>
      </c>
      <c r="K72" s="100">
        <f t="shared" si="6"/>
        <v>2386.0104653907556</v>
      </c>
      <c r="L72" s="100"/>
      <c r="N72" s="100"/>
    </row>
    <row r="73" spans="1:14" x14ac:dyDescent="0.3">
      <c r="A73" s="92">
        <v>48</v>
      </c>
      <c r="B73" s="116">
        <f t="shared" si="4"/>
        <v>45261</v>
      </c>
      <c r="C73" s="152">
        <f>IF(ISBLANK($A73),"",'Variable Rate Mortgage Schedule'!$C76)</f>
        <v>0.1</v>
      </c>
      <c r="D73" s="153">
        <f>_xlfn.LET(
_xlpm.Payment,IF(OR($C73&lt;&gt;$C72,$C72=""),-PMT($C73/12,COUNT($A73:$A$625),$H72),$D72),
_xlpm.IsPrincipalRemainingZeroCondition,ROUND($H72,2)=0,
_xlpm.IsPrincipalRemainingBlankCondition,$H72="",
_xlpm.IsPeriodBlankCondition,ISBLANK($A73),
_xlpm.Calculation,IF(_xlpm.IsPeriodBlankCondition,"",IF(_xlpm.IsPrincipalRemainingBlankCondition,"",IF(_xlpm.IsPrincipalRemainingZeroCondition,"",_xlpm.Payment))),
_xlpm.Calculation
)</f>
        <v>1586.0104653907558</v>
      </c>
      <c r="E73" s="100">
        <f t="shared" si="5"/>
        <v>176150.38961004588</v>
      </c>
      <c r="F73" s="100" cm="1">
        <f t="array" ref="F73">_xlfn.LET(
_xlpm.InterestCalculation,$H72*($C73/12),
_xlpm.IsPrincipalRemainingZeroCondition,ROUND($H72,2)=0,
_xlpm.IsPrincipalRemainingBlankCondition,$H72="",
_xlpm.IsPeriodBlankCondition,ISBLANK($A73),
_xlpm.Calculation,IF(_xlpm.IsPeriodBlankCondition,"",IF(_xlpm.IsPrincipalRemainingBlankCondition,"",IF(_xlpm.IsPrincipalRemainingZeroCondition,"",_xlpm.InterestCalculation))),
_xlpm.Calculation
)</f>
        <v>1467.919913417049</v>
      </c>
      <c r="G73" s="100">
        <f t="shared" si="0"/>
        <v>118.09055197370685</v>
      </c>
      <c r="H73" s="100">
        <f t="shared" si="1"/>
        <v>176032.29905807218</v>
      </c>
      <c r="I73" s="100">
        <f t="shared" si="2"/>
        <v>500</v>
      </c>
      <c r="J73" s="100">
        <f t="shared" si="3"/>
        <v>300</v>
      </c>
      <c r="K73" s="100">
        <f t="shared" si="6"/>
        <v>2386.0104653907556</v>
      </c>
      <c r="L73" s="100"/>
      <c r="N73" s="100"/>
    </row>
    <row r="74" spans="1:14" x14ac:dyDescent="0.3">
      <c r="A74" s="92">
        <v>49</v>
      </c>
      <c r="B74" s="116">
        <f t="shared" si="4"/>
        <v>45292</v>
      </c>
      <c r="C74" s="152">
        <f>IF(ISBLANK($A74),"",'Variable Rate Mortgage Schedule'!$C77)</f>
        <v>0.1</v>
      </c>
      <c r="D74" s="153">
        <f>_xlfn.LET(
_xlpm.Payment,IF(OR($C74&lt;&gt;$C73,$C73=""),-PMT($C74/12,COUNT($A74:$A$625),$H73),$D73),
_xlpm.IsPrincipalRemainingZeroCondition,ROUND($H73,2)=0,
_xlpm.IsPrincipalRemainingBlankCondition,$H73="",
_xlpm.IsPeriodBlankCondition,ISBLANK($A74),
_xlpm.Calculation,IF(_xlpm.IsPeriodBlankCondition,"",IF(_xlpm.IsPrincipalRemainingBlankCondition,"",IF(_xlpm.IsPrincipalRemainingZeroCondition,"",_xlpm.Payment))),
_xlpm.Calculation
)</f>
        <v>1586.0104653907558</v>
      </c>
      <c r="E74" s="100">
        <f t="shared" si="5"/>
        <v>176032.29905807218</v>
      </c>
      <c r="F74" s="100" cm="1">
        <f t="array" ref="F74">_xlfn.LET(
_xlpm.InterestCalculation,$H73*($C74/12),
_xlpm.IsPrincipalRemainingZeroCondition,ROUND($H73,2)=0,
_xlpm.IsPrincipalRemainingBlankCondition,$H73="",
_xlpm.IsPeriodBlankCondition,ISBLANK($A74),
_xlpm.Calculation,IF(_xlpm.IsPeriodBlankCondition,"",IF(_xlpm.IsPrincipalRemainingBlankCondition,"",IF(_xlpm.IsPrincipalRemainingZeroCondition,"",_xlpm.InterestCalculation))),
_xlpm.Calculation
)</f>
        <v>1466.9358254839349</v>
      </c>
      <c r="G74" s="100">
        <f t="shared" si="0"/>
        <v>119.07463990682095</v>
      </c>
      <c r="H74" s="100">
        <f t="shared" si="1"/>
        <v>175913.22441816537</v>
      </c>
      <c r="I74" s="100">
        <f t="shared" si="2"/>
        <v>500</v>
      </c>
      <c r="J74" s="100">
        <f t="shared" si="3"/>
        <v>300</v>
      </c>
      <c r="K74" s="100">
        <f t="shared" si="6"/>
        <v>2386.0104653907556</v>
      </c>
      <c r="L74" s="100"/>
      <c r="N74" s="100"/>
    </row>
    <row r="75" spans="1:14" x14ac:dyDescent="0.3">
      <c r="A75" s="92">
        <v>50</v>
      </c>
      <c r="B75" s="116">
        <f t="shared" si="4"/>
        <v>45323</v>
      </c>
      <c r="C75" s="152">
        <f>IF(ISBLANK($A75),"",'Variable Rate Mortgage Schedule'!$C78)</f>
        <v>0.1</v>
      </c>
      <c r="D75" s="153">
        <f>_xlfn.LET(
_xlpm.Payment,IF(OR($C75&lt;&gt;$C74,$C74=""),-PMT($C75/12,COUNT($A75:$A$625),$H74),$D74),
_xlpm.IsPrincipalRemainingZeroCondition,ROUND($H74,2)=0,
_xlpm.IsPrincipalRemainingBlankCondition,$H74="",
_xlpm.IsPeriodBlankCondition,ISBLANK($A75),
_xlpm.Calculation,IF(_xlpm.IsPeriodBlankCondition,"",IF(_xlpm.IsPrincipalRemainingBlankCondition,"",IF(_xlpm.IsPrincipalRemainingZeroCondition,"",_xlpm.Payment))),
_xlpm.Calculation
)</f>
        <v>1586.0104653907558</v>
      </c>
      <c r="E75" s="100">
        <f t="shared" si="5"/>
        <v>175913.22441816537</v>
      </c>
      <c r="F75" s="100" cm="1">
        <f t="array" ref="F75">_xlfn.LET(
_xlpm.InterestCalculation,$H74*($C75/12),
_xlpm.IsPrincipalRemainingZeroCondition,ROUND($H74,2)=0,
_xlpm.IsPrincipalRemainingBlankCondition,$H74="",
_xlpm.IsPeriodBlankCondition,ISBLANK($A75),
_xlpm.Calculation,IF(_xlpm.IsPeriodBlankCondition,"",IF(_xlpm.IsPrincipalRemainingBlankCondition,"",IF(_xlpm.IsPrincipalRemainingZeroCondition,"",_xlpm.InterestCalculation))),
_xlpm.Calculation
)</f>
        <v>1465.9435368180448</v>
      </c>
      <c r="G75" s="100">
        <f t="shared" si="0"/>
        <v>120.06692857271105</v>
      </c>
      <c r="H75" s="100">
        <f t="shared" si="1"/>
        <v>175793.15748959265</v>
      </c>
      <c r="I75" s="100">
        <f t="shared" si="2"/>
        <v>500</v>
      </c>
      <c r="J75" s="100">
        <f t="shared" si="3"/>
        <v>300</v>
      </c>
      <c r="K75" s="100">
        <f t="shared" si="6"/>
        <v>2386.0104653907556</v>
      </c>
      <c r="L75" s="100"/>
      <c r="N75" s="100"/>
    </row>
    <row r="76" spans="1:14" x14ac:dyDescent="0.3">
      <c r="A76" s="92">
        <v>51</v>
      </c>
      <c r="B76" s="116">
        <f t="shared" si="4"/>
        <v>45352</v>
      </c>
      <c r="C76" s="152">
        <f>IF(ISBLANK($A76),"",'Variable Rate Mortgage Schedule'!$C79)</f>
        <v>0.1</v>
      </c>
      <c r="D76" s="153">
        <f>_xlfn.LET(
_xlpm.Payment,IF(OR($C76&lt;&gt;$C75,$C75=""),-PMT($C76/12,COUNT($A76:$A$625),$H75),$D75),
_xlpm.IsPrincipalRemainingZeroCondition,ROUND($H75,2)=0,
_xlpm.IsPrincipalRemainingBlankCondition,$H75="",
_xlpm.IsPeriodBlankCondition,ISBLANK($A76),
_xlpm.Calculation,IF(_xlpm.IsPeriodBlankCondition,"",IF(_xlpm.IsPrincipalRemainingBlankCondition,"",IF(_xlpm.IsPrincipalRemainingZeroCondition,"",_xlpm.Payment))),
_xlpm.Calculation
)</f>
        <v>1586.0104653907558</v>
      </c>
      <c r="E76" s="100">
        <f t="shared" si="5"/>
        <v>175793.15748959265</v>
      </c>
      <c r="F76" s="100" cm="1">
        <f t="array" ref="F76">_xlfn.LET(
_xlpm.InterestCalculation,$H75*($C76/12),
_xlpm.IsPrincipalRemainingZeroCondition,ROUND($H75,2)=0,
_xlpm.IsPrincipalRemainingBlankCondition,$H75="",
_xlpm.IsPeriodBlankCondition,ISBLANK($A76),
_xlpm.Calculation,IF(_xlpm.IsPeriodBlankCondition,"",IF(_xlpm.IsPrincipalRemainingBlankCondition,"",IF(_xlpm.IsPrincipalRemainingZeroCondition,"",_xlpm.InterestCalculation))),
_xlpm.Calculation
)</f>
        <v>1464.9429790799386</v>
      </c>
      <c r="G76" s="100">
        <f t="shared" si="0"/>
        <v>121.06748631081723</v>
      </c>
      <c r="H76" s="100">
        <f t="shared" si="1"/>
        <v>175672.09000328183</v>
      </c>
      <c r="I76" s="100">
        <f t="shared" si="2"/>
        <v>500</v>
      </c>
      <c r="J76" s="100">
        <f t="shared" si="3"/>
        <v>300</v>
      </c>
      <c r="K76" s="100">
        <f t="shared" si="6"/>
        <v>2386.0104653907556</v>
      </c>
      <c r="L76" s="100"/>
      <c r="N76" s="100"/>
    </row>
    <row r="77" spans="1:14" x14ac:dyDescent="0.3">
      <c r="A77" s="92">
        <v>52</v>
      </c>
      <c r="B77" s="116">
        <f t="shared" si="4"/>
        <v>45383</v>
      </c>
      <c r="C77" s="152">
        <f>IF(ISBLANK($A77),"",'Variable Rate Mortgage Schedule'!$C80)</f>
        <v>0.1</v>
      </c>
      <c r="D77" s="153">
        <f>_xlfn.LET(
_xlpm.Payment,IF(OR($C77&lt;&gt;$C76,$C76=""),-PMT($C77/12,COUNT($A77:$A$625),$H76),$D76),
_xlpm.IsPrincipalRemainingZeroCondition,ROUND($H76,2)=0,
_xlpm.IsPrincipalRemainingBlankCondition,$H76="",
_xlpm.IsPeriodBlankCondition,ISBLANK($A77),
_xlpm.Calculation,IF(_xlpm.IsPeriodBlankCondition,"",IF(_xlpm.IsPrincipalRemainingBlankCondition,"",IF(_xlpm.IsPrincipalRemainingZeroCondition,"",_xlpm.Payment))),
_xlpm.Calculation
)</f>
        <v>1586.0104653907558</v>
      </c>
      <c r="E77" s="100">
        <f t="shared" si="5"/>
        <v>175672.09000328183</v>
      </c>
      <c r="F77" s="100" cm="1">
        <f t="array" ref="F77">_xlfn.LET(
_xlpm.InterestCalculation,$H76*($C77/12),
_xlpm.IsPrincipalRemainingZeroCondition,ROUND($H76,2)=0,
_xlpm.IsPrincipalRemainingBlankCondition,$H76="",
_xlpm.IsPeriodBlankCondition,ISBLANK($A77),
_xlpm.Calculation,IF(_xlpm.IsPeriodBlankCondition,"",IF(_xlpm.IsPrincipalRemainingBlankCondition,"",IF(_xlpm.IsPrincipalRemainingZeroCondition,"",_xlpm.InterestCalculation))),
_xlpm.Calculation
)</f>
        <v>1463.9340833606818</v>
      </c>
      <c r="G77" s="100">
        <f t="shared" si="0"/>
        <v>122.076382030074</v>
      </c>
      <c r="H77" s="100">
        <f t="shared" si="1"/>
        <v>175550.01362125177</v>
      </c>
      <c r="I77" s="100">
        <f t="shared" si="2"/>
        <v>500</v>
      </c>
      <c r="J77" s="100">
        <f t="shared" si="3"/>
        <v>300</v>
      </c>
      <c r="K77" s="100">
        <f t="shared" si="6"/>
        <v>2386.0104653907556</v>
      </c>
      <c r="L77" s="100"/>
      <c r="N77" s="100"/>
    </row>
    <row r="78" spans="1:14" x14ac:dyDescent="0.3">
      <c r="A78" s="92">
        <v>53</v>
      </c>
      <c r="B78" s="116">
        <f t="shared" si="4"/>
        <v>45413</v>
      </c>
      <c r="C78" s="152">
        <f>IF(ISBLANK($A78),"",'Variable Rate Mortgage Schedule'!$C81)</f>
        <v>0.1</v>
      </c>
      <c r="D78" s="153">
        <f>_xlfn.LET(
_xlpm.Payment,IF(OR($C78&lt;&gt;$C77,$C77=""),-PMT($C78/12,COUNT($A78:$A$625),$H77),$D77),
_xlpm.IsPrincipalRemainingZeroCondition,ROUND($H77,2)=0,
_xlpm.IsPrincipalRemainingBlankCondition,$H77="",
_xlpm.IsPeriodBlankCondition,ISBLANK($A78),
_xlpm.Calculation,IF(_xlpm.IsPeriodBlankCondition,"",IF(_xlpm.IsPrincipalRemainingBlankCondition,"",IF(_xlpm.IsPrincipalRemainingZeroCondition,"",_xlpm.Payment))),
_xlpm.Calculation
)</f>
        <v>1586.0104653907558</v>
      </c>
      <c r="E78" s="100">
        <f t="shared" si="5"/>
        <v>175550.01362125177</v>
      </c>
      <c r="F78" s="100" cm="1">
        <f t="array" ref="F78">_xlfn.LET(
_xlpm.InterestCalculation,$H77*($C78/12),
_xlpm.IsPrincipalRemainingZeroCondition,ROUND($H77,2)=0,
_xlpm.IsPrincipalRemainingBlankCondition,$H77="",
_xlpm.IsPeriodBlankCondition,ISBLANK($A78),
_xlpm.Calculation,IF(_xlpm.IsPeriodBlankCondition,"",IF(_xlpm.IsPrincipalRemainingBlankCondition,"",IF(_xlpm.IsPrincipalRemainingZeroCondition,"",_xlpm.InterestCalculation))),
_xlpm.Calculation
)</f>
        <v>1462.916780177098</v>
      </c>
      <c r="G78" s="100">
        <f t="shared" si="0"/>
        <v>123.09368521365786</v>
      </c>
      <c r="H78" s="100">
        <f t="shared" si="1"/>
        <v>175426.91993603812</v>
      </c>
      <c r="I78" s="100">
        <f t="shared" si="2"/>
        <v>500</v>
      </c>
      <c r="J78" s="100">
        <f t="shared" si="3"/>
        <v>300</v>
      </c>
      <c r="K78" s="100">
        <f t="shared" si="6"/>
        <v>2386.0104653907556</v>
      </c>
      <c r="L78" s="100"/>
      <c r="N78" s="100"/>
    </row>
    <row r="79" spans="1:14" x14ac:dyDescent="0.3">
      <c r="A79" s="92">
        <v>54</v>
      </c>
      <c r="B79" s="116">
        <f t="shared" si="4"/>
        <v>45444</v>
      </c>
      <c r="C79" s="152">
        <f>IF(ISBLANK($A79),"",'Variable Rate Mortgage Schedule'!$C82)</f>
        <v>0.1</v>
      </c>
      <c r="D79" s="153">
        <f>_xlfn.LET(
_xlpm.Payment,IF(OR($C79&lt;&gt;$C78,$C78=""),-PMT($C79/12,COUNT($A79:$A$625),$H78),$D78),
_xlpm.IsPrincipalRemainingZeroCondition,ROUND($H78,2)=0,
_xlpm.IsPrincipalRemainingBlankCondition,$H78="",
_xlpm.IsPeriodBlankCondition,ISBLANK($A79),
_xlpm.Calculation,IF(_xlpm.IsPeriodBlankCondition,"",IF(_xlpm.IsPrincipalRemainingBlankCondition,"",IF(_xlpm.IsPrincipalRemainingZeroCondition,"",_xlpm.Payment))),
_xlpm.Calculation
)</f>
        <v>1586.0104653907558</v>
      </c>
      <c r="E79" s="100">
        <f t="shared" si="5"/>
        <v>175426.91993603812</v>
      </c>
      <c r="F79" s="100" cm="1">
        <f t="array" ref="F79">_xlfn.LET(
_xlpm.InterestCalculation,$H78*($C79/12),
_xlpm.IsPrincipalRemainingZeroCondition,ROUND($H78,2)=0,
_xlpm.IsPrincipalRemainingBlankCondition,$H78="",
_xlpm.IsPeriodBlankCondition,ISBLANK($A79),
_xlpm.Calculation,IF(_xlpm.IsPeriodBlankCondition,"",IF(_xlpm.IsPrincipalRemainingBlankCondition,"",IF(_xlpm.IsPrincipalRemainingZeroCondition,"",_xlpm.InterestCalculation))),
_xlpm.Calculation
)</f>
        <v>1461.8909994669843</v>
      </c>
      <c r="G79" s="100">
        <f t="shared" si="0"/>
        <v>124.11946592377149</v>
      </c>
      <c r="H79" s="100">
        <f t="shared" si="1"/>
        <v>175302.80047011434</v>
      </c>
      <c r="I79" s="100">
        <f t="shared" si="2"/>
        <v>500</v>
      </c>
      <c r="J79" s="100">
        <f t="shared" si="3"/>
        <v>300</v>
      </c>
      <c r="K79" s="100">
        <f t="shared" si="6"/>
        <v>2386.0104653907556</v>
      </c>
      <c r="L79" s="100"/>
      <c r="N79" s="100"/>
    </row>
    <row r="80" spans="1:14" x14ac:dyDescent="0.3">
      <c r="A80" s="92">
        <v>55</v>
      </c>
      <c r="B80" s="116">
        <f t="shared" si="4"/>
        <v>45474</v>
      </c>
      <c r="C80" s="152">
        <f>IF(ISBLANK($A80),"",'Variable Rate Mortgage Schedule'!$C83)</f>
        <v>0.1</v>
      </c>
      <c r="D80" s="153">
        <f>_xlfn.LET(
_xlpm.Payment,IF(OR($C80&lt;&gt;$C79,$C79=""),-PMT($C80/12,COUNT($A80:$A$625),$H79),$D79),
_xlpm.IsPrincipalRemainingZeroCondition,ROUND($H79,2)=0,
_xlpm.IsPrincipalRemainingBlankCondition,$H79="",
_xlpm.IsPeriodBlankCondition,ISBLANK($A80),
_xlpm.Calculation,IF(_xlpm.IsPeriodBlankCondition,"",IF(_xlpm.IsPrincipalRemainingBlankCondition,"",IF(_xlpm.IsPrincipalRemainingZeroCondition,"",_xlpm.Payment))),
_xlpm.Calculation
)</f>
        <v>1586.0104653907558</v>
      </c>
      <c r="E80" s="100">
        <f t="shared" si="5"/>
        <v>175302.80047011434</v>
      </c>
      <c r="F80" s="100" cm="1">
        <f t="array" ref="F80">_xlfn.LET(
_xlpm.InterestCalculation,$H79*($C80/12),
_xlpm.IsPrincipalRemainingZeroCondition,ROUND($H79,2)=0,
_xlpm.IsPrincipalRemainingBlankCondition,$H79="",
_xlpm.IsPeriodBlankCondition,ISBLANK($A80),
_xlpm.Calculation,IF(_xlpm.IsPeriodBlankCondition,"",IF(_xlpm.IsPrincipalRemainingBlankCondition,"",IF(_xlpm.IsPrincipalRemainingZeroCondition,"",_xlpm.InterestCalculation))),
_xlpm.Calculation
)</f>
        <v>1460.8566705842861</v>
      </c>
      <c r="G80" s="100">
        <f t="shared" si="0"/>
        <v>125.1537948064697</v>
      </c>
      <c r="H80" s="100">
        <f t="shared" si="1"/>
        <v>175177.64667530786</v>
      </c>
      <c r="I80" s="100">
        <f t="shared" si="2"/>
        <v>500</v>
      </c>
      <c r="J80" s="100">
        <f t="shared" si="3"/>
        <v>300</v>
      </c>
      <c r="K80" s="100">
        <f t="shared" si="6"/>
        <v>2386.0104653907556</v>
      </c>
      <c r="L80" s="100"/>
      <c r="N80" s="100"/>
    </row>
    <row r="81" spans="1:14" x14ac:dyDescent="0.3">
      <c r="A81" s="92">
        <v>56</v>
      </c>
      <c r="B81" s="116">
        <f t="shared" si="4"/>
        <v>45505</v>
      </c>
      <c r="C81" s="152">
        <f>IF(ISBLANK($A81),"",'Variable Rate Mortgage Schedule'!$C84)</f>
        <v>0.1</v>
      </c>
      <c r="D81" s="153">
        <f>_xlfn.LET(
_xlpm.Payment,IF(OR($C81&lt;&gt;$C80,$C80=""),-PMT($C81/12,COUNT($A81:$A$625),$H80),$D80),
_xlpm.IsPrincipalRemainingZeroCondition,ROUND($H80,2)=0,
_xlpm.IsPrincipalRemainingBlankCondition,$H80="",
_xlpm.IsPeriodBlankCondition,ISBLANK($A81),
_xlpm.Calculation,IF(_xlpm.IsPeriodBlankCondition,"",IF(_xlpm.IsPrincipalRemainingBlankCondition,"",IF(_xlpm.IsPrincipalRemainingZeroCondition,"",_xlpm.Payment))),
_xlpm.Calculation
)</f>
        <v>1586.0104653907558</v>
      </c>
      <c r="E81" s="100">
        <f t="shared" si="5"/>
        <v>175177.64667530786</v>
      </c>
      <c r="F81" s="100" cm="1">
        <f t="array" ref="F81">_xlfn.LET(
_xlpm.InterestCalculation,$H80*($C81/12),
_xlpm.IsPrincipalRemainingZeroCondition,ROUND($H80,2)=0,
_xlpm.IsPrincipalRemainingBlankCondition,$H80="",
_xlpm.IsPeriodBlankCondition,ISBLANK($A81),
_xlpm.Calculation,IF(_xlpm.IsPeriodBlankCondition,"",IF(_xlpm.IsPrincipalRemainingBlankCondition,"",IF(_xlpm.IsPrincipalRemainingZeroCondition,"",_xlpm.InterestCalculation))),
_xlpm.Calculation
)</f>
        <v>1459.8137222942321</v>
      </c>
      <c r="G81" s="100">
        <f t="shared" si="0"/>
        <v>126.19674309652373</v>
      </c>
      <c r="H81" s="100">
        <f t="shared" si="1"/>
        <v>175051.44993221134</v>
      </c>
      <c r="I81" s="100">
        <f t="shared" si="2"/>
        <v>500</v>
      </c>
      <c r="J81" s="100">
        <f t="shared" si="3"/>
        <v>300</v>
      </c>
      <c r="K81" s="100">
        <f t="shared" si="6"/>
        <v>2386.0104653907556</v>
      </c>
      <c r="L81" s="100"/>
      <c r="N81" s="100"/>
    </row>
    <row r="82" spans="1:14" x14ac:dyDescent="0.3">
      <c r="A82" s="92">
        <v>57</v>
      </c>
      <c r="B82" s="116">
        <f t="shared" si="4"/>
        <v>45536</v>
      </c>
      <c r="C82" s="152">
        <f>IF(ISBLANK($A82),"",'Variable Rate Mortgage Schedule'!$C85)</f>
        <v>0.1</v>
      </c>
      <c r="D82" s="153">
        <f>_xlfn.LET(
_xlpm.Payment,IF(OR($C82&lt;&gt;$C81,$C81=""),-PMT($C82/12,COUNT($A82:$A$625),$H81),$D81),
_xlpm.IsPrincipalRemainingZeroCondition,ROUND($H81,2)=0,
_xlpm.IsPrincipalRemainingBlankCondition,$H81="",
_xlpm.IsPeriodBlankCondition,ISBLANK($A82),
_xlpm.Calculation,IF(_xlpm.IsPeriodBlankCondition,"",IF(_xlpm.IsPrincipalRemainingBlankCondition,"",IF(_xlpm.IsPrincipalRemainingZeroCondition,"",_xlpm.Payment))),
_xlpm.Calculation
)</f>
        <v>1586.0104653907558</v>
      </c>
      <c r="E82" s="100">
        <f t="shared" si="5"/>
        <v>175051.44993221134</v>
      </c>
      <c r="F82" s="100" cm="1">
        <f t="array" ref="F82">_xlfn.LET(
_xlpm.InterestCalculation,$H81*($C82/12),
_xlpm.IsPrincipalRemainingZeroCondition,ROUND($H81,2)=0,
_xlpm.IsPrincipalRemainingBlankCondition,$H81="",
_xlpm.IsPeriodBlankCondition,ISBLANK($A82),
_xlpm.Calculation,IF(_xlpm.IsPeriodBlankCondition,"",IF(_xlpm.IsPrincipalRemainingBlankCondition,"",IF(_xlpm.IsPrincipalRemainingZeroCondition,"",_xlpm.InterestCalculation))),
_xlpm.Calculation
)</f>
        <v>1458.7620827684277</v>
      </c>
      <c r="G82" s="100">
        <f t="shared" si="0"/>
        <v>127.24838262232811</v>
      </c>
      <c r="H82" s="100">
        <f t="shared" si="1"/>
        <v>174924.20154958902</v>
      </c>
      <c r="I82" s="100">
        <f t="shared" si="2"/>
        <v>500</v>
      </c>
      <c r="J82" s="100">
        <f t="shared" si="3"/>
        <v>300</v>
      </c>
      <c r="K82" s="100">
        <f t="shared" si="6"/>
        <v>2386.0104653907556</v>
      </c>
      <c r="L82" s="100"/>
      <c r="N82" s="100"/>
    </row>
    <row r="83" spans="1:14" x14ac:dyDescent="0.3">
      <c r="A83" s="92">
        <v>58</v>
      </c>
      <c r="B83" s="116">
        <f t="shared" si="4"/>
        <v>45566</v>
      </c>
      <c r="C83" s="152">
        <f>IF(ISBLANK($A83),"",'Variable Rate Mortgage Schedule'!$C86)</f>
        <v>0.1</v>
      </c>
      <c r="D83" s="153">
        <f>_xlfn.LET(
_xlpm.Payment,IF(OR($C83&lt;&gt;$C82,$C82=""),-PMT($C83/12,COUNT($A83:$A$625),$H82),$D82),
_xlpm.IsPrincipalRemainingZeroCondition,ROUND($H82,2)=0,
_xlpm.IsPrincipalRemainingBlankCondition,$H82="",
_xlpm.IsPeriodBlankCondition,ISBLANK($A83),
_xlpm.Calculation,IF(_xlpm.IsPeriodBlankCondition,"",IF(_xlpm.IsPrincipalRemainingBlankCondition,"",IF(_xlpm.IsPrincipalRemainingZeroCondition,"",_xlpm.Payment))),
_xlpm.Calculation
)</f>
        <v>1586.0104653907558</v>
      </c>
      <c r="E83" s="100">
        <f t="shared" si="5"/>
        <v>174924.20154958902</v>
      </c>
      <c r="F83" s="100" cm="1">
        <f t="array" ref="F83">_xlfn.LET(
_xlpm.InterestCalculation,$H82*($C83/12),
_xlpm.IsPrincipalRemainingZeroCondition,ROUND($H82,2)=0,
_xlpm.IsPrincipalRemainingBlankCondition,$H82="",
_xlpm.IsPeriodBlankCondition,ISBLANK($A83),
_xlpm.Calculation,IF(_xlpm.IsPeriodBlankCondition,"",IF(_xlpm.IsPrincipalRemainingBlankCondition,"",IF(_xlpm.IsPrincipalRemainingZeroCondition,"",_xlpm.InterestCalculation))),
_xlpm.Calculation
)</f>
        <v>1457.7016795799086</v>
      </c>
      <c r="G83" s="100">
        <f t="shared" si="0"/>
        <v>128.30878581084721</v>
      </c>
      <c r="H83" s="100">
        <f t="shared" si="1"/>
        <v>174795.89276377819</v>
      </c>
      <c r="I83" s="100">
        <f t="shared" si="2"/>
        <v>500</v>
      </c>
      <c r="J83" s="100">
        <f t="shared" si="3"/>
        <v>300</v>
      </c>
      <c r="K83" s="100">
        <f t="shared" si="6"/>
        <v>2386.0104653907556</v>
      </c>
      <c r="L83" s="100"/>
      <c r="N83" s="100"/>
    </row>
    <row r="84" spans="1:14" x14ac:dyDescent="0.3">
      <c r="A84" s="92">
        <v>59</v>
      </c>
      <c r="B84" s="116">
        <f t="shared" si="4"/>
        <v>45597</v>
      </c>
      <c r="C84" s="152">
        <f>IF(ISBLANK($A84),"",'Variable Rate Mortgage Schedule'!$C87)</f>
        <v>0.1</v>
      </c>
      <c r="D84" s="153">
        <f>_xlfn.LET(
_xlpm.Payment,IF(OR($C84&lt;&gt;$C83,$C83=""),-PMT($C84/12,COUNT($A84:$A$625),$H83),$D83),
_xlpm.IsPrincipalRemainingZeroCondition,ROUND($H83,2)=0,
_xlpm.IsPrincipalRemainingBlankCondition,$H83="",
_xlpm.IsPeriodBlankCondition,ISBLANK($A84),
_xlpm.Calculation,IF(_xlpm.IsPeriodBlankCondition,"",IF(_xlpm.IsPrincipalRemainingBlankCondition,"",IF(_xlpm.IsPrincipalRemainingZeroCondition,"",_xlpm.Payment))),
_xlpm.Calculation
)</f>
        <v>1586.0104653907558</v>
      </c>
      <c r="E84" s="100">
        <f t="shared" si="5"/>
        <v>174795.89276377819</v>
      </c>
      <c r="F84" s="100" cm="1">
        <f t="array" ref="F84">_xlfn.LET(
_xlpm.InterestCalculation,$H83*($C84/12),
_xlpm.IsPrincipalRemainingZeroCondition,ROUND($H83,2)=0,
_xlpm.IsPrincipalRemainingBlankCondition,$H83="",
_xlpm.IsPeriodBlankCondition,ISBLANK($A84),
_xlpm.Calculation,IF(_xlpm.IsPeriodBlankCondition,"",IF(_xlpm.IsPrincipalRemainingBlankCondition,"",IF(_xlpm.IsPrincipalRemainingZeroCondition,"",_xlpm.InterestCalculation))),
_xlpm.Calculation
)</f>
        <v>1456.6324396981515</v>
      </c>
      <c r="G84" s="100">
        <f t="shared" si="0"/>
        <v>129.3780256926043</v>
      </c>
      <c r="H84" s="100">
        <f t="shared" si="1"/>
        <v>174666.51473808559</v>
      </c>
      <c r="I84" s="100">
        <f t="shared" si="2"/>
        <v>500</v>
      </c>
      <c r="J84" s="100">
        <f t="shared" si="3"/>
        <v>300</v>
      </c>
      <c r="K84" s="100">
        <f t="shared" si="6"/>
        <v>2386.0104653907556</v>
      </c>
      <c r="L84" s="100"/>
      <c r="N84" s="100"/>
    </row>
    <row r="85" spans="1:14" x14ac:dyDescent="0.3">
      <c r="A85" s="92">
        <v>60</v>
      </c>
      <c r="B85" s="116">
        <f t="shared" si="4"/>
        <v>45627</v>
      </c>
      <c r="C85" s="152">
        <f>IF(ISBLANK($A85),"",'Variable Rate Mortgage Schedule'!$C88)</f>
        <v>0.1</v>
      </c>
      <c r="D85" s="153">
        <f>_xlfn.LET(
_xlpm.Payment,IF(OR($C85&lt;&gt;$C84,$C84=""),-PMT($C85/12,COUNT($A85:$A$625),$H84),$D84),
_xlpm.IsPrincipalRemainingZeroCondition,ROUND($H84,2)=0,
_xlpm.IsPrincipalRemainingBlankCondition,$H84="",
_xlpm.IsPeriodBlankCondition,ISBLANK($A85),
_xlpm.Calculation,IF(_xlpm.IsPeriodBlankCondition,"",IF(_xlpm.IsPrincipalRemainingBlankCondition,"",IF(_xlpm.IsPrincipalRemainingZeroCondition,"",_xlpm.Payment))),
_xlpm.Calculation
)</f>
        <v>1586.0104653907558</v>
      </c>
      <c r="E85" s="100">
        <f t="shared" si="5"/>
        <v>174666.51473808559</v>
      </c>
      <c r="F85" s="100" cm="1">
        <f t="array" ref="F85">_xlfn.LET(
_xlpm.InterestCalculation,$H84*($C85/12),
_xlpm.IsPrincipalRemainingZeroCondition,ROUND($H84,2)=0,
_xlpm.IsPrincipalRemainingBlankCondition,$H84="",
_xlpm.IsPeriodBlankCondition,ISBLANK($A85),
_xlpm.Calculation,IF(_xlpm.IsPeriodBlankCondition,"",IF(_xlpm.IsPrincipalRemainingBlankCondition,"",IF(_xlpm.IsPrincipalRemainingZeroCondition,"",_xlpm.InterestCalculation))),
_xlpm.Calculation
)</f>
        <v>1455.5542894840466</v>
      </c>
      <c r="G85" s="100">
        <f t="shared" si="0"/>
        <v>130.45617590670918</v>
      </c>
      <c r="H85" s="100">
        <f t="shared" si="1"/>
        <v>174536.05856217889</v>
      </c>
      <c r="I85" s="100">
        <f t="shared" si="2"/>
        <v>500</v>
      </c>
      <c r="J85" s="100">
        <f t="shared" si="3"/>
        <v>300</v>
      </c>
      <c r="K85" s="100">
        <f t="shared" si="6"/>
        <v>2386.0104653907556</v>
      </c>
      <c r="L85" s="100"/>
      <c r="N85" s="100"/>
    </row>
    <row r="86" spans="1:14" x14ac:dyDescent="0.3">
      <c r="A86" s="92">
        <v>61</v>
      </c>
      <c r="B86" s="116">
        <f t="shared" si="4"/>
        <v>45658</v>
      </c>
      <c r="C86" s="152">
        <f>IF(ISBLANK($A86),"",'Variable Rate Mortgage Schedule'!$C89)</f>
        <v>0.1</v>
      </c>
      <c r="D86" s="153">
        <f>_xlfn.LET(
_xlpm.Payment,IF(OR($C86&lt;&gt;$C85,$C85=""),-PMT($C86/12,COUNT($A86:$A$625),$H85),$D85),
_xlpm.IsPrincipalRemainingZeroCondition,ROUND($H85,2)=0,
_xlpm.IsPrincipalRemainingBlankCondition,$H85="",
_xlpm.IsPeriodBlankCondition,ISBLANK($A86),
_xlpm.Calculation,IF(_xlpm.IsPeriodBlankCondition,"",IF(_xlpm.IsPrincipalRemainingBlankCondition,"",IF(_xlpm.IsPrincipalRemainingZeroCondition,"",_xlpm.Payment))),
_xlpm.Calculation
)</f>
        <v>1586.0104653907558</v>
      </c>
      <c r="E86" s="100">
        <f t="shared" si="5"/>
        <v>174536.05856217889</v>
      </c>
      <c r="F86" s="100" cm="1">
        <f t="array" ref="F86">_xlfn.LET(
_xlpm.InterestCalculation,$H85*($C86/12),
_xlpm.IsPrincipalRemainingZeroCondition,ROUND($H85,2)=0,
_xlpm.IsPrincipalRemainingBlankCondition,$H85="",
_xlpm.IsPeriodBlankCondition,ISBLANK($A86),
_xlpm.Calculation,IF(_xlpm.IsPeriodBlankCondition,"",IF(_xlpm.IsPrincipalRemainingBlankCondition,"",IF(_xlpm.IsPrincipalRemainingZeroCondition,"",_xlpm.InterestCalculation))),
_xlpm.Calculation
)</f>
        <v>1454.467154684824</v>
      </c>
      <c r="G86" s="100">
        <f t="shared" si="0"/>
        <v>131.54331070593184</v>
      </c>
      <c r="H86" s="100">
        <f t="shared" si="1"/>
        <v>174404.51525147297</v>
      </c>
      <c r="I86" s="100">
        <f t="shared" si="2"/>
        <v>500</v>
      </c>
      <c r="J86" s="100">
        <f t="shared" si="3"/>
        <v>300</v>
      </c>
      <c r="K86" s="100">
        <f t="shared" si="6"/>
        <v>2386.0104653907556</v>
      </c>
      <c r="L86" s="100"/>
      <c r="N86" s="100"/>
    </row>
    <row r="87" spans="1:14" x14ac:dyDescent="0.3">
      <c r="A87" s="92">
        <v>62</v>
      </c>
      <c r="B87" s="116">
        <f t="shared" si="4"/>
        <v>45689</v>
      </c>
      <c r="C87" s="152">
        <f>IF(ISBLANK($A87),"",'Variable Rate Mortgage Schedule'!$C90)</f>
        <v>0.1</v>
      </c>
      <c r="D87" s="153">
        <f>_xlfn.LET(
_xlpm.Payment,IF(OR($C87&lt;&gt;$C86,$C86=""),-PMT($C87/12,COUNT($A87:$A$625),$H86),$D86),
_xlpm.IsPrincipalRemainingZeroCondition,ROUND($H86,2)=0,
_xlpm.IsPrincipalRemainingBlankCondition,$H86="",
_xlpm.IsPeriodBlankCondition,ISBLANK($A87),
_xlpm.Calculation,IF(_xlpm.IsPeriodBlankCondition,"",IF(_xlpm.IsPrincipalRemainingBlankCondition,"",IF(_xlpm.IsPrincipalRemainingZeroCondition,"",_xlpm.Payment))),
_xlpm.Calculation
)</f>
        <v>1586.0104653907558</v>
      </c>
      <c r="E87" s="100">
        <f t="shared" si="5"/>
        <v>174404.51525147297</v>
      </c>
      <c r="F87" s="100" cm="1">
        <f t="array" ref="F87">_xlfn.LET(
_xlpm.InterestCalculation,$H86*($C87/12),
_xlpm.IsPrincipalRemainingZeroCondition,ROUND($H86,2)=0,
_xlpm.IsPrincipalRemainingBlankCondition,$H86="",
_xlpm.IsPeriodBlankCondition,ISBLANK($A87),
_xlpm.Calculation,IF(_xlpm.IsPeriodBlankCondition,"",IF(_xlpm.IsPrincipalRemainingBlankCondition,"",IF(_xlpm.IsPrincipalRemainingZeroCondition,"",_xlpm.InterestCalculation))),
_xlpm.Calculation
)</f>
        <v>1453.3709604289413</v>
      </c>
      <c r="G87" s="100">
        <f t="shared" si="0"/>
        <v>132.63950496181451</v>
      </c>
      <c r="H87" s="100">
        <f t="shared" si="1"/>
        <v>174271.87574651116</v>
      </c>
      <c r="I87" s="100">
        <f t="shared" si="2"/>
        <v>500</v>
      </c>
      <c r="J87" s="100">
        <f t="shared" si="3"/>
        <v>300</v>
      </c>
      <c r="K87" s="100">
        <f t="shared" si="6"/>
        <v>2386.0104653907556</v>
      </c>
      <c r="L87" s="100"/>
      <c r="N87" s="100"/>
    </row>
    <row r="88" spans="1:14" x14ac:dyDescent="0.3">
      <c r="A88" s="92">
        <v>63</v>
      </c>
      <c r="B88" s="116">
        <f t="shared" si="4"/>
        <v>45717</v>
      </c>
      <c r="C88" s="152">
        <f>IF(ISBLANK($A88),"",'Variable Rate Mortgage Schedule'!$C91)</f>
        <v>0.1</v>
      </c>
      <c r="D88" s="153">
        <f>_xlfn.LET(
_xlpm.Payment,IF(OR($C88&lt;&gt;$C87,$C87=""),-PMT($C88/12,COUNT($A88:$A$625),$H87),$D87),
_xlpm.IsPrincipalRemainingZeroCondition,ROUND($H87,2)=0,
_xlpm.IsPrincipalRemainingBlankCondition,$H87="",
_xlpm.IsPeriodBlankCondition,ISBLANK($A88),
_xlpm.Calculation,IF(_xlpm.IsPeriodBlankCondition,"",IF(_xlpm.IsPrincipalRemainingBlankCondition,"",IF(_xlpm.IsPrincipalRemainingZeroCondition,"",_xlpm.Payment))),
_xlpm.Calculation
)</f>
        <v>1586.0104653907558</v>
      </c>
      <c r="E88" s="100">
        <f t="shared" si="5"/>
        <v>174271.87574651116</v>
      </c>
      <c r="F88" s="100" cm="1">
        <f t="array" ref="F88">_xlfn.LET(
_xlpm.InterestCalculation,$H87*($C88/12),
_xlpm.IsPrincipalRemainingZeroCondition,ROUND($H87,2)=0,
_xlpm.IsPrincipalRemainingBlankCondition,$H87="",
_xlpm.IsPeriodBlankCondition,ISBLANK($A88),
_xlpm.Calculation,IF(_xlpm.IsPeriodBlankCondition,"",IF(_xlpm.IsPrincipalRemainingBlankCondition,"",IF(_xlpm.IsPrincipalRemainingZeroCondition,"",_xlpm.InterestCalculation))),
_xlpm.Calculation
)</f>
        <v>1452.2656312209263</v>
      </c>
      <c r="G88" s="100">
        <f t="shared" si="0"/>
        <v>133.74483416982957</v>
      </c>
      <c r="H88" s="100">
        <f t="shared" si="1"/>
        <v>174138.13091234132</v>
      </c>
      <c r="I88" s="100">
        <f t="shared" si="2"/>
        <v>500</v>
      </c>
      <c r="J88" s="100">
        <f t="shared" si="3"/>
        <v>300</v>
      </c>
      <c r="K88" s="100">
        <f t="shared" si="6"/>
        <v>2386.0104653907556</v>
      </c>
      <c r="L88" s="100"/>
      <c r="N88" s="100"/>
    </row>
    <row r="89" spans="1:14" x14ac:dyDescent="0.3">
      <c r="A89" s="92">
        <v>64</v>
      </c>
      <c r="B89" s="116">
        <f t="shared" si="4"/>
        <v>45748</v>
      </c>
      <c r="C89" s="152">
        <f>IF(ISBLANK($A89),"",'Variable Rate Mortgage Schedule'!$C92)</f>
        <v>0.1</v>
      </c>
      <c r="D89" s="153">
        <f>_xlfn.LET(
_xlpm.Payment,IF(OR($C89&lt;&gt;$C88,$C88=""),-PMT($C89/12,COUNT($A89:$A$625),$H88),$D88),
_xlpm.IsPrincipalRemainingZeroCondition,ROUND($H88,2)=0,
_xlpm.IsPrincipalRemainingBlankCondition,$H88="",
_xlpm.IsPeriodBlankCondition,ISBLANK($A89),
_xlpm.Calculation,IF(_xlpm.IsPeriodBlankCondition,"",IF(_xlpm.IsPrincipalRemainingBlankCondition,"",IF(_xlpm.IsPrincipalRemainingZeroCondition,"",_xlpm.Payment))),
_xlpm.Calculation
)</f>
        <v>1586.0104653907558</v>
      </c>
      <c r="E89" s="100">
        <f t="shared" si="5"/>
        <v>174138.13091234132</v>
      </c>
      <c r="F89" s="100" cm="1">
        <f t="array" ref="F89">_xlfn.LET(
_xlpm.InterestCalculation,$H88*($C89/12),
_xlpm.IsPrincipalRemainingZeroCondition,ROUND($H88,2)=0,
_xlpm.IsPrincipalRemainingBlankCondition,$H88="",
_xlpm.IsPeriodBlankCondition,ISBLANK($A89),
_xlpm.Calculation,IF(_xlpm.IsPeriodBlankCondition,"",IF(_xlpm.IsPrincipalRemainingBlankCondition,"",IF(_xlpm.IsPrincipalRemainingZeroCondition,"",_xlpm.InterestCalculation))),
_xlpm.Calculation
)</f>
        <v>1451.1510909361778</v>
      </c>
      <c r="G89" s="100">
        <f t="shared" si="0"/>
        <v>134.85937445457807</v>
      </c>
      <c r="H89" s="100">
        <f t="shared" si="1"/>
        <v>174003.27153788676</v>
      </c>
      <c r="I89" s="100">
        <f t="shared" si="2"/>
        <v>500</v>
      </c>
      <c r="J89" s="100">
        <f t="shared" si="3"/>
        <v>300</v>
      </c>
      <c r="K89" s="100">
        <f t="shared" si="6"/>
        <v>2386.0104653907556</v>
      </c>
      <c r="N89" s="100"/>
    </row>
    <row r="90" spans="1:14" x14ac:dyDescent="0.3">
      <c r="A90" s="92">
        <v>65</v>
      </c>
      <c r="B90" s="116">
        <f t="shared" si="4"/>
        <v>45778</v>
      </c>
      <c r="C90" s="152">
        <f>IF(ISBLANK($A90),"",'Variable Rate Mortgage Schedule'!$C93)</f>
        <v>0.1</v>
      </c>
      <c r="D90" s="153">
        <f>_xlfn.LET(
_xlpm.Payment,IF(OR($C90&lt;&gt;$C89,$C89=""),-PMT($C90/12,COUNT($A90:$A$625),$H89),$D89),
_xlpm.IsPrincipalRemainingZeroCondition,ROUND($H89,2)=0,
_xlpm.IsPrincipalRemainingBlankCondition,$H89="",
_xlpm.IsPeriodBlankCondition,ISBLANK($A90),
_xlpm.Calculation,IF(_xlpm.IsPeriodBlankCondition,"",IF(_xlpm.IsPrincipalRemainingBlankCondition,"",IF(_xlpm.IsPrincipalRemainingZeroCondition,"",_xlpm.Payment))),
_xlpm.Calculation
)</f>
        <v>1586.0104653907558</v>
      </c>
      <c r="E90" s="100">
        <f t="shared" si="5"/>
        <v>174003.27153788676</v>
      </c>
      <c r="F90" s="100" cm="1">
        <f t="array" ref="F90">_xlfn.LET(
_xlpm.InterestCalculation,$H89*($C90/12),
_xlpm.IsPrincipalRemainingZeroCondition,ROUND($H89,2)=0,
_xlpm.IsPrincipalRemainingBlankCondition,$H89="",
_xlpm.IsPeriodBlankCondition,ISBLANK($A90),
_xlpm.Calculation,IF(_xlpm.IsPeriodBlankCondition,"",IF(_xlpm.IsPrincipalRemainingBlankCondition,"",IF(_xlpm.IsPrincipalRemainingZeroCondition,"",_xlpm.InterestCalculation))),
_xlpm.Calculation
)</f>
        <v>1450.0272628157229</v>
      </c>
      <c r="G90" s="100">
        <f t="shared" ref="G90:G153" si="7">_xlfn.LET(
_xlpm.PrincipalOwedCalculation,$D90-$F90,
_xlpm.IsPrincipalLessThenOrEqualToMonthlyPaymentCondition,$H89&lt;=$D90,
_xlpm.IsPrincipalZeroCondition,ROUND($H89,2) = 0,
_xlpm.IsPrincipalRemainingBlankCondition,$H89="",
_xlpm.IsPeriodBlankCondition,ISBLANK($A90),
_xlpm.Calculation,IF(_xlpm.IsPeriodBlankCondition,"",IF(_xlpm.IsPrincipalRemainingBlankCondition,"",IF(_xlpm.IsPrincipalZeroCondition,"",IF(_xlpm.IsPrincipalLessThenOrEqualToMonthlyPaymentCondition,$H89,_xlpm.PrincipalOwedCalculation)))),
_xlpm.Calculation
)</f>
        <v>135.98320257503292</v>
      </c>
      <c r="H90" s="100">
        <f t="shared" ref="H90:H153" si="8">_xlfn.LET(
_xlpm.StartingBalanceGreaterThanPrincipalOwedPlusPrepaymentCondition,$E90&gt;=$G90,
_xlpm.IsPrincpalOwedPlusPrepaymentLessThanOrEqualToPrincipalRemainingCondition,ROUND($G90,2)&lt;=ROUND($H89,2),
_xlpm.IsCurrentPrincapalOwedAmtGreaterThanPrevPrincipalOwedCondition,$G89&gt;$H89,
_xlpm.IsPrincipalZeroCondition,ROUND($H89,2) = 0,
_xlpm.IsPrincipalRemainingBlankCondition,$H89="",
_xlpm.IsPeriodBlankCondition,ISBLANK($A90),
_xlpm.Calculation,IF(_xlpm.IsPeriodBlankCondition,"",IF(_xlpm.IsPrincipalRemainingBlankCondition,"",IF(_xlpm.IsPrincipalZeroCondition,"",IF(_xlpm.StartingBalanceGreaterThanPrincipalOwedPlusPrepaymentCondition,$E90-$G90,0)))),
_xlpm.Calculation
)</f>
        <v>173867.28833531172</v>
      </c>
      <c r="I90" s="100">
        <f t="shared" ref="I90:I153" si="9">_xlfn.LET(
_xlpm.PrincpalRemainingCalculation,$B$11,
_xlpm.IsPrincipalZeroCondition,ROUND($H89,2) = 0,
_xlpm.IsPrincipalRemainingBlankCondition,$H89="",
_xlpm.IsPeriodBlankCondition,ISBLANK($A90),
_xlpm.Calculation,IF(_xlpm.IsPeriodBlankCondition,"",IF(_xlpm.IsPrincipalRemainingBlankCondition,"",IF(_xlpm.IsPrincipalZeroCondition,"",_xlpm.PrincpalRemainingCalculation))),
_xlpm.Calculation
)</f>
        <v>500</v>
      </c>
      <c r="J90" s="100">
        <f t="shared" ref="J90:J153" si="10">_xlfn.LET(
_xlpm.IsPrincipalRemainingLessThanOrEqualToPMICutoffAmtCondition,$H89&lt;=$B$2*(1-$B$13),
_xlpm.PMIMonthlyPayment,$B$17,
_xlpm.IsPrincipalZeroCondition,ROUND($H89,2) = 0,
_xlpm.IsPrincipalRemainingBlankCondition,$H89="",
_xlpm.IsPeriodBlankCondition,ISBLANK($A90),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90" s="100">
        <f t="shared" si="6"/>
        <v>2386.0104653907556</v>
      </c>
      <c r="N90" s="100"/>
    </row>
    <row r="91" spans="1:14" x14ac:dyDescent="0.3">
      <c r="A91" s="92">
        <v>66</v>
      </c>
      <c r="B91" s="116">
        <f t="shared" ref="B91:B154" si="11">IF(ISBLANK($A91),"",EDATE($B90,1))</f>
        <v>45809</v>
      </c>
      <c r="C91" s="152">
        <f>IF(ISBLANK($A91),"",'Variable Rate Mortgage Schedule'!$C94)</f>
        <v>0.1</v>
      </c>
      <c r="D91" s="153">
        <f>_xlfn.LET(
_xlpm.Payment,IF(OR($C91&lt;&gt;$C90,$C90=""),-PMT($C91/12,COUNT($A91:$A$625),$H90),$D90),
_xlpm.IsPrincipalRemainingZeroCondition,ROUND($H90,2)=0,
_xlpm.IsPrincipalRemainingBlankCondition,$H90="",
_xlpm.IsPeriodBlankCondition,ISBLANK($A91),
_xlpm.Calculation,IF(_xlpm.IsPeriodBlankCondition,"",IF(_xlpm.IsPrincipalRemainingBlankCondition,"",IF(_xlpm.IsPrincipalRemainingZeroCondition,"",_xlpm.Payment))),
_xlpm.Calculation
)</f>
        <v>1586.0104653907558</v>
      </c>
      <c r="E91" s="100">
        <f t="shared" ref="E91:E154" si="12">_xlfn.LET(
_xlpm.StartingPrincipalBalance,$H90,
_xlpm.IsPrincipalRemainingZeroCondition,ROUND($H90,2)=0,
_xlpm.IsPrincipalRemainingBlankCondition,$H90="",
_xlpm.IsPeriodBlankCondition,ISBLANK($A91),
_xlpm.Calculation,IF(_xlpm.IsPeriodBlankCondition,"",IF(_xlpm.IsPrincipalRemainingBlankCondition,"",IF(_xlpm.IsPrincipalRemainingZeroCondition,"",_xlpm.StartingPrincipalBalance))),
_xlpm.Calculation
)</f>
        <v>173867.28833531172</v>
      </c>
      <c r="F91" s="100" cm="1">
        <f t="array" ref="F91">_xlfn.LET(
_xlpm.InterestCalculation,$H90*($C91/12),
_xlpm.IsPrincipalRemainingZeroCondition,ROUND($H90,2)=0,
_xlpm.IsPrincipalRemainingBlankCondition,$H90="",
_xlpm.IsPeriodBlankCondition,ISBLANK($A91),
_xlpm.Calculation,IF(_xlpm.IsPeriodBlankCondition,"",IF(_xlpm.IsPrincipalRemainingBlankCondition,"",IF(_xlpm.IsPrincipalRemainingZeroCondition,"",_xlpm.InterestCalculation))),
_xlpm.Calculation
)</f>
        <v>1448.894069460931</v>
      </c>
      <c r="G91" s="100">
        <f t="shared" si="7"/>
        <v>137.11639592982488</v>
      </c>
      <c r="H91" s="100">
        <f t="shared" si="8"/>
        <v>173730.17193938189</v>
      </c>
      <c r="I91" s="100">
        <f t="shared" si="9"/>
        <v>500</v>
      </c>
      <c r="J91" s="100">
        <f t="shared" si="10"/>
        <v>300</v>
      </c>
      <c r="K91" s="100">
        <f t="shared" ref="K91:K154" si="13">_xlfn.LET(
_xlpm.IfPMIOwedIsBlank,IF($J91 = "",0,$J91),
_xlpm.TotalMonthlyPaymentCalculation,$F91+$G91+$I91+_xlpm.IfPMIOwedIsBlank,
_xlpm.IsPrincipalZeroCondition,ROUND($H90,2) = 0,
_xlpm.IsPrincipalRemainingBlankCondition,$H90="",
_xlpm.IsPeriodBlankCondition,ISBLANK($A91),
_xlpm.Calculation,IF(_xlpm.IsPeriodBlankCondition,"",IF(_xlpm.IsPrincipalRemainingBlankCondition,"",IF(_xlpm.IsPrincipalZeroCondition,"",_xlpm.TotalMonthlyPaymentCalculation))),
_xlpm.Calculation
)</f>
        <v>2386.0104653907556</v>
      </c>
      <c r="N91" s="100"/>
    </row>
    <row r="92" spans="1:14" x14ac:dyDescent="0.3">
      <c r="A92" s="92">
        <v>67</v>
      </c>
      <c r="B92" s="116">
        <f t="shared" si="11"/>
        <v>45839</v>
      </c>
      <c r="C92" s="152">
        <f>IF(ISBLANK($A92),"",'Variable Rate Mortgage Schedule'!$C95)</f>
        <v>0.1</v>
      </c>
      <c r="D92" s="153">
        <f>_xlfn.LET(
_xlpm.Payment,IF(OR($C92&lt;&gt;$C91,$C91=""),-PMT($C92/12,COUNT($A92:$A$625),$H91),$D91),
_xlpm.IsPrincipalRemainingZeroCondition,ROUND($H91,2)=0,
_xlpm.IsPrincipalRemainingBlankCondition,$H91="",
_xlpm.IsPeriodBlankCondition,ISBLANK($A92),
_xlpm.Calculation,IF(_xlpm.IsPeriodBlankCondition,"",IF(_xlpm.IsPrincipalRemainingBlankCondition,"",IF(_xlpm.IsPrincipalRemainingZeroCondition,"",_xlpm.Payment))),
_xlpm.Calculation
)</f>
        <v>1586.0104653907558</v>
      </c>
      <c r="E92" s="100">
        <f t="shared" si="12"/>
        <v>173730.17193938189</v>
      </c>
      <c r="F92" s="100" cm="1">
        <f t="array" ref="F92">_xlfn.LET(
_xlpm.InterestCalculation,$H91*($C92/12),
_xlpm.IsPrincipalRemainingZeroCondition,ROUND($H91,2)=0,
_xlpm.IsPrincipalRemainingBlankCondition,$H91="",
_xlpm.IsPeriodBlankCondition,ISBLANK($A92),
_xlpm.Calculation,IF(_xlpm.IsPeriodBlankCondition,"",IF(_xlpm.IsPrincipalRemainingBlankCondition,"",IF(_xlpm.IsPrincipalRemainingZeroCondition,"",_xlpm.InterestCalculation))),
_xlpm.Calculation
)</f>
        <v>1447.7514328281825</v>
      </c>
      <c r="G92" s="100">
        <f t="shared" si="7"/>
        <v>138.25903256257334</v>
      </c>
      <c r="H92" s="100">
        <f t="shared" si="8"/>
        <v>173591.91290681931</v>
      </c>
      <c r="I92" s="100">
        <f t="shared" si="9"/>
        <v>500</v>
      </c>
      <c r="J92" s="100">
        <f t="shared" si="10"/>
        <v>300</v>
      </c>
      <c r="K92" s="100">
        <f t="shared" si="13"/>
        <v>2386.0104653907556</v>
      </c>
      <c r="N92" s="100"/>
    </row>
    <row r="93" spans="1:14" x14ac:dyDescent="0.3">
      <c r="A93" s="92">
        <v>68</v>
      </c>
      <c r="B93" s="116">
        <f t="shared" si="11"/>
        <v>45870</v>
      </c>
      <c r="C93" s="152">
        <f>IF(ISBLANK($A93),"",'Variable Rate Mortgage Schedule'!$C96)</f>
        <v>0.1</v>
      </c>
      <c r="D93" s="153">
        <f>_xlfn.LET(
_xlpm.Payment,IF(OR($C93&lt;&gt;$C92,$C92=""),-PMT($C93/12,COUNT($A93:$A$625),$H92),$D92),
_xlpm.IsPrincipalRemainingZeroCondition,ROUND($H92,2)=0,
_xlpm.IsPrincipalRemainingBlankCondition,$H92="",
_xlpm.IsPeriodBlankCondition,ISBLANK($A93),
_xlpm.Calculation,IF(_xlpm.IsPeriodBlankCondition,"",IF(_xlpm.IsPrincipalRemainingBlankCondition,"",IF(_xlpm.IsPrincipalRemainingZeroCondition,"",_xlpm.Payment))),
_xlpm.Calculation
)</f>
        <v>1586.0104653907558</v>
      </c>
      <c r="E93" s="100">
        <f t="shared" si="12"/>
        <v>173591.91290681931</v>
      </c>
      <c r="F93" s="100" cm="1">
        <f t="array" ref="F93">_xlfn.LET(
_xlpm.InterestCalculation,$H92*($C93/12),
_xlpm.IsPrincipalRemainingZeroCondition,ROUND($H92,2)=0,
_xlpm.IsPrincipalRemainingBlankCondition,$H92="",
_xlpm.IsPeriodBlankCondition,ISBLANK($A93),
_xlpm.Calculation,IF(_xlpm.IsPeriodBlankCondition,"",IF(_xlpm.IsPrincipalRemainingBlankCondition,"",IF(_xlpm.IsPrincipalRemainingZeroCondition,"",_xlpm.InterestCalculation))),
_xlpm.Calculation
)</f>
        <v>1446.5992742234944</v>
      </c>
      <c r="G93" s="100">
        <f t="shared" si="7"/>
        <v>139.41119116726145</v>
      </c>
      <c r="H93" s="100">
        <f t="shared" si="8"/>
        <v>173452.50171565206</v>
      </c>
      <c r="I93" s="100">
        <f t="shared" si="9"/>
        <v>500</v>
      </c>
      <c r="J93" s="100">
        <f t="shared" si="10"/>
        <v>300</v>
      </c>
      <c r="K93" s="100">
        <f t="shared" si="13"/>
        <v>2386.0104653907556</v>
      </c>
      <c r="N93" s="100"/>
    </row>
    <row r="94" spans="1:14" x14ac:dyDescent="0.3">
      <c r="A94" s="92">
        <v>69</v>
      </c>
      <c r="B94" s="116">
        <f t="shared" si="11"/>
        <v>45901</v>
      </c>
      <c r="C94" s="152">
        <f>IF(ISBLANK($A94),"",'Variable Rate Mortgage Schedule'!$C97)</f>
        <v>0.1</v>
      </c>
      <c r="D94" s="153">
        <f>_xlfn.LET(
_xlpm.Payment,IF(OR($C94&lt;&gt;$C93,$C93=""),-PMT($C94/12,COUNT($A94:$A$625),$H93),$D93),
_xlpm.IsPrincipalRemainingZeroCondition,ROUND($H93,2)=0,
_xlpm.IsPrincipalRemainingBlankCondition,$H93="",
_xlpm.IsPeriodBlankCondition,ISBLANK($A94),
_xlpm.Calculation,IF(_xlpm.IsPeriodBlankCondition,"",IF(_xlpm.IsPrincipalRemainingBlankCondition,"",IF(_xlpm.IsPrincipalRemainingZeroCondition,"",_xlpm.Payment))),
_xlpm.Calculation
)</f>
        <v>1586.0104653907558</v>
      </c>
      <c r="E94" s="100">
        <f t="shared" si="12"/>
        <v>173452.50171565206</v>
      </c>
      <c r="F94" s="100" cm="1">
        <f t="array" ref="F94">_xlfn.LET(
_xlpm.InterestCalculation,$H93*($C94/12),
_xlpm.IsPrincipalRemainingZeroCondition,ROUND($H93,2)=0,
_xlpm.IsPrincipalRemainingBlankCondition,$H93="",
_xlpm.IsPeriodBlankCondition,ISBLANK($A94),
_xlpm.Calculation,IF(_xlpm.IsPeriodBlankCondition,"",IF(_xlpm.IsPrincipalRemainingBlankCondition,"",IF(_xlpm.IsPrincipalRemainingZeroCondition,"",_xlpm.InterestCalculation))),
_xlpm.Calculation
)</f>
        <v>1445.4375142971005</v>
      </c>
      <c r="G94" s="100">
        <f t="shared" si="7"/>
        <v>140.57295109365532</v>
      </c>
      <c r="H94" s="100">
        <f t="shared" si="8"/>
        <v>173311.9287645584</v>
      </c>
      <c r="I94" s="100">
        <f t="shared" si="9"/>
        <v>500</v>
      </c>
      <c r="J94" s="100">
        <f t="shared" si="10"/>
        <v>300</v>
      </c>
      <c r="K94" s="100">
        <f t="shared" si="13"/>
        <v>2386.0104653907556</v>
      </c>
      <c r="N94" s="100"/>
    </row>
    <row r="95" spans="1:14" x14ac:dyDescent="0.3">
      <c r="A95" s="92">
        <v>70</v>
      </c>
      <c r="B95" s="116">
        <f t="shared" si="11"/>
        <v>45931</v>
      </c>
      <c r="C95" s="152">
        <f>IF(ISBLANK($A95),"",'Variable Rate Mortgage Schedule'!$C98)</f>
        <v>0.1</v>
      </c>
      <c r="D95" s="153">
        <f>_xlfn.LET(
_xlpm.Payment,IF(OR($C95&lt;&gt;$C94,$C94=""),-PMT($C95/12,COUNT($A95:$A$625),$H94),$D94),
_xlpm.IsPrincipalRemainingZeroCondition,ROUND($H94,2)=0,
_xlpm.IsPrincipalRemainingBlankCondition,$H94="",
_xlpm.IsPeriodBlankCondition,ISBLANK($A95),
_xlpm.Calculation,IF(_xlpm.IsPeriodBlankCondition,"",IF(_xlpm.IsPrincipalRemainingBlankCondition,"",IF(_xlpm.IsPrincipalRemainingZeroCondition,"",_xlpm.Payment))),
_xlpm.Calculation
)</f>
        <v>1586.0104653907558</v>
      </c>
      <c r="E95" s="100">
        <f t="shared" si="12"/>
        <v>173311.9287645584</v>
      </c>
      <c r="F95" s="100" cm="1">
        <f t="array" ref="F95">_xlfn.LET(
_xlpm.InterestCalculation,$H94*($C95/12),
_xlpm.IsPrincipalRemainingZeroCondition,ROUND($H94,2)=0,
_xlpm.IsPrincipalRemainingBlankCondition,$H94="",
_xlpm.IsPeriodBlankCondition,ISBLANK($A95),
_xlpm.Calculation,IF(_xlpm.IsPeriodBlankCondition,"",IF(_xlpm.IsPrincipalRemainingBlankCondition,"",IF(_xlpm.IsPrincipalRemainingZeroCondition,"",_xlpm.InterestCalculation))),
_xlpm.Calculation
)</f>
        <v>1444.2660730379866</v>
      </c>
      <c r="G95" s="100">
        <f t="shared" si="7"/>
        <v>141.74439235276918</v>
      </c>
      <c r="H95" s="100">
        <f t="shared" si="8"/>
        <v>173170.18437220564</v>
      </c>
      <c r="I95" s="100">
        <f t="shared" si="9"/>
        <v>500</v>
      </c>
      <c r="J95" s="100">
        <f t="shared" si="10"/>
        <v>300</v>
      </c>
      <c r="K95" s="100">
        <f t="shared" si="13"/>
        <v>2386.0104653907556</v>
      </c>
      <c r="N95" s="100"/>
    </row>
    <row r="96" spans="1:14" x14ac:dyDescent="0.3">
      <c r="A96" s="92">
        <v>71</v>
      </c>
      <c r="B96" s="116">
        <f t="shared" si="11"/>
        <v>45962</v>
      </c>
      <c r="C96" s="152">
        <f>IF(ISBLANK($A96),"",'Variable Rate Mortgage Schedule'!$C99)</f>
        <v>0.1</v>
      </c>
      <c r="D96" s="153">
        <f>_xlfn.LET(
_xlpm.Payment,IF(OR($C96&lt;&gt;$C95,$C95=""),-PMT($C96/12,COUNT($A96:$A$625),$H95),$D95),
_xlpm.IsPrincipalRemainingZeroCondition,ROUND($H95,2)=0,
_xlpm.IsPrincipalRemainingBlankCondition,$H95="",
_xlpm.IsPeriodBlankCondition,ISBLANK($A96),
_xlpm.Calculation,IF(_xlpm.IsPeriodBlankCondition,"",IF(_xlpm.IsPrincipalRemainingBlankCondition,"",IF(_xlpm.IsPrincipalRemainingZeroCondition,"",_xlpm.Payment))),
_xlpm.Calculation
)</f>
        <v>1586.0104653907558</v>
      </c>
      <c r="E96" s="100">
        <f t="shared" si="12"/>
        <v>173170.18437220564</v>
      </c>
      <c r="F96" s="100" cm="1">
        <f t="array" ref="F96">_xlfn.LET(
_xlpm.InterestCalculation,$H95*($C96/12),
_xlpm.IsPrincipalRemainingZeroCondition,ROUND($H95,2)=0,
_xlpm.IsPrincipalRemainingBlankCondition,$H95="",
_xlpm.IsPeriodBlankCondition,ISBLANK($A96),
_xlpm.Calculation,IF(_xlpm.IsPeriodBlankCondition,"",IF(_xlpm.IsPrincipalRemainingBlankCondition,"",IF(_xlpm.IsPrincipalRemainingZeroCondition,"",_xlpm.InterestCalculation))),
_xlpm.Calculation
)</f>
        <v>1443.0848697683803</v>
      </c>
      <c r="G96" s="100">
        <f t="shared" si="7"/>
        <v>142.92559562237557</v>
      </c>
      <c r="H96" s="100">
        <f t="shared" si="8"/>
        <v>173027.25877658327</v>
      </c>
      <c r="I96" s="100">
        <f t="shared" si="9"/>
        <v>500</v>
      </c>
      <c r="J96" s="100">
        <f t="shared" si="10"/>
        <v>300</v>
      </c>
      <c r="K96" s="100">
        <f t="shared" si="13"/>
        <v>2386.0104653907556</v>
      </c>
      <c r="N96" s="100"/>
    </row>
    <row r="97" spans="1:14" x14ac:dyDescent="0.3">
      <c r="A97" s="92">
        <v>72</v>
      </c>
      <c r="B97" s="116">
        <f t="shared" si="11"/>
        <v>45992</v>
      </c>
      <c r="C97" s="152">
        <f>IF(ISBLANK($A97),"",'Variable Rate Mortgage Schedule'!$C100)</f>
        <v>0.1</v>
      </c>
      <c r="D97" s="153">
        <f>_xlfn.LET(
_xlpm.Payment,IF(OR($C97&lt;&gt;$C96,$C96=""),-PMT($C97/12,COUNT($A97:$A$625),$H96),$D96),
_xlpm.IsPrincipalRemainingZeroCondition,ROUND($H96,2)=0,
_xlpm.IsPrincipalRemainingBlankCondition,$H96="",
_xlpm.IsPeriodBlankCondition,ISBLANK($A97),
_xlpm.Calculation,IF(_xlpm.IsPeriodBlankCondition,"",IF(_xlpm.IsPrincipalRemainingBlankCondition,"",IF(_xlpm.IsPrincipalRemainingZeroCondition,"",_xlpm.Payment))),
_xlpm.Calculation
)</f>
        <v>1586.0104653907558</v>
      </c>
      <c r="E97" s="100">
        <f t="shared" si="12"/>
        <v>173027.25877658327</v>
      </c>
      <c r="F97" s="100" cm="1">
        <f t="array" ref="F97">_xlfn.LET(
_xlpm.InterestCalculation,$H96*($C97/12),
_xlpm.IsPrincipalRemainingZeroCondition,ROUND($H96,2)=0,
_xlpm.IsPrincipalRemainingBlankCondition,$H96="",
_xlpm.IsPeriodBlankCondition,ISBLANK($A97),
_xlpm.Calculation,IF(_xlpm.IsPeriodBlankCondition,"",IF(_xlpm.IsPrincipalRemainingBlankCondition,"",IF(_xlpm.IsPrincipalRemainingZeroCondition,"",_xlpm.InterestCalculation))),
_xlpm.Calculation
)</f>
        <v>1441.893823138194</v>
      </c>
      <c r="G97" s="100">
        <f t="shared" si="7"/>
        <v>144.11664225256186</v>
      </c>
      <c r="H97" s="100">
        <f t="shared" si="8"/>
        <v>172883.1421343307</v>
      </c>
      <c r="I97" s="100">
        <f t="shared" si="9"/>
        <v>500</v>
      </c>
      <c r="J97" s="100">
        <f t="shared" si="10"/>
        <v>300</v>
      </c>
      <c r="K97" s="100">
        <f t="shared" si="13"/>
        <v>2386.0104653907556</v>
      </c>
      <c r="N97" s="100"/>
    </row>
    <row r="98" spans="1:14" x14ac:dyDescent="0.3">
      <c r="A98" s="92">
        <v>73</v>
      </c>
      <c r="B98" s="116">
        <f t="shared" si="11"/>
        <v>46023</v>
      </c>
      <c r="C98" s="152">
        <f>IF(ISBLANK($A98),"",'Variable Rate Mortgage Schedule'!$C101)</f>
        <v>0.1</v>
      </c>
      <c r="D98" s="153">
        <f>_xlfn.LET(
_xlpm.Payment,IF(OR($C98&lt;&gt;$C97,$C97=""),-PMT($C98/12,COUNT($A98:$A$625),$H97),$D97),
_xlpm.IsPrincipalRemainingZeroCondition,ROUND($H97,2)=0,
_xlpm.IsPrincipalRemainingBlankCondition,$H97="",
_xlpm.IsPeriodBlankCondition,ISBLANK($A98),
_xlpm.Calculation,IF(_xlpm.IsPeriodBlankCondition,"",IF(_xlpm.IsPrincipalRemainingBlankCondition,"",IF(_xlpm.IsPrincipalRemainingZeroCondition,"",_xlpm.Payment))),
_xlpm.Calculation
)</f>
        <v>1586.0104653907558</v>
      </c>
      <c r="E98" s="100">
        <f t="shared" si="12"/>
        <v>172883.1421343307</v>
      </c>
      <c r="F98" s="100" cm="1">
        <f t="array" ref="F98">_xlfn.LET(
_xlpm.InterestCalculation,$H97*($C98/12),
_xlpm.IsPrincipalRemainingZeroCondition,ROUND($H97,2)=0,
_xlpm.IsPrincipalRemainingBlankCondition,$H97="",
_xlpm.IsPeriodBlankCondition,ISBLANK($A98),
_xlpm.Calculation,IF(_xlpm.IsPeriodBlankCondition,"",IF(_xlpm.IsPrincipalRemainingBlankCondition,"",IF(_xlpm.IsPrincipalRemainingZeroCondition,"",_xlpm.InterestCalculation))),
_xlpm.Calculation
)</f>
        <v>1440.6928511194226</v>
      </c>
      <c r="G98" s="100">
        <f t="shared" si="7"/>
        <v>145.31761427133324</v>
      </c>
      <c r="H98" s="100">
        <f t="shared" si="8"/>
        <v>172737.82452005937</v>
      </c>
      <c r="I98" s="100">
        <f t="shared" si="9"/>
        <v>500</v>
      </c>
      <c r="J98" s="100">
        <f t="shared" si="10"/>
        <v>300</v>
      </c>
      <c r="K98" s="100">
        <f t="shared" si="13"/>
        <v>2386.0104653907556</v>
      </c>
      <c r="N98" s="100"/>
    </row>
    <row r="99" spans="1:14" x14ac:dyDescent="0.3">
      <c r="A99" s="92">
        <v>74</v>
      </c>
      <c r="B99" s="116">
        <f t="shared" si="11"/>
        <v>46054</v>
      </c>
      <c r="C99" s="152">
        <f>IF(ISBLANK($A99),"",'Variable Rate Mortgage Schedule'!$C102)</f>
        <v>0.1</v>
      </c>
      <c r="D99" s="153">
        <f>_xlfn.LET(
_xlpm.Payment,IF(OR($C99&lt;&gt;$C98,$C98=""),-PMT($C99/12,COUNT($A99:$A$625),$H98),$D98),
_xlpm.IsPrincipalRemainingZeroCondition,ROUND($H98,2)=0,
_xlpm.IsPrincipalRemainingBlankCondition,$H98="",
_xlpm.IsPeriodBlankCondition,ISBLANK($A99),
_xlpm.Calculation,IF(_xlpm.IsPeriodBlankCondition,"",IF(_xlpm.IsPrincipalRemainingBlankCondition,"",IF(_xlpm.IsPrincipalRemainingZeroCondition,"",_xlpm.Payment))),
_xlpm.Calculation
)</f>
        <v>1586.0104653907558</v>
      </c>
      <c r="E99" s="100">
        <f t="shared" si="12"/>
        <v>172737.82452005937</v>
      </c>
      <c r="F99" s="100" cm="1">
        <f t="array" ref="F99">_xlfn.LET(
_xlpm.InterestCalculation,$H98*($C99/12),
_xlpm.IsPrincipalRemainingZeroCondition,ROUND($H98,2)=0,
_xlpm.IsPrincipalRemainingBlankCondition,$H98="",
_xlpm.IsPeriodBlankCondition,ISBLANK($A99),
_xlpm.Calculation,IF(_xlpm.IsPeriodBlankCondition,"",IF(_xlpm.IsPrincipalRemainingBlankCondition,"",IF(_xlpm.IsPrincipalRemainingZeroCondition,"",_xlpm.InterestCalculation))),
_xlpm.Calculation
)</f>
        <v>1439.4818710004947</v>
      </c>
      <c r="G99" s="100">
        <f t="shared" si="7"/>
        <v>146.52859439026111</v>
      </c>
      <c r="H99" s="100">
        <f t="shared" si="8"/>
        <v>172591.29592566911</v>
      </c>
      <c r="I99" s="100">
        <f t="shared" si="9"/>
        <v>500</v>
      </c>
      <c r="J99" s="100">
        <f t="shared" si="10"/>
        <v>300</v>
      </c>
      <c r="K99" s="100">
        <f t="shared" si="13"/>
        <v>2386.0104653907556</v>
      </c>
      <c r="N99" s="100"/>
    </row>
    <row r="100" spans="1:14" x14ac:dyDescent="0.3">
      <c r="A100" s="92">
        <v>75</v>
      </c>
      <c r="B100" s="116">
        <f t="shared" si="11"/>
        <v>46082</v>
      </c>
      <c r="C100" s="152">
        <f>IF(ISBLANK($A100),"",'Variable Rate Mortgage Schedule'!$C103)</f>
        <v>0.1</v>
      </c>
      <c r="D100" s="153">
        <f>_xlfn.LET(
_xlpm.Payment,IF(OR($C100&lt;&gt;$C99,$C99=""),-PMT($C100/12,COUNT($A100:$A$625),$H99),$D99),
_xlpm.IsPrincipalRemainingZeroCondition,ROUND($H99,2)=0,
_xlpm.IsPrincipalRemainingBlankCondition,$H99="",
_xlpm.IsPeriodBlankCondition,ISBLANK($A100),
_xlpm.Calculation,IF(_xlpm.IsPeriodBlankCondition,"",IF(_xlpm.IsPrincipalRemainingBlankCondition,"",IF(_xlpm.IsPrincipalRemainingZeroCondition,"",_xlpm.Payment))),
_xlpm.Calculation
)</f>
        <v>1586.0104653907558</v>
      </c>
      <c r="E100" s="100">
        <f t="shared" si="12"/>
        <v>172591.29592566911</v>
      </c>
      <c r="F100" s="100" cm="1">
        <f t="array" ref="F100">_xlfn.LET(
_xlpm.InterestCalculation,$H99*($C100/12),
_xlpm.IsPrincipalRemainingZeroCondition,ROUND($H99,2)=0,
_xlpm.IsPrincipalRemainingBlankCondition,$H99="",
_xlpm.IsPeriodBlankCondition,ISBLANK($A100),
_xlpm.Calculation,IF(_xlpm.IsPeriodBlankCondition,"",IF(_xlpm.IsPrincipalRemainingBlankCondition,"",IF(_xlpm.IsPrincipalRemainingZeroCondition,"",_xlpm.InterestCalculation))),
_xlpm.Calculation
)</f>
        <v>1438.2607993805759</v>
      </c>
      <c r="G100" s="100">
        <f t="shared" si="7"/>
        <v>147.74966601017991</v>
      </c>
      <c r="H100" s="100">
        <f t="shared" si="8"/>
        <v>172443.54625965894</v>
      </c>
      <c r="I100" s="100">
        <f t="shared" si="9"/>
        <v>500</v>
      </c>
      <c r="J100" s="100">
        <f t="shared" si="10"/>
        <v>300</v>
      </c>
      <c r="K100" s="100">
        <f t="shared" si="13"/>
        <v>2386.0104653907556</v>
      </c>
      <c r="N100" s="100"/>
    </row>
    <row r="101" spans="1:14" x14ac:dyDescent="0.3">
      <c r="A101" s="92">
        <v>76</v>
      </c>
      <c r="B101" s="116">
        <f t="shared" si="11"/>
        <v>46113</v>
      </c>
      <c r="C101" s="152">
        <f>IF(ISBLANK($A101),"",'Variable Rate Mortgage Schedule'!$C104)</f>
        <v>0.1</v>
      </c>
      <c r="D101" s="153">
        <f>_xlfn.LET(
_xlpm.Payment,IF(OR($C101&lt;&gt;$C100,$C100=""),-PMT($C101/12,COUNT($A101:$A$625),$H100),$D100),
_xlpm.IsPrincipalRemainingZeroCondition,ROUND($H100,2)=0,
_xlpm.IsPrincipalRemainingBlankCondition,$H100="",
_xlpm.IsPeriodBlankCondition,ISBLANK($A101),
_xlpm.Calculation,IF(_xlpm.IsPeriodBlankCondition,"",IF(_xlpm.IsPrincipalRemainingBlankCondition,"",IF(_xlpm.IsPrincipalRemainingZeroCondition,"",_xlpm.Payment))),
_xlpm.Calculation
)</f>
        <v>1586.0104653907558</v>
      </c>
      <c r="E101" s="100">
        <f t="shared" si="12"/>
        <v>172443.54625965894</v>
      </c>
      <c r="F101" s="100" cm="1">
        <f t="array" ref="F101">_xlfn.LET(
_xlpm.InterestCalculation,$H100*($C101/12),
_xlpm.IsPrincipalRemainingZeroCondition,ROUND($H100,2)=0,
_xlpm.IsPrincipalRemainingBlankCondition,$H100="",
_xlpm.IsPeriodBlankCondition,ISBLANK($A101),
_xlpm.Calculation,IF(_xlpm.IsPeriodBlankCondition,"",IF(_xlpm.IsPrincipalRemainingBlankCondition,"",IF(_xlpm.IsPrincipalRemainingZeroCondition,"",_xlpm.InterestCalculation))),
_xlpm.Calculation
)</f>
        <v>1437.0295521638245</v>
      </c>
      <c r="G101" s="100">
        <f t="shared" si="7"/>
        <v>148.98091322693131</v>
      </c>
      <c r="H101" s="100">
        <f t="shared" si="8"/>
        <v>172294.56534643201</v>
      </c>
      <c r="I101" s="100">
        <f t="shared" si="9"/>
        <v>500</v>
      </c>
      <c r="J101" s="100">
        <f t="shared" si="10"/>
        <v>300</v>
      </c>
      <c r="K101" s="100">
        <f t="shared" si="13"/>
        <v>2386.0104653907556</v>
      </c>
      <c r="N101" s="100"/>
    </row>
    <row r="102" spans="1:14" x14ac:dyDescent="0.3">
      <c r="A102" s="92">
        <v>77</v>
      </c>
      <c r="B102" s="116">
        <f t="shared" si="11"/>
        <v>46143</v>
      </c>
      <c r="C102" s="152">
        <f>IF(ISBLANK($A102),"",'Variable Rate Mortgage Schedule'!$C105)</f>
        <v>0.1</v>
      </c>
      <c r="D102" s="153">
        <f>_xlfn.LET(
_xlpm.Payment,IF(OR($C102&lt;&gt;$C101,$C101=""),-PMT($C102/12,COUNT($A102:$A$625),$H101),$D101),
_xlpm.IsPrincipalRemainingZeroCondition,ROUND($H101,2)=0,
_xlpm.IsPrincipalRemainingBlankCondition,$H101="",
_xlpm.IsPeriodBlankCondition,ISBLANK($A102),
_xlpm.Calculation,IF(_xlpm.IsPeriodBlankCondition,"",IF(_xlpm.IsPrincipalRemainingBlankCondition,"",IF(_xlpm.IsPrincipalRemainingZeroCondition,"",_xlpm.Payment))),
_xlpm.Calculation
)</f>
        <v>1586.0104653907558</v>
      </c>
      <c r="E102" s="100">
        <f t="shared" si="12"/>
        <v>172294.56534643201</v>
      </c>
      <c r="F102" s="100" cm="1">
        <f t="array" ref="F102">_xlfn.LET(
_xlpm.InterestCalculation,$H101*($C102/12),
_xlpm.IsPrincipalRemainingZeroCondition,ROUND($H101,2)=0,
_xlpm.IsPrincipalRemainingBlankCondition,$H101="",
_xlpm.IsPeriodBlankCondition,ISBLANK($A102),
_xlpm.Calculation,IF(_xlpm.IsPeriodBlankCondition,"",IF(_xlpm.IsPrincipalRemainingBlankCondition,"",IF(_xlpm.IsPrincipalRemainingZeroCondition,"",_xlpm.InterestCalculation))),
_xlpm.Calculation
)</f>
        <v>1435.7880445536</v>
      </c>
      <c r="G102" s="100">
        <f t="shared" si="7"/>
        <v>150.22242083715582</v>
      </c>
      <c r="H102" s="100">
        <f t="shared" si="8"/>
        <v>172144.34292559486</v>
      </c>
      <c r="I102" s="100">
        <f t="shared" si="9"/>
        <v>500</v>
      </c>
      <c r="J102" s="100">
        <f t="shared" si="10"/>
        <v>300</v>
      </c>
      <c r="K102" s="100">
        <f t="shared" si="13"/>
        <v>2386.0104653907556</v>
      </c>
      <c r="N102" s="100"/>
    </row>
    <row r="103" spans="1:14" x14ac:dyDescent="0.3">
      <c r="A103" s="92">
        <v>78</v>
      </c>
      <c r="B103" s="116">
        <f t="shared" si="11"/>
        <v>46174</v>
      </c>
      <c r="C103" s="152">
        <f>IF(ISBLANK($A103),"",'Variable Rate Mortgage Schedule'!$C106)</f>
        <v>0.1</v>
      </c>
      <c r="D103" s="153">
        <f>_xlfn.LET(
_xlpm.Payment,IF(OR($C103&lt;&gt;$C102,$C102=""),-PMT($C103/12,COUNT($A103:$A$625),$H102),$D102),
_xlpm.IsPrincipalRemainingZeroCondition,ROUND($H102,2)=0,
_xlpm.IsPrincipalRemainingBlankCondition,$H102="",
_xlpm.IsPeriodBlankCondition,ISBLANK($A103),
_xlpm.Calculation,IF(_xlpm.IsPeriodBlankCondition,"",IF(_xlpm.IsPrincipalRemainingBlankCondition,"",IF(_xlpm.IsPrincipalRemainingZeroCondition,"",_xlpm.Payment))),
_xlpm.Calculation
)</f>
        <v>1586.0104653907558</v>
      </c>
      <c r="E103" s="100">
        <f t="shared" si="12"/>
        <v>172144.34292559486</v>
      </c>
      <c r="F103" s="100" cm="1">
        <f t="array" ref="F103">_xlfn.LET(
_xlpm.InterestCalculation,$H102*($C103/12),
_xlpm.IsPrincipalRemainingZeroCondition,ROUND($H102,2)=0,
_xlpm.IsPrincipalRemainingBlankCondition,$H102="",
_xlpm.IsPeriodBlankCondition,ISBLANK($A103),
_xlpm.Calculation,IF(_xlpm.IsPeriodBlankCondition,"",IF(_xlpm.IsPrincipalRemainingBlankCondition,"",IF(_xlpm.IsPrincipalRemainingZeroCondition,"",_xlpm.InterestCalculation))),
_xlpm.Calculation
)</f>
        <v>1434.5361910466238</v>
      </c>
      <c r="G103" s="100">
        <f t="shared" si="7"/>
        <v>151.47427434413203</v>
      </c>
      <c r="H103" s="100">
        <f t="shared" si="8"/>
        <v>171992.86865125073</v>
      </c>
      <c r="I103" s="100">
        <f t="shared" si="9"/>
        <v>500</v>
      </c>
      <c r="J103" s="100">
        <f t="shared" si="10"/>
        <v>300</v>
      </c>
      <c r="K103" s="100">
        <f t="shared" si="13"/>
        <v>2386.0104653907556</v>
      </c>
      <c r="N103" s="100"/>
    </row>
    <row r="104" spans="1:14" x14ac:dyDescent="0.3">
      <c r="A104" s="92">
        <v>79</v>
      </c>
      <c r="B104" s="116">
        <f t="shared" si="11"/>
        <v>46204</v>
      </c>
      <c r="C104" s="152">
        <f>IF(ISBLANK($A104),"",'Variable Rate Mortgage Schedule'!$C107)</f>
        <v>0.1</v>
      </c>
      <c r="D104" s="153">
        <f>_xlfn.LET(
_xlpm.Payment,IF(OR($C104&lt;&gt;$C103,$C103=""),-PMT($C104/12,COUNT($A104:$A$625),$H103),$D103),
_xlpm.IsPrincipalRemainingZeroCondition,ROUND($H103,2)=0,
_xlpm.IsPrincipalRemainingBlankCondition,$H103="",
_xlpm.IsPeriodBlankCondition,ISBLANK($A104),
_xlpm.Calculation,IF(_xlpm.IsPeriodBlankCondition,"",IF(_xlpm.IsPrincipalRemainingBlankCondition,"",IF(_xlpm.IsPrincipalRemainingZeroCondition,"",_xlpm.Payment))),
_xlpm.Calculation
)</f>
        <v>1586.0104653907558</v>
      </c>
      <c r="E104" s="100">
        <f t="shared" si="12"/>
        <v>171992.86865125073</v>
      </c>
      <c r="F104" s="100" cm="1">
        <f t="array" ref="F104">_xlfn.LET(
_xlpm.InterestCalculation,$H103*($C104/12),
_xlpm.IsPrincipalRemainingZeroCondition,ROUND($H103,2)=0,
_xlpm.IsPrincipalRemainingBlankCondition,$H103="",
_xlpm.IsPeriodBlankCondition,ISBLANK($A104),
_xlpm.Calculation,IF(_xlpm.IsPeriodBlankCondition,"",IF(_xlpm.IsPrincipalRemainingBlankCondition,"",IF(_xlpm.IsPrincipalRemainingZeroCondition,"",_xlpm.InterestCalculation))),
_xlpm.Calculation
)</f>
        <v>1433.2739054270894</v>
      </c>
      <c r="G104" s="100">
        <f t="shared" si="7"/>
        <v>152.73655996366642</v>
      </c>
      <c r="H104" s="100">
        <f t="shared" si="8"/>
        <v>171840.13209128706</v>
      </c>
      <c r="I104" s="100">
        <f t="shared" si="9"/>
        <v>500</v>
      </c>
      <c r="J104" s="100">
        <f t="shared" si="10"/>
        <v>300</v>
      </c>
      <c r="K104" s="100">
        <f t="shared" si="13"/>
        <v>2386.0104653907556</v>
      </c>
      <c r="N104" s="100"/>
    </row>
    <row r="105" spans="1:14" x14ac:dyDescent="0.3">
      <c r="A105" s="92">
        <v>80</v>
      </c>
      <c r="B105" s="116">
        <f t="shared" si="11"/>
        <v>46235</v>
      </c>
      <c r="C105" s="152">
        <f>IF(ISBLANK($A105),"",'Variable Rate Mortgage Schedule'!$C108)</f>
        <v>0.1</v>
      </c>
      <c r="D105" s="153">
        <f>_xlfn.LET(
_xlpm.Payment,IF(OR($C105&lt;&gt;$C104,$C104=""),-PMT($C105/12,COUNT($A105:$A$625),$H104),$D104),
_xlpm.IsPrincipalRemainingZeroCondition,ROUND($H104,2)=0,
_xlpm.IsPrincipalRemainingBlankCondition,$H104="",
_xlpm.IsPeriodBlankCondition,ISBLANK($A105),
_xlpm.Calculation,IF(_xlpm.IsPeriodBlankCondition,"",IF(_xlpm.IsPrincipalRemainingBlankCondition,"",IF(_xlpm.IsPrincipalRemainingZeroCondition,"",_xlpm.Payment))),
_xlpm.Calculation
)</f>
        <v>1586.0104653907558</v>
      </c>
      <c r="E105" s="100">
        <f t="shared" si="12"/>
        <v>171840.13209128706</v>
      </c>
      <c r="F105" s="100" cm="1">
        <f t="array" ref="F105">_xlfn.LET(
_xlpm.InterestCalculation,$H104*($C105/12),
_xlpm.IsPrincipalRemainingZeroCondition,ROUND($H104,2)=0,
_xlpm.IsPrincipalRemainingBlankCondition,$H104="",
_xlpm.IsPeriodBlankCondition,ISBLANK($A105),
_xlpm.Calculation,IF(_xlpm.IsPeriodBlankCondition,"",IF(_xlpm.IsPrincipalRemainingBlankCondition,"",IF(_xlpm.IsPrincipalRemainingZeroCondition,"",_xlpm.InterestCalculation))),
_xlpm.Calculation
)</f>
        <v>1432.0011007607254</v>
      </c>
      <c r="G105" s="100">
        <f t="shared" si="7"/>
        <v>154.0093646300304</v>
      </c>
      <c r="H105" s="100">
        <f t="shared" si="8"/>
        <v>171686.12272665702</v>
      </c>
      <c r="I105" s="100">
        <f t="shared" si="9"/>
        <v>500</v>
      </c>
      <c r="J105" s="100">
        <f t="shared" si="10"/>
        <v>300</v>
      </c>
      <c r="K105" s="100">
        <f t="shared" si="13"/>
        <v>2386.0104653907556</v>
      </c>
      <c r="N105" s="100"/>
    </row>
    <row r="106" spans="1:14" x14ac:dyDescent="0.3">
      <c r="A106" s="92">
        <v>81</v>
      </c>
      <c r="B106" s="116">
        <f t="shared" si="11"/>
        <v>46266</v>
      </c>
      <c r="C106" s="152">
        <f>IF(ISBLANK($A106),"",'Variable Rate Mortgage Schedule'!$C109)</f>
        <v>0.1</v>
      </c>
      <c r="D106" s="153">
        <f>_xlfn.LET(
_xlpm.Payment,IF(OR($C106&lt;&gt;$C105,$C105=""),-PMT($C106/12,COUNT($A106:$A$625),$H105),$D105),
_xlpm.IsPrincipalRemainingZeroCondition,ROUND($H105,2)=0,
_xlpm.IsPrincipalRemainingBlankCondition,$H105="",
_xlpm.IsPeriodBlankCondition,ISBLANK($A106),
_xlpm.Calculation,IF(_xlpm.IsPeriodBlankCondition,"",IF(_xlpm.IsPrincipalRemainingBlankCondition,"",IF(_xlpm.IsPrincipalRemainingZeroCondition,"",_xlpm.Payment))),
_xlpm.Calculation
)</f>
        <v>1586.0104653907558</v>
      </c>
      <c r="E106" s="100">
        <f t="shared" si="12"/>
        <v>171686.12272665702</v>
      </c>
      <c r="F106" s="100" cm="1">
        <f t="array" ref="F106">_xlfn.LET(
_xlpm.InterestCalculation,$H105*($C106/12),
_xlpm.IsPrincipalRemainingZeroCondition,ROUND($H105,2)=0,
_xlpm.IsPrincipalRemainingBlankCondition,$H105="",
_xlpm.IsPeriodBlankCondition,ISBLANK($A106),
_xlpm.Calculation,IF(_xlpm.IsPeriodBlankCondition,"",IF(_xlpm.IsPrincipalRemainingBlankCondition,"",IF(_xlpm.IsPrincipalRemainingZeroCondition,"",_xlpm.InterestCalculation))),
_xlpm.Calculation
)</f>
        <v>1430.7176893888086</v>
      </c>
      <c r="G106" s="100">
        <f t="shared" si="7"/>
        <v>155.29277600194723</v>
      </c>
      <c r="H106" s="100">
        <f t="shared" si="8"/>
        <v>171530.82995065508</v>
      </c>
      <c r="I106" s="100">
        <f t="shared" si="9"/>
        <v>500</v>
      </c>
      <c r="J106" s="100">
        <f t="shared" si="10"/>
        <v>300</v>
      </c>
      <c r="K106" s="100">
        <f t="shared" si="13"/>
        <v>2386.0104653907556</v>
      </c>
      <c r="N106" s="100"/>
    </row>
    <row r="107" spans="1:14" x14ac:dyDescent="0.3">
      <c r="A107" s="92">
        <v>82</v>
      </c>
      <c r="B107" s="116">
        <f t="shared" si="11"/>
        <v>46296</v>
      </c>
      <c r="C107" s="152">
        <f>IF(ISBLANK($A107),"",'Variable Rate Mortgage Schedule'!$C110)</f>
        <v>0.1</v>
      </c>
      <c r="D107" s="153">
        <f>_xlfn.LET(
_xlpm.Payment,IF(OR($C107&lt;&gt;$C106,$C106=""),-PMT($C107/12,COUNT($A107:$A$625),$H106),$D106),
_xlpm.IsPrincipalRemainingZeroCondition,ROUND($H106,2)=0,
_xlpm.IsPrincipalRemainingBlankCondition,$H106="",
_xlpm.IsPeriodBlankCondition,ISBLANK($A107),
_xlpm.Calculation,IF(_xlpm.IsPeriodBlankCondition,"",IF(_xlpm.IsPrincipalRemainingBlankCondition,"",IF(_xlpm.IsPrincipalRemainingZeroCondition,"",_xlpm.Payment))),
_xlpm.Calculation
)</f>
        <v>1586.0104653907558</v>
      </c>
      <c r="E107" s="100">
        <f t="shared" si="12"/>
        <v>171530.82995065508</v>
      </c>
      <c r="F107" s="100" cm="1">
        <f t="array" ref="F107">_xlfn.LET(
_xlpm.InterestCalculation,$H106*($C107/12),
_xlpm.IsPrincipalRemainingZeroCondition,ROUND($H106,2)=0,
_xlpm.IsPrincipalRemainingBlankCondition,$H106="",
_xlpm.IsPeriodBlankCondition,ISBLANK($A107),
_xlpm.Calculation,IF(_xlpm.IsPeriodBlankCondition,"",IF(_xlpm.IsPrincipalRemainingBlankCondition,"",IF(_xlpm.IsPrincipalRemainingZeroCondition,"",_xlpm.InterestCalculation))),
_xlpm.Calculation
)</f>
        <v>1429.4235829221257</v>
      </c>
      <c r="G107" s="100">
        <f t="shared" si="7"/>
        <v>156.58688246863017</v>
      </c>
      <c r="H107" s="100">
        <f t="shared" si="8"/>
        <v>171374.24306818645</v>
      </c>
      <c r="I107" s="100">
        <f t="shared" si="9"/>
        <v>500</v>
      </c>
      <c r="J107" s="100">
        <f t="shared" si="10"/>
        <v>300</v>
      </c>
      <c r="K107" s="100">
        <f t="shared" si="13"/>
        <v>2386.0104653907556</v>
      </c>
      <c r="N107" s="100"/>
    </row>
    <row r="108" spans="1:14" x14ac:dyDescent="0.3">
      <c r="A108" s="92">
        <v>83</v>
      </c>
      <c r="B108" s="116">
        <f t="shared" si="11"/>
        <v>46327</v>
      </c>
      <c r="C108" s="152">
        <f>IF(ISBLANK($A108),"",'Variable Rate Mortgage Schedule'!$C111)</f>
        <v>0.1</v>
      </c>
      <c r="D108" s="153">
        <f>_xlfn.LET(
_xlpm.Payment,IF(OR($C108&lt;&gt;$C107,$C107=""),-PMT($C108/12,COUNT($A108:$A$625),$H107),$D107),
_xlpm.IsPrincipalRemainingZeroCondition,ROUND($H107,2)=0,
_xlpm.IsPrincipalRemainingBlankCondition,$H107="",
_xlpm.IsPeriodBlankCondition,ISBLANK($A108),
_xlpm.Calculation,IF(_xlpm.IsPeriodBlankCondition,"",IF(_xlpm.IsPrincipalRemainingBlankCondition,"",IF(_xlpm.IsPrincipalRemainingZeroCondition,"",_xlpm.Payment))),
_xlpm.Calculation
)</f>
        <v>1586.0104653907558</v>
      </c>
      <c r="E108" s="100">
        <f t="shared" si="12"/>
        <v>171374.24306818645</v>
      </c>
      <c r="F108" s="100" cm="1">
        <f t="array" ref="F108">_xlfn.LET(
_xlpm.InterestCalculation,$H107*($C108/12),
_xlpm.IsPrincipalRemainingZeroCondition,ROUND($H107,2)=0,
_xlpm.IsPrincipalRemainingBlankCondition,$H107="",
_xlpm.IsPeriodBlankCondition,ISBLANK($A108),
_xlpm.Calculation,IF(_xlpm.IsPeriodBlankCondition,"",IF(_xlpm.IsPrincipalRemainingBlankCondition,"",IF(_xlpm.IsPrincipalRemainingZeroCondition,"",_xlpm.InterestCalculation))),
_xlpm.Calculation
)</f>
        <v>1428.118692234887</v>
      </c>
      <c r="G108" s="100">
        <f t="shared" si="7"/>
        <v>157.8917731558688</v>
      </c>
      <c r="H108" s="100">
        <f t="shared" si="8"/>
        <v>171216.35129503059</v>
      </c>
      <c r="I108" s="100">
        <f t="shared" si="9"/>
        <v>500</v>
      </c>
      <c r="J108" s="100">
        <f t="shared" si="10"/>
        <v>300</v>
      </c>
      <c r="K108" s="100">
        <f t="shared" si="13"/>
        <v>2386.0104653907556</v>
      </c>
      <c r="N108" s="100"/>
    </row>
    <row r="109" spans="1:14" x14ac:dyDescent="0.3">
      <c r="A109" s="92">
        <v>84</v>
      </c>
      <c r="B109" s="116">
        <f t="shared" si="11"/>
        <v>46357</v>
      </c>
      <c r="C109" s="152">
        <f>IF(ISBLANK($A109),"",'Variable Rate Mortgage Schedule'!$C112)</f>
        <v>0.1</v>
      </c>
      <c r="D109" s="153">
        <f>_xlfn.LET(
_xlpm.Payment,IF(OR($C109&lt;&gt;$C108,$C108=""),-PMT($C109/12,COUNT($A109:$A$625),$H108),$D108),
_xlpm.IsPrincipalRemainingZeroCondition,ROUND($H108,2)=0,
_xlpm.IsPrincipalRemainingBlankCondition,$H108="",
_xlpm.IsPeriodBlankCondition,ISBLANK($A109),
_xlpm.Calculation,IF(_xlpm.IsPeriodBlankCondition,"",IF(_xlpm.IsPrincipalRemainingBlankCondition,"",IF(_xlpm.IsPrincipalRemainingZeroCondition,"",_xlpm.Payment))),
_xlpm.Calculation
)</f>
        <v>1586.0104653907558</v>
      </c>
      <c r="E109" s="100">
        <f t="shared" si="12"/>
        <v>171216.35129503059</v>
      </c>
      <c r="F109" s="100" cm="1">
        <f t="array" ref="F109">_xlfn.LET(
_xlpm.InterestCalculation,$H108*($C109/12),
_xlpm.IsPrincipalRemainingZeroCondition,ROUND($H108,2)=0,
_xlpm.IsPrincipalRemainingBlankCondition,$H108="",
_xlpm.IsPeriodBlankCondition,ISBLANK($A109),
_xlpm.Calculation,IF(_xlpm.IsPeriodBlankCondition,"",IF(_xlpm.IsPrincipalRemainingBlankCondition,"",IF(_xlpm.IsPrincipalRemainingZeroCondition,"",_xlpm.InterestCalculation))),
_xlpm.Calculation
)</f>
        <v>1426.8029274585883</v>
      </c>
      <c r="G109" s="100">
        <f t="shared" si="7"/>
        <v>159.2075379321675</v>
      </c>
      <c r="H109" s="100">
        <f t="shared" si="8"/>
        <v>171057.14375709841</v>
      </c>
      <c r="I109" s="100">
        <f t="shared" si="9"/>
        <v>500</v>
      </c>
      <c r="J109" s="100">
        <f t="shared" si="10"/>
        <v>300</v>
      </c>
      <c r="K109" s="100">
        <f t="shared" si="13"/>
        <v>2386.0104653907556</v>
      </c>
      <c r="N109" s="100"/>
    </row>
    <row r="110" spans="1:14" x14ac:dyDescent="0.3">
      <c r="A110" s="92">
        <v>85</v>
      </c>
      <c r="B110" s="116">
        <f t="shared" si="11"/>
        <v>46388</v>
      </c>
      <c r="C110" s="152">
        <f>IF(ISBLANK($A110),"",'Variable Rate Mortgage Schedule'!$C113)</f>
        <v>0.1</v>
      </c>
      <c r="D110" s="153">
        <f>_xlfn.LET(
_xlpm.Payment,IF(OR($C110&lt;&gt;$C109,$C109=""),-PMT($C110/12,COUNT($A110:$A$625),$H109),$D109),
_xlpm.IsPrincipalRemainingZeroCondition,ROUND($H109,2)=0,
_xlpm.IsPrincipalRemainingBlankCondition,$H109="",
_xlpm.IsPeriodBlankCondition,ISBLANK($A110),
_xlpm.Calculation,IF(_xlpm.IsPeriodBlankCondition,"",IF(_xlpm.IsPrincipalRemainingBlankCondition,"",IF(_xlpm.IsPrincipalRemainingZeroCondition,"",_xlpm.Payment))),
_xlpm.Calculation
)</f>
        <v>1586.0104653907558</v>
      </c>
      <c r="E110" s="100">
        <f t="shared" si="12"/>
        <v>171057.14375709841</v>
      </c>
      <c r="F110" s="100" cm="1">
        <f t="array" ref="F110">_xlfn.LET(
_xlpm.InterestCalculation,$H109*($C110/12),
_xlpm.IsPrincipalRemainingZeroCondition,ROUND($H109,2)=0,
_xlpm.IsPrincipalRemainingBlankCondition,$H109="",
_xlpm.IsPeriodBlankCondition,ISBLANK($A110),
_xlpm.Calculation,IF(_xlpm.IsPeriodBlankCondition,"",IF(_xlpm.IsPrincipalRemainingBlankCondition,"",IF(_xlpm.IsPrincipalRemainingZeroCondition,"",_xlpm.InterestCalculation))),
_xlpm.Calculation
)</f>
        <v>1425.47619797582</v>
      </c>
      <c r="G110" s="100">
        <f t="shared" si="7"/>
        <v>160.53426741493581</v>
      </c>
      <c r="H110" s="100">
        <f t="shared" si="8"/>
        <v>170896.60948968347</v>
      </c>
      <c r="I110" s="100">
        <f t="shared" si="9"/>
        <v>500</v>
      </c>
      <c r="J110" s="100">
        <f t="shared" si="10"/>
        <v>300</v>
      </c>
      <c r="K110" s="100">
        <f t="shared" si="13"/>
        <v>2386.0104653907556</v>
      </c>
      <c r="N110" s="100"/>
    </row>
    <row r="111" spans="1:14" x14ac:dyDescent="0.3">
      <c r="A111" s="92">
        <v>86</v>
      </c>
      <c r="B111" s="116">
        <f t="shared" si="11"/>
        <v>46419</v>
      </c>
      <c r="C111" s="152">
        <f>IF(ISBLANK($A111),"",'Variable Rate Mortgage Schedule'!$C114)</f>
        <v>0.1</v>
      </c>
      <c r="D111" s="153">
        <f>_xlfn.LET(
_xlpm.Payment,IF(OR($C111&lt;&gt;$C110,$C110=""),-PMT($C111/12,COUNT($A111:$A$625),$H110),$D110),
_xlpm.IsPrincipalRemainingZeroCondition,ROUND($H110,2)=0,
_xlpm.IsPrincipalRemainingBlankCondition,$H110="",
_xlpm.IsPeriodBlankCondition,ISBLANK($A111),
_xlpm.Calculation,IF(_xlpm.IsPeriodBlankCondition,"",IF(_xlpm.IsPrincipalRemainingBlankCondition,"",IF(_xlpm.IsPrincipalRemainingZeroCondition,"",_xlpm.Payment))),
_xlpm.Calculation
)</f>
        <v>1586.0104653907558</v>
      </c>
      <c r="E111" s="100">
        <f t="shared" si="12"/>
        <v>170896.60948968347</v>
      </c>
      <c r="F111" s="100" cm="1">
        <f t="array" ref="F111">_xlfn.LET(
_xlpm.InterestCalculation,$H110*($C111/12),
_xlpm.IsPrincipalRemainingZeroCondition,ROUND($H110,2)=0,
_xlpm.IsPrincipalRemainingBlankCondition,$H110="",
_xlpm.IsPeriodBlankCondition,ISBLANK($A111),
_xlpm.Calculation,IF(_xlpm.IsPeriodBlankCondition,"",IF(_xlpm.IsPrincipalRemainingBlankCondition,"",IF(_xlpm.IsPrincipalRemainingZeroCondition,"",_xlpm.InterestCalculation))),
_xlpm.Calculation
)</f>
        <v>1424.1384124140288</v>
      </c>
      <c r="G111" s="100">
        <f t="shared" si="7"/>
        <v>161.87205297672699</v>
      </c>
      <c r="H111" s="100">
        <f t="shared" si="8"/>
        <v>170734.73743670675</v>
      </c>
      <c r="I111" s="100">
        <f t="shared" si="9"/>
        <v>500</v>
      </c>
      <c r="J111" s="100">
        <f t="shared" si="10"/>
        <v>300</v>
      </c>
      <c r="K111" s="100">
        <f t="shared" si="13"/>
        <v>2386.0104653907556</v>
      </c>
      <c r="N111" s="100"/>
    </row>
    <row r="112" spans="1:14" x14ac:dyDescent="0.3">
      <c r="A112" s="92">
        <v>87</v>
      </c>
      <c r="B112" s="116">
        <f t="shared" si="11"/>
        <v>46447</v>
      </c>
      <c r="C112" s="152">
        <f>IF(ISBLANK($A112),"",'Variable Rate Mortgage Schedule'!$C115)</f>
        <v>0.1</v>
      </c>
      <c r="D112" s="153">
        <f>_xlfn.LET(
_xlpm.Payment,IF(OR($C112&lt;&gt;$C111,$C111=""),-PMT($C112/12,COUNT($A112:$A$625),$H111),$D111),
_xlpm.IsPrincipalRemainingZeroCondition,ROUND($H111,2)=0,
_xlpm.IsPrincipalRemainingBlankCondition,$H111="",
_xlpm.IsPeriodBlankCondition,ISBLANK($A112),
_xlpm.Calculation,IF(_xlpm.IsPeriodBlankCondition,"",IF(_xlpm.IsPrincipalRemainingBlankCondition,"",IF(_xlpm.IsPrincipalRemainingZeroCondition,"",_xlpm.Payment))),
_xlpm.Calculation
)</f>
        <v>1586.0104653907558</v>
      </c>
      <c r="E112" s="100">
        <f t="shared" si="12"/>
        <v>170734.73743670675</v>
      </c>
      <c r="F112" s="100" cm="1">
        <f t="array" ref="F112">_xlfn.LET(
_xlpm.InterestCalculation,$H111*($C112/12),
_xlpm.IsPrincipalRemainingZeroCondition,ROUND($H111,2)=0,
_xlpm.IsPrincipalRemainingBlankCondition,$H111="",
_xlpm.IsPeriodBlankCondition,ISBLANK($A112),
_xlpm.Calculation,IF(_xlpm.IsPeriodBlankCondition,"",IF(_xlpm.IsPrincipalRemainingBlankCondition,"",IF(_xlpm.IsPrincipalRemainingZeroCondition,"",_xlpm.InterestCalculation))),
_xlpm.Calculation
)</f>
        <v>1422.789478639223</v>
      </c>
      <c r="G112" s="100">
        <f t="shared" si="7"/>
        <v>163.22098675153279</v>
      </c>
      <c r="H112" s="100">
        <f t="shared" si="8"/>
        <v>170571.51644995523</v>
      </c>
      <c r="I112" s="100">
        <f t="shared" si="9"/>
        <v>500</v>
      </c>
      <c r="J112" s="100">
        <f t="shared" si="10"/>
        <v>300</v>
      </c>
      <c r="K112" s="100">
        <f t="shared" si="13"/>
        <v>2386.0104653907556</v>
      </c>
      <c r="N112" s="100"/>
    </row>
    <row r="113" spans="1:14" x14ac:dyDescent="0.3">
      <c r="A113" s="92">
        <v>88</v>
      </c>
      <c r="B113" s="116">
        <f t="shared" si="11"/>
        <v>46478</v>
      </c>
      <c r="C113" s="152">
        <f>IF(ISBLANK($A113),"",'Variable Rate Mortgage Schedule'!$C116)</f>
        <v>0.1</v>
      </c>
      <c r="D113" s="153">
        <f>_xlfn.LET(
_xlpm.Payment,IF(OR($C113&lt;&gt;$C112,$C112=""),-PMT($C113/12,COUNT($A113:$A$625),$H112),$D112),
_xlpm.IsPrincipalRemainingZeroCondition,ROUND($H112,2)=0,
_xlpm.IsPrincipalRemainingBlankCondition,$H112="",
_xlpm.IsPeriodBlankCondition,ISBLANK($A113),
_xlpm.Calculation,IF(_xlpm.IsPeriodBlankCondition,"",IF(_xlpm.IsPrincipalRemainingBlankCondition,"",IF(_xlpm.IsPrincipalRemainingZeroCondition,"",_xlpm.Payment))),
_xlpm.Calculation
)</f>
        <v>1586.0104653907558</v>
      </c>
      <c r="E113" s="100">
        <f t="shared" si="12"/>
        <v>170571.51644995523</v>
      </c>
      <c r="F113" s="100" cm="1">
        <f t="array" ref="F113">_xlfn.LET(
_xlpm.InterestCalculation,$H112*($C113/12),
_xlpm.IsPrincipalRemainingZeroCondition,ROUND($H112,2)=0,
_xlpm.IsPrincipalRemainingBlankCondition,$H112="",
_xlpm.IsPeriodBlankCondition,ISBLANK($A113),
_xlpm.Calculation,IF(_xlpm.IsPeriodBlankCondition,"",IF(_xlpm.IsPrincipalRemainingBlankCondition,"",IF(_xlpm.IsPrincipalRemainingZeroCondition,"",_xlpm.InterestCalculation))),
_xlpm.Calculation
)</f>
        <v>1421.429303749627</v>
      </c>
      <c r="G113" s="100">
        <f t="shared" si="7"/>
        <v>164.5811616411288</v>
      </c>
      <c r="H113" s="100">
        <f t="shared" si="8"/>
        <v>170406.9352883141</v>
      </c>
      <c r="I113" s="100">
        <f t="shared" si="9"/>
        <v>500</v>
      </c>
      <c r="J113" s="100">
        <f t="shared" si="10"/>
        <v>300</v>
      </c>
      <c r="K113" s="100">
        <f t="shared" si="13"/>
        <v>2386.0104653907556</v>
      </c>
      <c r="N113" s="100"/>
    </row>
    <row r="114" spans="1:14" x14ac:dyDescent="0.3">
      <c r="A114" s="92">
        <v>89</v>
      </c>
      <c r="B114" s="116">
        <f t="shared" si="11"/>
        <v>46508</v>
      </c>
      <c r="C114" s="152">
        <f>IF(ISBLANK($A114),"",'Variable Rate Mortgage Schedule'!$C117)</f>
        <v>0.1</v>
      </c>
      <c r="D114" s="153">
        <f>_xlfn.LET(
_xlpm.Payment,IF(OR($C114&lt;&gt;$C113,$C113=""),-PMT($C114/12,COUNT($A114:$A$625),$H113),$D113),
_xlpm.IsPrincipalRemainingZeroCondition,ROUND($H113,2)=0,
_xlpm.IsPrincipalRemainingBlankCondition,$H113="",
_xlpm.IsPeriodBlankCondition,ISBLANK($A114),
_xlpm.Calculation,IF(_xlpm.IsPeriodBlankCondition,"",IF(_xlpm.IsPrincipalRemainingBlankCondition,"",IF(_xlpm.IsPrincipalRemainingZeroCondition,"",_xlpm.Payment))),
_xlpm.Calculation
)</f>
        <v>1586.0104653907558</v>
      </c>
      <c r="E114" s="100">
        <f t="shared" si="12"/>
        <v>170406.9352883141</v>
      </c>
      <c r="F114" s="100" cm="1">
        <f t="array" ref="F114">_xlfn.LET(
_xlpm.InterestCalculation,$H113*($C114/12),
_xlpm.IsPrincipalRemainingZeroCondition,ROUND($H113,2)=0,
_xlpm.IsPrincipalRemainingBlankCondition,$H113="",
_xlpm.IsPeriodBlankCondition,ISBLANK($A114),
_xlpm.Calculation,IF(_xlpm.IsPeriodBlankCondition,"",IF(_xlpm.IsPrincipalRemainingBlankCondition,"",IF(_xlpm.IsPrincipalRemainingZeroCondition,"",_xlpm.InterestCalculation))),
_xlpm.Calculation
)</f>
        <v>1420.0577940692842</v>
      </c>
      <c r="G114" s="100">
        <f t="shared" si="7"/>
        <v>165.9526713214716</v>
      </c>
      <c r="H114" s="100">
        <f t="shared" si="8"/>
        <v>170240.98261699264</v>
      </c>
      <c r="I114" s="100">
        <f t="shared" si="9"/>
        <v>500</v>
      </c>
      <c r="J114" s="100">
        <f t="shared" si="10"/>
        <v>300</v>
      </c>
      <c r="K114" s="100">
        <f t="shared" si="13"/>
        <v>2386.0104653907556</v>
      </c>
      <c r="N114" s="100"/>
    </row>
    <row r="115" spans="1:14" x14ac:dyDescent="0.3">
      <c r="A115" s="92">
        <v>90</v>
      </c>
      <c r="B115" s="116">
        <f t="shared" si="11"/>
        <v>46539</v>
      </c>
      <c r="C115" s="152">
        <f>IF(ISBLANK($A115),"",'Variable Rate Mortgage Schedule'!$C118)</f>
        <v>0.1</v>
      </c>
      <c r="D115" s="153">
        <f>_xlfn.LET(
_xlpm.Payment,IF(OR($C115&lt;&gt;$C114,$C114=""),-PMT($C115/12,COUNT($A115:$A$625),$H114),$D114),
_xlpm.IsPrincipalRemainingZeroCondition,ROUND($H114,2)=0,
_xlpm.IsPrincipalRemainingBlankCondition,$H114="",
_xlpm.IsPeriodBlankCondition,ISBLANK($A115),
_xlpm.Calculation,IF(_xlpm.IsPeriodBlankCondition,"",IF(_xlpm.IsPrincipalRemainingBlankCondition,"",IF(_xlpm.IsPrincipalRemainingZeroCondition,"",_xlpm.Payment))),
_xlpm.Calculation
)</f>
        <v>1586.0104653907558</v>
      </c>
      <c r="E115" s="100">
        <f t="shared" si="12"/>
        <v>170240.98261699264</v>
      </c>
      <c r="F115" s="100" cm="1">
        <f t="array" ref="F115">_xlfn.LET(
_xlpm.InterestCalculation,$H114*($C115/12),
_xlpm.IsPrincipalRemainingZeroCondition,ROUND($H114,2)=0,
_xlpm.IsPrincipalRemainingBlankCondition,$H114="",
_xlpm.IsPeriodBlankCondition,ISBLANK($A115),
_xlpm.Calculation,IF(_xlpm.IsPeriodBlankCondition,"",IF(_xlpm.IsPrincipalRemainingBlankCondition,"",IF(_xlpm.IsPrincipalRemainingZeroCondition,"",_xlpm.InterestCalculation))),
_xlpm.Calculation
)</f>
        <v>1418.6748551416053</v>
      </c>
      <c r="G115" s="100">
        <f t="shared" si="7"/>
        <v>167.33561024915048</v>
      </c>
      <c r="H115" s="100">
        <f t="shared" si="8"/>
        <v>170073.6470067435</v>
      </c>
      <c r="I115" s="100">
        <f t="shared" si="9"/>
        <v>500</v>
      </c>
      <c r="J115" s="100">
        <f t="shared" si="10"/>
        <v>300</v>
      </c>
      <c r="K115" s="100">
        <f t="shared" si="13"/>
        <v>2386.0104653907556</v>
      </c>
      <c r="N115" s="100"/>
    </row>
    <row r="116" spans="1:14" x14ac:dyDescent="0.3">
      <c r="A116" s="92">
        <v>91</v>
      </c>
      <c r="B116" s="116">
        <f t="shared" si="11"/>
        <v>46569</v>
      </c>
      <c r="C116" s="152">
        <f>IF(ISBLANK($A116),"",'Variable Rate Mortgage Schedule'!$C119)</f>
        <v>0.1</v>
      </c>
      <c r="D116" s="153">
        <f>_xlfn.LET(
_xlpm.Payment,IF(OR($C116&lt;&gt;$C115,$C115=""),-PMT($C116/12,COUNT($A116:$A$625),$H115),$D115),
_xlpm.IsPrincipalRemainingZeroCondition,ROUND($H115,2)=0,
_xlpm.IsPrincipalRemainingBlankCondition,$H115="",
_xlpm.IsPeriodBlankCondition,ISBLANK($A116),
_xlpm.Calculation,IF(_xlpm.IsPeriodBlankCondition,"",IF(_xlpm.IsPrincipalRemainingBlankCondition,"",IF(_xlpm.IsPrincipalRemainingZeroCondition,"",_xlpm.Payment))),
_xlpm.Calculation
)</f>
        <v>1586.0104653907558</v>
      </c>
      <c r="E116" s="100">
        <f t="shared" si="12"/>
        <v>170073.6470067435</v>
      </c>
      <c r="F116" s="100" cm="1">
        <f t="array" ref="F116">_xlfn.LET(
_xlpm.InterestCalculation,$H115*($C116/12),
_xlpm.IsPrincipalRemainingZeroCondition,ROUND($H115,2)=0,
_xlpm.IsPrincipalRemainingBlankCondition,$H115="",
_xlpm.IsPeriodBlankCondition,ISBLANK($A116),
_xlpm.Calculation,IF(_xlpm.IsPeriodBlankCondition,"",IF(_xlpm.IsPrincipalRemainingBlankCondition,"",IF(_xlpm.IsPrincipalRemainingZeroCondition,"",_xlpm.InterestCalculation))),
_xlpm.Calculation
)</f>
        <v>1417.2803917228625</v>
      </c>
      <c r="G116" s="100">
        <f t="shared" si="7"/>
        <v>168.73007366789329</v>
      </c>
      <c r="H116" s="100">
        <f t="shared" si="8"/>
        <v>169904.91693307561</v>
      </c>
      <c r="I116" s="100">
        <f t="shared" si="9"/>
        <v>500</v>
      </c>
      <c r="J116" s="100">
        <f t="shared" si="10"/>
        <v>300</v>
      </c>
      <c r="K116" s="100">
        <f t="shared" si="13"/>
        <v>2386.0104653907556</v>
      </c>
      <c r="N116" s="100"/>
    </row>
    <row r="117" spans="1:14" x14ac:dyDescent="0.3">
      <c r="A117" s="92">
        <v>92</v>
      </c>
      <c r="B117" s="116">
        <f t="shared" si="11"/>
        <v>46600</v>
      </c>
      <c r="C117" s="152">
        <f>IF(ISBLANK($A117),"",'Variable Rate Mortgage Schedule'!$C120)</f>
        <v>0.1</v>
      </c>
      <c r="D117" s="153">
        <f>_xlfn.LET(
_xlpm.Payment,IF(OR($C117&lt;&gt;$C116,$C116=""),-PMT($C117/12,COUNT($A117:$A$625),$H116),$D116),
_xlpm.IsPrincipalRemainingZeroCondition,ROUND($H116,2)=0,
_xlpm.IsPrincipalRemainingBlankCondition,$H116="",
_xlpm.IsPeriodBlankCondition,ISBLANK($A117),
_xlpm.Calculation,IF(_xlpm.IsPeriodBlankCondition,"",IF(_xlpm.IsPrincipalRemainingBlankCondition,"",IF(_xlpm.IsPrincipalRemainingZeroCondition,"",_xlpm.Payment))),
_xlpm.Calculation
)</f>
        <v>1586.0104653907558</v>
      </c>
      <c r="E117" s="100">
        <f t="shared" si="12"/>
        <v>169904.91693307561</v>
      </c>
      <c r="F117" s="100" cm="1">
        <f t="array" ref="F117">_xlfn.LET(
_xlpm.InterestCalculation,$H116*($C117/12),
_xlpm.IsPrincipalRemainingZeroCondition,ROUND($H116,2)=0,
_xlpm.IsPrincipalRemainingBlankCondition,$H116="",
_xlpm.IsPeriodBlankCondition,ISBLANK($A117),
_xlpm.Calculation,IF(_xlpm.IsPeriodBlankCondition,"",IF(_xlpm.IsPrincipalRemainingBlankCondition,"",IF(_xlpm.IsPrincipalRemainingZeroCondition,"",_xlpm.InterestCalculation))),
_xlpm.Calculation
)</f>
        <v>1415.8743077756301</v>
      </c>
      <c r="G117" s="100">
        <f t="shared" si="7"/>
        <v>170.13615761512574</v>
      </c>
      <c r="H117" s="100">
        <f t="shared" si="8"/>
        <v>169734.78077546047</v>
      </c>
      <c r="I117" s="100">
        <f t="shared" si="9"/>
        <v>500</v>
      </c>
      <c r="J117" s="100">
        <f t="shared" si="10"/>
        <v>300</v>
      </c>
      <c r="K117" s="100">
        <f t="shared" si="13"/>
        <v>2386.0104653907556</v>
      </c>
      <c r="N117" s="100"/>
    </row>
    <row r="118" spans="1:14" x14ac:dyDescent="0.3">
      <c r="A118" s="92">
        <v>93</v>
      </c>
      <c r="B118" s="116">
        <f t="shared" si="11"/>
        <v>46631</v>
      </c>
      <c r="C118" s="152">
        <f>IF(ISBLANK($A118),"",'Variable Rate Mortgage Schedule'!$C121)</f>
        <v>0.1</v>
      </c>
      <c r="D118" s="153">
        <f>_xlfn.LET(
_xlpm.Payment,IF(OR($C118&lt;&gt;$C117,$C117=""),-PMT($C118/12,COUNT($A118:$A$625),$H117),$D117),
_xlpm.IsPrincipalRemainingZeroCondition,ROUND($H117,2)=0,
_xlpm.IsPrincipalRemainingBlankCondition,$H117="",
_xlpm.IsPeriodBlankCondition,ISBLANK($A118),
_xlpm.Calculation,IF(_xlpm.IsPeriodBlankCondition,"",IF(_xlpm.IsPrincipalRemainingBlankCondition,"",IF(_xlpm.IsPrincipalRemainingZeroCondition,"",_xlpm.Payment))),
_xlpm.Calculation
)</f>
        <v>1586.0104653907558</v>
      </c>
      <c r="E118" s="100">
        <f t="shared" si="12"/>
        <v>169734.78077546047</v>
      </c>
      <c r="F118" s="100" cm="1">
        <f t="array" ref="F118">_xlfn.LET(
_xlpm.InterestCalculation,$H117*($C118/12),
_xlpm.IsPrincipalRemainingZeroCondition,ROUND($H117,2)=0,
_xlpm.IsPrincipalRemainingBlankCondition,$H117="",
_xlpm.IsPeriodBlankCondition,ISBLANK($A118),
_xlpm.Calculation,IF(_xlpm.IsPeriodBlankCondition,"",IF(_xlpm.IsPrincipalRemainingBlankCondition,"",IF(_xlpm.IsPrincipalRemainingZeroCondition,"",_xlpm.InterestCalculation))),
_xlpm.Calculation
)</f>
        <v>1414.4565064621706</v>
      </c>
      <c r="G118" s="100">
        <f t="shared" si="7"/>
        <v>171.55395892858519</v>
      </c>
      <c r="H118" s="100">
        <f t="shared" si="8"/>
        <v>169563.22681653188</v>
      </c>
      <c r="I118" s="100">
        <f t="shared" si="9"/>
        <v>500</v>
      </c>
      <c r="J118" s="100">
        <f t="shared" si="10"/>
        <v>300</v>
      </c>
      <c r="K118" s="100">
        <f t="shared" si="13"/>
        <v>2386.0104653907556</v>
      </c>
      <c r="N118" s="100"/>
    </row>
    <row r="119" spans="1:14" x14ac:dyDescent="0.3">
      <c r="A119" s="92">
        <v>94</v>
      </c>
      <c r="B119" s="116">
        <f t="shared" si="11"/>
        <v>46661</v>
      </c>
      <c r="C119" s="152">
        <f>IF(ISBLANK($A119),"",'Variable Rate Mortgage Schedule'!$C122)</f>
        <v>0.1</v>
      </c>
      <c r="D119" s="153">
        <f>_xlfn.LET(
_xlpm.Payment,IF(OR($C119&lt;&gt;$C118,$C118=""),-PMT($C119/12,COUNT($A119:$A$625),$H118),$D118),
_xlpm.IsPrincipalRemainingZeroCondition,ROUND($H118,2)=0,
_xlpm.IsPrincipalRemainingBlankCondition,$H118="",
_xlpm.IsPeriodBlankCondition,ISBLANK($A119),
_xlpm.Calculation,IF(_xlpm.IsPeriodBlankCondition,"",IF(_xlpm.IsPrincipalRemainingBlankCondition,"",IF(_xlpm.IsPrincipalRemainingZeroCondition,"",_xlpm.Payment))),
_xlpm.Calculation
)</f>
        <v>1586.0104653907558</v>
      </c>
      <c r="E119" s="100">
        <f t="shared" si="12"/>
        <v>169563.22681653188</v>
      </c>
      <c r="F119" s="100" cm="1">
        <f t="array" ref="F119">_xlfn.LET(
_xlpm.InterestCalculation,$H118*($C119/12),
_xlpm.IsPrincipalRemainingZeroCondition,ROUND($H118,2)=0,
_xlpm.IsPrincipalRemainingBlankCondition,$H118="",
_xlpm.IsPeriodBlankCondition,ISBLANK($A119),
_xlpm.Calculation,IF(_xlpm.IsPeriodBlankCondition,"",IF(_xlpm.IsPrincipalRemainingBlankCondition,"",IF(_xlpm.IsPrincipalRemainingZeroCondition,"",_xlpm.InterestCalculation))),
_xlpm.Calculation
)</f>
        <v>1413.0268901377656</v>
      </c>
      <c r="G119" s="100">
        <f t="shared" si="7"/>
        <v>172.98357525299025</v>
      </c>
      <c r="H119" s="100">
        <f t="shared" si="8"/>
        <v>169390.24324127889</v>
      </c>
      <c r="I119" s="100">
        <f t="shared" si="9"/>
        <v>500</v>
      </c>
      <c r="J119" s="100">
        <f t="shared" si="10"/>
        <v>300</v>
      </c>
      <c r="K119" s="100">
        <f t="shared" si="13"/>
        <v>2386.0104653907556</v>
      </c>
      <c r="N119" s="100"/>
    </row>
    <row r="120" spans="1:14" x14ac:dyDescent="0.3">
      <c r="A120" s="92">
        <v>95</v>
      </c>
      <c r="B120" s="116">
        <f t="shared" si="11"/>
        <v>46692</v>
      </c>
      <c r="C120" s="152">
        <f>IF(ISBLANK($A120),"",'Variable Rate Mortgage Schedule'!$C123)</f>
        <v>0.1</v>
      </c>
      <c r="D120" s="153">
        <f>_xlfn.LET(
_xlpm.Payment,IF(OR($C120&lt;&gt;$C119,$C119=""),-PMT($C120/12,COUNT($A120:$A$625),$H119),$D119),
_xlpm.IsPrincipalRemainingZeroCondition,ROUND($H119,2)=0,
_xlpm.IsPrincipalRemainingBlankCondition,$H119="",
_xlpm.IsPeriodBlankCondition,ISBLANK($A120),
_xlpm.Calculation,IF(_xlpm.IsPeriodBlankCondition,"",IF(_xlpm.IsPrincipalRemainingBlankCondition,"",IF(_xlpm.IsPrincipalRemainingZeroCondition,"",_xlpm.Payment))),
_xlpm.Calculation
)</f>
        <v>1586.0104653907558</v>
      </c>
      <c r="E120" s="100">
        <f t="shared" si="12"/>
        <v>169390.24324127889</v>
      </c>
      <c r="F120" s="100" cm="1">
        <f t="array" ref="F120">_xlfn.LET(
_xlpm.InterestCalculation,$H119*($C120/12),
_xlpm.IsPrincipalRemainingZeroCondition,ROUND($H119,2)=0,
_xlpm.IsPrincipalRemainingBlankCondition,$H119="",
_xlpm.IsPeriodBlankCondition,ISBLANK($A120),
_xlpm.Calculation,IF(_xlpm.IsPeriodBlankCondition,"",IF(_xlpm.IsPrincipalRemainingBlankCondition,"",IF(_xlpm.IsPrincipalRemainingZeroCondition,"",_xlpm.InterestCalculation))),
_xlpm.Calculation
)</f>
        <v>1411.5853603439907</v>
      </c>
      <c r="G120" s="100">
        <f t="shared" si="7"/>
        <v>174.42510504676511</v>
      </c>
      <c r="H120" s="100">
        <f t="shared" si="8"/>
        <v>169215.81813623212</v>
      </c>
      <c r="I120" s="100">
        <f t="shared" si="9"/>
        <v>500</v>
      </c>
      <c r="J120" s="100">
        <f t="shared" si="10"/>
        <v>300</v>
      </c>
      <c r="K120" s="100">
        <f t="shared" si="13"/>
        <v>2386.0104653907556</v>
      </c>
      <c r="N120" s="100"/>
    </row>
    <row r="121" spans="1:14" x14ac:dyDescent="0.3">
      <c r="A121" s="92">
        <v>96</v>
      </c>
      <c r="B121" s="116">
        <f t="shared" si="11"/>
        <v>46722</v>
      </c>
      <c r="C121" s="152">
        <f>IF(ISBLANK($A121),"",'Variable Rate Mortgage Schedule'!$C124)</f>
        <v>0.1</v>
      </c>
      <c r="D121" s="153">
        <f>_xlfn.LET(
_xlpm.Payment,IF(OR($C121&lt;&gt;$C120,$C120=""),-PMT($C121/12,COUNT($A121:$A$625),$H120),$D120),
_xlpm.IsPrincipalRemainingZeroCondition,ROUND($H120,2)=0,
_xlpm.IsPrincipalRemainingBlankCondition,$H120="",
_xlpm.IsPeriodBlankCondition,ISBLANK($A121),
_xlpm.Calculation,IF(_xlpm.IsPeriodBlankCondition,"",IF(_xlpm.IsPrincipalRemainingBlankCondition,"",IF(_xlpm.IsPrincipalRemainingZeroCondition,"",_xlpm.Payment))),
_xlpm.Calculation
)</f>
        <v>1586.0104653907558</v>
      </c>
      <c r="E121" s="100">
        <f t="shared" si="12"/>
        <v>169215.81813623212</v>
      </c>
      <c r="F121" s="100" cm="1">
        <f t="array" ref="F121">_xlfn.LET(
_xlpm.InterestCalculation,$H120*($C121/12),
_xlpm.IsPrincipalRemainingZeroCondition,ROUND($H120,2)=0,
_xlpm.IsPrincipalRemainingBlankCondition,$H120="",
_xlpm.IsPeriodBlankCondition,ISBLANK($A121),
_xlpm.Calculation,IF(_xlpm.IsPeriodBlankCondition,"",IF(_xlpm.IsPrincipalRemainingBlankCondition,"",IF(_xlpm.IsPrincipalRemainingZeroCondition,"",_xlpm.InterestCalculation))),
_xlpm.Calculation
)</f>
        <v>1410.1318178019344</v>
      </c>
      <c r="G121" s="100">
        <f t="shared" si="7"/>
        <v>175.87864758882142</v>
      </c>
      <c r="H121" s="100">
        <f t="shared" si="8"/>
        <v>169039.93948864329</v>
      </c>
      <c r="I121" s="100">
        <f t="shared" si="9"/>
        <v>500</v>
      </c>
      <c r="J121" s="100">
        <f t="shared" si="10"/>
        <v>300</v>
      </c>
      <c r="K121" s="100">
        <f t="shared" si="13"/>
        <v>2386.0104653907556</v>
      </c>
      <c r="N121" s="100"/>
    </row>
    <row r="122" spans="1:14" x14ac:dyDescent="0.3">
      <c r="A122" s="92">
        <v>97</v>
      </c>
      <c r="B122" s="116">
        <f t="shared" si="11"/>
        <v>46753</v>
      </c>
      <c r="C122" s="152">
        <f>IF(ISBLANK($A122),"",'Variable Rate Mortgage Schedule'!$C125)</f>
        <v>0.1</v>
      </c>
      <c r="D122" s="153">
        <f>_xlfn.LET(
_xlpm.Payment,IF(OR($C122&lt;&gt;$C121,$C121=""),-PMT($C122/12,COUNT($A122:$A$625),$H121),$D121),
_xlpm.IsPrincipalRemainingZeroCondition,ROUND($H121,2)=0,
_xlpm.IsPrincipalRemainingBlankCondition,$H121="",
_xlpm.IsPeriodBlankCondition,ISBLANK($A122),
_xlpm.Calculation,IF(_xlpm.IsPeriodBlankCondition,"",IF(_xlpm.IsPrincipalRemainingBlankCondition,"",IF(_xlpm.IsPrincipalRemainingZeroCondition,"",_xlpm.Payment))),
_xlpm.Calculation
)</f>
        <v>1586.0104653907558</v>
      </c>
      <c r="E122" s="100">
        <f t="shared" si="12"/>
        <v>169039.93948864329</v>
      </c>
      <c r="F122" s="100" cm="1">
        <f t="array" ref="F122">_xlfn.LET(
_xlpm.InterestCalculation,$H121*($C122/12),
_xlpm.IsPrincipalRemainingZeroCondition,ROUND($H121,2)=0,
_xlpm.IsPrincipalRemainingBlankCondition,$H121="",
_xlpm.IsPeriodBlankCondition,ISBLANK($A122),
_xlpm.Calculation,IF(_xlpm.IsPeriodBlankCondition,"",IF(_xlpm.IsPrincipalRemainingBlankCondition,"",IF(_xlpm.IsPrincipalRemainingZeroCondition,"",_xlpm.InterestCalculation))),
_xlpm.Calculation
)</f>
        <v>1408.6661624053606</v>
      </c>
      <c r="G122" s="100">
        <f t="shared" si="7"/>
        <v>177.34430298539519</v>
      </c>
      <c r="H122" s="100">
        <f t="shared" si="8"/>
        <v>168862.5951856579</v>
      </c>
      <c r="I122" s="100">
        <f t="shared" si="9"/>
        <v>500</v>
      </c>
      <c r="J122" s="100">
        <f t="shared" si="10"/>
        <v>300</v>
      </c>
      <c r="K122" s="100">
        <f t="shared" si="13"/>
        <v>2386.0104653907556</v>
      </c>
      <c r="N122" s="100"/>
    </row>
    <row r="123" spans="1:14" x14ac:dyDescent="0.3">
      <c r="A123" s="92">
        <v>98</v>
      </c>
      <c r="B123" s="116">
        <f t="shared" si="11"/>
        <v>46784</v>
      </c>
      <c r="C123" s="152">
        <f>IF(ISBLANK($A123),"",'Variable Rate Mortgage Schedule'!$C126)</f>
        <v>0.1</v>
      </c>
      <c r="D123" s="153">
        <f>_xlfn.LET(
_xlpm.Payment,IF(OR($C123&lt;&gt;$C122,$C122=""),-PMT($C123/12,COUNT($A123:$A$625),$H122),$D122),
_xlpm.IsPrincipalRemainingZeroCondition,ROUND($H122,2)=0,
_xlpm.IsPrincipalRemainingBlankCondition,$H122="",
_xlpm.IsPeriodBlankCondition,ISBLANK($A123),
_xlpm.Calculation,IF(_xlpm.IsPeriodBlankCondition,"",IF(_xlpm.IsPrincipalRemainingBlankCondition,"",IF(_xlpm.IsPrincipalRemainingZeroCondition,"",_xlpm.Payment))),
_xlpm.Calculation
)</f>
        <v>1586.0104653907558</v>
      </c>
      <c r="E123" s="100">
        <f t="shared" si="12"/>
        <v>168862.5951856579</v>
      </c>
      <c r="F123" s="100" cm="1">
        <f t="array" ref="F123">_xlfn.LET(
_xlpm.InterestCalculation,$H122*($C123/12),
_xlpm.IsPrincipalRemainingZeroCondition,ROUND($H122,2)=0,
_xlpm.IsPrincipalRemainingBlankCondition,$H122="",
_xlpm.IsPeriodBlankCondition,ISBLANK($A123),
_xlpm.Calculation,IF(_xlpm.IsPeriodBlankCondition,"",IF(_xlpm.IsPrincipalRemainingBlankCondition,"",IF(_xlpm.IsPrincipalRemainingZeroCondition,"",_xlpm.InterestCalculation))),
_xlpm.Calculation
)</f>
        <v>1407.1882932138158</v>
      </c>
      <c r="G123" s="100">
        <f t="shared" si="7"/>
        <v>178.82217217694006</v>
      </c>
      <c r="H123" s="100">
        <f t="shared" si="8"/>
        <v>168683.77301348097</v>
      </c>
      <c r="I123" s="100">
        <f t="shared" si="9"/>
        <v>500</v>
      </c>
      <c r="J123" s="100">
        <f t="shared" si="10"/>
        <v>300</v>
      </c>
      <c r="K123" s="100">
        <f t="shared" si="13"/>
        <v>2386.0104653907556</v>
      </c>
      <c r="N123" s="100"/>
    </row>
    <row r="124" spans="1:14" x14ac:dyDescent="0.3">
      <c r="A124" s="92">
        <v>99</v>
      </c>
      <c r="B124" s="116">
        <f t="shared" si="11"/>
        <v>46813</v>
      </c>
      <c r="C124" s="152">
        <f>IF(ISBLANK($A124),"",'Variable Rate Mortgage Schedule'!$C127)</f>
        <v>0.1</v>
      </c>
      <c r="D124" s="153">
        <f>_xlfn.LET(
_xlpm.Payment,IF(OR($C124&lt;&gt;$C123,$C123=""),-PMT($C124/12,COUNT($A124:$A$625),$H123),$D123),
_xlpm.IsPrincipalRemainingZeroCondition,ROUND($H123,2)=0,
_xlpm.IsPrincipalRemainingBlankCondition,$H123="",
_xlpm.IsPeriodBlankCondition,ISBLANK($A124),
_xlpm.Calculation,IF(_xlpm.IsPeriodBlankCondition,"",IF(_xlpm.IsPrincipalRemainingBlankCondition,"",IF(_xlpm.IsPrincipalRemainingZeroCondition,"",_xlpm.Payment))),
_xlpm.Calculation
)</f>
        <v>1586.0104653907558</v>
      </c>
      <c r="E124" s="100">
        <f t="shared" si="12"/>
        <v>168683.77301348097</v>
      </c>
      <c r="F124" s="100" cm="1">
        <f t="array" ref="F124">_xlfn.LET(
_xlpm.InterestCalculation,$H123*($C124/12),
_xlpm.IsPrincipalRemainingZeroCondition,ROUND($H123,2)=0,
_xlpm.IsPrincipalRemainingBlankCondition,$H123="",
_xlpm.IsPeriodBlankCondition,ISBLANK($A124),
_xlpm.Calculation,IF(_xlpm.IsPeriodBlankCondition,"",IF(_xlpm.IsPrincipalRemainingBlankCondition,"",IF(_xlpm.IsPrincipalRemainingZeroCondition,"",_xlpm.InterestCalculation))),
_xlpm.Calculation
)</f>
        <v>1405.6981084456747</v>
      </c>
      <c r="G124" s="100">
        <f t="shared" si="7"/>
        <v>180.31235694508109</v>
      </c>
      <c r="H124" s="100">
        <f t="shared" si="8"/>
        <v>168503.4606565359</v>
      </c>
      <c r="I124" s="100">
        <f t="shared" si="9"/>
        <v>500</v>
      </c>
      <c r="J124" s="100">
        <f t="shared" si="10"/>
        <v>300</v>
      </c>
      <c r="K124" s="100">
        <f t="shared" si="13"/>
        <v>2386.0104653907556</v>
      </c>
      <c r="N124" s="100"/>
    </row>
    <row r="125" spans="1:14" x14ac:dyDescent="0.3">
      <c r="A125" s="92">
        <v>100</v>
      </c>
      <c r="B125" s="116">
        <f t="shared" si="11"/>
        <v>46844</v>
      </c>
      <c r="C125" s="152">
        <f>IF(ISBLANK($A125),"",'Variable Rate Mortgage Schedule'!$C128)</f>
        <v>0.1</v>
      </c>
      <c r="D125" s="153">
        <f>_xlfn.LET(
_xlpm.Payment,IF(OR($C125&lt;&gt;$C124,$C124=""),-PMT($C125/12,COUNT($A125:$A$625),$H124),$D124),
_xlpm.IsPrincipalRemainingZeroCondition,ROUND($H124,2)=0,
_xlpm.IsPrincipalRemainingBlankCondition,$H124="",
_xlpm.IsPeriodBlankCondition,ISBLANK($A125),
_xlpm.Calculation,IF(_xlpm.IsPeriodBlankCondition,"",IF(_xlpm.IsPrincipalRemainingBlankCondition,"",IF(_xlpm.IsPrincipalRemainingZeroCondition,"",_xlpm.Payment))),
_xlpm.Calculation
)</f>
        <v>1586.0104653907558</v>
      </c>
      <c r="E125" s="100">
        <f t="shared" si="12"/>
        <v>168503.4606565359</v>
      </c>
      <c r="F125" s="100" cm="1">
        <f t="array" ref="F125">_xlfn.LET(
_xlpm.InterestCalculation,$H124*($C125/12),
_xlpm.IsPrincipalRemainingZeroCondition,ROUND($H124,2)=0,
_xlpm.IsPrincipalRemainingBlankCondition,$H124="",
_xlpm.IsPeriodBlankCondition,ISBLANK($A125),
_xlpm.Calculation,IF(_xlpm.IsPeriodBlankCondition,"",IF(_xlpm.IsPrincipalRemainingBlankCondition,"",IF(_xlpm.IsPrincipalRemainingZeroCondition,"",_xlpm.InterestCalculation))),
_xlpm.Calculation
)</f>
        <v>1404.1955054711325</v>
      </c>
      <c r="G125" s="100">
        <f t="shared" si="7"/>
        <v>181.81495991962333</v>
      </c>
      <c r="H125" s="100">
        <f t="shared" si="8"/>
        <v>168321.64569661627</v>
      </c>
      <c r="I125" s="100">
        <f t="shared" si="9"/>
        <v>500</v>
      </c>
      <c r="J125" s="100">
        <f t="shared" si="10"/>
        <v>300</v>
      </c>
      <c r="K125" s="100">
        <f t="shared" si="13"/>
        <v>2386.0104653907556</v>
      </c>
      <c r="N125" s="100"/>
    </row>
    <row r="126" spans="1:14" x14ac:dyDescent="0.3">
      <c r="A126" s="92">
        <v>101</v>
      </c>
      <c r="B126" s="116">
        <f t="shared" si="11"/>
        <v>46874</v>
      </c>
      <c r="C126" s="152">
        <f>IF(ISBLANK($A126),"",'Variable Rate Mortgage Schedule'!$C129)</f>
        <v>0.1</v>
      </c>
      <c r="D126" s="153">
        <f>_xlfn.LET(
_xlpm.Payment,IF(OR($C126&lt;&gt;$C125,$C125=""),-PMT($C126/12,COUNT($A126:$A$625),$H125),$D125),
_xlpm.IsPrincipalRemainingZeroCondition,ROUND($H125,2)=0,
_xlpm.IsPrincipalRemainingBlankCondition,$H125="",
_xlpm.IsPeriodBlankCondition,ISBLANK($A126),
_xlpm.Calculation,IF(_xlpm.IsPeriodBlankCondition,"",IF(_xlpm.IsPrincipalRemainingBlankCondition,"",IF(_xlpm.IsPrincipalRemainingZeroCondition,"",_xlpm.Payment))),
_xlpm.Calculation
)</f>
        <v>1586.0104653907558</v>
      </c>
      <c r="E126" s="100">
        <f t="shared" si="12"/>
        <v>168321.64569661627</v>
      </c>
      <c r="F126" s="100" cm="1">
        <f t="array" ref="F126">_xlfn.LET(
_xlpm.InterestCalculation,$H125*($C126/12),
_xlpm.IsPrincipalRemainingZeroCondition,ROUND($H125,2)=0,
_xlpm.IsPrincipalRemainingBlankCondition,$H125="",
_xlpm.IsPeriodBlankCondition,ISBLANK($A126),
_xlpm.Calculation,IF(_xlpm.IsPeriodBlankCondition,"",IF(_xlpm.IsPrincipalRemainingBlankCondition,"",IF(_xlpm.IsPrincipalRemainingZeroCondition,"",_xlpm.InterestCalculation))),
_xlpm.Calculation
)</f>
        <v>1402.6803808051354</v>
      </c>
      <c r="G126" s="100">
        <f t="shared" si="7"/>
        <v>183.3300845856204</v>
      </c>
      <c r="H126" s="100">
        <f t="shared" si="8"/>
        <v>168138.31561203065</v>
      </c>
      <c r="I126" s="100">
        <f t="shared" si="9"/>
        <v>500</v>
      </c>
      <c r="J126" s="100">
        <f t="shared" si="10"/>
        <v>300</v>
      </c>
      <c r="K126" s="100">
        <f t="shared" si="13"/>
        <v>2386.0104653907556</v>
      </c>
      <c r="N126" s="100"/>
    </row>
    <row r="127" spans="1:14" x14ac:dyDescent="0.3">
      <c r="A127" s="92">
        <v>102</v>
      </c>
      <c r="B127" s="116">
        <f t="shared" si="11"/>
        <v>46905</v>
      </c>
      <c r="C127" s="152">
        <f>IF(ISBLANK($A127),"",'Variable Rate Mortgage Schedule'!$C130)</f>
        <v>0.1</v>
      </c>
      <c r="D127" s="153">
        <f>_xlfn.LET(
_xlpm.Payment,IF(OR($C127&lt;&gt;$C126,$C126=""),-PMT($C127/12,COUNT($A127:$A$625),$H126),$D126),
_xlpm.IsPrincipalRemainingZeroCondition,ROUND($H126,2)=0,
_xlpm.IsPrincipalRemainingBlankCondition,$H126="",
_xlpm.IsPeriodBlankCondition,ISBLANK($A127),
_xlpm.Calculation,IF(_xlpm.IsPeriodBlankCondition,"",IF(_xlpm.IsPrincipalRemainingBlankCondition,"",IF(_xlpm.IsPrincipalRemainingZeroCondition,"",_xlpm.Payment))),
_xlpm.Calculation
)</f>
        <v>1586.0104653907558</v>
      </c>
      <c r="E127" s="100">
        <f t="shared" si="12"/>
        <v>168138.31561203065</v>
      </c>
      <c r="F127" s="100" cm="1">
        <f t="array" ref="F127">_xlfn.LET(
_xlpm.InterestCalculation,$H126*($C127/12),
_xlpm.IsPrincipalRemainingZeroCondition,ROUND($H126,2)=0,
_xlpm.IsPrincipalRemainingBlankCondition,$H126="",
_xlpm.IsPeriodBlankCondition,ISBLANK($A127),
_xlpm.Calculation,IF(_xlpm.IsPeriodBlankCondition,"",IF(_xlpm.IsPrincipalRemainingBlankCondition,"",IF(_xlpm.IsPrincipalRemainingZeroCondition,"",_xlpm.InterestCalculation))),
_xlpm.Calculation
)</f>
        <v>1401.1526301002555</v>
      </c>
      <c r="G127" s="100">
        <f t="shared" si="7"/>
        <v>184.85783529050036</v>
      </c>
      <c r="H127" s="100">
        <f t="shared" si="8"/>
        <v>167953.45777674016</v>
      </c>
      <c r="I127" s="100">
        <f t="shared" si="9"/>
        <v>500</v>
      </c>
      <c r="J127" s="100">
        <f t="shared" si="10"/>
        <v>300</v>
      </c>
      <c r="K127" s="100">
        <f t="shared" si="13"/>
        <v>2386.0104653907556</v>
      </c>
      <c r="N127" s="100"/>
    </row>
    <row r="128" spans="1:14" x14ac:dyDescent="0.3">
      <c r="A128" s="92">
        <v>103</v>
      </c>
      <c r="B128" s="116">
        <f t="shared" si="11"/>
        <v>46935</v>
      </c>
      <c r="C128" s="152">
        <f>IF(ISBLANK($A128),"",'Variable Rate Mortgage Schedule'!$C131)</f>
        <v>0.1</v>
      </c>
      <c r="D128" s="153">
        <f>_xlfn.LET(
_xlpm.Payment,IF(OR($C128&lt;&gt;$C127,$C127=""),-PMT($C128/12,COUNT($A128:$A$625),$H127),$D127),
_xlpm.IsPrincipalRemainingZeroCondition,ROUND($H127,2)=0,
_xlpm.IsPrincipalRemainingBlankCondition,$H127="",
_xlpm.IsPeriodBlankCondition,ISBLANK($A128),
_xlpm.Calculation,IF(_xlpm.IsPeriodBlankCondition,"",IF(_xlpm.IsPrincipalRemainingBlankCondition,"",IF(_xlpm.IsPrincipalRemainingZeroCondition,"",_xlpm.Payment))),
_xlpm.Calculation
)</f>
        <v>1586.0104653907558</v>
      </c>
      <c r="E128" s="100">
        <f t="shared" si="12"/>
        <v>167953.45777674016</v>
      </c>
      <c r="F128" s="100" cm="1">
        <f t="array" ref="F128">_xlfn.LET(
_xlpm.InterestCalculation,$H127*($C128/12),
_xlpm.IsPrincipalRemainingZeroCondition,ROUND($H127,2)=0,
_xlpm.IsPrincipalRemainingBlankCondition,$H127="",
_xlpm.IsPeriodBlankCondition,ISBLANK($A128),
_xlpm.Calculation,IF(_xlpm.IsPeriodBlankCondition,"",IF(_xlpm.IsPrincipalRemainingBlankCondition,"",IF(_xlpm.IsPrincipalRemainingZeroCondition,"",_xlpm.InterestCalculation))),
_xlpm.Calculation
)</f>
        <v>1399.6121481395014</v>
      </c>
      <c r="G128" s="100">
        <f t="shared" si="7"/>
        <v>186.39831725125441</v>
      </c>
      <c r="H128" s="100">
        <f t="shared" si="8"/>
        <v>167767.0594594889</v>
      </c>
      <c r="I128" s="100">
        <f t="shared" si="9"/>
        <v>500</v>
      </c>
      <c r="J128" s="100">
        <f t="shared" si="10"/>
        <v>300</v>
      </c>
      <c r="K128" s="100">
        <f t="shared" si="13"/>
        <v>2386.0104653907556</v>
      </c>
      <c r="N128" s="100"/>
    </row>
    <row r="129" spans="1:14" x14ac:dyDescent="0.3">
      <c r="A129" s="92">
        <v>104</v>
      </c>
      <c r="B129" s="116">
        <f t="shared" si="11"/>
        <v>46966</v>
      </c>
      <c r="C129" s="152">
        <f>IF(ISBLANK($A129),"",'Variable Rate Mortgage Schedule'!$C132)</f>
        <v>0.1</v>
      </c>
      <c r="D129" s="153">
        <f>_xlfn.LET(
_xlpm.Payment,IF(OR($C129&lt;&gt;$C128,$C128=""),-PMT($C129/12,COUNT($A129:$A$625),$H128),$D128),
_xlpm.IsPrincipalRemainingZeroCondition,ROUND($H128,2)=0,
_xlpm.IsPrincipalRemainingBlankCondition,$H128="",
_xlpm.IsPeriodBlankCondition,ISBLANK($A129),
_xlpm.Calculation,IF(_xlpm.IsPeriodBlankCondition,"",IF(_xlpm.IsPrincipalRemainingBlankCondition,"",IF(_xlpm.IsPrincipalRemainingZeroCondition,"",_xlpm.Payment))),
_xlpm.Calculation
)</f>
        <v>1586.0104653907558</v>
      </c>
      <c r="E129" s="100">
        <f t="shared" si="12"/>
        <v>167767.0594594889</v>
      </c>
      <c r="F129" s="100" cm="1">
        <f t="array" ref="F129">_xlfn.LET(
_xlpm.InterestCalculation,$H128*($C129/12),
_xlpm.IsPrincipalRemainingZeroCondition,ROUND($H128,2)=0,
_xlpm.IsPrincipalRemainingBlankCondition,$H128="",
_xlpm.IsPeriodBlankCondition,ISBLANK($A129),
_xlpm.Calculation,IF(_xlpm.IsPeriodBlankCondition,"",IF(_xlpm.IsPrincipalRemainingBlankCondition,"",IF(_xlpm.IsPrincipalRemainingZeroCondition,"",_xlpm.InterestCalculation))),
_xlpm.Calculation
)</f>
        <v>1398.0588288290742</v>
      </c>
      <c r="G129" s="100">
        <f t="shared" si="7"/>
        <v>187.95163656168165</v>
      </c>
      <c r="H129" s="100">
        <f t="shared" si="8"/>
        <v>167579.10782292721</v>
      </c>
      <c r="I129" s="100">
        <f t="shared" si="9"/>
        <v>500</v>
      </c>
      <c r="J129" s="100">
        <f t="shared" si="10"/>
        <v>300</v>
      </c>
      <c r="K129" s="100">
        <f t="shared" si="13"/>
        <v>2386.0104653907556</v>
      </c>
      <c r="N129" s="100"/>
    </row>
    <row r="130" spans="1:14" x14ac:dyDescent="0.3">
      <c r="A130" s="92">
        <v>105</v>
      </c>
      <c r="B130" s="116">
        <f t="shared" si="11"/>
        <v>46997</v>
      </c>
      <c r="C130" s="152">
        <f>IF(ISBLANK($A130),"",'Variable Rate Mortgage Schedule'!$C133)</f>
        <v>0.1</v>
      </c>
      <c r="D130" s="153">
        <f>_xlfn.LET(
_xlpm.Payment,IF(OR($C130&lt;&gt;$C129,$C129=""),-PMT($C130/12,COUNT($A130:$A$625),$H129),$D129),
_xlpm.IsPrincipalRemainingZeroCondition,ROUND($H129,2)=0,
_xlpm.IsPrincipalRemainingBlankCondition,$H129="",
_xlpm.IsPeriodBlankCondition,ISBLANK($A130),
_xlpm.Calculation,IF(_xlpm.IsPeriodBlankCondition,"",IF(_xlpm.IsPrincipalRemainingBlankCondition,"",IF(_xlpm.IsPrincipalRemainingZeroCondition,"",_xlpm.Payment))),
_xlpm.Calculation
)</f>
        <v>1586.0104653907558</v>
      </c>
      <c r="E130" s="100">
        <f t="shared" si="12"/>
        <v>167579.10782292721</v>
      </c>
      <c r="F130" s="100" cm="1">
        <f t="array" ref="F130">_xlfn.LET(
_xlpm.InterestCalculation,$H129*($C130/12),
_xlpm.IsPrincipalRemainingZeroCondition,ROUND($H129,2)=0,
_xlpm.IsPrincipalRemainingBlankCondition,$H129="",
_xlpm.IsPeriodBlankCondition,ISBLANK($A130),
_xlpm.Calculation,IF(_xlpm.IsPeriodBlankCondition,"",IF(_xlpm.IsPrincipalRemainingBlankCondition,"",IF(_xlpm.IsPrincipalRemainingZeroCondition,"",_xlpm.InterestCalculation))),
_xlpm.Calculation
)</f>
        <v>1396.4925651910601</v>
      </c>
      <c r="G130" s="100">
        <f t="shared" si="7"/>
        <v>189.51790019969576</v>
      </c>
      <c r="H130" s="100">
        <f t="shared" si="8"/>
        <v>167389.58992272752</v>
      </c>
      <c r="I130" s="100">
        <f t="shared" si="9"/>
        <v>500</v>
      </c>
      <c r="J130" s="100">
        <f t="shared" si="10"/>
        <v>300</v>
      </c>
      <c r="K130" s="100">
        <f t="shared" si="13"/>
        <v>2386.0104653907556</v>
      </c>
      <c r="N130" s="100"/>
    </row>
    <row r="131" spans="1:14" x14ac:dyDescent="0.3">
      <c r="A131" s="92">
        <v>106</v>
      </c>
      <c r="B131" s="116">
        <f t="shared" si="11"/>
        <v>47027</v>
      </c>
      <c r="C131" s="152">
        <f>IF(ISBLANK($A131),"",'Variable Rate Mortgage Schedule'!$C134)</f>
        <v>0.1</v>
      </c>
      <c r="D131" s="153">
        <f>_xlfn.LET(
_xlpm.Payment,IF(OR($C131&lt;&gt;$C130,$C130=""),-PMT($C131/12,COUNT($A131:$A$625),$H130),$D130),
_xlpm.IsPrincipalRemainingZeroCondition,ROUND($H130,2)=0,
_xlpm.IsPrincipalRemainingBlankCondition,$H130="",
_xlpm.IsPeriodBlankCondition,ISBLANK($A131),
_xlpm.Calculation,IF(_xlpm.IsPeriodBlankCondition,"",IF(_xlpm.IsPrincipalRemainingBlankCondition,"",IF(_xlpm.IsPrincipalRemainingZeroCondition,"",_xlpm.Payment))),
_xlpm.Calculation
)</f>
        <v>1586.0104653907558</v>
      </c>
      <c r="E131" s="100">
        <f t="shared" si="12"/>
        <v>167389.58992272752</v>
      </c>
      <c r="F131" s="100" cm="1">
        <f t="array" ref="F131">_xlfn.LET(
_xlpm.InterestCalculation,$H130*($C131/12),
_xlpm.IsPrincipalRemainingZeroCondition,ROUND($H130,2)=0,
_xlpm.IsPrincipalRemainingBlankCondition,$H130="",
_xlpm.IsPeriodBlankCondition,ISBLANK($A131),
_xlpm.Calculation,IF(_xlpm.IsPeriodBlankCondition,"",IF(_xlpm.IsPrincipalRemainingBlankCondition,"",IF(_xlpm.IsPrincipalRemainingZeroCondition,"",_xlpm.InterestCalculation))),
_xlpm.Calculation
)</f>
        <v>1394.9132493560626</v>
      </c>
      <c r="G131" s="100">
        <f t="shared" si="7"/>
        <v>191.09721603469325</v>
      </c>
      <c r="H131" s="100">
        <f t="shared" si="8"/>
        <v>167198.49270669284</v>
      </c>
      <c r="I131" s="100">
        <f t="shared" si="9"/>
        <v>500</v>
      </c>
      <c r="J131" s="100">
        <f t="shared" si="10"/>
        <v>300</v>
      </c>
      <c r="K131" s="100">
        <f t="shared" si="13"/>
        <v>2386.0104653907556</v>
      </c>
      <c r="N131" s="100"/>
    </row>
    <row r="132" spans="1:14" x14ac:dyDescent="0.3">
      <c r="A132" s="92">
        <v>107</v>
      </c>
      <c r="B132" s="116">
        <f t="shared" si="11"/>
        <v>47058</v>
      </c>
      <c r="C132" s="152">
        <f>IF(ISBLANK($A132),"",'Variable Rate Mortgage Schedule'!$C135)</f>
        <v>0.1</v>
      </c>
      <c r="D132" s="153">
        <f>_xlfn.LET(
_xlpm.Payment,IF(OR($C132&lt;&gt;$C131,$C131=""),-PMT($C132/12,COUNT($A132:$A$625),$H131),$D131),
_xlpm.IsPrincipalRemainingZeroCondition,ROUND($H131,2)=0,
_xlpm.IsPrincipalRemainingBlankCondition,$H131="",
_xlpm.IsPeriodBlankCondition,ISBLANK($A132),
_xlpm.Calculation,IF(_xlpm.IsPeriodBlankCondition,"",IF(_xlpm.IsPrincipalRemainingBlankCondition,"",IF(_xlpm.IsPrincipalRemainingZeroCondition,"",_xlpm.Payment))),
_xlpm.Calculation
)</f>
        <v>1586.0104653907558</v>
      </c>
      <c r="E132" s="100">
        <f t="shared" si="12"/>
        <v>167198.49270669284</v>
      </c>
      <c r="F132" s="100" cm="1">
        <f t="array" ref="F132">_xlfn.LET(
_xlpm.InterestCalculation,$H131*($C132/12),
_xlpm.IsPrincipalRemainingZeroCondition,ROUND($H131,2)=0,
_xlpm.IsPrincipalRemainingBlankCondition,$H131="",
_xlpm.IsPeriodBlankCondition,ISBLANK($A132),
_xlpm.Calculation,IF(_xlpm.IsPeriodBlankCondition,"",IF(_xlpm.IsPrincipalRemainingBlankCondition,"",IF(_xlpm.IsPrincipalRemainingZeroCondition,"",_xlpm.InterestCalculation))),
_xlpm.Calculation
)</f>
        <v>1393.3207725557736</v>
      </c>
      <c r="G132" s="100">
        <f t="shared" si="7"/>
        <v>192.68969283498222</v>
      </c>
      <c r="H132" s="100">
        <f t="shared" si="8"/>
        <v>167005.80301385786</v>
      </c>
      <c r="I132" s="100">
        <f t="shared" si="9"/>
        <v>500</v>
      </c>
      <c r="J132" s="100">
        <f t="shared" si="10"/>
        <v>300</v>
      </c>
      <c r="K132" s="100">
        <f t="shared" si="13"/>
        <v>2386.0104653907556</v>
      </c>
      <c r="N132" s="100"/>
    </row>
    <row r="133" spans="1:14" x14ac:dyDescent="0.3">
      <c r="A133" s="92">
        <v>108</v>
      </c>
      <c r="B133" s="116">
        <f t="shared" si="11"/>
        <v>47088</v>
      </c>
      <c r="C133" s="152">
        <f>IF(ISBLANK($A133),"",'Variable Rate Mortgage Schedule'!$C136)</f>
        <v>0.1</v>
      </c>
      <c r="D133" s="153">
        <f>_xlfn.LET(
_xlpm.Payment,IF(OR($C133&lt;&gt;$C132,$C132=""),-PMT($C133/12,COUNT($A133:$A$625),$H132),$D132),
_xlpm.IsPrincipalRemainingZeroCondition,ROUND($H132,2)=0,
_xlpm.IsPrincipalRemainingBlankCondition,$H132="",
_xlpm.IsPeriodBlankCondition,ISBLANK($A133),
_xlpm.Calculation,IF(_xlpm.IsPeriodBlankCondition,"",IF(_xlpm.IsPrincipalRemainingBlankCondition,"",IF(_xlpm.IsPrincipalRemainingZeroCondition,"",_xlpm.Payment))),
_xlpm.Calculation
)</f>
        <v>1586.0104653907558</v>
      </c>
      <c r="E133" s="100">
        <f t="shared" si="12"/>
        <v>167005.80301385786</v>
      </c>
      <c r="F133" s="100" cm="1">
        <f t="array" ref="F133">_xlfn.LET(
_xlpm.InterestCalculation,$H132*($C133/12),
_xlpm.IsPrincipalRemainingZeroCondition,ROUND($H132,2)=0,
_xlpm.IsPrincipalRemainingBlankCondition,$H132="",
_xlpm.IsPeriodBlankCondition,ISBLANK($A133),
_xlpm.Calculation,IF(_xlpm.IsPeriodBlankCondition,"",IF(_xlpm.IsPrincipalRemainingBlankCondition,"",IF(_xlpm.IsPrincipalRemainingZeroCondition,"",_xlpm.InterestCalculation))),
_xlpm.Calculation
)</f>
        <v>1391.7150251154821</v>
      </c>
      <c r="G133" s="100">
        <f t="shared" si="7"/>
        <v>194.29544027527368</v>
      </c>
      <c r="H133" s="100">
        <f t="shared" si="8"/>
        <v>166811.50757358258</v>
      </c>
      <c r="I133" s="100">
        <f t="shared" si="9"/>
        <v>500</v>
      </c>
      <c r="J133" s="100">
        <f t="shared" si="10"/>
        <v>300</v>
      </c>
      <c r="K133" s="100">
        <f t="shared" si="13"/>
        <v>2386.0104653907556</v>
      </c>
      <c r="N133" s="100"/>
    </row>
    <row r="134" spans="1:14" x14ac:dyDescent="0.3">
      <c r="A134" s="92">
        <v>109</v>
      </c>
      <c r="B134" s="116">
        <f t="shared" si="11"/>
        <v>47119</v>
      </c>
      <c r="C134" s="152">
        <f>IF(ISBLANK($A134),"",'Variable Rate Mortgage Schedule'!$C137)</f>
        <v>0.1</v>
      </c>
      <c r="D134" s="153">
        <f>_xlfn.LET(
_xlpm.Payment,IF(OR($C134&lt;&gt;$C133,$C133=""),-PMT($C134/12,COUNT($A134:$A$625),$H133),$D133),
_xlpm.IsPrincipalRemainingZeroCondition,ROUND($H133,2)=0,
_xlpm.IsPrincipalRemainingBlankCondition,$H133="",
_xlpm.IsPeriodBlankCondition,ISBLANK($A134),
_xlpm.Calculation,IF(_xlpm.IsPeriodBlankCondition,"",IF(_xlpm.IsPrincipalRemainingBlankCondition,"",IF(_xlpm.IsPrincipalRemainingZeroCondition,"",_xlpm.Payment))),
_xlpm.Calculation
)</f>
        <v>1586.0104653907558</v>
      </c>
      <c r="E134" s="100">
        <f t="shared" si="12"/>
        <v>166811.50757358258</v>
      </c>
      <c r="F134" s="100" cm="1">
        <f t="array" ref="F134">_xlfn.LET(
_xlpm.InterestCalculation,$H133*($C134/12),
_xlpm.IsPrincipalRemainingZeroCondition,ROUND($H133,2)=0,
_xlpm.IsPrincipalRemainingBlankCondition,$H133="",
_xlpm.IsPeriodBlankCondition,ISBLANK($A134),
_xlpm.Calculation,IF(_xlpm.IsPeriodBlankCondition,"",IF(_xlpm.IsPrincipalRemainingBlankCondition,"",IF(_xlpm.IsPrincipalRemainingZeroCondition,"",_xlpm.InterestCalculation))),
_xlpm.Calculation
)</f>
        <v>1390.0958964465215</v>
      </c>
      <c r="G134" s="100">
        <f t="shared" si="7"/>
        <v>195.91456894423436</v>
      </c>
      <c r="H134" s="100">
        <f t="shared" si="8"/>
        <v>166615.59300463836</v>
      </c>
      <c r="I134" s="100">
        <f t="shared" si="9"/>
        <v>500</v>
      </c>
      <c r="J134" s="100">
        <f t="shared" si="10"/>
        <v>300</v>
      </c>
      <c r="K134" s="100">
        <f t="shared" si="13"/>
        <v>2386.0104653907556</v>
      </c>
      <c r="N134" s="100"/>
    </row>
    <row r="135" spans="1:14" x14ac:dyDescent="0.3">
      <c r="A135" s="92">
        <v>110</v>
      </c>
      <c r="B135" s="116">
        <f t="shared" si="11"/>
        <v>47150</v>
      </c>
      <c r="C135" s="152">
        <f>IF(ISBLANK($A135),"",'Variable Rate Mortgage Schedule'!$C138)</f>
        <v>0.1</v>
      </c>
      <c r="D135" s="153">
        <f>_xlfn.LET(
_xlpm.Payment,IF(OR($C135&lt;&gt;$C134,$C134=""),-PMT($C135/12,COUNT($A135:$A$625),$H134),$D134),
_xlpm.IsPrincipalRemainingZeroCondition,ROUND($H134,2)=0,
_xlpm.IsPrincipalRemainingBlankCondition,$H134="",
_xlpm.IsPeriodBlankCondition,ISBLANK($A135),
_xlpm.Calculation,IF(_xlpm.IsPeriodBlankCondition,"",IF(_xlpm.IsPrincipalRemainingBlankCondition,"",IF(_xlpm.IsPrincipalRemainingZeroCondition,"",_xlpm.Payment))),
_xlpm.Calculation
)</f>
        <v>1586.0104653907558</v>
      </c>
      <c r="E135" s="100">
        <f t="shared" si="12"/>
        <v>166615.59300463836</v>
      </c>
      <c r="F135" s="100" cm="1">
        <f t="array" ref="F135">_xlfn.LET(
_xlpm.InterestCalculation,$H134*($C135/12),
_xlpm.IsPrincipalRemainingZeroCondition,ROUND($H134,2)=0,
_xlpm.IsPrincipalRemainingBlankCondition,$H134="",
_xlpm.IsPeriodBlankCondition,ISBLANK($A135),
_xlpm.Calculation,IF(_xlpm.IsPeriodBlankCondition,"",IF(_xlpm.IsPrincipalRemainingBlankCondition,"",IF(_xlpm.IsPrincipalRemainingZeroCondition,"",_xlpm.InterestCalculation))),
_xlpm.Calculation
)</f>
        <v>1388.4632750386529</v>
      </c>
      <c r="G135" s="100">
        <f t="shared" si="7"/>
        <v>197.54719035210292</v>
      </c>
      <c r="H135" s="100">
        <f t="shared" si="8"/>
        <v>166418.04581428625</v>
      </c>
      <c r="I135" s="100">
        <f t="shared" si="9"/>
        <v>500</v>
      </c>
      <c r="J135" s="100">
        <f t="shared" si="10"/>
        <v>300</v>
      </c>
      <c r="K135" s="100">
        <f t="shared" si="13"/>
        <v>2386.0104653907556</v>
      </c>
      <c r="N135" s="100"/>
    </row>
    <row r="136" spans="1:14" x14ac:dyDescent="0.3">
      <c r="A136" s="92">
        <v>111</v>
      </c>
      <c r="B136" s="116">
        <f t="shared" si="11"/>
        <v>47178</v>
      </c>
      <c r="C136" s="152">
        <f>IF(ISBLANK($A136),"",'Variable Rate Mortgage Schedule'!$C139)</f>
        <v>0.1</v>
      </c>
      <c r="D136" s="153">
        <f>_xlfn.LET(
_xlpm.Payment,IF(OR($C136&lt;&gt;$C135,$C135=""),-PMT($C136/12,COUNT($A136:$A$625),$H135),$D135),
_xlpm.IsPrincipalRemainingZeroCondition,ROUND($H135,2)=0,
_xlpm.IsPrincipalRemainingBlankCondition,$H135="",
_xlpm.IsPeriodBlankCondition,ISBLANK($A136),
_xlpm.Calculation,IF(_xlpm.IsPeriodBlankCondition,"",IF(_xlpm.IsPrincipalRemainingBlankCondition,"",IF(_xlpm.IsPrincipalRemainingZeroCondition,"",_xlpm.Payment))),
_xlpm.Calculation
)</f>
        <v>1586.0104653907558</v>
      </c>
      <c r="E136" s="100">
        <f t="shared" si="12"/>
        <v>166418.04581428625</v>
      </c>
      <c r="F136" s="100" cm="1">
        <f t="array" ref="F136">_xlfn.LET(
_xlpm.InterestCalculation,$H135*($C136/12),
_xlpm.IsPrincipalRemainingZeroCondition,ROUND($H135,2)=0,
_xlpm.IsPrincipalRemainingBlankCondition,$H135="",
_xlpm.IsPeriodBlankCondition,ISBLANK($A136),
_xlpm.Calculation,IF(_xlpm.IsPeriodBlankCondition,"",IF(_xlpm.IsPrincipalRemainingBlankCondition,"",IF(_xlpm.IsPrincipalRemainingZeroCondition,"",_xlpm.InterestCalculation))),
_xlpm.Calculation
)</f>
        <v>1386.8170484523853</v>
      </c>
      <c r="G136" s="100">
        <f t="shared" si="7"/>
        <v>199.19341693837055</v>
      </c>
      <c r="H136" s="100">
        <f t="shared" si="8"/>
        <v>166218.85239734789</v>
      </c>
      <c r="I136" s="100">
        <f t="shared" si="9"/>
        <v>500</v>
      </c>
      <c r="J136" s="100">
        <f t="shared" si="10"/>
        <v>300</v>
      </c>
      <c r="K136" s="100">
        <f t="shared" si="13"/>
        <v>2386.0104653907556</v>
      </c>
      <c r="N136" s="100"/>
    </row>
    <row r="137" spans="1:14" x14ac:dyDescent="0.3">
      <c r="A137" s="92">
        <v>112</v>
      </c>
      <c r="B137" s="116">
        <f t="shared" si="11"/>
        <v>47209</v>
      </c>
      <c r="C137" s="152">
        <f>IF(ISBLANK($A137),"",'Variable Rate Mortgage Schedule'!$C140)</f>
        <v>0.1</v>
      </c>
      <c r="D137" s="153">
        <f>_xlfn.LET(
_xlpm.Payment,IF(OR($C137&lt;&gt;$C136,$C136=""),-PMT($C137/12,COUNT($A137:$A$625),$H136),$D136),
_xlpm.IsPrincipalRemainingZeroCondition,ROUND($H136,2)=0,
_xlpm.IsPrincipalRemainingBlankCondition,$H136="",
_xlpm.IsPeriodBlankCondition,ISBLANK($A137),
_xlpm.Calculation,IF(_xlpm.IsPeriodBlankCondition,"",IF(_xlpm.IsPrincipalRemainingBlankCondition,"",IF(_xlpm.IsPrincipalRemainingZeroCondition,"",_xlpm.Payment))),
_xlpm.Calculation
)</f>
        <v>1586.0104653907558</v>
      </c>
      <c r="E137" s="100">
        <f t="shared" si="12"/>
        <v>166218.85239734789</v>
      </c>
      <c r="F137" s="100" cm="1">
        <f t="array" ref="F137">_xlfn.LET(
_xlpm.InterestCalculation,$H136*($C137/12),
_xlpm.IsPrincipalRemainingZeroCondition,ROUND($H136,2)=0,
_xlpm.IsPrincipalRemainingBlankCondition,$H136="",
_xlpm.IsPeriodBlankCondition,ISBLANK($A137),
_xlpm.Calculation,IF(_xlpm.IsPeriodBlankCondition,"",IF(_xlpm.IsPrincipalRemainingBlankCondition,"",IF(_xlpm.IsPrincipalRemainingZeroCondition,"",_xlpm.InterestCalculation))),
_xlpm.Calculation
)</f>
        <v>1385.1571033112323</v>
      </c>
      <c r="G137" s="100">
        <f t="shared" si="7"/>
        <v>200.85336207952355</v>
      </c>
      <c r="H137" s="100">
        <f t="shared" si="8"/>
        <v>166017.99903526835</v>
      </c>
      <c r="I137" s="100">
        <f t="shared" si="9"/>
        <v>500</v>
      </c>
      <c r="J137" s="100">
        <f t="shared" si="10"/>
        <v>300</v>
      </c>
      <c r="K137" s="100">
        <f t="shared" si="13"/>
        <v>2386.0104653907556</v>
      </c>
      <c r="N137" s="100"/>
    </row>
    <row r="138" spans="1:14" x14ac:dyDescent="0.3">
      <c r="A138" s="92">
        <v>113</v>
      </c>
      <c r="B138" s="116">
        <f t="shared" si="11"/>
        <v>47239</v>
      </c>
      <c r="C138" s="152">
        <f>IF(ISBLANK($A138),"",'Variable Rate Mortgage Schedule'!$C141)</f>
        <v>0.1</v>
      </c>
      <c r="D138" s="153">
        <f>_xlfn.LET(
_xlpm.Payment,IF(OR($C138&lt;&gt;$C137,$C137=""),-PMT($C138/12,COUNT($A138:$A$625),$H137),$D137),
_xlpm.IsPrincipalRemainingZeroCondition,ROUND($H137,2)=0,
_xlpm.IsPrincipalRemainingBlankCondition,$H137="",
_xlpm.IsPeriodBlankCondition,ISBLANK($A138),
_xlpm.Calculation,IF(_xlpm.IsPeriodBlankCondition,"",IF(_xlpm.IsPrincipalRemainingBlankCondition,"",IF(_xlpm.IsPrincipalRemainingZeroCondition,"",_xlpm.Payment))),
_xlpm.Calculation
)</f>
        <v>1586.0104653907558</v>
      </c>
      <c r="E138" s="100">
        <f t="shared" si="12"/>
        <v>166017.99903526835</v>
      </c>
      <c r="F138" s="100" cm="1">
        <f t="array" ref="F138">_xlfn.LET(
_xlpm.InterestCalculation,$H137*($C138/12),
_xlpm.IsPrincipalRemainingZeroCondition,ROUND($H137,2)=0,
_xlpm.IsPrincipalRemainingBlankCondition,$H137="",
_xlpm.IsPeriodBlankCondition,ISBLANK($A138),
_xlpm.Calculation,IF(_xlpm.IsPeriodBlankCondition,"",IF(_xlpm.IsPrincipalRemainingBlankCondition,"",IF(_xlpm.IsPrincipalRemainingZeroCondition,"",_xlpm.InterestCalculation))),
_xlpm.Calculation
)</f>
        <v>1383.4833252939029</v>
      </c>
      <c r="G138" s="100">
        <f t="shared" si="7"/>
        <v>202.52714009685292</v>
      </c>
      <c r="H138" s="100">
        <f t="shared" si="8"/>
        <v>165815.4718951715</v>
      </c>
      <c r="I138" s="100">
        <f t="shared" si="9"/>
        <v>500</v>
      </c>
      <c r="J138" s="100">
        <f t="shared" si="10"/>
        <v>300</v>
      </c>
      <c r="K138" s="100">
        <f t="shared" si="13"/>
        <v>2386.0104653907556</v>
      </c>
      <c r="N138" s="100"/>
    </row>
    <row r="139" spans="1:14" x14ac:dyDescent="0.3">
      <c r="A139" s="92">
        <v>114</v>
      </c>
      <c r="B139" s="116">
        <f t="shared" si="11"/>
        <v>47270</v>
      </c>
      <c r="C139" s="152">
        <f>IF(ISBLANK($A139),"",'Variable Rate Mortgage Schedule'!$C142)</f>
        <v>0.1</v>
      </c>
      <c r="D139" s="153">
        <f>_xlfn.LET(
_xlpm.Payment,IF(OR($C139&lt;&gt;$C138,$C138=""),-PMT($C139/12,COUNT($A139:$A$625),$H138),$D138),
_xlpm.IsPrincipalRemainingZeroCondition,ROUND($H138,2)=0,
_xlpm.IsPrincipalRemainingBlankCondition,$H138="",
_xlpm.IsPeriodBlankCondition,ISBLANK($A139),
_xlpm.Calculation,IF(_xlpm.IsPeriodBlankCondition,"",IF(_xlpm.IsPrincipalRemainingBlankCondition,"",IF(_xlpm.IsPrincipalRemainingZeroCondition,"",_xlpm.Payment))),
_xlpm.Calculation
)</f>
        <v>1586.0104653907558</v>
      </c>
      <c r="E139" s="100">
        <f t="shared" si="12"/>
        <v>165815.4718951715</v>
      </c>
      <c r="F139" s="100" cm="1">
        <f t="array" ref="F139">_xlfn.LET(
_xlpm.InterestCalculation,$H138*($C139/12),
_xlpm.IsPrincipalRemainingZeroCondition,ROUND($H138,2)=0,
_xlpm.IsPrincipalRemainingBlankCondition,$H138="",
_xlpm.IsPeriodBlankCondition,ISBLANK($A139),
_xlpm.Calculation,IF(_xlpm.IsPeriodBlankCondition,"",IF(_xlpm.IsPrincipalRemainingBlankCondition,"",IF(_xlpm.IsPrincipalRemainingZeroCondition,"",_xlpm.InterestCalculation))),
_xlpm.Calculation
)</f>
        <v>1381.7955991264291</v>
      </c>
      <c r="G139" s="100">
        <f t="shared" si="7"/>
        <v>204.2148662643267</v>
      </c>
      <c r="H139" s="100">
        <f t="shared" si="8"/>
        <v>165611.25702890719</v>
      </c>
      <c r="I139" s="100">
        <f t="shared" si="9"/>
        <v>500</v>
      </c>
      <c r="J139" s="100">
        <f t="shared" si="10"/>
        <v>300</v>
      </c>
      <c r="K139" s="100">
        <f t="shared" si="13"/>
        <v>2386.0104653907556</v>
      </c>
      <c r="N139" s="100"/>
    </row>
    <row r="140" spans="1:14" x14ac:dyDescent="0.3">
      <c r="A140" s="92">
        <v>115</v>
      </c>
      <c r="B140" s="116">
        <f t="shared" si="11"/>
        <v>47300</v>
      </c>
      <c r="C140" s="152">
        <f>IF(ISBLANK($A140),"",'Variable Rate Mortgage Schedule'!$C143)</f>
        <v>0.1</v>
      </c>
      <c r="D140" s="153">
        <f>_xlfn.LET(
_xlpm.Payment,IF(OR($C140&lt;&gt;$C139,$C139=""),-PMT($C140/12,COUNT($A140:$A$625),$H139),$D139),
_xlpm.IsPrincipalRemainingZeroCondition,ROUND($H139,2)=0,
_xlpm.IsPrincipalRemainingBlankCondition,$H139="",
_xlpm.IsPeriodBlankCondition,ISBLANK($A140),
_xlpm.Calculation,IF(_xlpm.IsPeriodBlankCondition,"",IF(_xlpm.IsPrincipalRemainingBlankCondition,"",IF(_xlpm.IsPrincipalRemainingZeroCondition,"",_xlpm.Payment))),
_xlpm.Calculation
)</f>
        <v>1586.0104653907558</v>
      </c>
      <c r="E140" s="100">
        <f t="shared" si="12"/>
        <v>165611.25702890719</v>
      </c>
      <c r="F140" s="100" cm="1">
        <f t="array" ref="F140">_xlfn.LET(
_xlpm.InterestCalculation,$H139*($C140/12),
_xlpm.IsPrincipalRemainingZeroCondition,ROUND($H139,2)=0,
_xlpm.IsPrincipalRemainingBlankCondition,$H139="",
_xlpm.IsPeriodBlankCondition,ISBLANK($A140),
_xlpm.Calculation,IF(_xlpm.IsPeriodBlankCondition,"",IF(_xlpm.IsPrincipalRemainingBlankCondition,"",IF(_xlpm.IsPrincipalRemainingZeroCondition,"",_xlpm.InterestCalculation))),
_xlpm.Calculation
)</f>
        <v>1380.0938085742266</v>
      </c>
      <c r="G140" s="100">
        <f t="shared" si="7"/>
        <v>205.91665681652921</v>
      </c>
      <c r="H140" s="100">
        <f t="shared" si="8"/>
        <v>165405.34037209066</v>
      </c>
      <c r="I140" s="100">
        <f t="shared" si="9"/>
        <v>500</v>
      </c>
      <c r="J140" s="100">
        <f t="shared" si="10"/>
        <v>300</v>
      </c>
      <c r="K140" s="100">
        <f t="shared" si="13"/>
        <v>2386.0104653907556</v>
      </c>
      <c r="N140" s="100"/>
    </row>
    <row r="141" spans="1:14" x14ac:dyDescent="0.3">
      <c r="A141" s="92">
        <v>116</v>
      </c>
      <c r="B141" s="116">
        <f t="shared" si="11"/>
        <v>47331</v>
      </c>
      <c r="C141" s="152">
        <f>IF(ISBLANK($A141),"",'Variable Rate Mortgage Schedule'!$C144)</f>
        <v>0.1</v>
      </c>
      <c r="D141" s="153">
        <f>_xlfn.LET(
_xlpm.Payment,IF(OR($C141&lt;&gt;$C140,$C140=""),-PMT($C141/12,COUNT($A141:$A$625),$H140),$D140),
_xlpm.IsPrincipalRemainingZeroCondition,ROUND($H140,2)=0,
_xlpm.IsPrincipalRemainingBlankCondition,$H140="",
_xlpm.IsPeriodBlankCondition,ISBLANK($A141),
_xlpm.Calculation,IF(_xlpm.IsPeriodBlankCondition,"",IF(_xlpm.IsPrincipalRemainingBlankCondition,"",IF(_xlpm.IsPrincipalRemainingZeroCondition,"",_xlpm.Payment))),
_xlpm.Calculation
)</f>
        <v>1586.0104653907558</v>
      </c>
      <c r="E141" s="100">
        <f t="shared" si="12"/>
        <v>165405.34037209066</v>
      </c>
      <c r="F141" s="100" cm="1">
        <f t="array" ref="F141">_xlfn.LET(
_xlpm.InterestCalculation,$H140*($C141/12),
_xlpm.IsPrincipalRemainingZeroCondition,ROUND($H140,2)=0,
_xlpm.IsPrincipalRemainingBlankCondition,$H140="",
_xlpm.IsPeriodBlankCondition,ISBLANK($A141),
_xlpm.Calculation,IF(_xlpm.IsPeriodBlankCondition,"",IF(_xlpm.IsPrincipalRemainingBlankCondition,"",IF(_xlpm.IsPrincipalRemainingZeroCondition,"",_xlpm.InterestCalculation))),
_xlpm.Calculation
)</f>
        <v>1378.3778364340887</v>
      </c>
      <c r="G141" s="100">
        <f t="shared" si="7"/>
        <v>207.63262895666708</v>
      </c>
      <c r="H141" s="100">
        <f t="shared" si="8"/>
        <v>165197.707743134</v>
      </c>
      <c r="I141" s="100">
        <f t="shared" si="9"/>
        <v>500</v>
      </c>
      <c r="J141" s="100">
        <f t="shared" si="10"/>
        <v>300</v>
      </c>
      <c r="K141" s="100">
        <f t="shared" si="13"/>
        <v>2386.0104653907556</v>
      </c>
      <c r="N141" s="100"/>
    </row>
    <row r="142" spans="1:14" x14ac:dyDescent="0.3">
      <c r="A142" s="92">
        <v>117</v>
      </c>
      <c r="B142" s="116">
        <f t="shared" si="11"/>
        <v>47362</v>
      </c>
      <c r="C142" s="152">
        <f>IF(ISBLANK($A142),"",'Variable Rate Mortgage Schedule'!$C145)</f>
        <v>0.1</v>
      </c>
      <c r="D142" s="153">
        <f>_xlfn.LET(
_xlpm.Payment,IF(OR($C142&lt;&gt;$C141,$C141=""),-PMT($C142/12,COUNT($A142:$A$625),$H141),$D141),
_xlpm.IsPrincipalRemainingZeroCondition,ROUND($H141,2)=0,
_xlpm.IsPrincipalRemainingBlankCondition,$H141="",
_xlpm.IsPeriodBlankCondition,ISBLANK($A142),
_xlpm.Calculation,IF(_xlpm.IsPeriodBlankCondition,"",IF(_xlpm.IsPrincipalRemainingBlankCondition,"",IF(_xlpm.IsPrincipalRemainingZeroCondition,"",_xlpm.Payment))),
_xlpm.Calculation
)</f>
        <v>1586.0104653907558</v>
      </c>
      <c r="E142" s="100">
        <f t="shared" si="12"/>
        <v>165197.707743134</v>
      </c>
      <c r="F142" s="100" cm="1">
        <f t="array" ref="F142">_xlfn.LET(
_xlpm.InterestCalculation,$H141*($C142/12),
_xlpm.IsPrincipalRemainingZeroCondition,ROUND($H141,2)=0,
_xlpm.IsPrincipalRemainingBlankCondition,$H141="",
_xlpm.IsPeriodBlankCondition,ISBLANK($A142),
_xlpm.Calculation,IF(_xlpm.IsPeriodBlankCondition,"",IF(_xlpm.IsPrincipalRemainingBlankCondition,"",IF(_xlpm.IsPrincipalRemainingZeroCondition,"",_xlpm.InterestCalculation))),
_xlpm.Calculation
)</f>
        <v>1376.6475645261166</v>
      </c>
      <c r="G142" s="100">
        <f t="shared" si="7"/>
        <v>209.36290086463919</v>
      </c>
      <c r="H142" s="100">
        <f t="shared" si="8"/>
        <v>164988.34484226935</v>
      </c>
      <c r="I142" s="100">
        <f t="shared" si="9"/>
        <v>500</v>
      </c>
      <c r="J142" s="100">
        <f t="shared" si="10"/>
        <v>300</v>
      </c>
      <c r="K142" s="100">
        <f t="shared" si="13"/>
        <v>2386.0104653907556</v>
      </c>
      <c r="N142" s="100"/>
    </row>
    <row r="143" spans="1:14" x14ac:dyDescent="0.3">
      <c r="A143" s="92">
        <v>118</v>
      </c>
      <c r="B143" s="116">
        <f t="shared" si="11"/>
        <v>47392</v>
      </c>
      <c r="C143" s="152">
        <f>IF(ISBLANK($A143),"",'Variable Rate Mortgage Schedule'!$C146)</f>
        <v>0.1</v>
      </c>
      <c r="D143" s="153">
        <f>_xlfn.LET(
_xlpm.Payment,IF(OR($C143&lt;&gt;$C142,$C142=""),-PMT($C143/12,COUNT($A143:$A$625),$H142),$D142),
_xlpm.IsPrincipalRemainingZeroCondition,ROUND($H142,2)=0,
_xlpm.IsPrincipalRemainingBlankCondition,$H142="",
_xlpm.IsPeriodBlankCondition,ISBLANK($A143),
_xlpm.Calculation,IF(_xlpm.IsPeriodBlankCondition,"",IF(_xlpm.IsPrincipalRemainingBlankCondition,"",IF(_xlpm.IsPrincipalRemainingZeroCondition,"",_xlpm.Payment))),
_xlpm.Calculation
)</f>
        <v>1586.0104653907558</v>
      </c>
      <c r="E143" s="100">
        <f t="shared" si="12"/>
        <v>164988.34484226935</v>
      </c>
      <c r="F143" s="100" cm="1">
        <f t="array" ref="F143">_xlfn.LET(
_xlpm.InterestCalculation,$H142*($C143/12),
_xlpm.IsPrincipalRemainingZeroCondition,ROUND($H142,2)=0,
_xlpm.IsPrincipalRemainingBlankCondition,$H142="",
_xlpm.IsPeriodBlankCondition,ISBLANK($A143),
_xlpm.Calculation,IF(_xlpm.IsPeriodBlankCondition,"",IF(_xlpm.IsPrincipalRemainingBlankCondition,"",IF(_xlpm.IsPrincipalRemainingZeroCondition,"",_xlpm.InterestCalculation))),
_xlpm.Calculation
)</f>
        <v>1374.9028736855778</v>
      </c>
      <c r="G143" s="100">
        <f t="shared" si="7"/>
        <v>211.10759170517804</v>
      </c>
      <c r="H143" s="100">
        <f t="shared" si="8"/>
        <v>164777.23725056418</v>
      </c>
      <c r="I143" s="100">
        <f t="shared" si="9"/>
        <v>500</v>
      </c>
      <c r="J143" s="100">
        <f t="shared" si="10"/>
        <v>300</v>
      </c>
      <c r="K143" s="100">
        <f t="shared" si="13"/>
        <v>2386.0104653907556</v>
      </c>
      <c r="N143" s="100"/>
    </row>
    <row r="144" spans="1:14" x14ac:dyDescent="0.3">
      <c r="A144" s="92">
        <v>119</v>
      </c>
      <c r="B144" s="116">
        <f t="shared" si="11"/>
        <v>47423</v>
      </c>
      <c r="C144" s="152">
        <f>IF(ISBLANK($A144),"",'Variable Rate Mortgage Schedule'!$C147)</f>
        <v>0.1</v>
      </c>
      <c r="D144" s="153">
        <f>_xlfn.LET(
_xlpm.Payment,IF(OR($C144&lt;&gt;$C143,$C143=""),-PMT($C144/12,COUNT($A144:$A$625),$H143),$D143),
_xlpm.IsPrincipalRemainingZeroCondition,ROUND($H143,2)=0,
_xlpm.IsPrincipalRemainingBlankCondition,$H143="",
_xlpm.IsPeriodBlankCondition,ISBLANK($A144),
_xlpm.Calculation,IF(_xlpm.IsPeriodBlankCondition,"",IF(_xlpm.IsPrincipalRemainingBlankCondition,"",IF(_xlpm.IsPrincipalRemainingZeroCondition,"",_xlpm.Payment))),
_xlpm.Calculation
)</f>
        <v>1586.0104653907558</v>
      </c>
      <c r="E144" s="100">
        <f t="shared" si="12"/>
        <v>164777.23725056418</v>
      </c>
      <c r="F144" s="100" cm="1">
        <f t="array" ref="F144">_xlfn.LET(
_xlpm.InterestCalculation,$H143*($C144/12),
_xlpm.IsPrincipalRemainingZeroCondition,ROUND($H143,2)=0,
_xlpm.IsPrincipalRemainingBlankCondition,$H143="",
_xlpm.IsPeriodBlankCondition,ISBLANK($A144),
_xlpm.Calculation,IF(_xlpm.IsPeriodBlankCondition,"",IF(_xlpm.IsPrincipalRemainingBlankCondition,"",IF(_xlpm.IsPrincipalRemainingZeroCondition,"",_xlpm.InterestCalculation))),
_xlpm.Calculation
)</f>
        <v>1373.1436437547015</v>
      </c>
      <c r="G144" s="100">
        <f t="shared" si="7"/>
        <v>212.86682163605428</v>
      </c>
      <c r="H144" s="100">
        <f t="shared" si="8"/>
        <v>164564.37042892812</v>
      </c>
      <c r="I144" s="100">
        <f t="shared" si="9"/>
        <v>500</v>
      </c>
      <c r="J144" s="100">
        <f t="shared" si="10"/>
        <v>300</v>
      </c>
      <c r="K144" s="100">
        <f t="shared" si="13"/>
        <v>2386.0104653907556</v>
      </c>
      <c r="N144" s="100"/>
    </row>
    <row r="145" spans="1:14" x14ac:dyDescent="0.3">
      <c r="A145" s="92">
        <v>120</v>
      </c>
      <c r="B145" s="116">
        <f t="shared" si="11"/>
        <v>47453</v>
      </c>
      <c r="C145" s="152">
        <f>IF(ISBLANK($A145),"",'Variable Rate Mortgage Schedule'!$C148)</f>
        <v>0.1</v>
      </c>
      <c r="D145" s="153">
        <f>_xlfn.LET(
_xlpm.Payment,IF(OR($C145&lt;&gt;$C144,$C144=""),-PMT($C145/12,COUNT($A145:$A$625),$H144),$D144),
_xlpm.IsPrincipalRemainingZeroCondition,ROUND($H144,2)=0,
_xlpm.IsPrincipalRemainingBlankCondition,$H144="",
_xlpm.IsPeriodBlankCondition,ISBLANK($A145),
_xlpm.Calculation,IF(_xlpm.IsPeriodBlankCondition,"",IF(_xlpm.IsPrincipalRemainingBlankCondition,"",IF(_xlpm.IsPrincipalRemainingZeroCondition,"",_xlpm.Payment))),
_xlpm.Calculation
)</f>
        <v>1586.0104653907558</v>
      </c>
      <c r="E145" s="100">
        <f t="shared" si="12"/>
        <v>164564.37042892812</v>
      </c>
      <c r="F145" s="100" cm="1">
        <f t="array" ref="F145">_xlfn.LET(
_xlpm.InterestCalculation,$H144*($C145/12),
_xlpm.IsPrincipalRemainingZeroCondition,ROUND($H144,2)=0,
_xlpm.IsPrincipalRemainingBlankCondition,$H144="",
_xlpm.IsPeriodBlankCondition,ISBLANK($A145),
_xlpm.Calculation,IF(_xlpm.IsPeriodBlankCondition,"",IF(_xlpm.IsPrincipalRemainingBlankCondition,"",IF(_xlpm.IsPrincipalRemainingZeroCondition,"",_xlpm.InterestCalculation))),
_xlpm.Calculation
)</f>
        <v>1371.3697535744009</v>
      </c>
      <c r="G145" s="100">
        <f t="shared" si="7"/>
        <v>214.64071181635495</v>
      </c>
      <c r="H145" s="100">
        <f t="shared" si="8"/>
        <v>164349.72971711177</v>
      </c>
      <c r="I145" s="100">
        <f t="shared" si="9"/>
        <v>500</v>
      </c>
      <c r="J145" s="100">
        <f t="shared" si="10"/>
        <v>300</v>
      </c>
      <c r="K145" s="100">
        <f t="shared" si="13"/>
        <v>2386.0104653907556</v>
      </c>
      <c r="N145" s="100"/>
    </row>
    <row r="146" spans="1:14" x14ac:dyDescent="0.3">
      <c r="A146" s="92">
        <v>121</v>
      </c>
      <c r="B146" s="116">
        <f t="shared" si="11"/>
        <v>47484</v>
      </c>
      <c r="C146" s="152">
        <f>IF(ISBLANK($A146),"",'Variable Rate Mortgage Schedule'!$C149)</f>
        <v>0.1</v>
      </c>
      <c r="D146" s="153">
        <f>_xlfn.LET(
_xlpm.Payment,IF(OR($C146&lt;&gt;$C145,$C145=""),-PMT($C146/12,COUNT($A146:$A$625),$H145),$D145),
_xlpm.IsPrincipalRemainingZeroCondition,ROUND($H145,2)=0,
_xlpm.IsPrincipalRemainingBlankCondition,$H145="",
_xlpm.IsPeriodBlankCondition,ISBLANK($A146),
_xlpm.Calculation,IF(_xlpm.IsPeriodBlankCondition,"",IF(_xlpm.IsPrincipalRemainingBlankCondition,"",IF(_xlpm.IsPrincipalRemainingZeroCondition,"",_xlpm.Payment))),
_xlpm.Calculation
)</f>
        <v>1586.0104653907558</v>
      </c>
      <c r="E146" s="100">
        <f t="shared" si="12"/>
        <v>164349.72971711177</v>
      </c>
      <c r="F146" s="100" cm="1">
        <f t="array" ref="F146">_xlfn.LET(
_xlpm.InterestCalculation,$H145*($C146/12),
_xlpm.IsPrincipalRemainingZeroCondition,ROUND($H145,2)=0,
_xlpm.IsPrincipalRemainingBlankCondition,$H145="",
_xlpm.IsPeriodBlankCondition,ISBLANK($A146),
_xlpm.Calculation,IF(_xlpm.IsPeriodBlankCondition,"",IF(_xlpm.IsPrincipalRemainingBlankCondition,"",IF(_xlpm.IsPrincipalRemainingZeroCondition,"",_xlpm.InterestCalculation))),
_xlpm.Calculation
)</f>
        <v>1369.5810809759314</v>
      </c>
      <c r="G146" s="100">
        <f t="shared" si="7"/>
        <v>216.42938441482443</v>
      </c>
      <c r="H146" s="100">
        <f t="shared" si="8"/>
        <v>164133.30033269693</v>
      </c>
      <c r="I146" s="100">
        <f t="shared" si="9"/>
        <v>500</v>
      </c>
      <c r="J146" s="100">
        <f t="shared" si="10"/>
        <v>300</v>
      </c>
      <c r="K146" s="100">
        <f t="shared" si="13"/>
        <v>2386.0104653907556</v>
      </c>
      <c r="N146" s="100"/>
    </row>
    <row r="147" spans="1:14" x14ac:dyDescent="0.3">
      <c r="A147" s="92">
        <v>122</v>
      </c>
      <c r="B147" s="116">
        <f t="shared" si="11"/>
        <v>47515</v>
      </c>
      <c r="C147" s="152">
        <f>IF(ISBLANK($A147),"",'Variable Rate Mortgage Schedule'!$C150)</f>
        <v>0.1</v>
      </c>
      <c r="D147" s="153">
        <f>_xlfn.LET(
_xlpm.Payment,IF(OR($C147&lt;&gt;$C146,$C146=""),-PMT($C147/12,COUNT($A147:$A$625),$H146),$D146),
_xlpm.IsPrincipalRemainingZeroCondition,ROUND($H146,2)=0,
_xlpm.IsPrincipalRemainingBlankCondition,$H146="",
_xlpm.IsPeriodBlankCondition,ISBLANK($A147),
_xlpm.Calculation,IF(_xlpm.IsPeriodBlankCondition,"",IF(_xlpm.IsPrincipalRemainingBlankCondition,"",IF(_xlpm.IsPrincipalRemainingZeroCondition,"",_xlpm.Payment))),
_xlpm.Calculation
)</f>
        <v>1586.0104653907558</v>
      </c>
      <c r="E147" s="100">
        <f t="shared" si="12"/>
        <v>164133.30033269693</v>
      </c>
      <c r="F147" s="100" cm="1">
        <f t="array" ref="F147">_xlfn.LET(
_xlpm.InterestCalculation,$H146*($C147/12),
_xlpm.IsPrincipalRemainingZeroCondition,ROUND($H146,2)=0,
_xlpm.IsPrincipalRemainingBlankCondition,$H146="",
_xlpm.IsPeriodBlankCondition,ISBLANK($A147),
_xlpm.Calculation,IF(_xlpm.IsPeriodBlankCondition,"",IF(_xlpm.IsPrincipalRemainingBlankCondition,"",IF(_xlpm.IsPrincipalRemainingZeroCondition,"",_xlpm.InterestCalculation))),
_xlpm.Calculation
)</f>
        <v>1367.7775027724745</v>
      </c>
      <c r="G147" s="100">
        <f t="shared" si="7"/>
        <v>218.23296261828136</v>
      </c>
      <c r="H147" s="100">
        <f t="shared" si="8"/>
        <v>163915.06737007864</v>
      </c>
      <c r="I147" s="100">
        <f t="shared" si="9"/>
        <v>500</v>
      </c>
      <c r="J147" s="100">
        <f t="shared" si="10"/>
        <v>300</v>
      </c>
      <c r="K147" s="100">
        <f t="shared" si="13"/>
        <v>2386.0104653907556</v>
      </c>
      <c r="N147" s="100"/>
    </row>
    <row r="148" spans="1:14" x14ac:dyDescent="0.3">
      <c r="A148" s="92">
        <v>123</v>
      </c>
      <c r="B148" s="116">
        <f t="shared" si="11"/>
        <v>47543</v>
      </c>
      <c r="C148" s="152">
        <f>IF(ISBLANK($A148),"",'Variable Rate Mortgage Schedule'!$C151)</f>
        <v>0.1</v>
      </c>
      <c r="D148" s="153">
        <f>_xlfn.LET(
_xlpm.Payment,IF(OR($C148&lt;&gt;$C147,$C147=""),-PMT($C148/12,COUNT($A148:$A$625),$H147),$D147),
_xlpm.IsPrincipalRemainingZeroCondition,ROUND($H147,2)=0,
_xlpm.IsPrincipalRemainingBlankCondition,$H147="",
_xlpm.IsPeriodBlankCondition,ISBLANK($A148),
_xlpm.Calculation,IF(_xlpm.IsPeriodBlankCondition,"",IF(_xlpm.IsPrincipalRemainingBlankCondition,"",IF(_xlpm.IsPrincipalRemainingZeroCondition,"",_xlpm.Payment))),
_xlpm.Calculation
)</f>
        <v>1586.0104653907558</v>
      </c>
      <c r="E148" s="100">
        <f t="shared" si="12"/>
        <v>163915.06737007864</v>
      </c>
      <c r="F148" s="100" cm="1">
        <f t="array" ref="F148">_xlfn.LET(
_xlpm.InterestCalculation,$H147*($C148/12),
_xlpm.IsPrincipalRemainingZeroCondition,ROUND($H147,2)=0,
_xlpm.IsPrincipalRemainingBlankCondition,$H147="",
_xlpm.IsPeriodBlankCondition,ISBLANK($A148),
_xlpm.Calculation,IF(_xlpm.IsPeriodBlankCondition,"",IF(_xlpm.IsPrincipalRemainingBlankCondition,"",IF(_xlpm.IsPrincipalRemainingZeroCondition,"",_xlpm.InterestCalculation))),
_xlpm.Calculation
)</f>
        <v>1365.9588947506554</v>
      </c>
      <c r="G148" s="100">
        <f t="shared" si="7"/>
        <v>220.05157064010041</v>
      </c>
      <c r="H148" s="100">
        <f t="shared" si="8"/>
        <v>163695.01579943855</v>
      </c>
      <c r="I148" s="100">
        <f t="shared" si="9"/>
        <v>500</v>
      </c>
      <c r="J148" s="100">
        <f t="shared" si="10"/>
        <v>300</v>
      </c>
      <c r="K148" s="100">
        <f t="shared" si="13"/>
        <v>2386.0104653907556</v>
      </c>
      <c r="N148" s="100"/>
    </row>
    <row r="149" spans="1:14" x14ac:dyDescent="0.3">
      <c r="A149" s="92">
        <v>124</v>
      </c>
      <c r="B149" s="116">
        <f t="shared" si="11"/>
        <v>47574</v>
      </c>
      <c r="C149" s="152">
        <f>IF(ISBLANK($A149),"",'Variable Rate Mortgage Schedule'!$C152)</f>
        <v>0.1</v>
      </c>
      <c r="D149" s="153">
        <f>_xlfn.LET(
_xlpm.Payment,IF(OR($C149&lt;&gt;$C148,$C148=""),-PMT($C149/12,COUNT($A149:$A$625),$H148),$D148),
_xlpm.IsPrincipalRemainingZeroCondition,ROUND($H148,2)=0,
_xlpm.IsPrincipalRemainingBlankCondition,$H148="",
_xlpm.IsPeriodBlankCondition,ISBLANK($A149),
_xlpm.Calculation,IF(_xlpm.IsPeriodBlankCondition,"",IF(_xlpm.IsPrincipalRemainingBlankCondition,"",IF(_xlpm.IsPrincipalRemainingZeroCondition,"",_xlpm.Payment))),
_xlpm.Calculation
)</f>
        <v>1586.0104653907558</v>
      </c>
      <c r="E149" s="100">
        <f t="shared" si="12"/>
        <v>163695.01579943855</v>
      </c>
      <c r="F149" s="100" cm="1">
        <f t="array" ref="F149">_xlfn.LET(
_xlpm.InterestCalculation,$H148*($C149/12),
_xlpm.IsPrincipalRemainingZeroCondition,ROUND($H148,2)=0,
_xlpm.IsPrincipalRemainingBlankCondition,$H148="",
_xlpm.IsPeriodBlankCondition,ISBLANK($A149),
_xlpm.Calculation,IF(_xlpm.IsPeriodBlankCondition,"",IF(_xlpm.IsPrincipalRemainingBlankCondition,"",IF(_xlpm.IsPrincipalRemainingZeroCondition,"",_xlpm.InterestCalculation))),
_xlpm.Calculation
)</f>
        <v>1364.125131661988</v>
      </c>
      <c r="G149" s="100">
        <f t="shared" si="7"/>
        <v>221.88533372876782</v>
      </c>
      <c r="H149" s="100">
        <f t="shared" si="8"/>
        <v>163473.13046570978</v>
      </c>
      <c r="I149" s="100">
        <f t="shared" si="9"/>
        <v>500</v>
      </c>
      <c r="J149" s="100">
        <f t="shared" si="10"/>
        <v>300</v>
      </c>
      <c r="K149" s="100">
        <f t="shared" si="13"/>
        <v>2386.0104653907556</v>
      </c>
      <c r="N149" s="100"/>
    </row>
    <row r="150" spans="1:14" x14ac:dyDescent="0.3">
      <c r="A150" s="92">
        <v>125</v>
      </c>
      <c r="B150" s="116">
        <f t="shared" si="11"/>
        <v>47604</v>
      </c>
      <c r="C150" s="152">
        <f>IF(ISBLANK($A150),"",'Variable Rate Mortgage Schedule'!$C153)</f>
        <v>0.1</v>
      </c>
      <c r="D150" s="153">
        <f>_xlfn.LET(
_xlpm.Payment,IF(OR($C150&lt;&gt;$C149,$C149=""),-PMT($C150/12,COUNT($A150:$A$625),$H149),$D149),
_xlpm.IsPrincipalRemainingZeroCondition,ROUND($H149,2)=0,
_xlpm.IsPrincipalRemainingBlankCondition,$H149="",
_xlpm.IsPeriodBlankCondition,ISBLANK($A150),
_xlpm.Calculation,IF(_xlpm.IsPeriodBlankCondition,"",IF(_xlpm.IsPrincipalRemainingBlankCondition,"",IF(_xlpm.IsPrincipalRemainingZeroCondition,"",_xlpm.Payment))),
_xlpm.Calculation
)</f>
        <v>1586.0104653907558</v>
      </c>
      <c r="E150" s="100">
        <f t="shared" si="12"/>
        <v>163473.13046570978</v>
      </c>
      <c r="F150" s="100" cm="1">
        <f t="array" ref="F150">_xlfn.LET(
_xlpm.InterestCalculation,$H149*($C150/12),
_xlpm.IsPrincipalRemainingZeroCondition,ROUND($H149,2)=0,
_xlpm.IsPrincipalRemainingBlankCondition,$H149="",
_xlpm.IsPeriodBlankCondition,ISBLANK($A150),
_xlpm.Calculation,IF(_xlpm.IsPeriodBlankCondition,"",IF(_xlpm.IsPrincipalRemainingBlankCondition,"",IF(_xlpm.IsPrincipalRemainingZeroCondition,"",_xlpm.InterestCalculation))),
_xlpm.Calculation
)</f>
        <v>1362.276087214248</v>
      </c>
      <c r="G150" s="100">
        <f t="shared" si="7"/>
        <v>223.73437817650779</v>
      </c>
      <c r="H150" s="100">
        <f t="shared" si="8"/>
        <v>163249.39608753327</v>
      </c>
      <c r="I150" s="100">
        <f t="shared" si="9"/>
        <v>500</v>
      </c>
      <c r="J150" s="100">
        <f t="shared" si="10"/>
        <v>300</v>
      </c>
      <c r="K150" s="100">
        <f t="shared" si="13"/>
        <v>2386.0104653907556</v>
      </c>
      <c r="N150" s="100"/>
    </row>
    <row r="151" spans="1:14" x14ac:dyDescent="0.3">
      <c r="A151" s="92">
        <v>126</v>
      </c>
      <c r="B151" s="116">
        <f t="shared" si="11"/>
        <v>47635</v>
      </c>
      <c r="C151" s="152">
        <f>IF(ISBLANK($A151),"",'Variable Rate Mortgage Schedule'!$C154)</f>
        <v>0.1</v>
      </c>
      <c r="D151" s="153">
        <f>_xlfn.LET(
_xlpm.Payment,IF(OR($C151&lt;&gt;$C150,$C150=""),-PMT($C151/12,COUNT($A151:$A$625),$H150),$D150),
_xlpm.IsPrincipalRemainingZeroCondition,ROUND($H150,2)=0,
_xlpm.IsPrincipalRemainingBlankCondition,$H150="",
_xlpm.IsPeriodBlankCondition,ISBLANK($A151),
_xlpm.Calculation,IF(_xlpm.IsPeriodBlankCondition,"",IF(_xlpm.IsPrincipalRemainingBlankCondition,"",IF(_xlpm.IsPrincipalRemainingZeroCondition,"",_xlpm.Payment))),
_xlpm.Calculation
)</f>
        <v>1586.0104653907558</v>
      </c>
      <c r="E151" s="100">
        <f t="shared" si="12"/>
        <v>163249.39608753327</v>
      </c>
      <c r="F151" s="100" cm="1">
        <f t="array" ref="F151">_xlfn.LET(
_xlpm.InterestCalculation,$H150*($C151/12),
_xlpm.IsPrincipalRemainingZeroCondition,ROUND($H150,2)=0,
_xlpm.IsPrincipalRemainingBlankCondition,$H150="",
_xlpm.IsPeriodBlankCondition,ISBLANK($A151),
_xlpm.Calculation,IF(_xlpm.IsPeriodBlankCondition,"",IF(_xlpm.IsPrincipalRemainingBlankCondition,"",IF(_xlpm.IsPrincipalRemainingZeroCondition,"",_xlpm.InterestCalculation))),
_xlpm.Calculation
)</f>
        <v>1360.4116340627772</v>
      </c>
      <c r="G151" s="100">
        <f t="shared" si="7"/>
        <v>225.59883132797859</v>
      </c>
      <c r="H151" s="100">
        <f t="shared" si="8"/>
        <v>163023.79725620529</v>
      </c>
      <c r="I151" s="100">
        <f t="shared" si="9"/>
        <v>500</v>
      </c>
      <c r="J151" s="100">
        <f t="shared" si="10"/>
        <v>300</v>
      </c>
      <c r="K151" s="100">
        <f t="shared" si="13"/>
        <v>2386.0104653907556</v>
      </c>
      <c r="N151" s="100"/>
    </row>
    <row r="152" spans="1:14" x14ac:dyDescent="0.3">
      <c r="A152" s="92">
        <v>127</v>
      </c>
      <c r="B152" s="116">
        <f t="shared" si="11"/>
        <v>47665</v>
      </c>
      <c r="C152" s="152">
        <f>IF(ISBLANK($A152),"",'Variable Rate Mortgage Schedule'!$C155)</f>
        <v>0.1</v>
      </c>
      <c r="D152" s="153">
        <f>_xlfn.LET(
_xlpm.Payment,IF(OR($C152&lt;&gt;$C151,$C151=""),-PMT($C152/12,COUNT($A152:$A$625),$H151),$D151),
_xlpm.IsPrincipalRemainingZeroCondition,ROUND($H151,2)=0,
_xlpm.IsPrincipalRemainingBlankCondition,$H151="",
_xlpm.IsPeriodBlankCondition,ISBLANK($A152),
_xlpm.Calculation,IF(_xlpm.IsPeriodBlankCondition,"",IF(_xlpm.IsPrincipalRemainingBlankCondition,"",IF(_xlpm.IsPrincipalRemainingZeroCondition,"",_xlpm.Payment))),
_xlpm.Calculation
)</f>
        <v>1586.0104653907558</v>
      </c>
      <c r="E152" s="100">
        <f t="shared" si="12"/>
        <v>163023.79725620529</v>
      </c>
      <c r="F152" s="100" cm="1">
        <f t="array" ref="F152">_xlfn.LET(
_xlpm.InterestCalculation,$H151*($C152/12),
_xlpm.IsPrincipalRemainingZeroCondition,ROUND($H151,2)=0,
_xlpm.IsPrincipalRemainingBlankCondition,$H151="",
_xlpm.IsPeriodBlankCondition,ISBLANK($A152),
_xlpm.Calculation,IF(_xlpm.IsPeriodBlankCondition,"",IF(_xlpm.IsPrincipalRemainingBlankCondition,"",IF(_xlpm.IsPrincipalRemainingZeroCondition,"",_xlpm.InterestCalculation))),
_xlpm.Calculation
)</f>
        <v>1358.5316438017107</v>
      </c>
      <c r="G152" s="100">
        <f t="shared" si="7"/>
        <v>227.47882158904508</v>
      </c>
      <c r="H152" s="100">
        <f t="shared" si="8"/>
        <v>162796.31843461623</v>
      </c>
      <c r="I152" s="100">
        <f t="shared" si="9"/>
        <v>500</v>
      </c>
      <c r="J152" s="100">
        <f t="shared" si="10"/>
        <v>300</v>
      </c>
      <c r="K152" s="100">
        <f t="shared" si="13"/>
        <v>2386.0104653907556</v>
      </c>
      <c r="N152" s="100"/>
    </row>
    <row r="153" spans="1:14" x14ac:dyDescent="0.3">
      <c r="A153" s="92">
        <v>128</v>
      </c>
      <c r="B153" s="116">
        <f t="shared" si="11"/>
        <v>47696</v>
      </c>
      <c r="C153" s="152">
        <f>IF(ISBLANK($A153),"",'Variable Rate Mortgage Schedule'!$C156)</f>
        <v>0.1</v>
      </c>
      <c r="D153" s="153">
        <f>_xlfn.LET(
_xlpm.Payment,IF(OR($C153&lt;&gt;$C152,$C152=""),-PMT($C153/12,COUNT($A153:$A$625),$H152),$D152),
_xlpm.IsPrincipalRemainingZeroCondition,ROUND($H152,2)=0,
_xlpm.IsPrincipalRemainingBlankCondition,$H152="",
_xlpm.IsPeriodBlankCondition,ISBLANK($A153),
_xlpm.Calculation,IF(_xlpm.IsPeriodBlankCondition,"",IF(_xlpm.IsPrincipalRemainingBlankCondition,"",IF(_xlpm.IsPrincipalRemainingZeroCondition,"",_xlpm.Payment))),
_xlpm.Calculation
)</f>
        <v>1586.0104653907558</v>
      </c>
      <c r="E153" s="100">
        <f t="shared" si="12"/>
        <v>162796.31843461623</v>
      </c>
      <c r="F153" s="100" cm="1">
        <f t="array" ref="F153">_xlfn.LET(
_xlpm.InterestCalculation,$H152*($C153/12),
_xlpm.IsPrincipalRemainingZeroCondition,ROUND($H152,2)=0,
_xlpm.IsPrincipalRemainingBlankCondition,$H152="",
_xlpm.IsPeriodBlankCondition,ISBLANK($A153),
_xlpm.Calculation,IF(_xlpm.IsPeriodBlankCondition,"",IF(_xlpm.IsPrincipalRemainingBlankCondition,"",IF(_xlpm.IsPrincipalRemainingZeroCondition,"",_xlpm.InterestCalculation))),
_xlpm.Calculation
)</f>
        <v>1356.6359869551352</v>
      </c>
      <c r="G153" s="100">
        <f t="shared" si="7"/>
        <v>229.37447843562063</v>
      </c>
      <c r="H153" s="100">
        <f t="shared" si="8"/>
        <v>162566.94395618062</v>
      </c>
      <c r="I153" s="100">
        <f t="shared" si="9"/>
        <v>500</v>
      </c>
      <c r="J153" s="100">
        <f t="shared" si="10"/>
        <v>300</v>
      </c>
      <c r="K153" s="100">
        <f t="shared" si="13"/>
        <v>2386.0104653907556</v>
      </c>
      <c r="N153" s="100"/>
    </row>
    <row r="154" spans="1:14" x14ac:dyDescent="0.3">
      <c r="A154" s="92">
        <v>129</v>
      </c>
      <c r="B154" s="116">
        <f t="shared" si="11"/>
        <v>47727</v>
      </c>
      <c r="C154" s="152">
        <f>IF(ISBLANK($A154),"",'Variable Rate Mortgage Schedule'!$C157)</f>
        <v>0.1</v>
      </c>
      <c r="D154" s="153">
        <f>_xlfn.LET(
_xlpm.Payment,IF(OR($C154&lt;&gt;$C153,$C153=""),-PMT($C154/12,COUNT($A154:$A$625),$H153),$D153),
_xlpm.IsPrincipalRemainingZeroCondition,ROUND($H153,2)=0,
_xlpm.IsPrincipalRemainingBlankCondition,$H153="",
_xlpm.IsPeriodBlankCondition,ISBLANK($A154),
_xlpm.Calculation,IF(_xlpm.IsPeriodBlankCondition,"",IF(_xlpm.IsPrincipalRemainingBlankCondition,"",IF(_xlpm.IsPrincipalRemainingZeroCondition,"",_xlpm.Payment))),
_xlpm.Calculation
)</f>
        <v>1586.0104653907558</v>
      </c>
      <c r="E154" s="100">
        <f t="shared" si="12"/>
        <v>162566.94395618062</v>
      </c>
      <c r="F154" s="100" cm="1">
        <f t="array" ref="F154">_xlfn.LET(
_xlpm.InterestCalculation,$H153*($C154/12),
_xlpm.IsPrincipalRemainingZeroCondition,ROUND($H153,2)=0,
_xlpm.IsPrincipalRemainingBlankCondition,$H153="",
_xlpm.IsPeriodBlankCondition,ISBLANK($A154),
_xlpm.Calculation,IF(_xlpm.IsPeriodBlankCondition,"",IF(_xlpm.IsPrincipalRemainingBlankCondition,"",IF(_xlpm.IsPrincipalRemainingZeroCondition,"",_xlpm.InterestCalculation))),
_xlpm.Calculation
)</f>
        <v>1354.7245329681718</v>
      </c>
      <c r="G154" s="100">
        <f t="shared" ref="G154:G217" si="14">_xlfn.LET(
_xlpm.PrincipalOwedCalculation,$D154-$F154,
_xlpm.IsPrincipalLessThenOrEqualToMonthlyPaymentCondition,$H153&lt;=$D154,
_xlpm.IsPrincipalZeroCondition,ROUND($H153,2) = 0,
_xlpm.IsPrincipalRemainingBlankCondition,$H153="",
_xlpm.IsPeriodBlankCondition,ISBLANK($A154),
_xlpm.Calculation,IF(_xlpm.IsPeriodBlankCondition,"",IF(_xlpm.IsPrincipalRemainingBlankCondition,"",IF(_xlpm.IsPrincipalZeroCondition,"",IF(_xlpm.IsPrincipalLessThenOrEqualToMonthlyPaymentCondition,$H153,_xlpm.PrincipalOwedCalculation)))),
_xlpm.Calculation
)</f>
        <v>231.28593242258398</v>
      </c>
      <c r="H154" s="100">
        <f t="shared" ref="H154:H217" si="15">_xlfn.LET(
_xlpm.StartingBalanceGreaterThanPrincipalOwedPlusPrepaymentCondition,$E154&gt;=$G154,
_xlpm.IsPrincpalOwedPlusPrepaymentLessThanOrEqualToPrincipalRemainingCondition,ROUND($G154,2)&lt;=ROUND($H153,2),
_xlpm.IsCurrentPrincapalOwedAmtGreaterThanPrevPrincipalOwedCondition,$G153&gt;$H153,
_xlpm.IsPrincipalZeroCondition,ROUND($H153,2) = 0,
_xlpm.IsPrincipalRemainingBlankCondition,$H153="",
_xlpm.IsPeriodBlankCondition,ISBLANK($A154),
_xlpm.Calculation,IF(_xlpm.IsPeriodBlankCondition,"",IF(_xlpm.IsPrincipalRemainingBlankCondition,"",IF(_xlpm.IsPrincipalZeroCondition,"",IF(_xlpm.StartingBalanceGreaterThanPrincipalOwedPlusPrepaymentCondition,$E154-$G154,0)))),
_xlpm.Calculation
)</f>
        <v>162335.65802375803</v>
      </c>
      <c r="I154" s="100">
        <f t="shared" ref="I154:I217" si="16">_xlfn.LET(
_xlpm.PrincpalRemainingCalculation,$B$11,
_xlpm.IsPrincipalZeroCondition,ROUND($H153,2) = 0,
_xlpm.IsPrincipalRemainingBlankCondition,$H153="",
_xlpm.IsPeriodBlankCondition,ISBLANK($A154),
_xlpm.Calculation,IF(_xlpm.IsPeriodBlankCondition,"",IF(_xlpm.IsPrincipalRemainingBlankCondition,"",IF(_xlpm.IsPrincipalZeroCondition,"",_xlpm.PrincpalRemainingCalculation))),
_xlpm.Calculation
)</f>
        <v>500</v>
      </c>
      <c r="J154" s="100">
        <f t="shared" ref="J154:J217" si="17">_xlfn.LET(
_xlpm.IsPrincipalRemainingLessThanOrEqualToPMICutoffAmtCondition,$H153&lt;=$B$2*(1-$B$13),
_xlpm.PMIMonthlyPayment,$B$17,
_xlpm.IsPrincipalZeroCondition,ROUND($H153,2) = 0,
_xlpm.IsPrincipalRemainingBlankCondition,$H153="",
_xlpm.IsPeriodBlankCondition,ISBLANK($A154),
_xlpm.Calculation,IF(_xlpm.IsPeriodBlankCondition,"",IF(_xlpm.IsPrincipalRemainingBlankCondition,"",IF(_xlpm.IsPrincipalZeroCondition,"",IF(_xlpm.IsPrincipalRemainingLessThanOrEqualToPMICutoffAmtCondition,"",_xlpm.PMIMonthlyPayment)))),
_xlpm.Calculation
)</f>
        <v>300</v>
      </c>
      <c r="K154" s="100">
        <f t="shared" si="13"/>
        <v>2386.0104653907556</v>
      </c>
      <c r="N154" s="100"/>
    </row>
    <row r="155" spans="1:14" x14ac:dyDescent="0.3">
      <c r="A155" s="92">
        <v>130</v>
      </c>
      <c r="B155" s="116">
        <f t="shared" ref="B155:B218" si="18">IF(ISBLANK($A155),"",EDATE($B154,1))</f>
        <v>47757</v>
      </c>
      <c r="C155" s="152">
        <f>IF(ISBLANK($A155),"",'Variable Rate Mortgage Schedule'!$C158)</f>
        <v>0.1</v>
      </c>
      <c r="D155" s="153">
        <f>_xlfn.LET(
_xlpm.Payment,IF(OR($C155&lt;&gt;$C154,$C154=""),-PMT($C155/12,COUNT($A155:$A$625),$H154),$D154),
_xlpm.IsPrincipalRemainingZeroCondition,ROUND($H154,2)=0,
_xlpm.IsPrincipalRemainingBlankCondition,$H154="",
_xlpm.IsPeriodBlankCondition,ISBLANK($A155),
_xlpm.Calculation,IF(_xlpm.IsPeriodBlankCondition,"",IF(_xlpm.IsPrincipalRemainingBlankCondition,"",IF(_xlpm.IsPrincipalRemainingZeroCondition,"",_xlpm.Payment))),
_xlpm.Calculation
)</f>
        <v>1586.0104653907558</v>
      </c>
      <c r="E155" s="100">
        <f t="shared" ref="E155:E218" si="19">_xlfn.LET(
_xlpm.StartingPrincipalBalance,$H154,
_xlpm.IsPrincipalRemainingZeroCondition,ROUND($H154,2)=0,
_xlpm.IsPrincipalRemainingBlankCondition,$H154="",
_xlpm.IsPeriodBlankCondition,ISBLANK($A155),
_xlpm.Calculation,IF(_xlpm.IsPeriodBlankCondition,"",IF(_xlpm.IsPrincipalRemainingBlankCondition,"",IF(_xlpm.IsPrincipalRemainingZeroCondition,"",_xlpm.StartingPrincipalBalance))),
_xlpm.Calculation
)</f>
        <v>162335.65802375803</v>
      </c>
      <c r="F155" s="100" cm="1">
        <f t="array" ref="F155">_xlfn.LET(
_xlpm.InterestCalculation,$H154*($C155/12),
_xlpm.IsPrincipalRemainingZeroCondition,ROUND($H154,2)=0,
_xlpm.IsPrincipalRemainingBlankCondition,$H154="",
_xlpm.IsPeriodBlankCondition,ISBLANK($A155),
_xlpm.Calculation,IF(_xlpm.IsPeriodBlankCondition,"",IF(_xlpm.IsPrincipalRemainingBlankCondition,"",IF(_xlpm.IsPrincipalRemainingZeroCondition,"",_xlpm.InterestCalculation))),
_xlpm.Calculation
)</f>
        <v>1352.7971501979837</v>
      </c>
      <c r="G155" s="100">
        <f t="shared" si="14"/>
        <v>233.21331519277214</v>
      </c>
      <c r="H155" s="100">
        <f t="shared" si="15"/>
        <v>162102.44470856525</v>
      </c>
      <c r="I155" s="100">
        <f t="shared" si="16"/>
        <v>500</v>
      </c>
      <c r="J155" s="100">
        <f t="shared" si="17"/>
        <v>300</v>
      </c>
      <c r="K155" s="100">
        <f t="shared" ref="K155:K218" si="20">_xlfn.LET(
_xlpm.IfPMIOwedIsBlank,IF($J155 = "",0,$J155),
_xlpm.TotalMonthlyPaymentCalculation,$F155+$G155+$I155+_xlpm.IfPMIOwedIsBlank,
_xlpm.IsPrincipalZeroCondition,ROUND($H154,2) = 0,
_xlpm.IsPrincipalRemainingBlankCondition,$H154="",
_xlpm.IsPeriodBlankCondition,ISBLANK($A155),
_xlpm.Calculation,IF(_xlpm.IsPeriodBlankCondition,"",IF(_xlpm.IsPrincipalRemainingBlankCondition,"",IF(_xlpm.IsPrincipalZeroCondition,"",_xlpm.TotalMonthlyPaymentCalculation))),
_xlpm.Calculation
)</f>
        <v>2386.0104653907556</v>
      </c>
      <c r="N155" s="100"/>
    </row>
    <row r="156" spans="1:14" x14ac:dyDescent="0.3">
      <c r="A156" s="92">
        <v>131</v>
      </c>
      <c r="B156" s="116">
        <f t="shared" si="18"/>
        <v>47788</v>
      </c>
      <c r="C156" s="152">
        <f>IF(ISBLANK($A156),"",'Variable Rate Mortgage Schedule'!$C159)</f>
        <v>0.1</v>
      </c>
      <c r="D156" s="153">
        <f>_xlfn.LET(
_xlpm.Payment,IF(OR($C156&lt;&gt;$C155,$C155=""),-PMT($C156/12,COUNT($A156:$A$625),$H155),$D155),
_xlpm.IsPrincipalRemainingZeroCondition,ROUND($H155,2)=0,
_xlpm.IsPrincipalRemainingBlankCondition,$H155="",
_xlpm.IsPeriodBlankCondition,ISBLANK($A156),
_xlpm.Calculation,IF(_xlpm.IsPeriodBlankCondition,"",IF(_xlpm.IsPrincipalRemainingBlankCondition,"",IF(_xlpm.IsPrincipalRemainingZeroCondition,"",_xlpm.Payment))),
_xlpm.Calculation
)</f>
        <v>1586.0104653907558</v>
      </c>
      <c r="E156" s="100">
        <f t="shared" si="19"/>
        <v>162102.44470856525</v>
      </c>
      <c r="F156" s="100" cm="1">
        <f t="array" ref="F156">_xlfn.LET(
_xlpm.InterestCalculation,$H155*($C156/12),
_xlpm.IsPrincipalRemainingZeroCondition,ROUND($H155,2)=0,
_xlpm.IsPrincipalRemainingBlankCondition,$H155="",
_xlpm.IsPeriodBlankCondition,ISBLANK($A156),
_xlpm.Calculation,IF(_xlpm.IsPeriodBlankCondition,"",IF(_xlpm.IsPrincipalRemainingBlankCondition,"",IF(_xlpm.IsPrincipalRemainingZeroCondition,"",_xlpm.InterestCalculation))),
_xlpm.Calculation
)</f>
        <v>1350.8537059047103</v>
      </c>
      <c r="G156" s="100">
        <f t="shared" si="14"/>
        <v>235.15675948604553</v>
      </c>
      <c r="H156" s="100">
        <f t="shared" si="15"/>
        <v>161867.28794907921</v>
      </c>
      <c r="I156" s="100">
        <f t="shared" si="16"/>
        <v>500</v>
      </c>
      <c r="J156" s="100">
        <f t="shared" si="17"/>
        <v>300</v>
      </c>
      <c r="K156" s="100">
        <f t="shared" si="20"/>
        <v>2386.0104653907556</v>
      </c>
      <c r="N156" s="100"/>
    </row>
    <row r="157" spans="1:14" x14ac:dyDescent="0.3">
      <c r="A157" s="92">
        <v>132</v>
      </c>
      <c r="B157" s="116">
        <f t="shared" si="18"/>
        <v>47818</v>
      </c>
      <c r="C157" s="152">
        <f>IF(ISBLANK($A157),"",'Variable Rate Mortgage Schedule'!$C160)</f>
        <v>0.1</v>
      </c>
      <c r="D157" s="153">
        <f>_xlfn.LET(
_xlpm.Payment,IF(OR($C157&lt;&gt;$C156,$C156=""),-PMT($C157/12,COUNT($A157:$A$625),$H156),$D156),
_xlpm.IsPrincipalRemainingZeroCondition,ROUND($H156,2)=0,
_xlpm.IsPrincipalRemainingBlankCondition,$H156="",
_xlpm.IsPeriodBlankCondition,ISBLANK($A157),
_xlpm.Calculation,IF(_xlpm.IsPeriodBlankCondition,"",IF(_xlpm.IsPrincipalRemainingBlankCondition,"",IF(_xlpm.IsPrincipalRemainingZeroCondition,"",_xlpm.Payment))),
_xlpm.Calculation
)</f>
        <v>1586.0104653907558</v>
      </c>
      <c r="E157" s="100">
        <f t="shared" si="19"/>
        <v>161867.28794907921</v>
      </c>
      <c r="F157" s="100" cm="1">
        <f t="array" ref="F157">_xlfn.LET(
_xlpm.InterestCalculation,$H156*($C157/12),
_xlpm.IsPrincipalRemainingZeroCondition,ROUND($H156,2)=0,
_xlpm.IsPrincipalRemainingBlankCondition,$H156="",
_xlpm.IsPeriodBlankCondition,ISBLANK($A157),
_xlpm.Calculation,IF(_xlpm.IsPeriodBlankCondition,"",IF(_xlpm.IsPrincipalRemainingBlankCondition,"",IF(_xlpm.IsPrincipalRemainingZeroCondition,"",_xlpm.InterestCalculation))),
_xlpm.Calculation
)</f>
        <v>1348.8940662423267</v>
      </c>
      <c r="G157" s="100">
        <f t="shared" si="14"/>
        <v>237.11639914842908</v>
      </c>
      <c r="H157" s="100">
        <f t="shared" si="15"/>
        <v>161630.17154993079</v>
      </c>
      <c r="I157" s="100">
        <f t="shared" si="16"/>
        <v>500</v>
      </c>
      <c r="J157" s="100">
        <f t="shared" si="17"/>
        <v>300</v>
      </c>
      <c r="K157" s="100">
        <f t="shared" si="20"/>
        <v>2386.0104653907556</v>
      </c>
      <c r="N157" s="100"/>
    </row>
    <row r="158" spans="1:14" x14ac:dyDescent="0.3">
      <c r="A158" s="92">
        <v>133</v>
      </c>
      <c r="B158" s="116">
        <f t="shared" si="18"/>
        <v>47849</v>
      </c>
      <c r="C158" s="152">
        <f>IF(ISBLANK($A158),"",'Variable Rate Mortgage Schedule'!$C161)</f>
        <v>0.1</v>
      </c>
      <c r="D158" s="153">
        <f>_xlfn.LET(
_xlpm.Payment,IF(OR($C158&lt;&gt;$C157,$C157=""),-PMT($C158/12,COUNT($A158:$A$625),$H157),$D157),
_xlpm.IsPrincipalRemainingZeroCondition,ROUND($H157,2)=0,
_xlpm.IsPrincipalRemainingBlankCondition,$H157="",
_xlpm.IsPeriodBlankCondition,ISBLANK($A158),
_xlpm.Calculation,IF(_xlpm.IsPeriodBlankCondition,"",IF(_xlpm.IsPrincipalRemainingBlankCondition,"",IF(_xlpm.IsPrincipalRemainingZeroCondition,"",_xlpm.Payment))),
_xlpm.Calculation
)</f>
        <v>1586.0104653907558</v>
      </c>
      <c r="E158" s="100">
        <f t="shared" si="19"/>
        <v>161630.17154993079</v>
      </c>
      <c r="F158" s="100" cm="1">
        <f t="array" ref="F158">_xlfn.LET(
_xlpm.InterestCalculation,$H157*($C158/12),
_xlpm.IsPrincipalRemainingZeroCondition,ROUND($H157,2)=0,
_xlpm.IsPrincipalRemainingBlankCondition,$H157="",
_xlpm.IsPeriodBlankCondition,ISBLANK($A158),
_xlpm.Calculation,IF(_xlpm.IsPeriodBlankCondition,"",IF(_xlpm.IsPrincipalRemainingBlankCondition,"",IF(_xlpm.IsPrincipalRemainingZeroCondition,"",_xlpm.InterestCalculation))),
_xlpm.Calculation
)</f>
        <v>1346.9180962494233</v>
      </c>
      <c r="G158" s="100">
        <f t="shared" si="14"/>
        <v>239.09236914133248</v>
      </c>
      <c r="H158" s="100">
        <f t="shared" si="15"/>
        <v>161391.07918078947</v>
      </c>
      <c r="I158" s="100">
        <f t="shared" si="16"/>
        <v>500</v>
      </c>
      <c r="J158" s="100">
        <f t="shared" si="17"/>
        <v>300</v>
      </c>
      <c r="K158" s="100">
        <f t="shared" si="20"/>
        <v>2386.0104653907556</v>
      </c>
      <c r="N158" s="100"/>
    </row>
    <row r="159" spans="1:14" x14ac:dyDescent="0.3">
      <c r="A159" s="92">
        <v>134</v>
      </c>
      <c r="B159" s="116">
        <f t="shared" si="18"/>
        <v>47880</v>
      </c>
      <c r="C159" s="152">
        <f>IF(ISBLANK($A159),"",'Variable Rate Mortgage Schedule'!$C162)</f>
        <v>0.1</v>
      </c>
      <c r="D159" s="153">
        <f>_xlfn.LET(
_xlpm.Payment,IF(OR($C159&lt;&gt;$C158,$C158=""),-PMT($C159/12,COUNT($A159:$A$625),$H158),$D158),
_xlpm.IsPrincipalRemainingZeroCondition,ROUND($H158,2)=0,
_xlpm.IsPrincipalRemainingBlankCondition,$H158="",
_xlpm.IsPeriodBlankCondition,ISBLANK($A159),
_xlpm.Calculation,IF(_xlpm.IsPeriodBlankCondition,"",IF(_xlpm.IsPrincipalRemainingBlankCondition,"",IF(_xlpm.IsPrincipalRemainingZeroCondition,"",_xlpm.Payment))),
_xlpm.Calculation
)</f>
        <v>1586.0104653907558</v>
      </c>
      <c r="E159" s="100">
        <f t="shared" si="19"/>
        <v>161391.07918078947</v>
      </c>
      <c r="F159" s="100" cm="1">
        <f t="array" ref="F159">_xlfn.LET(
_xlpm.InterestCalculation,$H158*($C159/12),
_xlpm.IsPrincipalRemainingZeroCondition,ROUND($H158,2)=0,
_xlpm.IsPrincipalRemainingBlankCondition,$H158="",
_xlpm.IsPeriodBlankCondition,ISBLANK($A159),
_xlpm.Calculation,IF(_xlpm.IsPeriodBlankCondition,"",IF(_xlpm.IsPrincipalRemainingBlankCondition,"",IF(_xlpm.IsPrincipalRemainingZeroCondition,"",_xlpm.InterestCalculation))),
_xlpm.Calculation
)</f>
        <v>1344.9256598399122</v>
      </c>
      <c r="G159" s="100">
        <f t="shared" si="14"/>
        <v>241.08480555084361</v>
      </c>
      <c r="H159" s="100">
        <f t="shared" si="15"/>
        <v>161149.99437523863</v>
      </c>
      <c r="I159" s="100">
        <f t="shared" si="16"/>
        <v>500</v>
      </c>
      <c r="J159" s="100">
        <f t="shared" si="17"/>
        <v>300</v>
      </c>
      <c r="K159" s="100">
        <f t="shared" si="20"/>
        <v>2386.0104653907556</v>
      </c>
      <c r="N159" s="100"/>
    </row>
    <row r="160" spans="1:14" x14ac:dyDescent="0.3">
      <c r="A160" s="92">
        <v>135</v>
      </c>
      <c r="B160" s="116">
        <f t="shared" si="18"/>
        <v>47908</v>
      </c>
      <c r="C160" s="152">
        <f>IF(ISBLANK($A160),"",'Variable Rate Mortgage Schedule'!$C163)</f>
        <v>0.1</v>
      </c>
      <c r="D160" s="153">
        <f>_xlfn.LET(
_xlpm.Payment,IF(OR($C160&lt;&gt;$C159,$C159=""),-PMT($C160/12,COUNT($A160:$A$625),$H159),$D159),
_xlpm.IsPrincipalRemainingZeroCondition,ROUND($H159,2)=0,
_xlpm.IsPrincipalRemainingBlankCondition,$H159="",
_xlpm.IsPeriodBlankCondition,ISBLANK($A160),
_xlpm.Calculation,IF(_xlpm.IsPeriodBlankCondition,"",IF(_xlpm.IsPrincipalRemainingBlankCondition,"",IF(_xlpm.IsPrincipalRemainingZeroCondition,"",_xlpm.Payment))),
_xlpm.Calculation
)</f>
        <v>1586.0104653907558</v>
      </c>
      <c r="E160" s="100">
        <f t="shared" si="19"/>
        <v>161149.99437523863</v>
      </c>
      <c r="F160" s="100" cm="1">
        <f t="array" ref="F160">_xlfn.LET(
_xlpm.InterestCalculation,$H159*($C160/12),
_xlpm.IsPrincipalRemainingZeroCondition,ROUND($H159,2)=0,
_xlpm.IsPrincipalRemainingBlankCondition,$H159="",
_xlpm.IsPeriodBlankCondition,ISBLANK($A160),
_xlpm.Calculation,IF(_xlpm.IsPeriodBlankCondition,"",IF(_xlpm.IsPrincipalRemainingBlankCondition,"",IF(_xlpm.IsPrincipalRemainingZeroCondition,"",_xlpm.InterestCalculation))),
_xlpm.Calculation
)</f>
        <v>1342.9166197936552</v>
      </c>
      <c r="G160" s="100">
        <f t="shared" si="14"/>
        <v>243.09384559710065</v>
      </c>
      <c r="H160" s="100">
        <f t="shared" si="15"/>
        <v>160906.90052964154</v>
      </c>
      <c r="I160" s="100">
        <f t="shared" si="16"/>
        <v>500</v>
      </c>
      <c r="J160" s="100">
        <f t="shared" si="17"/>
        <v>300</v>
      </c>
      <c r="K160" s="100">
        <f t="shared" si="20"/>
        <v>2386.0104653907556</v>
      </c>
      <c r="N160" s="100"/>
    </row>
    <row r="161" spans="1:14" x14ac:dyDescent="0.3">
      <c r="A161" s="92">
        <v>136</v>
      </c>
      <c r="B161" s="116">
        <f t="shared" si="18"/>
        <v>47939</v>
      </c>
      <c r="C161" s="152">
        <f>IF(ISBLANK($A161),"",'Variable Rate Mortgage Schedule'!$C164)</f>
        <v>0.1</v>
      </c>
      <c r="D161" s="153">
        <f>_xlfn.LET(
_xlpm.Payment,IF(OR($C161&lt;&gt;$C160,$C160=""),-PMT($C161/12,COUNT($A161:$A$625),$H160),$D160),
_xlpm.IsPrincipalRemainingZeroCondition,ROUND($H160,2)=0,
_xlpm.IsPrincipalRemainingBlankCondition,$H160="",
_xlpm.IsPeriodBlankCondition,ISBLANK($A161),
_xlpm.Calculation,IF(_xlpm.IsPeriodBlankCondition,"",IF(_xlpm.IsPrincipalRemainingBlankCondition,"",IF(_xlpm.IsPrincipalRemainingZeroCondition,"",_xlpm.Payment))),
_xlpm.Calculation
)</f>
        <v>1586.0104653907558</v>
      </c>
      <c r="E161" s="100">
        <f t="shared" si="19"/>
        <v>160906.90052964154</v>
      </c>
      <c r="F161" s="100" cm="1">
        <f t="array" ref="F161">_xlfn.LET(
_xlpm.InterestCalculation,$H160*($C161/12),
_xlpm.IsPrincipalRemainingZeroCondition,ROUND($H160,2)=0,
_xlpm.IsPrincipalRemainingBlankCondition,$H160="",
_xlpm.IsPeriodBlankCondition,ISBLANK($A161),
_xlpm.Calculation,IF(_xlpm.IsPeriodBlankCondition,"",IF(_xlpm.IsPrincipalRemainingBlankCondition,"",IF(_xlpm.IsPrincipalRemainingZeroCondition,"",_xlpm.InterestCalculation))),
_xlpm.Calculation
)</f>
        <v>1340.8908377470129</v>
      </c>
      <c r="G161" s="100">
        <f t="shared" si="14"/>
        <v>245.11962764374289</v>
      </c>
      <c r="H161" s="100">
        <f t="shared" si="15"/>
        <v>160661.78090199779</v>
      </c>
      <c r="I161" s="100">
        <f t="shared" si="16"/>
        <v>500</v>
      </c>
      <c r="J161" s="100">
        <f t="shared" si="17"/>
        <v>300</v>
      </c>
      <c r="K161" s="100">
        <f t="shared" si="20"/>
        <v>2386.0104653907556</v>
      </c>
      <c r="N161" s="100"/>
    </row>
    <row r="162" spans="1:14" x14ac:dyDescent="0.3">
      <c r="A162" s="92">
        <v>137</v>
      </c>
      <c r="B162" s="116">
        <f t="shared" si="18"/>
        <v>47969</v>
      </c>
      <c r="C162" s="152">
        <f>IF(ISBLANK($A162),"",'Variable Rate Mortgage Schedule'!$C165)</f>
        <v>0.1</v>
      </c>
      <c r="D162" s="153">
        <f>_xlfn.LET(
_xlpm.Payment,IF(OR($C162&lt;&gt;$C161,$C161=""),-PMT($C162/12,COUNT($A162:$A$625),$H161),$D161),
_xlpm.IsPrincipalRemainingZeroCondition,ROUND($H161,2)=0,
_xlpm.IsPrincipalRemainingBlankCondition,$H161="",
_xlpm.IsPeriodBlankCondition,ISBLANK($A162),
_xlpm.Calculation,IF(_xlpm.IsPeriodBlankCondition,"",IF(_xlpm.IsPrincipalRemainingBlankCondition,"",IF(_xlpm.IsPrincipalRemainingZeroCondition,"",_xlpm.Payment))),
_xlpm.Calculation
)</f>
        <v>1586.0104653907558</v>
      </c>
      <c r="E162" s="100">
        <f t="shared" si="19"/>
        <v>160661.78090199779</v>
      </c>
      <c r="F162" s="100" cm="1">
        <f t="array" ref="F162">_xlfn.LET(
_xlpm.InterestCalculation,$H161*($C162/12),
_xlpm.IsPrincipalRemainingZeroCondition,ROUND($H161,2)=0,
_xlpm.IsPrincipalRemainingBlankCondition,$H161="",
_xlpm.IsPeriodBlankCondition,ISBLANK($A162),
_xlpm.Calculation,IF(_xlpm.IsPeriodBlankCondition,"",IF(_xlpm.IsPrincipalRemainingBlankCondition,"",IF(_xlpm.IsPrincipalRemainingZeroCondition,"",_xlpm.InterestCalculation))),
_xlpm.Calculation
)</f>
        <v>1338.8481741833148</v>
      </c>
      <c r="G162" s="100">
        <f t="shared" si="14"/>
        <v>247.16229120744106</v>
      </c>
      <c r="H162" s="100">
        <f t="shared" si="15"/>
        <v>160414.61861079035</v>
      </c>
      <c r="I162" s="100">
        <f t="shared" si="16"/>
        <v>500</v>
      </c>
      <c r="J162" s="100">
        <f t="shared" si="17"/>
        <v>300</v>
      </c>
      <c r="K162" s="100">
        <f t="shared" si="20"/>
        <v>2386.0104653907556</v>
      </c>
      <c r="N162" s="100"/>
    </row>
    <row r="163" spans="1:14" x14ac:dyDescent="0.3">
      <c r="A163" s="92">
        <v>138</v>
      </c>
      <c r="B163" s="116">
        <f t="shared" si="18"/>
        <v>48000</v>
      </c>
      <c r="C163" s="152">
        <f>IF(ISBLANK($A163),"",'Variable Rate Mortgage Schedule'!$C166)</f>
        <v>0.1</v>
      </c>
      <c r="D163" s="153">
        <f>_xlfn.LET(
_xlpm.Payment,IF(OR($C163&lt;&gt;$C162,$C162=""),-PMT($C163/12,COUNT($A163:$A$625),$H162),$D162),
_xlpm.IsPrincipalRemainingZeroCondition,ROUND($H162,2)=0,
_xlpm.IsPrincipalRemainingBlankCondition,$H162="",
_xlpm.IsPeriodBlankCondition,ISBLANK($A163),
_xlpm.Calculation,IF(_xlpm.IsPeriodBlankCondition,"",IF(_xlpm.IsPrincipalRemainingBlankCondition,"",IF(_xlpm.IsPrincipalRemainingZeroCondition,"",_xlpm.Payment))),
_xlpm.Calculation
)</f>
        <v>1586.0104653907558</v>
      </c>
      <c r="E163" s="100">
        <f t="shared" si="19"/>
        <v>160414.61861079035</v>
      </c>
      <c r="F163" s="100" cm="1">
        <f t="array" ref="F163">_xlfn.LET(
_xlpm.InterestCalculation,$H162*($C163/12),
_xlpm.IsPrincipalRemainingZeroCondition,ROUND($H162,2)=0,
_xlpm.IsPrincipalRemainingBlankCondition,$H162="",
_xlpm.IsPeriodBlankCondition,ISBLANK($A163),
_xlpm.Calculation,IF(_xlpm.IsPeriodBlankCondition,"",IF(_xlpm.IsPrincipalRemainingBlankCondition,"",IF(_xlpm.IsPrincipalRemainingZeroCondition,"",_xlpm.InterestCalculation))),
_xlpm.Calculation
)</f>
        <v>1336.7884884232528</v>
      </c>
      <c r="G163" s="100">
        <f t="shared" si="14"/>
        <v>249.221976967503</v>
      </c>
      <c r="H163" s="100">
        <f t="shared" si="15"/>
        <v>160165.39663382285</v>
      </c>
      <c r="I163" s="100">
        <f t="shared" si="16"/>
        <v>500</v>
      </c>
      <c r="J163" s="100">
        <f t="shared" si="17"/>
        <v>300</v>
      </c>
      <c r="K163" s="100">
        <f t="shared" si="20"/>
        <v>2386.0104653907556</v>
      </c>
      <c r="N163" s="100"/>
    </row>
    <row r="164" spans="1:14" x14ac:dyDescent="0.3">
      <c r="A164" s="92">
        <v>139</v>
      </c>
      <c r="B164" s="116">
        <f t="shared" si="18"/>
        <v>48030</v>
      </c>
      <c r="C164" s="152">
        <f>IF(ISBLANK($A164),"",'Variable Rate Mortgage Schedule'!$C167)</f>
        <v>0.1</v>
      </c>
      <c r="D164" s="153">
        <f>_xlfn.LET(
_xlpm.Payment,IF(OR($C164&lt;&gt;$C163,$C163=""),-PMT($C164/12,COUNT($A164:$A$625),$H163),$D163),
_xlpm.IsPrincipalRemainingZeroCondition,ROUND($H163,2)=0,
_xlpm.IsPrincipalRemainingBlankCondition,$H163="",
_xlpm.IsPeriodBlankCondition,ISBLANK($A164),
_xlpm.Calculation,IF(_xlpm.IsPeriodBlankCondition,"",IF(_xlpm.IsPrincipalRemainingBlankCondition,"",IF(_xlpm.IsPrincipalRemainingZeroCondition,"",_xlpm.Payment))),
_xlpm.Calculation
)</f>
        <v>1586.0104653907558</v>
      </c>
      <c r="E164" s="100">
        <f t="shared" si="19"/>
        <v>160165.39663382285</v>
      </c>
      <c r="F164" s="100" cm="1">
        <f t="array" ref="F164">_xlfn.LET(
_xlpm.InterestCalculation,$H163*($C164/12),
_xlpm.IsPrincipalRemainingZeroCondition,ROUND($H163,2)=0,
_xlpm.IsPrincipalRemainingBlankCondition,$H163="",
_xlpm.IsPeriodBlankCondition,ISBLANK($A164),
_xlpm.Calculation,IF(_xlpm.IsPeriodBlankCondition,"",IF(_xlpm.IsPrincipalRemainingBlankCondition,"",IF(_xlpm.IsPrincipalRemainingZeroCondition,"",_xlpm.InterestCalculation))),
_xlpm.Calculation
)</f>
        <v>1334.7116386151904</v>
      </c>
      <c r="G164" s="100">
        <f t="shared" si="14"/>
        <v>251.29882677556543</v>
      </c>
      <c r="H164" s="100">
        <f t="shared" si="15"/>
        <v>159914.09780704728</v>
      </c>
      <c r="I164" s="100">
        <f t="shared" si="16"/>
        <v>500</v>
      </c>
      <c r="J164" s="100">
        <f t="shared" si="17"/>
        <v>300</v>
      </c>
      <c r="K164" s="100">
        <f t="shared" si="20"/>
        <v>2386.0104653907556</v>
      </c>
      <c r="N164" s="100"/>
    </row>
    <row r="165" spans="1:14" x14ac:dyDescent="0.3">
      <c r="A165" s="92">
        <v>140</v>
      </c>
      <c r="B165" s="116">
        <f t="shared" si="18"/>
        <v>48061</v>
      </c>
      <c r="C165" s="152">
        <f>IF(ISBLANK($A165),"",'Variable Rate Mortgage Schedule'!$C168)</f>
        <v>0.1</v>
      </c>
      <c r="D165" s="153">
        <f>_xlfn.LET(
_xlpm.Payment,IF(OR($C165&lt;&gt;$C164,$C164=""),-PMT($C165/12,COUNT($A165:$A$625),$H164),$D164),
_xlpm.IsPrincipalRemainingZeroCondition,ROUND($H164,2)=0,
_xlpm.IsPrincipalRemainingBlankCondition,$H164="",
_xlpm.IsPeriodBlankCondition,ISBLANK($A165),
_xlpm.Calculation,IF(_xlpm.IsPeriodBlankCondition,"",IF(_xlpm.IsPrincipalRemainingBlankCondition,"",IF(_xlpm.IsPrincipalRemainingZeroCondition,"",_xlpm.Payment))),
_xlpm.Calculation
)</f>
        <v>1586.0104653907558</v>
      </c>
      <c r="E165" s="100">
        <f t="shared" si="19"/>
        <v>159914.09780704728</v>
      </c>
      <c r="F165" s="100" cm="1">
        <f t="array" ref="F165">_xlfn.LET(
_xlpm.InterestCalculation,$H164*($C165/12),
_xlpm.IsPrincipalRemainingZeroCondition,ROUND($H164,2)=0,
_xlpm.IsPrincipalRemainingBlankCondition,$H164="",
_xlpm.IsPeriodBlankCondition,ISBLANK($A165),
_xlpm.Calculation,IF(_xlpm.IsPeriodBlankCondition,"",IF(_xlpm.IsPrincipalRemainingBlankCondition,"",IF(_xlpm.IsPrincipalRemainingZeroCondition,"",_xlpm.InterestCalculation))),
_xlpm.Calculation
)</f>
        <v>1332.6174817253939</v>
      </c>
      <c r="G165" s="100">
        <f t="shared" si="14"/>
        <v>253.39298366536195</v>
      </c>
      <c r="H165" s="100">
        <f t="shared" si="15"/>
        <v>159660.70482338191</v>
      </c>
      <c r="I165" s="100">
        <f t="shared" si="16"/>
        <v>500</v>
      </c>
      <c r="J165" s="100" t="str">
        <f t="shared" si="17"/>
        <v/>
      </c>
      <c r="K165" s="100">
        <f t="shared" si="20"/>
        <v>2086.0104653907556</v>
      </c>
      <c r="N165" s="100"/>
    </row>
    <row r="166" spans="1:14" x14ac:dyDescent="0.3">
      <c r="A166" s="92">
        <v>141</v>
      </c>
      <c r="B166" s="116">
        <f t="shared" si="18"/>
        <v>48092</v>
      </c>
      <c r="C166" s="152">
        <f>IF(ISBLANK($A166),"",'Variable Rate Mortgage Schedule'!$C169)</f>
        <v>0.1</v>
      </c>
      <c r="D166" s="153">
        <f>_xlfn.LET(
_xlpm.Payment,IF(OR($C166&lt;&gt;$C165,$C165=""),-PMT($C166/12,COUNT($A166:$A$625),$H165),$D165),
_xlpm.IsPrincipalRemainingZeroCondition,ROUND($H165,2)=0,
_xlpm.IsPrincipalRemainingBlankCondition,$H165="",
_xlpm.IsPeriodBlankCondition,ISBLANK($A166),
_xlpm.Calculation,IF(_xlpm.IsPeriodBlankCondition,"",IF(_xlpm.IsPrincipalRemainingBlankCondition,"",IF(_xlpm.IsPrincipalRemainingZeroCondition,"",_xlpm.Payment))),
_xlpm.Calculation
)</f>
        <v>1586.0104653907558</v>
      </c>
      <c r="E166" s="100">
        <f t="shared" si="19"/>
        <v>159660.70482338191</v>
      </c>
      <c r="F166" s="100" cm="1">
        <f t="array" ref="F166">_xlfn.LET(
_xlpm.InterestCalculation,$H165*($C166/12),
_xlpm.IsPrincipalRemainingZeroCondition,ROUND($H165,2)=0,
_xlpm.IsPrincipalRemainingBlankCondition,$H165="",
_xlpm.IsPeriodBlankCondition,ISBLANK($A166),
_xlpm.Calculation,IF(_xlpm.IsPeriodBlankCondition,"",IF(_xlpm.IsPrincipalRemainingBlankCondition,"",IF(_xlpm.IsPrincipalRemainingZeroCondition,"",_xlpm.InterestCalculation))),
_xlpm.Calculation
)</f>
        <v>1330.5058735281825</v>
      </c>
      <c r="G166" s="100">
        <f t="shared" si="14"/>
        <v>255.50459186257331</v>
      </c>
      <c r="H166" s="100">
        <f t="shared" si="15"/>
        <v>159405.20023151932</v>
      </c>
      <c r="I166" s="100">
        <f t="shared" si="16"/>
        <v>500</v>
      </c>
      <c r="J166" s="100" t="str">
        <f t="shared" si="17"/>
        <v/>
      </c>
      <c r="K166" s="100">
        <f t="shared" si="20"/>
        <v>2086.0104653907556</v>
      </c>
      <c r="N166" s="100"/>
    </row>
    <row r="167" spans="1:14" x14ac:dyDescent="0.3">
      <c r="A167" s="92">
        <v>142</v>
      </c>
      <c r="B167" s="116">
        <f t="shared" si="18"/>
        <v>48122</v>
      </c>
      <c r="C167" s="152">
        <f>IF(ISBLANK($A167),"",'Variable Rate Mortgage Schedule'!$C170)</f>
        <v>0.1</v>
      </c>
      <c r="D167" s="153">
        <f>_xlfn.LET(
_xlpm.Payment,IF(OR($C167&lt;&gt;$C166,$C166=""),-PMT($C167/12,COUNT($A167:$A$625),$H166),$D166),
_xlpm.IsPrincipalRemainingZeroCondition,ROUND($H166,2)=0,
_xlpm.IsPrincipalRemainingBlankCondition,$H166="",
_xlpm.IsPeriodBlankCondition,ISBLANK($A167),
_xlpm.Calculation,IF(_xlpm.IsPeriodBlankCondition,"",IF(_xlpm.IsPrincipalRemainingBlankCondition,"",IF(_xlpm.IsPrincipalRemainingZeroCondition,"",_xlpm.Payment))),
_xlpm.Calculation
)</f>
        <v>1586.0104653907558</v>
      </c>
      <c r="E167" s="100">
        <f t="shared" si="19"/>
        <v>159405.20023151932</v>
      </c>
      <c r="F167" s="100" cm="1">
        <f t="array" ref="F167">_xlfn.LET(
_xlpm.InterestCalculation,$H166*($C167/12),
_xlpm.IsPrincipalRemainingZeroCondition,ROUND($H166,2)=0,
_xlpm.IsPrincipalRemainingBlankCondition,$H166="",
_xlpm.IsPeriodBlankCondition,ISBLANK($A167),
_xlpm.Calculation,IF(_xlpm.IsPeriodBlankCondition,"",IF(_xlpm.IsPrincipalRemainingBlankCondition,"",IF(_xlpm.IsPrincipalRemainingZeroCondition,"",_xlpm.InterestCalculation))),
_xlpm.Calculation
)</f>
        <v>1328.3766685959943</v>
      </c>
      <c r="G167" s="100">
        <f t="shared" si="14"/>
        <v>257.63379679476157</v>
      </c>
      <c r="H167" s="100">
        <f t="shared" si="15"/>
        <v>159147.56643472458</v>
      </c>
      <c r="I167" s="100">
        <f t="shared" si="16"/>
        <v>500</v>
      </c>
      <c r="J167" s="100" t="str">
        <f t="shared" si="17"/>
        <v/>
      </c>
      <c r="K167" s="100">
        <f t="shared" si="20"/>
        <v>2086.0104653907556</v>
      </c>
      <c r="N167" s="100"/>
    </row>
    <row r="168" spans="1:14" x14ac:dyDescent="0.3">
      <c r="A168" s="92">
        <v>143</v>
      </c>
      <c r="B168" s="116">
        <f t="shared" si="18"/>
        <v>48153</v>
      </c>
      <c r="C168" s="152">
        <f>IF(ISBLANK($A168),"",'Variable Rate Mortgage Schedule'!$C171)</f>
        <v>0.1</v>
      </c>
      <c r="D168" s="153">
        <f>_xlfn.LET(
_xlpm.Payment,IF(OR($C168&lt;&gt;$C167,$C167=""),-PMT($C168/12,COUNT($A168:$A$625),$H167),$D167),
_xlpm.IsPrincipalRemainingZeroCondition,ROUND($H167,2)=0,
_xlpm.IsPrincipalRemainingBlankCondition,$H167="",
_xlpm.IsPeriodBlankCondition,ISBLANK($A168),
_xlpm.Calculation,IF(_xlpm.IsPeriodBlankCondition,"",IF(_xlpm.IsPrincipalRemainingBlankCondition,"",IF(_xlpm.IsPrincipalRemainingZeroCondition,"",_xlpm.Payment))),
_xlpm.Calculation
)</f>
        <v>1586.0104653907558</v>
      </c>
      <c r="E168" s="100">
        <f t="shared" si="19"/>
        <v>159147.56643472458</v>
      </c>
      <c r="F168" s="100" cm="1">
        <f t="array" ref="F168">_xlfn.LET(
_xlpm.InterestCalculation,$H167*($C168/12),
_xlpm.IsPrincipalRemainingZeroCondition,ROUND($H167,2)=0,
_xlpm.IsPrincipalRemainingBlankCondition,$H167="",
_xlpm.IsPeriodBlankCondition,ISBLANK($A168),
_xlpm.Calculation,IF(_xlpm.IsPeriodBlankCondition,"",IF(_xlpm.IsPrincipalRemainingBlankCondition,"",IF(_xlpm.IsPrincipalRemainingZeroCondition,"",_xlpm.InterestCalculation))),
_xlpm.Calculation
)</f>
        <v>1326.2297202893715</v>
      </c>
      <c r="G168" s="100">
        <f t="shared" si="14"/>
        <v>259.78074510138435</v>
      </c>
      <c r="H168" s="100">
        <f t="shared" si="15"/>
        <v>158887.78568962318</v>
      </c>
      <c r="I168" s="100">
        <f t="shared" si="16"/>
        <v>500</v>
      </c>
      <c r="J168" s="100" t="str">
        <f t="shared" si="17"/>
        <v/>
      </c>
      <c r="K168" s="100">
        <f t="shared" si="20"/>
        <v>2086.0104653907556</v>
      </c>
      <c r="N168" s="100"/>
    </row>
    <row r="169" spans="1:14" x14ac:dyDescent="0.3">
      <c r="A169" s="92">
        <v>144</v>
      </c>
      <c r="B169" s="116">
        <f t="shared" si="18"/>
        <v>48183</v>
      </c>
      <c r="C169" s="152">
        <f>IF(ISBLANK($A169),"",'Variable Rate Mortgage Schedule'!$C172)</f>
        <v>0.1</v>
      </c>
      <c r="D169" s="153">
        <f>_xlfn.LET(
_xlpm.Payment,IF(OR($C169&lt;&gt;$C168,$C168=""),-PMT($C169/12,COUNT($A169:$A$625),$H168),$D168),
_xlpm.IsPrincipalRemainingZeroCondition,ROUND($H168,2)=0,
_xlpm.IsPrincipalRemainingBlankCondition,$H168="",
_xlpm.IsPeriodBlankCondition,ISBLANK($A169),
_xlpm.Calculation,IF(_xlpm.IsPeriodBlankCondition,"",IF(_xlpm.IsPrincipalRemainingBlankCondition,"",IF(_xlpm.IsPrincipalRemainingZeroCondition,"",_xlpm.Payment))),
_xlpm.Calculation
)</f>
        <v>1586.0104653907558</v>
      </c>
      <c r="E169" s="100">
        <f t="shared" si="19"/>
        <v>158887.78568962318</v>
      </c>
      <c r="F169" s="100" cm="1">
        <f t="array" ref="F169">_xlfn.LET(
_xlpm.InterestCalculation,$H168*($C169/12),
_xlpm.IsPrincipalRemainingZeroCondition,ROUND($H168,2)=0,
_xlpm.IsPrincipalRemainingBlankCondition,$H168="",
_xlpm.IsPeriodBlankCondition,ISBLANK($A169),
_xlpm.Calculation,IF(_xlpm.IsPeriodBlankCondition,"",IF(_xlpm.IsPrincipalRemainingBlankCondition,"",IF(_xlpm.IsPrincipalRemainingZeroCondition,"",_xlpm.InterestCalculation))),
_xlpm.Calculation
)</f>
        <v>1324.0648807468599</v>
      </c>
      <c r="G169" s="100">
        <f t="shared" si="14"/>
        <v>261.94558464389593</v>
      </c>
      <c r="H169" s="100">
        <f t="shared" si="15"/>
        <v>158625.84010497929</v>
      </c>
      <c r="I169" s="100">
        <f t="shared" si="16"/>
        <v>500</v>
      </c>
      <c r="J169" s="100" t="str">
        <f t="shared" si="17"/>
        <v/>
      </c>
      <c r="K169" s="100">
        <f t="shared" si="20"/>
        <v>2086.0104653907556</v>
      </c>
      <c r="N169" s="100"/>
    </row>
    <row r="170" spans="1:14" x14ac:dyDescent="0.3">
      <c r="A170" s="92">
        <v>145</v>
      </c>
      <c r="B170" s="116">
        <f t="shared" si="18"/>
        <v>48214</v>
      </c>
      <c r="C170" s="152">
        <f>IF(ISBLANK($A170),"",'Variable Rate Mortgage Schedule'!$C173)</f>
        <v>0.1</v>
      </c>
      <c r="D170" s="153">
        <f>_xlfn.LET(
_xlpm.Payment,IF(OR($C170&lt;&gt;$C169,$C169=""),-PMT($C170/12,COUNT($A170:$A$625),$H169),$D169),
_xlpm.IsPrincipalRemainingZeroCondition,ROUND($H169,2)=0,
_xlpm.IsPrincipalRemainingBlankCondition,$H169="",
_xlpm.IsPeriodBlankCondition,ISBLANK($A170),
_xlpm.Calculation,IF(_xlpm.IsPeriodBlankCondition,"",IF(_xlpm.IsPrincipalRemainingBlankCondition,"",IF(_xlpm.IsPrincipalRemainingZeroCondition,"",_xlpm.Payment))),
_xlpm.Calculation
)</f>
        <v>1586.0104653907558</v>
      </c>
      <c r="E170" s="100">
        <f t="shared" si="19"/>
        <v>158625.84010497929</v>
      </c>
      <c r="F170" s="100" cm="1">
        <f t="array" ref="F170">_xlfn.LET(
_xlpm.InterestCalculation,$H169*($C170/12),
_xlpm.IsPrincipalRemainingZeroCondition,ROUND($H169,2)=0,
_xlpm.IsPrincipalRemainingBlankCondition,$H169="",
_xlpm.IsPeriodBlankCondition,ISBLANK($A170),
_xlpm.Calculation,IF(_xlpm.IsPeriodBlankCondition,"",IF(_xlpm.IsPrincipalRemainingBlankCondition,"",IF(_xlpm.IsPrincipalRemainingZeroCondition,"",_xlpm.InterestCalculation))),
_xlpm.Calculation
)</f>
        <v>1321.8820008748273</v>
      </c>
      <c r="G170" s="100">
        <f t="shared" si="14"/>
        <v>264.1284645159285</v>
      </c>
      <c r="H170" s="100">
        <f t="shared" si="15"/>
        <v>158361.71164046336</v>
      </c>
      <c r="I170" s="100">
        <f t="shared" si="16"/>
        <v>500</v>
      </c>
      <c r="J170" s="100" t="str">
        <f t="shared" si="17"/>
        <v/>
      </c>
      <c r="K170" s="100">
        <f t="shared" si="20"/>
        <v>2086.0104653907556</v>
      </c>
      <c r="N170" s="100"/>
    </row>
    <row r="171" spans="1:14" x14ac:dyDescent="0.3">
      <c r="A171" s="92">
        <v>146</v>
      </c>
      <c r="B171" s="116">
        <f t="shared" si="18"/>
        <v>48245</v>
      </c>
      <c r="C171" s="152">
        <f>IF(ISBLANK($A171),"",'Variable Rate Mortgage Schedule'!$C174)</f>
        <v>0.1</v>
      </c>
      <c r="D171" s="153">
        <f>_xlfn.LET(
_xlpm.Payment,IF(OR($C171&lt;&gt;$C170,$C170=""),-PMT($C171/12,COUNT($A171:$A$625),$H170),$D170),
_xlpm.IsPrincipalRemainingZeroCondition,ROUND($H170,2)=0,
_xlpm.IsPrincipalRemainingBlankCondition,$H170="",
_xlpm.IsPeriodBlankCondition,ISBLANK($A171),
_xlpm.Calculation,IF(_xlpm.IsPeriodBlankCondition,"",IF(_xlpm.IsPrincipalRemainingBlankCondition,"",IF(_xlpm.IsPrincipalRemainingZeroCondition,"",_xlpm.Payment))),
_xlpm.Calculation
)</f>
        <v>1586.0104653907558</v>
      </c>
      <c r="E171" s="100">
        <f t="shared" si="19"/>
        <v>158361.71164046336</v>
      </c>
      <c r="F171" s="100" cm="1">
        <f t="array" ref="F171">_xlfn.LET(
_xlpm.InterestCalculation,$H170*($C171/12),
_xlpm.IsPrincipalRemainingZeroCondition,ROUND($H170,2)=0,
_xlpm.IsPrincipalRemainingBlankCondition,$H170="",
_xlpm.IsPeriodBlankCondition,ISBLANK($A171),
_xlpm.Calculation,IF(_xlpm.IsPeriodBlankCondition,"",IF(_xlpm.IsPrincipalRemainingBlankCondition,"",IF(_xlpm.IsPrincipalRemainingZeroCondition,"",_xlpm.InterestCalculation))),
_xlpm.Calculation
)</f>
        <v>1319.6809303371947</v>
      </c>
      <c r="G171" s="100">
        <f t="shared" si="14"/>
        <v>266.32953505356113</v>
      </c>
      <c r="H171" s="100">
        <f t="shared" si="15"/>
        <v>158095.38210540981</v>
      </c>
      <c r="I171" s="100">
        <f t="shared" si="16"/>
        <v>500</v>
      </c>
      <c r="J171" s="100" t="str">
        <f t="shared" si="17"/>
        <v/>
      </c>
      <c r="K171" s="100">
        <f t="shared" si="20"/>
        <v>2086.0104653907556</v>
      </c>
      <c r="N171" s="100"/>
    </row>
    <row r="172" spans="1:14" x14ac:dyDescent="0.3">
      <c r="A172" s="92">
        <v>147</v>
      </c>
      <c r="B172" s="116">
        <f t="shared" si="18"/>
        <v>48274</v>
      </c>
      <c r="C172" s="152">
        <f>IF(ISBLANK($A172),"",'Variable Rate Mortgage Schedule'!$C175)</f>
        <v>0.1</v>
      </c>
      <c r="D172" s="153">
        <f>_xlfn.LET(
_xlpm.Payment,IF(OR($C172&lt;&gt;$C171,$C171=""),-PMT($C172/12,COUNT($A172:$A$625),$H171),$D171),
_xlpm.IsPrincipalRemainingZeroCondition,ROUND($H171,2)=0,
_xlpm.IsPrincipalRemainingBlankCondition,$H171="",
_xlpm.IsPeriodBlankCondition,ISBLANK($A172),
_xlpm.Calculation,IF(_xlpm.IsPeriodBlankCondition,"",IF(_xlpm.IsPrincipalRemainingBlankCondition,"",IF(_xlpm.IsPrincipalRemainingZeroCondition,"",_xlpm.Payment))),
_xlpm.Calculation
)</f>
        <v>1586.0104653907558</v>
      </c>
      <c r="E172" s="100">
        <f t="shared" si="19"/>
        <v>158095.38210540981</v>
      </c>
      <c r="F172" s="100" cm="1">
        <f t="array" ref="F172">_xlfn.LET(
_xlpm.InterestCalculation,$H171*($C172/12),
_xlpm.IsPrincipalRemainingZeroCondition,ROUND($H171,2)=0,
_xlpm.IsPrincipalRemainingBlankCondition,$H171="",
_xlpm.IsPeriodBlankCondition,ISBLANK($A172),
_xlpm.Calculation,IF(_xlpm.IsPeriodBlankCondition,"",IF(_xlpm.IsPrincipalRemainingBlankCondition,"",IF(_xlpm.IsPrincipalRemainingZeroCondition,"",_xlpm.InterestCalculation))),
_xlpm.Calculation
)</f>
        <v>1317.4615175450817</v>
      </c>
      <c r="G172" s="100">
        <f t="shared" si="14"/>
        <v>268.54894784567409</v>
      </c>
      <c r="H172" s="100">
        <f t="shared" si="15"/>
        <v>157826.83315756414</v>
      </c>
      <c r="I172" s="100">
        <f t="shared" si="16"/>
        <v>500</v>
      </c>
      <c r="J172" s="100" t="str">
        <f t="shared" si="17"/>
        <v/>
      </c>
      <c r="K172" s="100">
        <f t="shared" si="20"/>
        <v>2086.0104653907556</v>
      </c>
      <c r="N172" s="100"/>
    </row>
    <row r="173" spans="1:14" x14ac:dyDescent="0.3">
      <c r="A173" s="92">
        <v>148</v>
      </c>
      <c r="B173" s="116">
        <f t="shared" si="18"/>
        <v>48305</v>
      </c>
      <c r="C173" s="152">
        <f>IF(ISBLANK($A173),"",'Variable Rate Mortgage Schedule'!$C176)</f>
        <v>0.1</v>
      </c>
      <c r="D173" s="153">
        <f>_xlfn.LET(
_xlpm.Payment,IF(OR($C173&lt;&gt;$C172,$C172=""),-PMT($C173/12,COUNT($A173:$A$625),$H172),$D172),
_xlpm.IsPrincipalRemainingZeroCondition,ROUND($H172,2)=0,
_xlpm.IsPrincipalRemainingBlankCondition,$H172="",
_xlpm.IsPeriodBlankCondition,ISBLANK($A173),
_xlpm.Calculation,IF(_xlpm.IsPeriodBlankCondition,"",IF(_xlpm.IsPrincipalRemainingBlankCondition,"",IF(_xlpm.IsPrincipalRemainingZeroCondition,"",_xlpm.Payment))),
_xlpm.Calculation
)</f>
        <v>1586.0104653907558</v>
      </c>
      <c r="E173" s="100">
        <f t="shared" si="19"/>
        <v>157826.83315756414</v>
      </c>
      <c r="F173" s="100" cm="1">
        <f t="array" ref="F173">_xlfn.LET(
_xlpm.InterestCalculation,$H172*($C173/12),
_xlpm.IsPrincipalRemainingZeroCondition,ROUND($H172,2)=0,
_xlpm.IsPrincipalRemainingBlankCondition,$H172="",
_xlpm.IsPeriodBlankCondition,ISBLANK($A173),
_xlpm.Calculation,IF(_xlpm.IsPeriodBlankCondition,"",IF(_xlpm.IsPrincipalRemainingBlankCondition,"",IF(_xlpm.IsPrincipalRemainingZeroCondition,"",_xlpm.InterestCalculation))),
_xlpm.Calculation
)</f>
        <v>1315.2236096463678</v>
      </c>
      <c r="G173" s="100">
        <f t="shared" si="14"/>
        <v>270.78685574438805</v>
      </c>
      <c r="H173" s="100">
        <f t="shared" si="15"/>
        <v>157556.04630181973</v>
      </c>
      <c r="I173" s="100">
        <f t="shared" si="16"/>
        <v>500</v>
      </c>
      <c r="J173" s="100" t="str">
        <f t="shared" si="17"/>
        <v/>
      </c>
      <c r="K173" s="100">
        <f t="shared" si="20"/>
        <v>2086.0104653907556</v>
      </c>
      <c r="N173" s="100"/>
    </row>
    <row r="174" spans="1:14" x14ac:dyDescent="0.3">
      <c r="A174" s="92">
        <v>149</v>
      </c>
      <c r="B174" s="116">
        <f t="shared" si="18"/>
        <v>48335</v>
      </c>
      <c r="C174" s="152">
        <f>IF(ISBLANK($A174),"",'Variable Rate Mortgage Schedule'!$C177)</f>
        <v>0.1</v>
      </c>
      <c r="D174" s="153">
        <f>_xlfn.LET(
_xlpm.Payment,IF(OR($C174&lt;&gt;$C173,$C173=""),-PMT($C174/12,COUNT($A174:$A$625),$H173),$D173),
_xlpm.IsPrincipalRemainingZeroCondition,ROUND($H173,2)=0,
_xlpm.IsPrincipalRemainingBlankCondition,$H173="",
_xlpm.IsPeriodBlankCondition,ISBLANK($A174),
_xlpm.Calculation,IF(_xlpm.IsPeriodBlankCondition,"",IF(_xlpm.IsPrincipalRemainingBlankCondition,"",IF(_xlpm.IsPrincipalRemainingZeroCondition,"",_xlpm.Payment))),
_xlpm.Calculation
)</f>
        <v>1586.0104653907558</v>
      </c>
      <c r="E174" s="100">
        <f t="shared" si="19"/>
        <v>157556.04630181973</v>
      </c>
      <c r="F174" s="100" cm="1">
        <f t="array" ref="F174">_xlfn.LET(
_xlpm.InterestCalculation,$H173*($C174/12),
_xlpm.IsPrincipalRemainingZeroCondition,ROUND($H173,2)=0,
_xlpm.IsPrincipalRemainingBlankCondition,$H173="",
_xlpm.IsPeriodBlankCondition,ISBLANK($A174),
_xlpm.Calculation,IF(_xlpm.IsPeriodBlankCondition,"",IF(_xlpm.IsPrincipalRemainingBlankCondition,"",IF(_xlpm.IsPrincipalRemainingZeroCondition,"",_xlpm.InterestCalculation))),
_xlpm.Calculation
)</f>
        <v>1312.9670525151644</v>
      </c>
      <c r="G174" s="100">
        <f t="shared" si="14"/>
        <v>273.04341287559146</v>
      </c>
      <c r="H174" s="100">
        <f t="shared" si="15"/>
        <v>157283.00288894415</v>
      </c>
      <c r="I174" s="100">
        <f t="shared" si="16"/>
        <v>500</v>
      </c>
      <c r="J174" s="100" t="str">
        <f t="shared" si="17"/>
        <v/>
      </c>
      <c r="K174" s="100">
        <f t="shared" si="20"/>
        <v>2086.0104653907556</v>
      </c>
      <c r="N174" s="100"/>
    </row>
    <row r="175" spans="1:14" x14ac:dyDescent="0.3">
      <c r="A175" s="92">
        <v>150</v>
      </c>
      <c r="B175" s="116">
        <f t="shared" si="18"/>
        <v>48366</v>
      </c>
      <c r="C175" s="152">
        <f>IF(ISBLANK($A175),"",'Variable Rate Mortgage Schedule'!$C178)</f>
        <v>0.1</v>
      </c>
      <c r="D175" s="153">
        <f>_xlfn.LET(
_xlpm.Payment,IF(OR($C175&lt;&gt;$C174,$C174=""),-PMT($C175/12,COUNT($A175:$A$625),$H174),$D174),
_xlpm.IsPrincipalRemainingZeroCondition,ROUND($H174,2)=0,
_xlpm.IsPrincipalRemainingBlankCondition,$H174="",
_xlpm.IsPeriodBlankCondition,ISBLANK($A175),
_xlpm.Calculation,IF(_xlpm.IsPeriodBlankCondition,"",IF(_xlpm.IsPrincipalRemainingBlankCondition,"",IF(_xlpm.IsPrincipalRemainingZeroCondition,"",_xlpm.Payment))),
_xlpm.Calculation
)</f>
        <v>1586.0104653907558</v>
      </c>
      <c r="E175" s="100">
        <f t="shared" si="19"/>
        <v>157283.00288894415</v>
      </c>
      <c r="F175" s="100" cm="1">
        <f t="array" ref="F175">_xlfn.LET(
_xlpm.InterestCalculation,$H174*($C175/12),
_xlpm.IsPrincipalRemainingZeroCondition,ROUND($H174,2)=0,
_xlpm.IsPrincipalRemainingBlankCondition,$H174="",
_xlpm.IsPeriodBlankCondition,ISBLANK($A175),
_xlpm.Calculation,IF(_xlpm.IsPeriodBlankCondition,"",IF(_xlpm.IsPrincipalRemainingBlankCondition,"",IF(_xlpm.IsPrincipalRemainingZeroCondition,"",_xlpm.InterestCalculation))),
_xlpm.Calculation
)</f>
        <v>1310.6916907412012</v>
      </c>
      <c r="G175" s="100">
        <f t="shared" si="14"/>
        <v>275.3187746495546</v>
      </c>
      <c r="H175" s="100">
        <f t="shared" si="15"/>
        <v>157007.68411429459</v>
      </c>
      <c r="I175" s="100">
        <f t="shared" si="16"/>
        <v>500</v>
      </c>
      <c r="J175" s="100" t="str">
        <f t="shared" si="17"/>
        <v/>
      </c>
      <c r="K175" s="100">
        <f t="shared" si="20"/>
        <v>2086.0104653907556</v>
      </c>
      <c r="N175" s="100"/>
    </row>
    <row r="176" spans="1:14" x14ac:dyDescent="0.3">
      <c r="A176" s="92">
        <v>151</v>
      </c>
      <c r="B176" s="116">
        <f t="shared" si="18"/>
        <v>48396</v>
      </c>
      <c r="C176" s="152">
        <f>IF(ISBLANK($A176),"",'Variable Rate Mortgage Schedule'!$C179)</f>
        <v>0.1</v>
      </c>
      <c r="D176" s="153">
        <f>_xlfn.LET(
_xlpm.Payment,IF(OR($C176&lt;&gt;$C175,$C175=""),-PMT($C176/12,COUNT($A176:$A$625),$H175),$D175),
_xlpm.IsPrincipalRemainingZeroCondition,ROUND($H175,2)=0,
_xlpm.IsPrincipalRemainingBlankCondition,$H175="",
_xlpm.IsPeriodBlankCondition,ISBLANK($A176),
_xlpm.Calculation,IF(_xlpm.IsPeriodBlankCondition,"",IF(_xlpm.IsPrincipalRemainingBlankCondition,"",IF(_xlpm.IsPrincipalRemainingZeroCondition,"",_xlpm.Payment))),
_xlpm.Calculation
)</f>
        <v>1586.0104653907558</v>
      </c>
      <c r="E176" s="100">
        <f t="shared" si="19"/>
        <v>157007.68411429459</v>
      </c>
      <c r="F176" s="100" cm="1">
        <f t="array" ref="F176">_xlfn.LET(
_xlpm.InterestCalculation,$H175*($C176/12),
_xlpm.IsPrincipalRemainingZeroCondition,ROUND($H175,2)=0,
_xlpm.IsPrincipalRemainingBlankCondition,$H175="",
_xlpm.IsPeriodBlankCondition,ISBLANK($A176),
_xlpm.Calculation,IF(_xlpm.IsPeriodBlankCondition,"",IF(_xlpm.IsPrincipalRemainingBlankCondition,"",IF(_xlpm.IsPrincipalRemainingZeroCondition,"",_xlpm.InterestCalculation))),
_xlpm.Calculation
)</f>
        <v>1308.3973676191215</v>
      </c>
      <c r="G176" s="100">
        <f t="shared" si="14"/>
        <v>277.61309777163433</v>
      </c>
      <c r="H176" s="100">
        <f t="shared" si="15"/>
        <v>156730.07101652297</v>
      </c>
      <c r="I176" s="100">
        <f t="shared" si="16"/>
        <v>500</v>
      </c>
      <c r="J176" s="100" t="str">
        <f t="shared" si="17"/>
        <v/>
      </c>
      <c r="K176" s="100">
        <f t="shared" si="20"/>
        <v>2086.0104653907556</v>
      </c>
      <c r="N176" s="100"/>
    </row>
    <row r="177" spans="1:14" x14ac:dyDescent="0.3">
      <c r="A177" s="92">
        <v>152</v>
      </c>
      <c r="B177" s="116">
        <f t="shared" si="18"/>
        <v>48427</v>
      </c>
      <c r="C177" s="152">
        <f>IF(ISBLANK($A177),"",'Variable Rate Mortgage Schedule'!$C180)</f>
        <v>0.1</v>
      </c>
      <c r="D177" s="153">
        <f>_xlfn.LET(
_xlpm.Payment,IF(OR($C177&lt;&gt;$C176,$C176=""),-PMT($C177/12,COUNT($A177:$A$625),$H176),$D176),
_xlpm.IsPrincipalRemainingZeroCondition,ROUND($H176,2)=0,
_xlpm.IsPrincipalRemainingBlankCondition,$H176="",
_xlpm.IsPeriodBlankCondition,ISBLANK($A177),
_xlpm.Calculation,IF(_xlpm.IsPeriodBlankCondition,"",IF(_xlpm.IsPrincipalRemainingBlankCondition,"",IF(_xlpm.IsPrincipalRemainingZeroCondition,"",_xlpm.Payment))),
_xlpm.Calculation
)</f>
        <v>1586.0104653907558</v>
      </c>
      <c r="E177" s="100">
        <f t="shared" si="19"/>
        <v>156730.07101652297</v>
      </c>
      <c r="F177" s="100" cm="1">
        <f t="array" ref="F177">_xlfn.LET(
_xlpm.InterestCalculation,$H176*($C177/12),
_xlpm.IsPrincipalRemainingZeroCondition,ROUND($H176,2)=0,
_xlpm.IsPrincipalRemainingBlankCondition,$H176="",
_xlpm.IsPeriodBlankCondition,ISBLANK($A177),
_xlpm.Calculation,IF(_xlpm.IsPeriodBlankCondition,"",IF(_xlpm.IsPrincipalRemainingBlankCondition,"",IF(_xlpm.IsPrincipalRemainingZeroCondition,"",_xlpm.InterestCalculation))),
_xlpm.Calculation
)</f>
        <v>1306.0839251376915</v>
      </c>
      <c r="G177" s="100">
        <f t="shared" si="14"/>
        <v>279.92654025306433</v>
      </c>
      <c r="H177" s="100">
        <f t="shared" si="15"/>
        <v>156450.1444762699</v>
      </c>
      <c r="I177" s="100">
        <f t="shared" si="16"/>
        <v>500</v>
      </c>
      <c r="J177" s="100" t="str">
        <f t="shared" si="17"/>
        <v/>
      </c>
      <c r="K177" s="100">
        <f t="shared" si="20"/>
        <v>2086.0104653907556</v>
      </c>
      <c r="N177" s="100"/>
    </row>
    <row r="178" spans="1:14" x14ac:dyDescent="0.3">
      <c r="A178" s="92">
        <v>153</v>
      </c>
      <c r="B178" s="116">
        <f t="shared" si="18"/>
        <v>48458</v>
      </c>
      <c r="C178" s="152">
        <f>IF(ISBLANK($A178),"",'Variable Rate Mortgage Schedule'!$C181)</f>
        <v>0.1</v>
      </c>
      <c r="D178" s="153">
        <f>_xlfn.LET(
_xlpm.Payment,IF(OR($C178&lt;&gt;$C177,$C177=""),-PMT($C178/12,COUNT($A178:$A$625),$H177),$D177),
_xlpm.IsPrincipalRemainingZeroCondition,ROUND($H177,2)=0,
_xlpm.IsPrincipalRemainingBlankCondition,$H177="",
_xlpm.IsPeriodBlankCondition,ISBLANK($A178),
_xlpm.Calculation,IF(_xlpm.IsPeriodBlankCondition,"",IF(_xlpm.IsPrincipalRemainingBlankCondition,"",IF(_xlpm.IsPrincipalRemainingZeroCondition,"",_xlpm.Payment))),
_xlpm.Calculation
)</f>
        <v>1586.0104653907558</v>
      </c>
      <c r="E178" s="100">
        <f t="shared" si="19"/>
        <v>156450.1444762699</v>
      </c>
      <c r="F178" s="100" cm="1">
        <f t="array" ref="F178">_xlfn.LET(
_xlpm.InterestCalculation,$H177*($C178/12),
_xlpm.IsPrincipalRemainingZeroCondition,ROUND($H177,2)=0,
_xlpm.IsPrincipalRemainingBlankCondition,$H177="",
_xlpm.IsPeriodBlankCondition,ISBLANK($A178),
_xlpm.Calculation,IF(_xlpm.IsPeriodBlankCondition,"",IF(_xlpm.IsPrincipalRemainingBlankCondition,"",IF(_xlpm.IsPrincipalRemainingZeroCondition,"",_xlpm.InterestCalculation))),
_xlpm.Calculation
)</f>
        <v>1303.7512039689159</v>
      </c>
      <c r="G178" s="100">
        <f t="shared" si="14"/>
        <v>282.25926142183994</v>
      </c>
      <c r="H178" s="100">
        <f t="shared" si="15"/>
        <v>156167.88521484807</v>
      </c>
      <c r="I178" s="100">
        <f t="shared" si="16"/>
        <v>500</v>
      </c>
      <c r="J178" s="100" t="str">
        <f t="shared" si="17"/>
        <v/>
      </c>
      <c r="K178" s="100">
        <f t="shared" si="20"/>
        <v>2086.0104653907556</v>
      </c>
      <c r="N178" s="100"/>
    </row>
    <row r="179" spans="1:14" x14ac:dyDescent="0.3">
      <c r="A179" s="92">
        <v>154</v>
      </c>
      <c r="B179" s="116">
        <f t="shared" si="18"/>
        <v>48488</v>
      </c>
      <c r="C179" s="152">
        <f>IF(ISBLANK($A179),"",'Variable Rate Mortgage Schedule'!$C182)</f>
        <v>0.1</v>
      </c>
      <c r="D179" s="153">
        <f>_xlfn.LET(
_xlpm.Payment,IF(OR($C179&lt;&gt;$C178,$C178=""),-PMT($C179/12,COUNT($A179:$A$625),$H178),$D178),
_xlpm.IsPrincipalRemainingZeroCondition,ROUND($H178,2)=0,
_xlpm.IsPrincipalRemainingBlankCondition,$H178="",
_xlpm.IsPeriodBlankCondition,ISBLANK($A179),
_xlpm.Calculation,IF(_xlpm.IsPeriodBlankCondition,"",IF(_xlpm.IsPrincipalRemainingBlankCondition,"",IF(_xlpm.IsPrincipalRemainingZeroCondition,"",_xlpm.Payment))),
_xlpm.Calculation
)</f>
        <v>1586.0104653907558</v>
      </c>
      <c r="E179" s="100">
        <f t="shared" si="19"/>
        <v>156167.88521484807</v>
      </c>
      <c r="F179" s="100" cm="1">
        <f t="array" ref="F179">_xlfn.LET(
_xlpm.InterestCalculation,$H178*($C179/12),
_xlpm.IsPrincipalRemainingZeroCondition,ROUND($H178,2)=0,
_xlpm.IsPrincipalRemainingBlankCondition,$H178="",
_xlpm.IsPeriodBlankCondition,ISBLANK($A179),
_xlpm.Calculation,IF(_xlpm.IsPeriodBlankCondition,"",IF(_xlpm.IsPrincipalRemainingBlankCondition,"",IF(_xlpm.IsPrincipalRemainingZeroCondition,"",_xlpm.InterestCalculation))),
_xlpm.Calculation
)</f>
        <v>1301.3990434570671</v>
      </c>
      <c r="G179" s="100">
        <f t="shared" si="14"/>
        <v>284.61142193368869</v>
      </c>
      <c r="H179" s="100">
        <f t="shared" si="15"/>
        <v>155883.27379291438</v>
      </c>
      <c r="I179" s="100">
        <f t="shared" si="16"/>
        <v>500</v>
      </c>
      <c r="J179" s="100" t="str">
        <f t="shared" si="17"/>
        <v/>
      </c>
      <c r="K179" s="100">
        <f t="shared" si="20"/>
        <v>2086.0104653907556</v>
      </c>
      <c r="N179" s="100"/>
    </row>
    <row r="180" spans="1:14" x14ac:dyDescent="0.3">
      <c r="A180" s="92">
        <v>155</v>
      </c>
      <c r="B180" s="116">
        <f t="shared" si="18"/>
        <v>48519</v>
      </c>
      <c r="C180" s="152">
        <f>IF(ISBLANK($A180),"",'Variable Rate Mortgage Schedule'!$C183)</f>
        <v>0.1</v>
      </c>
      <c r="D180" s="153">
        <f>_xlfn.LET(
_xlpm.Payment,IF(OR($C180&lt;&gt;$C179,$C179=""),-PMT($C180/12,COUNT($A180:$A$625),$H179),$D179),
_xlpm.IsPrincipalRemainingZeroCondition,ROUND($H179,2)=0,
_xlpm.IsPrincipalRemainingBlankCondition,$H179="",
_xlpm.IsPeriodBlankCondition,ISBLANK($A180),
_xlpm.Calculation,IF(_xlpm.IsPeriodBlankCondition,"",IF(_xlpm.IsPrincipalRemainingBlankCondition,"",IF(_xlpm.IsPrincipalRemainingZeroCondition,"",_xlpm.Payment))),
_xlpm.Calculation
)</f>
        <v>1586.0104653907558</v>
      </c>
      <c r="E180" s="100">
        <f t="shared" si="19"/>
        <v>155883.27379291438</v>
      </c>
      <c r="F180" s="100" cm="1">
        <f t="array" ref="F180">_xlfn.LET(
_xlpm.InterestCalculation,$H179*($C180/12),
_xlpm.IsPrincipalRemainingZeroCondition,ROUND($H179,2)=0,
_xlpm.IsPrincipalRemainingBlankCondition,$H179="",
_xlpm.IsPeriodBlankCondition,ISBLANK($A180),
_xlpm.Calculation,IF(_xlpm.IsPeriodBlankCondition,"",IF(_xlpm.IsPrincipalRemainingBlankCondition,"",IF(_xlpm.IsPrincipalRemainingZeroCondition,"",_xlpm.InterestCalculation))),
_xlpm.Calculation
)</f>
        <v>1299.0272816076199</v>
      </c>
      <c r="G180" s="100">
        <f t="shared" si="14"/>
        <v>286.98318378313593</v>
      </c>
      <c r="H180" s="100">
        <f t="shared" si="15"/>
        <v>155596.29060913125</v>
      </c>
      <c r="I180" s="100">
        <f t="shared" si="16"/>
        <v>500</v>
      </c>
      <c r="J180" s="100" t="str">
        <f t="shared" si="17"/>
        <v/>
      </c>
      <c r="K180" s="100">
        <f t="shared" si="20"/>
        <v>2086.0104653907556</v>
      </c>
      <c r="N180" s="100"/>
    </row>
    <row r="181" spans="1:14" x14ac:dyDescent="0.3">
      <c r="A181" s="92">
        <v>156</v>
      </c>
      <c r="B181" s="116">
        <f t="shared" si="18"/>
        <v>48549</v>
      </c>
      <c r="C181" s="152">
        <f>IF(ISBLANK($A181),"",'Variable Rate Mortgage Schedule'!$C184)</f>
        <v>0.1</v>
      </c>
      <c r="D181" s="153">
        <f>_xlfn.LET(
_xlpm.Payment,IF(OR($C181&lt;&gt;$C180,$C180=""),-PMT($C181/12,COUNT($A181:$A$625),$H180),$D180),
_xlpm.IsPrincipalRemainingZeroCondition,ROUND($H180,2)=0,
_xlpm.IsPrincipalRemainingBlankCondition,$H180="",
_xlpm.IsPeriodBlankCondition,ISBLANK($A181),
_xlpm.Calculation,IF(_xlpm.IsPeriodBlankCondition,"",IF(_xlpm.IsPrincipalRemainingBlankCondition,"",IF(_xlpm.IsPrincipalRemainingZeroCondition,"",_xlpm.Payment))),
_xlpm.Calculation
)</f>
        <v>1586.0104653907558</v>
      </c>
      <c r="E181" s="100">
        <f t="shared" si="19"/>
        <v>155596.29060913125</v>
      </c>
      <c r="F181" s="100" cm="1">
        <f t="array" ref="F181">_xlfn.LET(
_xlpm.InterestCalculation,$H180*($C181/12),
_xlpm.IsPrincipalRemainingZeroCondition,ROUND($H180,2)=0,
_xlpm.IsPrincipalRemainingBlankCondition,$H180="",
_xlpm.IsPeriodBlankCondition,ISBLANK($A181),
_xlpm.Calculation,IF(_xlpm.IsPeriodBlankCondition,"",IF(_xlpm.IsPrincipalRemainingBlankCondition,"",IF(_xlpm.IsPrincipalRemainingZeroCondition,"",_xlpm.InterestCalculation))),
_xlpm.Calculation
)</f>
        <v>1296.6357550760938</v>
      </c>
      <c r="G181" s="100">
        <f t="shared" si="14"/>
        <v>289.37471031466202</v>
      </c>
      <c r="H181" s="100">
        <f t="shared" si="15"/>
        <v>155306.91589881657</v>
      </c>
      <c r="I181" s="100">
        <f t="shared" si="16"/>
        <v>500</v>
      </c>
      <c r="J181" s="100" t="str">
        <f t="shared" si="17"/>
        <v/>
      </c>
      <c r="K181" s="100">
        <f t="shared" si="20"/>
        <v>2086.0104653907556</v>
      </c>
      <c r="N181" s="100"/>
    </row>
    <row r="182" spans="1:14" x14ac:dyDescent="0.3">
      <c r="A182" s="92">
        <v>157</v>
      </c>
      <c r="B182" s="116">
        <f t="shared" si="18"/>
        <v>48580</v>
      </c>
      <c r="C182" s="152">
        <f>IF(ISBLANK($A182),"",'Variable Rate Mortgage Schedule'!$C185)</f>
        <v>0.1</v>
      </c>
      <c r="D182" s="153">
        <f>_xlfn.LET(
_xlpm.Payment,IF(OR($C182&lt;&gt;$C181,$C181=""),-PMT($C182/12,COUNT($A182:$A$625),$H181),$D181),
_xlpm.IsPrincipalRemainingZeroCondition,ROUND($H181,2)=0,
_xlpm.IsPrincipalRemainingBlankCondition,$H181="",
_xlpm.IsPeriodBlankCondition,ISBLANK($A182),
_xlpm.Calculation,IF(_xlpm.IsPeriodBlankCondition,"",IF(_xlpm.IsPrincipalRemainingBlankCondition,"",IF(_xlpm.IsPrincipalRemainingZeroCondition,"",_xlpm.Payment))),
_xlpm.Calculation
)</f>
        <v>1586.0104653907558</v>
      </c>
      <c r="E182" s="100">
        <f t="shared" si="19"/>
        <v>155306.91589881657</v>
      </c>
      <c r="F182" s="100" cm="1">
        <f t="array" ref="F182">_xlfn.LET(
_xlpm.InterestCalculation,$H181*($C182/12),
_xlpm.IsPrincipalRemainingZeroCondition,ROUND($H181,2)=0,
_xlpm.IsPrincipalRemainingBlankCondition,$H181="",
_xlpm.IsPeriodBlankCondition,ISBLANK($A182),
_xlpm.Calculation,IF(_xlpm.IsPeriodBlankCondition,"",IF(_xlpm.IsPrincipalRemainingBlankCondition,"",IF(_xlpm.IsPrincipalRemainingZeroCondition,"",_xlpm.InterestCalculation))),
_xlpm.Calculation
)</f>
        <v>1294.2242991568048</v>
      </c>
      <c r="G182" s="100">
        <f t="shared" si="14"/>
        <v>291.78616623395101</v>
      </c>
      <c r="H182" s="100">
        <f t="shared" si="15"/>
        <v>155015.12973258263</v>
      </c>
      <c r="I182" s="100">
        <f t="shared" si="16"/>
        <v>500</v>
      </c>
      <c r="J182" s="100" t="str">
        <f t="shared" si="17"/>
        <v/>
      </c>
      <c r="K182" s="100">
        <f t="shared" si="20"/>
        <v>2086.0104653907556</v>
      </c>
      <c r="N182" s="100"/>
    </row>
    <row r="183" spans="1:14" x14ac:dyDescent="0.3">
      <c r="A183" s="92">
        <v>158</v>
      </c>
      <c r="B183" s="116">
        <f t="shared" si="18"/>
        <v>48611</v>
      </c>
      <c r="C183" s="152">
        <f>IF(ISBLANK($A183),"",'Variable Rate Mortgage Schedule'!$C186)</f>
        <v>0.1</v>
      </c>
      <c r="D183" s="153">
        <f>_xlfn.LET(
_xlpm.Payment,IF(OR($C183&lt;&gt;$C182,$C182=""),-PMT($C183/12,COUNT($A183:$A$625),$H182),$D182),
_xlpm.IsPrincipalRemainingZeroCondition,ROUND($H182,2)=0,
_xlpm.IsPrincipalRemainingBlankCondition,$H182="",
_xlpm.IsPeriodBlankCondition,ISBLANK($A183),
_xlpm.Calculation,IF(_xlpm.IsPeriodBlankCondition,"",IF(_xlpm.IsPrincipalRemainingBlankCondition,"",IF(_xlpm.IsPrincipalRemainingZeroCondition,"",_xlpm.Payment))),
_xlpm.Calculation
)</f>
        <v>1586.0104653907558</v>
      </c>
      <c r="E183" s="100">
        <f t="shared" si="19"/>
        <v>155015.12973258263</v>
      </c>
      <c r="F183" s="100" cm="1">
        <f t="array" ref="F183">_xlfn.LET(
_xlpm.InterestCalculation,$H182*($C183/12),
_xlpm.IsPrincipalRemainingZeroCondition,ROUND($H182,2)=0,
_xlpm.IsPrincipalRemainingBlankCondition,$H182="",
_xlpm.IsPeriodBlankCondition,ISBLANK($A183),
_xlpm.Calculation,IF(_xlpm.IsPeriodBlankCondition,"",IF(_xlpm.IsPrincipalRemainingBlankCondition,"",IF(_xlpm.IsPrincipalRemainingZeroCondition,"",_xlpm.InterestCalculation))),
_xlpm.Calculation
)</f>
        <v>1291.7927477715218</v>
      </c>
      <c r="G183" s="100">
        <f t="shared" si="14"/>
        <v>294.21771761923401</v>
      </c>
      <c r="H183" s="100">
        <f t="shared" si="15"/>
        <v>154720.9120149634</v>
      </c>
      <c r="I183" s="100">
        <f t="shared" si="16"/>
        <v>500</v>
      </c>
      <c r="J183" s="100" t="str">
        <f t="shared" si="17"/>
        <v/>
      </c>
      <c r="K183" s="100">
        <f t="shared" si="20"/>
        <v>2086.0104653907556</v>
      </c>
      <c r="N183" s="100"/>
    </row>
    <row r="184" spans="1:14" x14ac:dyDescent="0.3">
      <c r="A184" s="92">
        <v>159</v>
      </c>
      <c r="B184" s="116">
        <f t="shared" si="18"/>
        <v>48639</v>
      </c>
      <c r="C184" s="152">
        <f>IF(ISBLANK($A184),"",'Variable Rate Mortgage Schedule'!$C187)</f>
        <v>0.1</v>
      </c>
      <c r="D184" s="153">
        <f>_xlfn.LET(
_xlpm.Payment,IF(OR($C184&lt;&gt;$C183,$C183=""),-PMT($C184/12,COUNT($A184:$A$625),$H183),$D183),
_xlpm.IsPrincipalRemainingZeroCondition,ROUND($H183,2)=0,
_xlpm.IsPrincipalRemainingBlankCondition,$H183="",
_xlpm.IsPeriodBlankCondition,ISBLANK($A184),
_xlpm.Calculation,IF(_xlpm.IsPeriodBlankCondition,"",IF(_xlpm.IsPrincipalRemainingBlankCondition,"",IF(_xlpm.IsPrincipalRemainingZeroCondition,"",_xlpm.Payment))),
_xlpm.Calculation
)</f>
        <v>1586.0104653907558</v>
      </c>
      <c r="E184" s="100">
        <f t="shared" si="19"/>
        <v>154720.9120149634</v>
      </c>
      <c r="F184" s="100" cm="1">
        <f t="array" ref="F184">_xlfn.LET(
_xlpm.InterestCalculation,$H183*($C184/12),
_xlpm.IsPrincipalRemainingZeroCondition,ROUND($H183,2)=0,
_xlpm.IsPrincipalRemainingBlankCondition,$H183="",
_xlpm.IsPeriodBlankCondition,ISBLANK($A184),
_xlpm.Calculation,IF(_xlpm.IsPeriodBlankCondition,"",IF(_xlpm.IsPrincipalRemainingBlankCondition,"",IF(_xlpm.IsPrincipalRemainingZeroCondition,"",_xlpm.InterestCalculation))),
_xlpm.Calculation
)</f>
        <v>1289.3409334580283</v>
      </c>
      <c r="G184" s="100">
        <f t="shared" si="14"/>
        <v>296.66953193272752</v>
      </c>
      <c r="H184" s="100">
        <f t="shared" si="15"/>
        <v>154424.24248303066</v>
      </c>
      <c r="I184" s="100">
        <f t="shared" si="16"/>
        <v>500</v>
      </c>
      <c r="J184" s="100" t="str">
        <f t="shared" si="17"/>
        <v/>
      </c>
      <c r="K184" s="100">
        <f t="shared" si="20"/>
        <v>2086.0104653907556</v>
      </c>
      <c r="N184" s="100"/>
    </row>
    <row r="185" spans="1:14" x14ac:dyDescent="0.3">
      <c r="A185" s="92">
        <v>160</v>
      </c>
      <c r="B185" s="116">
        <f t="shared" si="18"/>
        <v>48670</v>
      </c>
      <c r="C185" s="152">
        <f>IF(ISBLANK($A185),"",'Variable Rate Mortgage Schedule'!$C188)</f>
        <v>0.1</v>
      </c>
      <c r="D185" s="153">
        <f>_xlfn.LET(
_xlpm.Payment,IF(OR($C185&lt;&gt;$C184,$C184=""),-PMT($C185/12,COUNT($A185:$A$625),$H184),$D184),
_xlpm.IsPrincipalRemainingZeroCondition,ROUND($H184,2)=0,
_xlpm.IsPrincipalRemainingBlankCondition,$H184="",
_xlpm.IsPeriodBlankCondition,ISBLANK($A185),
_xlpm.Calculation,IF(_xlpm.IsPeriodBlankCondition,"",IF(_xlpm.IsPrincipalRemainingBlankCondition,"",IF(_xlpm.IsPrincipalRemainingZeroCondition,"",_xlpm.Payment))),
_xlpm.Calculation
)</f>
        <v>1586.0104653907558</v>
      </c>
      <c r="E185" s="100">
        <f t="shared" si="19"/>
        <v>154424.24248303066</v>
      </c>
      <c r="F185" s="100" cm="1">
        <f t="array" ref="F185">_xlfn.LET(
_xlpm.InterestCalculation,$H184*($C185/12),
_xlpm.IsPrincipalRemainingZeroCondition,ROUND($H184,2)=0,
_xlpm.IsPrincipalRemainingBlankCondition,$H184="",
_xlpm.IsPeriodBlankCondition,ISBLANK($A185),
_xlpm.Calculation,IF(_xlpm.IsPeriodBlankCondition,"",IF(_xlpm.IsPrincipalRemainingBlankCondition,"",IF(_xlpm.IsPrincipalRemainingZeroCondition,"",_xlpm.InterestCalculation))),
_xlpm.Calculation
)</f>
        <v>1286.8686873585889</v>
      </c>
      <c r="G185" s="100">
        <f t="shared" si="14"/>
        <v>299.14177803216694</v>
      </c>
      <c r="H185" s="100">
        <f t="shared" si="15"/>
        <v>154125.10070499848</v>
      </c>
      <c r="I185" s="100">
        <f t="shared" si="16"/>
        <v>500</v>
      </c>
      <c r="J185" s="100" t="str">
        <f t="shared" si="17"/>
        <v/>
      </c>
      <c r="K185" s="100">
        <f t="shared" si="20"/>
        <v>2086.0104653907556</v>
      </c>
      <c r="N185" s="100"/>
    </row>
    <row r="186" spans="1:14" x14ac:dyDescent="0.3">
      <c r="A186" s="92">
        <v>161</v>
      </c>
      <c r="B186" s="116">
        <f t="shared" si="18"/>
        <v>48700</v>
      </c>
      <c r="C186" s="152">
        <f>IF(ISBLANK($A186),"",'Variable Rate Mortgage Schedule'!$C189)</f>
        <v>0.1</v>
      </c>
      <c r="D186" s="153">
        <f>_xlfn.LET(
_xlpm.Payment,IF(OR($C186&lt;&gt;$C185,$C185=""),-PMT($C186/12,COUNT($A186:$A$625),$H185),$D185),
_xlpm.IsPrincipalRemainingZeroCondition,ROUND($H185,2)=0,
_xlpm.IsPrincipalRemainingBlankCondition,$H185="",
_xlpm.IsPeriodBlankCondition,ISBLANK($A186),
_xlpm.Calculation,IF(_xlpm.IsPeriodBlankCondition,"",IF(_xlpm.IsPrincipalRemainingBlankCondition,"",IF(_xlpm.IsPrincipalRemainingZeroCondition,"",_xlpm.Payment))),
_xlpm.Calculation
)</f>
        <v>1586.0104653907558</v>
      </c>
      <c r="E186" s="100">
        <f t="shared" si="19"/>
        <v>154125.10070499848</v>
      </c>
      <c r="F186" s="100" cm="1">
        <f t="array" ref="F186">_xlfn.LET(
_xlpm.InterestCalculation,$H185*($C186/12),
_xlpm.IsPrincipalRemainingZeroCondition,ROUND($H185,2)=0,
_xlpm.IsPrincipalRemainingBlankCondition,$H185="",
_xlpm.IsPeriodBlankCondition,ISBLANK($A186),
_xlpm.Calculation,IF(_xlpm.IsPeriodBlankCondition,"",IF(_xlpm.IsPrincipalRemainingBlankCondition,"",IF(_xlpm.IsPrincipalRemainingZeroCondition,"",_xlpm.InterestCalculation))),
_xlpm.Calculation
)</f>
        <v>1284.3758392083207</v>
      </c>
      <c r="G186" s="100">
        <f t="shared" si="14"/>
        <v>301.63462618243511</v>
      </c>
      <c r="H186" s="100">
        <f t="shared" si="15"/>
        <v>153823.46607881604</v>
      </c>
      <c r="I186" s="100">
        <f t="shared" si="16"/>
        <v>500</v>
      </c>
      <c r="J186" s="100" t="str">
        <f t="shared" si="17"/>
        <v/>
      </c>
      <c r="K186" s="100">
        <f t="shared" si="20"/>
        <v>2086.0104653907556</v>
      </c>
      <c r="N186" s="100"/>
    </row>
    <row r="187" spans="1:14" x14ac:dyDescent="0.3">
      <c r="A187" s="92">
        <v>162</v>
      </c>
      <c r="B187" s="116">
        <f t="shared" si="18"/>
        <v>48731</v>
      </c>
      <c r="C187" s="152">
        <f>IF(ISBLANK($A187),"",'Variable Rate Mortgage Schedule'!$C190)</f>
        <v>0.1</v>
      </c>
      <c r="D187" s="153">
        <f>_xlfn.LET(
_xlpm.Payment,IF(OR($C187&lt;&gt;$C186,$C186=""),-PMT($C187/12,COUNT($A187:$A$625),$H186),$D186),
_xlpm.IsPrincipalRemainingZeroCondition,ROUND($H186,2)=0,
_xlpm.IsPrincipalRemainingBlankCondition,$H186="",
_xlpm.IsPeriodBlankCondition,ISBLANK($A187),
_xlpm.Calculation,IF(_xlpm.IsPeriodBlankCondition,"",IF(_xlpm.IsPrincipalRemainingBlankCondition,"",IF(_xlpm.IsPrincipalRemainingZeroCondition,"",_xlpm.Payment))),
_xlpm.Calculation
)</f>
        <v>1586.0104653907558</v>
      </c>
      <c r="E187" s="100">
        <f t="shared" si="19"/>
        <v>153823.46607881604</v>
      </c>
      <c r="F187" s="100" cm="1">
        <f t="array" ref="F187">_xlfn.LET(
_xlpm.InterestCalculation,$H186*($C187/12),
_xlpm.IsPrincipalRemainingZeroCondition,ROUND($H186,2)=0,
_xlpm.IsPrincipalRemainingBlankCondition,$H186="",
_xlpm.IsPeriodBlankCondition,ISBLANK($A187),
_xlpm.Calculation,IF(_xlpm.IsPeriodBlankCondition,"",IF(_xlpm.IsPrincipalRemainingBlankCondition,"",IF(_xlpm.IsPrincipalRemainingZeroCondition,"",_xlpm.InterestCalculation))),
_xlpm.Calculation
)</f>
        <v>1281.8622173234669</v>
      </c>
      <c r="G187" s="100">
        <f t="shared" si="14"/>
        <v>304.14824806728893</v>
      </c>
      <c r="H187" s="100">
        <f t="shared" si="15"/>
        <v>153519.31783074874</v>
      </c>
      <c r="I187" s="100">
        <f t="shared" si="16"/>
        <v>500</v>
      </c>
      <c r="J187" s="100" t="str">
        <f t="shared" si="17"/>
        <v/>
      </c>
      <c r="K187" s="100">
        <f t="shared" si="20"/>
        <v>2086.0104653907556</v>
      </c>
      <c r="N187" s="100"/>
    </row>
    <row r="188" spans="1:14" x14ac:dyDescent="0.3">
      <c r="A188" s="92">
        <v>163</v>
      </c>
      <c r="B188" s="116">
        <f t="shared" si="18"/>
        <v>48761</v>
      </c>
      <c r="C188" s="152">
        <f>IF(ISBLANK($A188),"",'Variable Rate Mortgage Schedule'!$C191)</f>
        <v>0.1</v>
      </c>
      <c r="D188" s="153">
        <f>_xlfn.LET(
_xlpm.Payment,IF(OR($C188&lt;&gt;$C187,$C187=""),-PMT($C188/12,COUNT($A188:$A$625),$H187),$D187),
_xlpm.IsPrincipalRemainingZeroCondition,ROUND($H187,2)=0,
_xlpm.IsPrincipalRemainingBlankCondition,$H187="",
_xlpm.IsPeriodBlankCondition,ISBLANK($A188),
_xlpm.Calculation,IF(_xlpm.IsPeriodBlankCondition,"",IF(_xlpm.IsPrincipalRemainingBlankCondition,"",IF(_xlpm.IsPrincipalRemainingZeroCondition,"",_xlpm.Payment))),
_xlpm.Calculation
)</f>
        <v>1586.0104653907558</v>
      </c>
      <c r="E188" s="100">
        <f t="shared" si="19"/>
        <v>153519.31783074874</v>
      </c>
      <c r="F188" s="100" cm="1">
        <f t="array" ref="F188">_xlfn.LET(
_xlpm.InterestCalculation,$H187*($C188/12),
_xlpm.IsPrincipalRemainingZeroCondition,ROUND($H187,2)=0,
_xlpm.IsPrincipalRemainingBlankCondition,$H187="",
_xlpm.IsPeriodBlankCondition,ISBLANK($A188),
_xlpm.Calculation,IF(_xlpm.IsPeriodBlankCondition,"",IF(_xlpm.IsPrincipalRemainingBlankCondition,"",IF(_xlpm.IsPrincipalRemainingZeroCondition,"",_xlpm.InterestCalculation))),
_xlpm.Calculation
)</f>
        <v>1279.3276485895728</v>
      </c>
      <c r="G188" s="100">
        <f t="shared" si="14"/>
        <v>306.68281680118298</v>
      </c>
      <c r="H188" s="100">
        <f t="shared" si="15"/>
        <v>153212.63501394755</v>
      </c>
      <c r="I188" s="100">
        <f t="shared" si="16"/>
        <v>500</v>
      </c>
      <c r="J188" s="100" t="str">
        <f t="shared" si="17"/>
        <v/>
      </c>
      <c r="K188" s="100">
        <f t="shared" si="20"/>
        <v>2086.0104653907556</v>
      </c>
      <c r="N188" s="100"/>
    </row>
    <row r="189" spans="1:14" x14ac:dyDescent="0.3">
      <c r="A189" s="92">
        <v>164</v>
      </c>
      <c r="B189" s="116">
        <f t="shared" si="18"/>
        <v>48792</v>
      </c>
      <c r="C189" s="152">
        <f>IF(ISBLANK($A189),"",'Variable Rate Mortgage Schedule'!$C192)</f>
        <v>0.1</v>
      </c>
      <c r="D189" s="153">
        <f>_xlfn.LET(
_xlpm.Payment,IF(OR($C189&lt;&gt;$C188,$C188=""),-PMT($C189/12,COUNT($A189:$A$625),$H188),$D188),
_xlpm.IsPrincipalRemainingZeroCondition,ROUND($H188,2)=0,
_xlpm.IsPrincipalRemainingBlankCondition,$H188="",
_xlpm.IsPeriodBlankCondition,ISBLANK($A189),
_xlpm.Calculation,IF(_xlpm.IsPeriodBlankCondition,"",IF(_xlpm.IsPrincipalRemainingBlankCondition,"",IF(_xlpm.IsPrincipalRemainingZeroCondition,"",_xlpm.Payment))),
_xlpm.Calculation
)</f>
        <v>1586.0104653907558</v>
      </c>
      <c r="E189" s="100">
        <f t="shared" si="19"/>
        <v>153212.63501394755</v>
      </c>
      <c r="F189" s="100" cm="1">
        <f t="array" ref="F189">_xlfn.LET(
_xlpm.InterestCalculation,$H188*($C189/12),
_xlpm.IsPrincipalRemainingZeroCondition,ROUND($H188,2)=0,
_xlpm.IsPrincipalRemainingBlankCondition,$H188="",
_xlpm.IsPeriodBlankCondition,ISBLANK($A189),
_xlpm.Calculation,IF(_xlpm.IsPeriodBlankCondition,"",IF(_xlpm.IsPrincipalRemainingBlankCondition,"",IF(_xlpm.IsPrincipalRemainingZeroCondition,"",_xlpm.InterestCalculation))),
_xlpm.Calculation
)</f>
        <v>1276.771958449563</v>
      </c>
      <c r="G189" s="100">
        <f t="shared" si="14"/>
        <v>309.23850694119278</v>
      </c>
      <c r="H189" s="100">
        <f t="shared" si="15"/>
        <v>152903.39650700637</v>
      </c>
      <c r="I189" s="100">
        <f t="shared" si="16"/>
        <v>500</v>
      </c>
      <c r="J189" s="100" t="str">
        <f t="shared" si="17"/>
        <v/>
      </c>
      <c r="K189" s="100">
        <f t="shared" si="20"/>
        <v>2086.0104653907556</v>
      </c>
      <c r="N189" s="100"/>
    </row>
    <row r="190" spans="1:14" x14ac:dyDescent="0.3">
      <c r="A190" s="92">
        <v>165</v>
      </c>
      <c r="B190" s="116">
        <f t="shared" si="18"/>
        <v>48823</v>
      </c>
      <c r="C190" s="152">
        <f>IF(ISBLANK($A190),"",'Variable Rate Mortgage Schedule'!$C193)</f>
        <v>0.1</v>
      </c>
      <c r="D190" s="153">
        <f>_xlfn.LET(
_xlpm.Payment,IF(OR($C190&lt;&gt;$C189,$C189=""),-PMT($C190/12,COUNT($A190:$A$625),$H189),$D189),
_xlpm.IsPrincipalRemainingZeroCondition,ROUND($H189,2)=0,
_xlpm.IsPrincipalRemainingBlankCondition,$H189="",
_xlpm.IsPeriodBlankCondition,ISBLANK($A190),
_xlpm.Calculation,IF(_xlpm.IsPeriodBlankCondition,"",IF(_xlpm.IsPrincipalRemainingBlankCondition,"",IF(_xlpm.IsPrincipalRemainingZeroCondition,"",_xlpm.Payment))),
_xlpm.Calculation
)</f>
        <v>1586.0104653907558</v>
      </c>
      <c r="E190" s="100">
        <f t="shared" si="19"/>
        <v>152903.39650700637</v>
      </c>
      <c r="F190" s="100" cm="1">
        <f t="array" ref="F190">_xlfn.LET(
_xlpm.InterestCalculation,$H189*($C190/12),
_xlpm.IsPrincipalRemainingZeroCondition,ROUND($H189,2)=0,
_xlpm.IsPrincipalRemainingBlankCondition,$H189="",
_xlpm.IsPeriodBlankCondition,ISBLANK($A190),
_xlpm.Calculation,IF(_xlpm.IsPeriodBlankCondition,"",IF(_xlpm.IsPrincipalRemainingBlankCondition,"",IF(_xlpm.IsPrincipalRemainingZeroCondition,"",_xlpm.InterestCalculation))),
_xlpm.Calculation
)</f>
        <v>1274.1949708917198</v>
      </c>
      <c r="G190" s="100">
        <f t="shared" si="14"/>
        <v>311.81549449903605</v>
      </c>
      <c r="H190" s="100">
        <f t="shared" si="15"/>
        <v>152591.58101250735</v>
      </c>
      <c r="I190" s="100">
        <f t="shared" si="16"/>
        <v>500</v>
      </c>
      <c r="J190" s="100" t="str">
        <f t="shared" si="17"/>
        <v/>
      </c>
      <c r="K190" s="100">
        <f t="shared" si="20"/>
        <v>2086.0104653907556</v>
      </c>
      <c r="N190" s="100"/>
    </row>
    <row r="191" spans="1:14" x14ac:dyDescent="0.3">
      <c r="A191" s="92">
        <v>166</v>
      </c>
      <c r="B191" s="116">
        <f t="shared" si="18"/>
        <v>48853</v>
      </c>
      <c r="C191" s="152">
        <f>IF(ISBLANK($A191),"",'Variable Rate Mortgage Schedule'!$C194)</f>
        <v>0.1</v>
      </c>
      <c r="D191" s="153">
        <f>_xlfn.LET(
_xlpm.Payment,IF(OR($C191&lt;&gt;$C190,$C190=""),-PMT($C191/12,COUNT($A191:$A$625),$H190),$D190),
_xlpm.IsPrincipalRemainingZeroCondition,ROUND($H190,2)=0,
_xlpm.IsPrincipalRemainingBlankCondition,$H190="",
_xlpm.IsPeriodBlankCondition,ISBLANK($A191),
_xlpm.Calculation,IF(_xlpm.IsPeriodBlankCondition,"",IF(_xlpm.IsPrincipalRemainingBlankCondition,"",IF(_xlpm.IsPrincipalRemainingZeroCondition,"",_xlpm.Payment))),
_xlpm.Calculation
)</f>
        <v>1586.0104653907558</v>
      </c>
      <c r="E191" s="100">
        <f t="shared" si="19"/>
        <v>152591.58101250735</v>
      </c>
      <c r="F191" s="100" cm="1">
        <f t="array" ref="F191">_xlfn.LET(
_xlpm.InterestCalculation,$H190*($C191/12),
_xlpm.IsPrincipalRemainingZeroCondition,ROUND($H190,2)=0,
_xlpm.IsPrincipalRemainingBlankCondition,$H190="",
_xlpm.IsPeriodBlankCondition,ISBLANK($A191),
_xlpm.Calculation,IF(_xlpm.IsPeriodBlankCondition,"",IF(_xlpm.IsPrincipalRemainingBlankCondition,"",IF(_xlpm.IsPrincipalRemainingZeroCondition,"",_xlpm.InterestCalculation))),
_xlpm.Calculation
)</f>
        <v>1271.5965084375612</v>
      </c>
      <c r="G191" s="100">
        <f t="shared" si="14"/>
        <v>314.41395695319466</v>
      </c>
      <c r="H191" s="100">
        <f t="shared" si="15"/>
        <v>152277.16705555416</v>
      </c>
      <c r="I191" s="100">
        <f t="shared" si="16"/>
        <v>500</v>
      </c>
      <c r="J191" s="100" t="str">
        <f t="shared" si="17"/>
        <v/>
      </c>
      <c r="K191" s="100">
        <f t="shared" si="20"/>
        <v>2086.0104653907556</v>
      </c>
      <c r="N191" s="100"/>
    </row>
    <row r="192" spans="1:14" x14ac:dyDescent="0.3">
      <c r="A192" s="92">
        <v>167</v>
      </c>
      <c r="B192" s="116">
        <f t="shared" si="18"/>
        <v>48884</v>
      </c>
      <c r="C192" s="152">
        <f>IF(ISBLANK($A192),"",'Variable Rate Mortgage Schedule'!$C195)</f>
        <v>0.1</v>
      </c>
      <c r="D192" s="153">
        <f>_xlfn.LET(
_xlpm.Payment,IF(OR($C192&lt;&gt;$C191,$C191=""),-PMT($C192/12,COUNT($A192:$A$625),$H191),$D191),
_xlpm.IsPrincipalRemainingZeroCondition,ROUND($H191,2)=0,
_xlpm.IsPrincipalRemainingBlankCondition,$H191="",
_xlpm.IsPeriodBlankCondition,ISBLANK($A192),
_xlpm.Calculation,IF(_xlpm.IsPeriodBlankCondition,"",IF(_xlpm.IsPrincipalRemainingBlankCondition,"",IF(_xlpm.IsPrincipalRemainingZeroCondition,"",_xlpm.Payment))),
_xlpm.Calculation
)</f>
        <v>1586.0104653907558</v>
      </c>
      <c r="E192" s="100">
        <f t="shared" si="19"/>
        <v>152277.16705555416</v>
      </c>
      <c r="F192" s="100" cm="1">
        <f t="array" ref="F192">_xlfn.LET(
_xlpm.InterestCalculation,$H191*($C192/12),
_xlpm.IsPrincipalRemainingZeroCondition,ROUND($H191,2)=0,
_xlpm.IsPrincipalRemainingBlankCondition,$H191="",
_xlpm.IsPeriodBlankCondition,ISBLANK($A192),
_xlpm.Calculation,IF(_xlpm.IsPeriodBlankCondition,"",IF(_xlpm.IsPrincipalRemainingBlankCondition,"",IF(_xlpm.IsPrincipalRemainingZeroCondition,"",_xlpm.InterestCalculation))),
_xlpm.Calculation
)</f>
        <v>1268.976392129618</v>
      </c>
      <c r="G192" s="100">
        <f t="shared" si="14"/>
        <v>317.03407326113779</v>
      </c>
      <c r="H192" s="100">
        <f t="shared" si="15"/>
        <v>151960.13298229303</v>
      </c>
      <c r="I192" s="100">
        <f t="shared" si="16"/>
        <v>500</v>
      </c>
      <c r="J192" s="100" t="str">
        <f t="shared" si="17"/>
        <v/>
      </c>
      <c r="K192" s="100">
        <f t="shared" si="20"/>
        <v>2086.0104653907556</v>
      </c>
      <c r="N192" s="100"/>
    </row>
    <row r="193" spans="1:14" x14ac:dyDescent="0.3">
      <c r="A193" s="92">
        <v>168</v>
      </c>
      <c r="B193" s="116">
        <f t="shared" si="18"/>
        <v>48914</v>
      </c>
      <c r="C193" s="152">
        <f>IF(ISBLANK($A193),"",'Variable Rate Mortgage Schedule'!$C196)</f>
        <v>0.1</v>
      </c>
      <c r="D193" s="153">
        <f>_xlfn.LET(
_xlpm.Payment,IF(OR($C193&lt;&gt;$C192,$C192=""),-PMT($C193/12,COUNT($A193:$A$625),$H192),$D192),
_xlpm.IsPrincipalRemainingZeroCondition,ROUND($H192,2)=0,
_xlpm.IsPrincipalRemainingBlankCondition,$H192="",
_xlpm.IsPeriodBlankCondition,ISBLANK($A193),
_xlpm.Calculation,IF(_xlpm.IsPeriodBlankCondition,"",IF(_xlpm.IsPrincipalRemainingBlankCondition,"",IF(_xlpm.IsPrincipalRemainingZeroCondition,"",_xlpm.Payment))),
_xlpm.Calculation
)</f>
        <v>1586.0104653907558</v>
      </c>
      <c r="E193" s="100">
        <f t="shared" si="19"/>
        <v>151960.13298229303</v>
      </c>
      <c r="F193" s="100" cm="1">
        <f t="array" ref="F193">_xlfn.LET(
_xlpm.InterestCalculation,$H192*($C193/12),
_xlpm.IsPrincipalRemainingZeroCondition,ROUND($H192,2)=0,
_xlpm.IsPrincipalRemainingBlankCondition,$H192="",
_xlpm.IsPeriodBlankCondition,ISBLANK($A193),
_xlpm.Calculation,IF(_xlpm.IsPeriodBlankCondition,"",IF(_xlpm.IsPrincipalRemainingBlankCondition,"",IF(_xlpm.IsPrincipalRemainingZeroCondition,"",_xlpm.InterestCalculation))),
_xlpm.Calculation
)</f>
        <v>1266.3344415191086</v>
      </c>
      <c r="G193" s="100">
        <f t="shared" si="14"/>
        <v>319.6760238716472</v>
      </c>
      <c r="H193" s="100">
        <f t="shared" si="15"/>
        <v>151640.45695842139</v>
      </c>
      <c r="I193" s="100">
        <f t="shared" si="16"/>
        <v>500</v>
      </c>
      <c r="J193" s="100" t="str">
        <f t="shared" si="17"/>
        <v/>
      </c>
      <c r="K193" s="100">
        <f t="shared" si="20"/>
        <v>2086.0104653907556</v>
      </c>
      <c r="N193" s="100"/>
    </row>
    <row r="194" spans="1:14" x14ac:dyDescent="0.3">
      <c r="A194" s="92">
        <v>169</v>
      </c>
      <c r="B194" s="116">
        <f t="shared" si="18"/>
        <v>48945</v>
      </c>
      <c r="C194" s="152">
        <f>IF(ISBLANK($A194),"",'Variable Rate Mortgage Schedule'!$C197)</f>
        <v>0.1</v>
      </c>
      <c r="D194" s="153">
        <f>_xlfn.LET(
_xlpm.Payment,IF(OR($C194&lt;&gt;$C193,$C193=""),-PMT($C194/12,COUNT($A194:$A$625),$H193),$D193),
_xlpm.IsPrincipalRemainingZeroCondition,ROUND($H193,2)=0,
_xlpm.IsPrincipalRemainingBlankCondition,$H193="",
_xlpm.IsPeriodBlankCondition,ISBLANK($A194),
_xlpm.Calculation,IF(_xlpm.IsPeriodBlankCondition,"",IF(_xlpm.IsPrincipalRemainingBlankCondition,"",IF(_xlpm.IsPrincipalRemainingZeroCondition,"",_xlpm.Payment))),
_xlpm.Calculation
)</f>
        <v>1586.0104653907558</v>
      </c>
      <c r="E194" s="100">
        <f t="shared" si="19"/>
        <v>151640.45695842139</v>
      </c>
      <c r="F194" s="100" cm="1">
        <f t="array" ref="F194">_xlfn.LET(
_xlpm.InterestCalculation,$H193*($C194/12),
_xlpm.IsPrincipalRemainingZeroCondition,ROUND($H193,2)=0,
_xlpm.IsPrincipalRemainingBlankCondition,$H193="",
_xlpm.IsPeriodBlankCondition,ISBLANK($A194),
_xlpm.Calculation,IF(_xlpm.IsPeriodBlankCondition,"",IF(_xlpm.IsPrincipalRemainingBlankCondition,"",IF(_xlpm.IsPrincipalRemainingZeroCondition,"",_xlpm.InterestCalculation))),
_xlpm.Calculation
)</f>
        <v>1263.6704746535115</v>
      </c>
      <c r="G194" s="100">
        <f t="shared" si="14"/>
        <v>322.33999073724431</v>
      </c>
      <c r="H194" s="100">
        <f t="shared" si="15"/>
        <v>151318.11696768415</v>
      </c>
      <c r="I194" s="100">
        <f t="shared" si="16"/>
        <v>500</v>
      </c>
      <c r="J194" s="100" t="str">
        <f t="shared" si="17"/>
        <v/>
      </c>
      <c r="K194" s="100">
        <f t="shared" si="20"/>
        <v>2086.0104653907556</v>
      </c>
      <c r="N194" s="100"/>
    </row>
    <row r="195" spans="1:14" x14ac:dyDescent="0.3">
      <c r="A195" s="92">
        <v>170</v>
      </c>
      <c r="B195" s="116">
        <f t="shared" si="18"/>
        <v>48976</v>
      </c>
      <c r="C195" s="152">
        <f>IF(ISBLANK($A195),"",'Variable Rate Mortgage Schedule'!$C198)</f>
        <v>0.1</v>
      </c>
      <c r="D195" s="153">
        <f>_xlfn.LET(
_xlpm.Payment,IF(OR($C195&lt;&gt;$C194,$C194=""),-PMT($C195/12,COUNT($A195:$A$625),$H194),$D194),
_xlpm.IsPrincipalRemainingZeroCondition,ROUND($H194,2)=0,
_xlpm.IsPrincipalRemainingBlankCondition,$H194="",
_xlpm.IsPeriodBlankCondition,ISBLANK($A195),
_xlpm.Calculation,IF(_xlpm.IsPeriodBlankCondition,"",IF(_xlpm.IsPrincipalRemainingBlankCondition,"",IF(_xlpm.IsPrincipalRemainingZeroCondition,"",_xlpm.Payment))),
_xlpm.Calculation
)</f>
        <v>1586.0104653907558</v>
      </c>
      <c r="E195" s="100">
        <f t="shared" si="19"/>
        <v>151318.11696768415</v>
      </c>
      <c r="F195" s="100" cm="1">
        <f t="array" ref="F195">_xlfn.LET(
_xlpm.InterestCalculation,$H194*($C195/12),
_xlpm.IsPrincipalRemainingZeroCondition,ROUND($H194,2)=0,
_xlpm.IsPrincipalRemainingBlankCondition,$H194="",
_xlpm.IsPeriodBlankCondition,ISBLANK($A195),
_xlpm.Calculation,IF(_xlpm.IsPeriodBlankCondition,"",IF(_xlpm.IsPrincipalRemainingBlankCondition,"",IF(_xlpm.IsPrincipalRemainingZeroCondition,"",_xlpm.InterestCalculation))),
_xlpm.Calculation
)</f>
        <v>1260.9843080640346</v>
      </c>
      <c r="G195" s="100">
        <f t="shared" si="14"/>
        <v>325.0261573267212</v>
      </c>
      <c r="H195" s="100">
        <f t="shared" si="15"/>
        <v>150993.09081035742</v>
      </c>
      <c r="I195" s="100">
        <f t="shared" si="16"/>
        <v>500</v>
      </c>
      <c r="J195" s="100" t="str">
        <f t="shared" si="17"/>
        <v/>
      </c>
      <c r="K195" s="100">
        <f t="shared" si="20"/>
        <v>2086.0104653907556</v>
      </c>
      <c r="N195" s="100"/>
    </row>
    <row r="196" spans="1:14" x14ac:dyDescent="0.3">
      <c r="A196" s="92">
        <v>171</v>
      </c>
      <c r="B196" s="116">
        <f t="shared" si="18"/>
        <v>49004</v>
      </c>
      <c r="C196" s="152">
        <f>IF(ISBLANK($A196),"",'Variable Rate Mortgage Schedule'!$C199)</f>
        <v>0.1</v>
      </c>
      <c r="D196" s="153">
        <f>_xlfn.LET(
_xlpm.Payment,IF(OR($C196&lt;&gt;$C195,$C195=""),-PMT($C196/12,COUNT($A196:$A$625),$H195),$D195),
_xlpm.IsPrincipalRemainingZeroCondition,ROUND($H195,2)=0,
_xlpm.IsPrincipalRemainingBlankCondition,$H195="",
_xlpm.IsPeriodBlankCondition,ISBLANK($A196),
_xlpm.Calculation,IF(_xlpm.IsPeriodBlankCondition,"",IF(_xlpm.IsPrincipalRemainingBlankCondition,"",IF(_xlpm.IsPrincipalRemainingZeroCondition,"",_xlpm.Payment))),
_xlpm.Calculation
)</f>
        <v>1586.0104653907558</v>
      </c>
      <c r="E196" s="100">
        <f t="shared" si="19"/>
        <v>150993.09081035742</v>
      </c>
      <c r="F196" s="100" cm="1">
        <f t="array" ref="F196">_xlfn.LET(
_xlpm.InterestCalculation,$H195*($C196/12),
_xlpm.IsPrincipalRemainingZeroCondition,ROUND($H195,2)=0,
_xlpm.IsPrincipalRemainingBlankCondition,$H195="",
_xlpm.IsPeriodBlankCondition,ISBLANK($A196),
_xlpm.Calculation,IF(_xlpm.IsPeriodBlankCondition,"",IF(_xlpm.IsPrincipalRemainingBlankCondition,"",IF(_xlpm.IsPrincipalRemainingZeroCondition,"",_xlpm.InterestCalculation))),
_xlpm.Calculation
)</f>
        <v>1258.2757567529784</v>
      </c>
      <c r="G196" s="100">
        <f t="shared" si="14"/>
        <v>327.73470863777743</v>
      </c>
      <c r="H196" s="100">
        <f t="shared" si="15"/>
        <v>150665.35610171963</v>
      </c>
      <c r="I196" s="100">
        <f t="shared" si="16"/>
        <v>500</v>
      </c>
      <c r="J196" s="100" t="str">
        <f t="shared" si="17"/>
        <v/>
      </c>
      <c r="K196" s="100">
        <f t="shared" si="20"/>
        <v>2086.0104653907556</v>
      </c>
      <c r="N196" s="100"/>
    </row>
    <row r="197" spans="1:14" x14ac:dyDescent="0.3">
      <c r="A197" s="92">
        <v>172</v>
      </c>
      <c r="B197" s="116">
        <f t="shared" si="18"/>
        <v>49035</v>
      </c>
      <c r="C197" s="152">
        <f>IF(ISBLANK($A197),"",'Variable Rate Mortgage Schedule'!$C200)</f>
        <v>0.1</v>
      </c>
      <c r="D197" s="153">
        <f>_xlfn.LET(
_xlpm.Payment,IF(OR($C197&lt;&gt;$C196,$C196=""),-PMT($C197/12,COUNT($A197:$A$625),$H196),$D196),
_xlpm.IsPrincipalRemainingZeroCondition,ROUND($H196,2)=0,
_xlpm.IsPrincipalRemainingBlankCondition,$H196="",
_xlpm.IsPeriodBlankCondition,ISBLANK($A197),
_xlpm.Calculation,IF(_xlpm.IsPeriodBlankCondition,"",IF(_xlpm.IsPrincipalRemainingBlankCondition,"",IF(_xlpm.IsPrincipalRemainingZeroCondition,"",_xlpm.Payment))),
_xlpm.Calculation
)</f>
        <v>1586.0104653907558</v>
      </c>
      <c r="E197" s="100">
        <f t="shared" si="19"/>
        <v>150665.35610171963</v>
      </c>
      <c r="F197" s="100" cm="1">
        <f t="array" ref="F197">_xlfn.LET(
_xlpm.InterestCalculation,$H196*($C197/12),
_xlpm.IsPrincipalRemainingZeroCondition,ROUND($H196,2)=0,
_xlpm.IsPrincipalRemainingBlankCondition,$H196="",
_xlpm.IsPeriodBlankCondition,ISBLANK($A197),
_xlpm.Calculation,IF(_xlpm.IsPeriodBlankCondition,"",IF(_xlpm.IsPrincipalRemainingBlankCondition,"",IF(_xlpm.IsPrincipalRemainingZeroCondition,"",_xlpm.InterestCalculation))),
_xlpm.Calculation
)</f>
        <v>1255.544634180997</v>
      </c>
      <c r="G197" s="100">
        <f t="shared" si="14"/>
        <v>330.46583120975879</v>
      </c>
      <c r="H197" s="100">
        <f t="shared" si="15"/>
        <v>150334.89027050987</v>
      </c>
      <c r="I197" s="100">
        <f t="shared" si="16"/>
        <v>500</v>
      </c>
      <c r="J197" s="100" t="str">
        <f t="shared" si="17"/>
        <v/>
      </c>
      <c r="K197" s="100">
        <f t="shared" si="20"/>
        <v>2086.0104653907556</v>
      </c>
      <c r="N197" s="100"/>
    </row>
    <row r="198" spans="1:14" x14ac:dyDescent="0.3">
      <c r="A198" s="92">
        <v>173</v>
      </c>
      <c r="B198" s="116">
        <f t="shared" si="18"/>
        <v>49065</v>
      </c>
      <c r="C198" s="152">
        <f>IF(ISBLANK($A198),"",'Variable Rate Mortgage Schedule'!$C201)</f>
        <v>0.1</v>
      </c>
      <c r="D198" s="153">
        <f>_xlfn.LET(
_xlpm.Payment,IF(OR($C198&lt;&gt;$C197,$C197=""),-PMT($C198/12,COUNT($A198:$A$625),$H197),$D197),
_xlpm.IsPrincipalRemainingZeroCondition,ROUND($H197,2)=0,
_xlpm.IsPrincipalRemainingBlankCondition,$H197="",
_xlpm.IsPeriodBlankCondition,ISBLANK($A198),
_xlpm.Calculation,IF(_xlpm.IsPeriodBlankCondition,"",IF(_xlpm.IsPrincipalRemainingBlankCondition,"",IF(_xlpm.IsPrincipalRemainingZeroCondition,"",_xlpm.Payment))),
_xlpm.Calculation
)</f>
        <v>1586.0104653907558</v>
      </c>
      <c r="E198" s="100">
        <f t="shared" si="19"/>
        <v>150334.89027050987</v>
      </c>
      <c r="F198" s="100" cm="1">
        <f t="array" ref="F198">_xlfn.LET(
_xlpm.InterestCalculation,$H197*($C198/12),
_xlpm.IsPrincipalRemainingZeroCondition,ROUND($H197,2)=0,
_xlpm.IsPrincipalRemainingBlankCondition,$H197="",
_xlpm.IsPeriodBlankCondition,ISBLANK($A198),
_xlpm.Calculation,IF(_xlpm.IsPeriodBlankCondition,"",IF(_xlpm.IsPrincipalRemainingBlankCondition,"",IF(_xlpm.IsPrincipalRemainingZeroCondition,"",_xlpm.InterestCalculation))),
_xlpm.Calculation
)</f>
        <v>1252.7907522542489</v>
      </c>
      <c r="G198" s="100">
        <f t="shared" si="14"/>
        <v>333.21971313650693</v>
      </c>
      <c r="H198" s="100">
        <f t="shared" si="15"/>
        <v>150001.67055737338</v>
      </c>
      <c r="I198" s="100">
        <f t="shared" si="16"/>
        <v>500</v>
      </c>
      <c r="J198" s="100" t="str">
        <f t="shared" si="17"/>
        <v/>
      </c>
      <c r="K198" s="100">
        <f t="shared" si="20"/>
        <v>2086.0104653907556</v>
      </c>
      <c r="N198" s="100"/>
    </row>
    <row r="199" spans="1:14" x14ac:dyDescent="0.3">
      <c r="A199" s="92">
        <v>174</v>
      </c>
      <c r="B199" s="116">
        <f t="shared" si="18"/>
        <v>49096</v>
      </c>
      <c r="C199" s="152">
        <f>IF(ISBLANK($A199),"",'Variable Rate Mortgage Schedule'!$C202)</f>
        <v>0.1</v>
      </c>
      <c r="D199" s="153">
        <f>_xlfn.LET(
_xlpm.Payment,IF(OR($C199&lt;&gt;$C198,$C198=""),-PMT($C199/12,COUNT($A199:$A$625),$H198),$D198),
_xlpm.IsPrincipalRemainingZeroCondition,ROUND($H198,2)=0,
_xlpm.IsPrincipalRemainingBlankCondition,$H198="",
_xlpm.IsPeriodBlankCondition,ISBLANK($A199),
_xlpm.Calculation,IF(_xlpm.IsPeriodBlankCondition,"",IF(_xlpm.IsPrincipalRemainingBlankCondition,"",IF(_xlpm.IsPrincipalRemainingZeroCondition,"",_xlpm.Payment))),
_xlpm.Calculation
)</f>
        <v>1586.0104653907558</v>
      </c>
      <c r="E199" s="100">
        <f t="shared" si="19"/>
        <v>150001.67055737338</v>
      </c>
      <c r="F199" s="100" cm="1">
        <f t="array" ref="F199">_xlfn.LET(
_xlpm.InterestCalculation,$H198*($C199/12),
_xlpm.IsPrincipalRemainingZeroCondition,ROUND($H198,2)=0,
_xlpm.IsPrincipalRemainingBlankCondition,$H198="",
_xlpm.IsPeriodBlankCondition,ISBLANK($A199),
_xlpm.Calculation,IF(_xlpm.IsPeriodBlankCondition,"",IF(_xlpm.IsPrincipalRemainingBlankCondition,"",IF(_xlpm.IsPrincipalRemainingZeroCondition,"",_xlpm.InterestCalculation))),
_xlpm.Calculation
)</f>
        <v>1250.0139213114448</v>
      </c>
      <c r="G199" s="100">
        <f t="shared" si="14"/>
        <v>335.99654407931098</v>
      </c>
      <c r="H199" s="100">
        <f t="shared" si="15"/>
        <v>149665.67401329408</v>
      </c>
      <c r="I199" s="100">
        <f t="shared" si="16"/>
        <v>500</v>
      </c>
      <c r="J199" s="100" t="str">
        <f t="shared" si="17"/>
        <v/>
      </c>
      <c r="K199" s="100">
        <f t="shared" si="20"/>
        <v>2086.0104653907556</v>
      </c>
      <c r="N199" s="100"/>
    </row>
    <row r="200" spans="1:14" x14ac:dyDescent="0.3">
      <c r="A200" s="92">
        <v>175</v>
      </c>
      <c r="B200" s="116">
        <f t="shared" si="18"/>
        <v>49126</v>
      </c>
      <c r="C200" s="152">
        <f>IF(ISBLANK($A200),"",'Variable Rate Mortgage Schedule'!$C203)</f>
        <v>0.1</v>
      </c>
      <c r="D200" s="153">
        <f>_xlfn.LET(
_xlpm.Payment,IF(OR($C200&lt;&gt;$C199,$C199=""),-PMT($C200/12,COUNT($A200:$A$625),$H199),$D199),
_xlpm.IsPrincipalRemainingZeroCondition,ROUND($H199,2)=0,
_xlpm.IsPrincipalRemainingBlankCondition,$H199="",
_xlpm.IsPeriodBlankCondition,ISBLANK($A200),
_xlpm.Calculation,IF(_xlpm.IsPeriodBlankCondition,"",IF(_xlpm.IsPrincipalRemainingBlankCondition,"",IF(_xlpm.IsPrincipalRemainingZeroCondition,"",_xlpm.Payment))),
_xlpm.Calculation
)</f>
        <v>1586.0104653907558</v>
      </c>
      <c r="E200" s="100">
        <f t="shared" si="19"/>
        <v>149665.67401329408</v>
      </c>
      <c r="F200" s="100" cm="1">
        <f t="array" ref="F200">_xlfn.LET(
_xlpm.InterestCalculation,$H199*($C200/12),
_xlpm.IsPrincipalRemainingZeroCondition,ROUND($H199,2)=0,
_xlpm.IsPrincipalRemainingBlankCondition,$H199="",
_xlpm.IsPeriodBlankCondition,ISBLANK($A200),
_xlpm.Calculation,IF(_xlpm.IsPeriodBlankCondition,"",IF(_xlpm.IsPrincipalRemainingBlankCondition,"",IF(_xlpm.IsPrincipalRemainingZeroCondition,"",_xlpm.InterestCalculation))),
_xlpm.Calculation
)</f>
        <v>1247.213950110784</v>
      </c>
      <c r="G200" s="100">
        <f t="shared" si="14"/>
        <v>338.7965152799718</v>
      </c>
      <c r="H200" s="100">
        <f t="shared" si="15"/>
        <v>149326.8774980141</v>
      </c>
      <c r="I200" s="100">
        <f t="shared" si="16"/>
        <v>500</v>
      </c>
      <c r="J200" s="100" t="str">
        <f t="shared" si="17"/>
        <v/>
      </c>
      <c r="K200" s="100">
        <f t="shared" si="20"/>
        <v>2086.0104653907556</v>
      </c>
      <c r="N200" s="100"/>
    </row>
    <row r="201" spans="1:14" x14ac:dyDescent="0.3">
      <c r="A201" s="92">
        <v>176</v>
      </c>
      <c r="B201" s="116">
        <f t="shared" si="18"/>
        <v>49157</v>
      </c>
      <c r="C201" s="152">
        <f>IF(ISBLANK($A201),"",'Variable Rate Mortgage Schedule'!$C204)</f>
        <v>0.1</v>
      </c>
      <c r="D201" s="153">
        <f>_xlfn.LET(
_xlpm.Payment,IF(OR($C201&lt;&gt;$C200,$C200=""),-PMT($C201/12,COUNT($A201:$A$625),$H200),$D200),
_xlpm.IsPrincipalRemainingZeroCondition,ROUND($H200,2)=0,
_xlpm.IsPrincipalRemainingBlankCondition,$H200="",
_xlpm.IsPeriodBlankCondition,ISBLANK($A201),
_xlpm.Calculation,IF(_xlpm.IsPeriodBlankCondition,"",IF(_xlpm.IsPrincipalRemainingBlankCondition,"",IF(_xlpm.IsPrincipalRemainingZeroCondition,"",_xlpm.Payment))),
_xlpm.Calculation
)</f>
        <v>1586.0104653907558</v>
      </c>
      <c r="E201" s="100">
        <f t="shared" si="19"/>
        <v>149326.8774980141</v>
      </c>
      <c r="F201" s="100" cm="1">
        <f t="array" ref="F201">_xlfn.LET(
_xlpm.InterestCalculation,$H200*($C201/12),
_xlpm.IsPrincipalRemainingZeroCondition,ROUND($H200,2)=0,
_xlpm.IsPrincipalRemainingBlankCondition,$H200="",
_xlpm.IsPeriodBlankCondition,ISBLANK($A201),
_xlpm.Calculation,IF(_xlpm.IsPeriodBlankCondition,"",IF(_xlpm.IsPrincipalRemainingBlankCondition,"",IF(_xlpm.IsPrincipalRemainingZeroCondition,"",_xlpm.InterestCalculation))),
_xlpm.Calculation
)</f>
        <v>1244.3906458167842</v>
      </c>
      <c r="G201" s="100">
        <f t="shared" si="14"/>
        <v>341.61981957397165</v>
      </c>
      <c r="H201" s="100">
        <f t="shared" si="15"/>
        <v>148985.25767844013</v>
      </c>
      <c r="I201" s="100">
        <f t="shared" si="16"/>
        <v>500</v>
      </c>
      <c r="J201" s="100" t="str">
        <f t="shared" si="17"/>
        <v/>
      </c>
      <c r="K201" s="100">
        <f t="shared" si="20"/>
        <v>2086.0104653907556</v>
      </c>
      <c r="N201" s="100"/>
    </row>
    <row r="202" spans="1:14" x14ac:dyDescent="0.3">
      <c r="A202" s="92">
        <v>177</v>
      </c>
      <c r="B202" s="116">
        <f t="shared" si="18"/>
        <v>49188</v>
      </c>
      <c r="C202" s="152">
        <f>IF(ISBLANK($A202),"",'Variable Rate Mortgage Schedule'!$C205)</f>
        <v>0.1</v>
      </c>
      <c r="D202" s="153">
        <f>_xlfn.LET(
_xlpm.Payment,IF(OR($C202&lt;&gt;$C201,$C201=""),-PMT($C202/12,COUNT($A202:$A$625),$H201),$D201),
_xlpm.IsPrincipalRemainingZeroCondition,ROUND($H201,2)=0,
_xlpm.IsPrincipalRemainingBlankCondition,$H201="",
_xlpm.IsPeriodBlankCondition,ISBLANK($A202),
_xlpm.Calculation,IF(_xlpm.IsPeriodBlankCondition,"",IF(_xlpm.IsPrincipalRemainingBlankCondition,"",IF(_xlpm.IsPrincipalRemainingZeroCondition,"",_xlpm.Payment))),
_xlpm.Calculation
)</f>
        <v>1586.0104653907558</v>
      </c>
      <c r="E202" s="100">
        <f t="shared" si="19"/>
        <v>148985.25767844013</v>
      </c>
      <c r="F202" s="100" cm="1">
        <f t="array" ref="F202">_xlfn.LET(
_xlpm.InterestCalculation,$H201*($C202/12),
_xlpm.IsPrincipalRemainingZeroCondition,ROUND($H201,2)=0,
_xlpm.IsPrincipalRemainingBlankCondition,$H201="",
_xlpm.IsPeriodBlankCondition,ISBLANK($A202),
_xlpm.Calculation,IF(_xlpm.IsPeriodBlankCondition,"",IF(_xlpm.IsPrincipalRemainingBlankCondition,"",IF(_xlpm.IsPrincipalRemainingZeroCondition,"",_xlpm.InterestCalculation))),
_xlpm.Calculation
)</f>
        <v>1241.5438139870012</v>
      </c>
      <c r="G202" s="100">
        <f t="shared" si="14"/>
        <v>344.46665140375467</v>
      </c>
      <c r="H202" s="100">
        <f t="shared" si="15"/>
        <v>148640.79102703638</v>
      </c>
      <c r="I202" s="100">
        <f t="shared" si="16"/>
        <v>500</v>
      </c>
      <c r="J202" s="100" t="str">
        <f t="shared" si="17"/>
        <v/>
      </c>
      <c r="K202" s="100">
        <f t="shared" si="20"/>
        <v>2086.0104653907556</v>
      </c>
      <c r="N202" s="100"/>
    </row>
    <row r="203" spans="1:14" x14ac:dyDescent="0.3">
      <c r="A203" s="92">
        <v>178</v>
      </c>
      <c r="B203" s="116">
        <f t="shared" si="18"/>
        <v>49218</v>
      </c>
      <c r="C203" s="152">
        <f>IF(ISBLANK($A203),"",'Variable Rate Mortgage Schedule'!$C206)</f>
        <v>0.1</v>
      </c>
      <c r="D203" s="153">
        <f>_xlfn.LET(
_xlpm.Payment,IF(OR($C203&lt;&gt;$C202,$C202=""),-PMT($C203/12,COUNT($A203:$A$625),$H202),$D202),
_xlpm.IsPrincipalRemainingZeroCondition,ROUND($H202,2)=0,
_xlpm.IsPrincipalRemainingBlankCondition,$H202="",
_xlpm.IsPeriodBlankCondition,ISBLANK($A203),
_xlpm.Calculation,IF(_xlpm.IsPeriodBlankCondition,"",IF(_xlpm.IsPrincipalRemainingBlankCondition,"",IF(_xlpm.IsPrincipalRemainingZeroCondition,"",_xlpm.Payment))),
_xlpm.Calculation
)</f>
        <v>1586.0104653907558</v>
      </c>
      <c r="E203" s="100">
        <f t="shared" si="19"/>
        <v>148640.79102703638</v>
      </c>
      <c r="F203" s="100" cm="1">
        <f t="array" ref="F203">_xlfn.LET(
_xlpm.InterestCalculation,$H202*($C203/12),
_xlpm.IsPrincipalRemainingZeroCondition,ROUND($H202,2)=0,
_xlpm.IsPrincipalRemainingBlankCondition,$H202="",
_xlpm.IsPeriodBlankCondition,ISBLANK($A203),
_xlpm.Calculation,IF(_xlpm.IsPeriodBlankCondition,"",IF(_xlpm.IsPrincipalRemainingBlankCondition,"",IF(_xlpm.IsPrincipalRemainingZeroCondition,"",_xlpm.InterestCalculation))),
_xlpm.Calculation
)</f>
        <v>1238.6732585586365</v>
      </c>
      <c r="G203" s="100">
        <f t="shared" si="14"/>
        <v>347.33720683211936</v>
      </c>
      <c r="H203" s="100">
        <f t="shared" si="15"/>
        <v>148293.45382020425</v>
      </c>
      <c r="I203" s="100">
        <f t="shared" si="16"/>
        <v>500</v>
      </c>
      <c r="J203" s="100" t="str">
        <f t="shared" si="17"/>
        <v/>
      </c>
      <c r="K203" s="100">
        <f t="shared" si="20"/>
        <v>2086.0104653907556</v>
      </c>
      <c r="N203" s="100"/>
    </row>
    <row r="204" spans="1:14" x14ac:dyDescent="0.3">
      <c r="A204" s="92">
        <v>179</v>
      </c>
      <c r="B204" s="116">
        <f t="shared" si="18"/>
        <v>49249</v>
      </c>
      <c r="C204" s="152">
        <f>IF(ISBLANK($A204),"",'Variable Rate Mortgage Schedule'!$C207)</f>
        <v>0.1</v>
      </c>
      <c r="D204" s="153">
        <f>_xlfn.LET(
_xlpm.Payment,IF(OR($C204&lt;&gt;$C203,$C203=""),-PMT($C204/12,COUNT($A204:$A$625),$H203),$D203),
_xlpm.IsPrincipalRemainingZeroCondition,ROUND($H203,2)=0,
_xlpm.IsPrincipalRemainingBlankCondition,$H203="",
_xlpm.IsPeriodBlankCondition,ISBLANK($A204),
_xlpm.Calculation,IF(_xlpm.IsPeriodBlankCondition,"",IF(_xlpm.IsPrincipalRemainingBlankCondition,"",IF(_xlpm.IsPrincipalRemainingZeroCondition,"",_xlpm.Payment))),
_xlpm.Calculation
)</f>
        <v>1586.0104653907558</v>
      </c>
      <c r="E204" s="100">
        <f t="shared" si="19"/>
        <v>148293.45382020425</v>
      </c>
      <c r="F204" s="100" cm="1">
        <f t="array" ref="F204">_xlfn.LET(
_xlpm.InterestCalculation,$H203*($C204/12),
_xlpm.IsPrincipalRemainingZeroCondition,ROUND($H203,2)=0,
_xlpm.IsPrincipalRemainingBlankCondition,$H203="",
_xlpm.IsPeriodBlankCondition,ISBLANK($A204),
_xlpm.Calculation,IF(_xlpm.IsPeriodBlankCondition,"",IF(_xlpm.IsPrincipalRemainingBlankCondition,"",IF(_xlpm.IsPrincipalRemainingZeroCondition,"",_xlpm.InterestCalculation))),
_xlpm.Calculation
)</f>
        <v>1235.7787818350353</v>
      </c>
      <c r="G204" s="100">
        <f t="shared" si="14"/>
        <v>350.23168355572056</v>
      </c>
      <c r="H204" s="100">
        <f t="shared" si="15"/>
        <v>147943.22213664852</v>
      </c>
      <c r="I204" s="100">
        <f t="shared" si="16"/>
        <v>500</v>
      </c>
      <c r="J204" s="100" t="str">
        <f t="shared" si="17"/>
        <v/>
      </c>
      <c r="K204" s="100">
        <f t="shared" si="20"/>
        <v>2086.0104653907556</v>
      </c>
      <c r="N204" s="100"/>
    </row>
    <row r="205" spans="1:14" x14ac:dyDescent="0.3">
      <c r="A205" s="92">
        <v>180</v>
      </c>
      <c r="B205" s="116">
        <f t="shared" si="18"/>
        <v>49279</v>
      </c>
      <c r="C205" s="152">
        <f>IF(ISBLANK($A205),"",'Variable Rate Mortgage Schedule'!$C208)</f>
        <v>0.1</v>
      </c>
      <c r="D205" s="153">
        <f>_xlfn.LET(
_xlpm.Payment,IF(OR($C205&lt;&gt;$C204,$C204=""),-PMT($C205/12,COUNT($A205:$A$625),$H204),$D204),
_xlpm.IsPrincipalRemainingZeroCondition,ROUND($H204,2)=0,
_xlpm.IsPrincipalRemainingBlankCondition,$H204="",
_xlpm.IsPeriodBlankCondition,ISBLANK($A205),
_xlpm.Calculation,IF(_xlpm.IsPeriodBlankCondition,"",IF(_xlpm.IsPrincipalRemainingBlankCondition,"",IF(_xlpm.IsPrincipalRemainingZeroCondition,"",_xlpm.Payment))),
_xlpm.Calculation
)</f>
        <v>1586.0104653907558</v>
      </c>
      <c r="E205" s="100">
        <f t="shared" si="19"/>
        <v>147943.22213664852</v>
      </c>
      <c r="F205" s="100" cm="1">
        <f t="array" ref="F205">_xlfn.LET(
_xlpm.InterestCalculation,$H204*($C205/12),
_xlpm.IsPrincipalRemainingZeroCondition,ROUND($H204,2)=0,
_xlpm.IsPrincipalRemainingBlankCondition,$H204="",
_xlpm.IsPeriodBlankCondition,ISBLANK($A205),
_xlpm.Calculation,IF(_xlpm.IsPeriodBlankCondition,"",IF(_xlpm.IsPrincipalRemainingBlankCondition,"",IF(_xlpm.IsPrincipalRemainingZeroCondition,"",_xlpm.InterestCalculation))),
_xlpm.Calculation
)</f>
        <v>1232.8601844720711</v>
      </c>
      <c r="G205" s="100">
        <f t="shared" si="14"/>
        <v>353.15028091868476</v>
      </c>
      <c r="H205" s="100">
        <f t="shared" si="15"/>
        <v>147590.07185572982</v>
      </c>
      <c r="I205" s="100">
        <f t="shared" si="16"/>
        <v>500</v>
      </c>
      <c r="J205" s="100" t="str">
        <f t="shared" si="17"/>
        <v/>
      </c>
      <c r="K205" s="100">
        <f t="shared" si="20"/>
        <v>2086.0104653907556</v>
      </c>
      <c r="N205" s="100"/>
    </row>
    <row r="206" spans="1:14" x14ac:dyDescent="0.3">
      <c r="A206" s="92">
        <v>181</v>
      </c>
      <c r="B206" s="116">
        <f t="shared" si="18"/>
        <v>49310</v>
      </c>
      <c r="C206" s="152">
        <f>IF(ISBLANK($A206),"",'Variable Rate Mortgage Schedule'!$C209)</f>
        <v>0.1</v>
      </c>
      <c r="D206" s="153">
        <f>_xlfn.LET(
_xlpm.Payment,IF(OR($C206&lt;&gt;$C205,$C205=""),-PMT($C206/12,COUNT($A206:$A$625),$H205),$D205),
_xlpm.IsPrincipalRemainingZeroCondition,ROUND($H205,2)=0,
_xlpm.IsPrincipalRemainingBlankCondition,$H205="",
_xlpm.IsPeriodBlankCondition,ISBLANK($A206),
_xlpm.Calculation,IF(_xlpm.IsPeriodBlankCondition,"",IF(_xlpm.IsPrincipalRemainingBlankCondition,"",IF(_xlpm.IsPrincipalRemainingZeroCondition,"",_xlpm.Payment))),
_xlpm.Calculation
)</f>
        <v>1586.0104653907558</v>
      </c>
      <c r="E206" s="100">
        <f t="shared" si="19"/>
        <v>147590.07185572982</v>
      </c>
      <c r="F206" s="100" cm="1">
        <f t="array" ref="F206">_xlfn.LET(
_xlpm.InterestCalculation,$H205*($C206/12),
_xlpm.IsPrincipalRemainingZeroCondition,ROUND($H205,2)=0,
_xlpm.IsPrincipalRemainingBlankCondition,$H205="",
_xlpm.IsPeriodBlankCondition,ISBLANK($A206),
_xlpm.Calculation,IF(_xlpm.IsPeriodBlankCondition,"",IF(_xlpm.IsPrincipalRemainingBlankCondition,"",IF(_xlpm.IsPrincipalRemainingZeroCondition,"",_xlpm.InterestCalculation))),
_xlpm.Calculation
)</f>
        <v>1229.9172654644151</v>
      </c>
      <c r="G206" s="100">
        <f t="shared" si="14"/>
        <v>356.09319992634073</v>
      </c>
      <c r="H206" s="100">
        <f t="shared" si="15"/>
        <v>147233.97865580348</v>
      </c>
      <c r="I206" s="100">
        <f t="shared" si="16"/>
        <v>500</v>
      </c>
      <c r="J206" s="100" t="str">
        <f t="shared" si="17"/>
        <v/>
      </c>
      <c r="K206" s="100">
        <f t="shared" si="20"/>
        <v>2086.0104653907556</v>
      </c>
      <c r="N206" s="100"/>
    </row>
    <row r="207" spans="1:14" x14ac:dyDescent="0.3">
      <c r="A207" s="92">
        <v>182</v>
      </c>
      <c r="B207" s="116">
        <f t="shared" si="18"/>
        <v>49341</v>
      </c>
      <c r="C207" s="152">
        <f>IF(ISBLANK($A207),"",'Variable Rate Mortgage Schedule'!$C210)</f>
        <v>0.1</v>
      </c>
      <c r="D207" s="153">
        <f>_xlfn.LET(
_xlpm.Payment,IF(OR($C207&lt;&gt;$C206,$C206=""),-PMT($C207/12,COUNT($A207:$A$625),$H206),$D206),
_xlpm.IsPrincipalRemainingZeroCondition,ROUND($H206,2)=0,
_xlpm.IsPrincipalRemainingBlankCondition,$H206="",
_xlpm.IsPeriodBlankCondition,ISBLANK($A207),
_xlpm.Calculation,IF(_xlpm.IsPeriodBlankCondition,"",IF(_xlpm.IsPrincipalRemainingBlankCondition,"",IF(_xlpm.IsPrincipalRemainingZeroCondition,"",_xlpm.Payment))),
_xlpm.Calculation
)</f>
        <v>1586.0104653907558</v>
      </c>
      <c r="E207" s="100">
        <f t="shared" si="19"/>
        <v>147233.97865580348</v>
      </c>
      <c r="F207" s="100" cm="1">
        <f t="array" ref="F207">_xlfn.LET(
_xlpm.InterestCalculation,$H206*($C207/12),
_xlpm.IsPrincipalRemainingZeroCondition,ROUND($H206,2)=0,
_xlpm.IsPrincipalRemainingBlankCondition,$H206="",
_xlpm.IsPeriodBlankCondition,ISBLANK($A207),
_xlpm.Calculation,IF(_xlpm.IsPeriodBlankCondition,"",IF(_xlpm.IsPrincipalRemainingBlankCondition,"",IF(_xlpm.IsPrincipalRemainingZeroCondition,"",_xlpm.InterestCalculation))),
_xlpm.Calculation
)</f>
        <v>1226.9498221316958</v>
      </c>
      <c r="G207" s="100">
        <f t="shared" si="14"/>
        <v>359.06064325906004</v>
      </c>
      <c r="H207" s="100">
        <f t="shared" si="15"/>
        <v>146874.91801254443</v>
      </c>
      <c r="I207" s="100">
        <f t="shared" si="16"/>
        <v>500</v>
      </c>
      <c r="J207" s="100" t="str">
        <f t="shared" si="17"/>
        <v/>
      </c>
      <c r="K207" s="100">
        <f t="shared" si="20"/>
        <v>2086.0104653907556</v>
      </c>
      <c r="N207" s="100"/>
    </row>
    <row r="208" spans="1:14" x14ac:dyDescent="0.3">
      <c r="A208" s="92">
        <v>183</v>
      </c>
      <c r="B208" s="116">
        <f t="shared" si="18"/>
        <v>49369</v>
      </c>
      <c r="C208" s="152">
        <f>IF(ISBLANK($A208),"",'Variable Rate Mortgage Schedule'!$C211)</f>
        <v>0.1</v>
      </c>
      <c r="D208" s="153">
        <f>_xlfn.LET(
_xlpm.Payment,IF(OR($C208&lt;&gt;$C207,$C207=""),-PMT($C208/12,COUNT($A208:$A$625),$H207),$D207),
_xlpm.IsPrincipalRemainingZeroCondition,ROUND($H207,2)=0,
_xlpm.IsPrincipalRemainingBlankCondition,$H207="",
_xlpm.IsPeriodBlankCondition,ISBLANK($A208),
_xlpm.Calculation,IF(_xlpm.IsPeriodBlankCondition,"",IF(_xlpm.IsPrincipalRemainingBlankCondition,"",IF(_xlpm.IsPrincipalRemainingZeroCondition,"",_xlpm.Payment))),
_xlpm.Calculation
)</f>
        <v>1586.0104653907558</v>
      </c>
      <c r="E208" s="100">
        <f t="shared" si="19"/>
        <v>146874.91801254443</v>
      </c>
      <c r="F208" s="100" cm="1">
        <f t="array" ref="F208">_xlfn.LET(
_xlpm.InterestCalculation,$H207*($C208/12),
_xlpm.IsPrincipalRemainingZeroCondition,ROUND($H207,2)=0,
_xlpm.IsPrincipalRemainingBlankCondition,$H207="",
_xlpm.IsPeriodBlankCondition,ISBLANK($A208),
_xlpm.Calculation,IF(_xlpm.IsPeriodBlankCondition,"",IF(_xlpm.IsPrincipalRemainingBlankCondition,"",IF(_xlpm.IsPrincipalRemainingZeroCondition,"",_xlpm.InterestCalculation))),
_xlpm.Calculation
)</f>
        <v>1223.9576501045369</v>
      </c>
      <c r="G208" s="100">
        <f t="shared" si="14"/>
        <v>362.0528152862189</v>
      </c>
      <c r="H208" s="100">
        <f t="shared" si="15"/>
        <v>146512.86519725822</v>
      </c>
      <c r="I208" s="100">
        <f t="shared" si="16"/>
        <v>500</v>
      </c>
      <c r="J208" s="100" t="str">
        <f t="shared" si="17"/>
        <v/>
      </c>
      <c r="K208" s="100">
        <f t="shared" si="20"/>
        <v>2086.0104653907556</v>
      </c>
      <c r="N208" s="100"/>
    </row>
    <row r="209" spans="1:14" x14ac:dyDescent="0.3">
      <c r="A209" s="92">
        <v>184</v>
      </c>
      <c r="B209" s="116">
        <f t="shared" si="18"/>
        <v>49400</v>
      </c>
      <c r="C209" s="152">
        <f>IF(ISBLANK($A209),"",'Variable Rate Mortgage Schedule'!$C212)</f>
        <v>0.1</v>
      </c>
      <c r="D209" s="153">
        <f>_xlfn.LET(
_xlpm.Payment,IF(OR($C209&lt;&gt;$C208,$C208=""),-PMT($C209/12,COUNT($A209:$A$625),$H208),$D208),
_xlpm.IsPrincipalRemainingZeroCondition,ROUND($H208,2)=0,
_xlpm.IsPrincipalRemainingBlankCondition,$H208="",
_xlpm.IsPeriodBlankCondition,ISBLANK($A209),
_xlpm.Calculation,IF(_xlpm.IsPeriodBlankCondition,"",IF(_xlpm.IsPrincipalRemainingBlankCondition,"",IF(_xlpm.IsPrincipalRemainingZeroCondition,"",_xlpm.Payment))),
_xlpm.Calculation
)</f>
        <v>1586.0104653907558</v>
      </c>
      <c r="E209" s="100">
        <f t="shared" si="19"/>
        <v>146512.86519725822</v>
      </c>
      <c r="F209" s="100" cm="1">
        <f t="array" ref="F209">_xlfn.LET(
_xlpm.InterestCalculation,$H208*($C209/12),
_xlpm.IsPrincipalRemainingZeroCondition,ROUND($H208,2)=0,
_xlpm.IsPrincipalRemainingBlankCondition,$H208="",
_xlpm.IsPeriodBlankCondition,ISBLANK($A209),
_xlpm.Calculation,IF(_xlpm.IsPeriodBlankCondition,"",IF(_xlpm.IsPrincipalRemainingBlankCondition,"",IF(_xlpm.IsPrincipalRemainingZeroCondition,"",_xlpm.InterestCalculation))),
_xlpm.Calculation
)</f>
        <v>1220.9405433104851</v>
      </c>
      <c r="G209" s="100">
        <f t="shared" si="14"/>
        <v>365.06992208027077</v>
      </c>
      <c r="H209" s="100">
        <f t="shared" si="15"/>
        <v>146147.79527517795</v>
      </c>
      <c r="I209" s="100">
        <f t="shared" si="16"/>
        <v>500</v>
      </c>
      <c r="J209" s="100" t="str">
        <f t="shared" si="17"/>
        <v/>
      </c>
      <c r="K209" s="100">
        <f t="shared" si="20"/>
        <v>2086.0104653907556</v>
      </c>
      <c r="N209" s="100"/>
    </row>
    <row r="210" spans="1:14" x14ac:dyDescent="0.3">
      <c r="A210" s="92">
        <v>185</v>
      </c>
      <c r="B210" s="116">
        <f t="shared" si="18"/>
        <v>49430</v>
      </c>
      <c r="C210" s="152">
        <f>IF(ISBLANK($A210),"",'Variable Rate Mortgage Schedule'!$C213)</f>
        <v>0.1</v>
      </c>
      <c r="D210" s="153">
        <f>_xlfn.LET(
_xlpm.Payment,IF(OR($C210&lt;&gt;$C209,$C209=""),-PMT($C210/12,COUNT($A210:$A$625),$H209),$D209),
_xlpm.IsPrincipalRemainingZeroCondition,ROUND($H209,2)=0,
_xlpm.IsPrincipalRemainingBlankCondition,$H209="",
_xlpm.IsPeriodBlankCondition,ISBLANK($A210),
_xlpm.Calculation,IF(_xlpm.IsPeriodBlankCondition,"",IF(_xlpm.IsPrincipalRemainingBlankCondition,"",IF(_xlpm.IsPrincipalRemainingZeroCondition,"",_xlpm.Payment))),
_xlpm.Calculation
)</f>
        <v>1586.0104653907558</v>
      </c>
      <c r="E210" s="100">
        <f t="shared" si="19"/>
        <v>146147.79527517795</v>
      </c>
      <c r="F210" s="100" cm="1">
        <f t="array" ref="F210">_xlfn.LET(
_xlpm.InterestCalculation,$H209*($C210/12),
_xlpm.IsPrincipalRemainingZeroCondition,ROUND($H209,2)=0,
_xlpm.IsPrincipalRemainingBlankCondition,$H209="",
_xlpm.IsPeriodBlankCondition,ISBLANK($A210),
_xlpm.Calculation,IF(_xlpm.IsPeriodBlankCondition,"",IF(_xlpm.IsPrincipalRemainingBlankCondition,"",IF(_xlpm.IsPrincipalRemainingZeroCondition,"",_xlpm.InterestCalculation))),
_xlpm.Calculation
)</f>
        <v>1217.8982939598163</v>
      </c>
      <c r="G210" s="100">
        <f t="shared" si="14"/>
        <v>368.1121714309395</v>
      </c>
      <c r="H210" s="100">
        <f t="shared" si="15"/>
        <v>145779.68310374703</v>
      </c>
      <c r="I210" s="100">
        <f t="shared" si="16"/>
        <v>500</v>
      </c>
      <c r="J210" s="100" t="str">
        <f t="shared" si="17"/>
        <v/>
      </c>
      <c r="K210" s="100">
        <f t="shared" si="20"/>
        <v>2086.0104653907556</v>
      </c>
      <c r="N210" s="100"/>
    </row>
    <row r="211" spans="1:14" x14ac:dyDescent="0.3">
      <c r="A211" s="92">
        <v>186</v>
      </c>
      <c r="B211" s="116">
        <f t="shared" si="18"/>
        <v>49461</v>
      </c>
      <c r="C211" s="152">
        <f>IF(ISBLANK($A211),"",'Variable Rate Mortgage Schedule'!$C214)</f>
        <v>0.1</v>
      </c>
      <c r="D211" s="153">
        <f>_xlfn.LET(
_xlpm.Payment,IF(OR($C211&lt;&gt;$C210,$C210=""),-PMT($C211/12,COUNT($A211:$A$625),$H210),$D210),
_xlpm.IsPrincipalRemainingZeroCondition,ROUND($H210,2)=0,
_xlpm.IsPrincipalRemainingBlankCondition,$H210="",
_xlpm.IsPeriodBlankCondition,ISBLANK($A211),
_xlpm.Calculation,IF(_xlpm.IsPeriodBlankCondition,"",IF(_xlpm.IsPrincipalRemainingBlankCondition,"",IF(_xlpm.IsPrincipalRemainingZeroCondition,"",_xlpm.Payment))),
_xlpm.Calculation
)</f>
        <v>1586.0104653907558</v>
      </c>
      <c r="E211" s="100">
        <f t="shared" si="19"/>
        <v>145779.68310374703</v>
      </c>
      <c r="F211" s="100" cm="1">
        <f t="array" ref="F211">_xlfn.LET(
_xlpm.InterestCalculation,$H210*($C211/12),
_xlpm.IsPrincipalRemainingZeroCondition,ROUND($H210,2)=0,
_xlpm.IsPrincipalRemainingBlankCondition,$H210="",
_xlpm.IsPeriodBlankCondition,ISBLANK($A211),
_xlpm.Calculation,IF(_xlpm.IsPeriodBlankCondition,"",IF(_xlpm.IsPrincipalRemainingBlankCondition,"",IF(_xlpm.IsPrincipalRemainingZeroCondition,"",_xlpm.InterestCalculation))),
_xlpm.Calculation
)</f>
        <v>1214.8306925312252</v>
      </c>
      <c r="G211" s="100">
        <f t="shared" si="14"/>
        <v>371.17977285953066</v>
      </c>
      <c r="H211" s="100">
        <f t="shared" si="15"/>
        <v>145408.5033308875</v>
      </c>
      <c r="I211" s="100">
        <f t="shared" si="16"/>
        <v>500</v>
      </c>
      <c r="J211" s="100" t="str">
        <f t="shared" si="17"/>
        <v/>
      </c>
      <c r="K211" s="100">
        <f t="shared" si="20"/>
        <v>2086.0104653907556</v>
      </c>
      <c r="N211" s="100"/>
    </row>
    <row r="212" spans="1:14" x14ac:dyDescent="0.3">
      <c r="A212" s="92">
        <v>187</v>
      </c>
      <c r="B212" s="116">
        <f t="shared" si="18"/>
        <v>49491</v>
      </c>
      <c r="C212" s="152">
        <f>IF(ISBLANK($A212),"",'Variable Rate Mortgage Schedule'!$C215)</f>
        <v>0.1</v>
      </c>
      <c r="D212" s="153">
        <f>_xlfn.LET(
_xlpm.Payment,IF(OR($C212&lt;&gt;$C211,$C211=""),-PMT($C212/12,COUNT($A212:$A$625),$H211),$D211),
_xlpm.IsPrincipalRemainingZeroCondition,ROUND($H211,2)=0,
_xlpm.IsPrincipalRemainingBlankCondition,$H211="",
_xlpm.IsPeriodBlankCondition,ISBLANK($A212),
_xlpm.Calculation,IF(_xlpm.IsPeriodBlankCondition,"",IF(_xlpm.IsPrincipalRemainingBlankCondition,"",IF(_xlpm.IsPrincipalRemainingZeroCondition,"",_xlpm.Payment))),
_xlpm.Calculation
)</f>
        <v>1586.0104653907558</v>
      </c>
      <c r="E212" s="100">
        <f t="shared" si="19"/>
        <v>145408.5033308875</v>
      </c>
      <c r="F212" s="100" cm="1">
        <f t="array" ref="F212">_xlfn.LET(
_xlpm.InterestCalculation,$H211*($C212/12),
_xlpm.IsPrincipalRemainingZeroCondition,ROUND($H211,2)=0,
_xlpm.IsPrincipalRemainingBlankCondition,$H211="",
_xlpm.IsPeriodBlankCondition,ISBLANK($A212),
_xlpm.Calculation,IF(_xlpm.IsPeriodBlankCondition,"",IF(_xlpm.IsPrincipalRemainingBlankCondition,"",IF(_xlpm.IsPrincipalRemainingZeroCondition,"",_xlpm.InterestCalculation))),
_xlpm.Calculation
)</f>
        <v>1211.7375277573958</v>
      </c>
      <c r="G212" s="100">
        <f t="shared" si="14"/>
        <v>374.27293763336002</v>
      </c>
      <c r="H212" s="100">
        <f t="shared" si="15"/>
        <v>145034.23039325414</v>
      </c>
      <c r="I212" s="100">
        <f t="shared" si="16"/>
        <v>500</v>
      </c>
      <c r="J212" s="100" t="str">
        <f t="shared" si="17"/>
        <v/>
      </c>
      <c r="K212" s="100">
        <f t="shared" si="20"/>
        <v>2086.0104653907556</v>
      </c>
      <c r="N212" s="100"/>
    </row>
    <row r="213" spans="1:14" x14ac:dyDescent="0.3">
      <c r="A213" s="92">
        <v>188</v>
      </c>
      <c r="B213" s="116">
        <f t="shared" si="18"/>
        <v>49522</v>
      </c>
      <c r="C213" s="152">
        <f>IF(ISBLANK($A213),"",'Variable Rate Mortgage Schedule'!$C216)</f>
        <v>0.1</v>
      </c>
      <c r="D213" s="153">
        <f>_xlfn.LET(
_xlpm.Payment,IF(OR($C213&lt;&gt;$C212,$C212=""),-PMT($C213/12,COUNT($A213:$A$625),$H212),$D212),
_xlpm.IsPrincipalRemainingZeroCondition,ROUND($H212,2)=0,
_xlpm.IsPrincipalRemainingBlankCondition,$H212="",
_xlpm.IsPeriodBlankCondition,ISBLANK($A213),
_xlpm.Calculation,IF(_xlpm.IsPeriodBlankCondition,"",IF(_xlpm.IsPrincipalRemainingBlankCondition,"",IF(_xlpm.IsPrincipalRemainingZeroCondition,"",_xlpm.Payment))),
_xlpm.Calculation
)</f>
        <v>1586.0104653907558</v>
      </c>
      <c r="E213" s="100">
        <f t="shared" si="19"/>
        <v>145034.23039325414</v>
      </c>
      <c r="F213" s="100" cm="1">
        <f t="array" ref="F213">_xlfn.LET(
_xlpm.InterestCalculation,$H212*($C213/12),
_xlpm.IsPrincipalRemainingZeroCondition,ROUND($H212,2)=0,
_xlpm.IsPrincipalRemainingBlankCondition,$H212="",
_xlpm.IsPeriodBlankCondition,ISBLANK($A213),
_xlpm.Calculation,IF(_xlpm.IsPeriodBlankCondition,"",IF(_xlpm.IsPrincipalRemainingBlankCondition,"",IF(_xlpm.IsPrincipalRemainingZeroCondition,"",_xlpm.InterestCalculation))),
_xlpm.Calculation
)</f>
        <v>1208.6185866104511</v>
      </c>
      <c r="G213" s="100">
        <f t="shared" si="14"/>
        <v>377.39187878030475</v>
      </c>
      <c r="H213" s="100">
        <f t="shared" si="15"/>
        <v>144656.83851447384</v>
      </c>
      <c r="I213" s="100">
        <f t="shared" si="16"/>
        <v>500</v>
      </c>
      <c r="J213" s="100" t="str">
        <f t="shared" si="17"/>
        <v/>
      </c>
      <c r="K213" s="100">
        <f t="shared" si="20"/>
        <v>2086.0104653907556</v>
      </c>
      <c r="N213" s="100"/>
    </row>
    <row r="214" spans="1:14" x14ac:dyDescent="0.3">
      <c r="A214" s="92">
        <v>189</v>
      </c>
      <c r="B214" s="116">
        <f t="shared" si="18"/>
        <v>49553</v>
      </c>
      <c r="C214" s="152">
        <f>IF(ISBLANK($A214),"",'Variable Rate Mortgage Schedule'!$C217)</f>
        <v>0.1</v>
      </c>
      <c r="D214" s="153">
        <f>_xlfn.LET(
_xlpm.Payment,IF(OR($C214&lt;&gt;$C213,$C213=""),-PMT($C214/12,COUNT($A214:$A$625),$H213),$D213),
_xlpm.IsPrincipalRemainingZeroCondition,ROUND($H213,2)=0,
_xlpm.IsPrincipalRemainingBlankCondition,$H213="",
_xlpm.IsPeriodBlankCondition,ISBLANK($A214),
_xlpm.Calculation,IF(_xlpm.IsPeriodBlankCondition,"",IF(_xlpm.IsPrincipalRemainingBlankCondition,"",IF(_xlpm.IsPrincipalRemainingZeroCondition,"",_xlpm.Payment))),
_xlpm.Calculation
)</f>
        <v>1586.0104653907558</v>
      </c>
      <c r="E214" s="100">
        <f t="shared" si="19"/>
        <v>144656.83851447384</v>
      </c>
      <c r="F214" s="100" cm="1">
        <f t="array" ref="F214">_xlfn.LET(
_xlpm.InterestCalculation,$H213*($C214/12),
_xlpm.IsPrincipalRemainingZeroCondition,ROUND($H213,2)=0,
_xlpm.IsPrincipalRemainingBlankCondition,$H213="",
_xlpm.IsPeriodBlankCondition,ISBLANK($A214),
_xlpm.Calculation,IF(_xlpm.IsPeriodBlankCondition,"",IF(_xlpm.IsPrincipalRemainingBlankCondition,"",IF(_xlpm.IsPrincipalRemainingZeroCondition,"",_xlpm.InterestCalculation))),
_xlpm.Calculation
)</f>
        <v>1205.473654287282</v>
      </c>
      <c r="G214" s="100">
        <f t="shared" si="14"/>
        <v>380.53681110347384</v>
      </c>
      <c r="H214" s="100">
        <f t="shared" si="15"/>
        <v>144276.30170337038</v>
      </c>
      <c r="I214" s="100">
        <f t="shared" si="16"/>
        <v>500</v>
      </c>
      <c r="J214" s="100" t="str">
        <f t="shared" si="17"/>
        <v/>
      </c>
      <c r="K214" s="100">
        <f t="shared" si="20"/>
        <v>2086.0104653907556</v>
      </c>
      <c r="N214" s="100"/>
    </row>
    <row r="215" spans="1:14" x14ac:dyDescent="0.3">
      <c r="A215" s="92">
        <v>190</v>
      </c>
      <c r="B215" s="116">
        <f t="shared" si="18"/>
        <v>49583</v>
      </c>
      <c r="C215" s="152">
        <f>IF(ISBLANK($A215),"",'Variable Rate Mortgage Schedule'!$C218)</f>
        <v>0.1</v>
      </c>
      <c r="D215" s="153">
        <f>_xlfn.LET(
_xlpm.Payment,IF(OR($C215&lt;&gt;$C214,$C214=""),-PMT($C215/12,COUNT($A215:$A$625),$H214),$D214),
_xlpm.IsPrincipalRemainingZeroCondition,ROUND($H214,2)=0,
_xlpm.IsPrincipalRemainingBlankCondition,$H214="",
_xlpm.IsPeriodBlankCondition,ISBLANK($A215),
_xlpm.Calculation,IF(_xlpm.IsPeriodBlankCondition,"",IF(_xlpm.IsPrincipalRemainingBlankCondition,"",IF(_xlpm.IsPrincipalRemainingZeroCondition,"",_xlpm.Payment))),
_xlpm.Calculation
)</f>
        <v>1586.0104653907558</v>
      </c>
      <c r="E215" s="100">
        <f t="shared" si="19"/>
        <v>144276.30170337038</v>
      </c>
      <c r="F215" s="100" cm="1">
        <f t="array" ref="F215">_xlfn.LET(
_xlpm.InterestCalculation,$H214*($C215/12),
_xlpm.IsPrincipalRemainingZeroCondition,ROUND($H214,2)=0,
_xlpm.IsPrincipalRemainingBlankCondition,$H214="",
_xlpm.IsPeriodBlankCondition,ISBLANK($A215),
_xlpm.Calculation,IF(_xlpm.IsPeriodBlankCondition,"",IF(_xlpm.IsPrincipalRemainingBlankCondition,"",IF(_xlpm.IsPrincipalRemainingZeroCondition,"",_xlpm.InterestCalculation))),
_xlpm.Calculation
)</f>
        <v>1202.3025141947533</v>
      </c>
      <c r="G215" s="100">
        <f t="shared" si="14"/>
        <v>383.70795119600257</v>
      </c>
      <c r="H215" s="100">
        <f t="shared" si="15"/>
        <v>143892.59375217438</v>
      </c>
      <c r="I215" s="100">
        <f t="shared" si="16"/>
        <v>500</v>
      </c>
      <c r="J215" s="100" t="str">
        <f t="shared" si="17"/>
        <v/>
      </c>
      <c r="K215" s="100">
        <f t="shared" si="20"/>
        <v>2086.0104653907556</v>
      </c>
      <c r="N215" s="100"/>
    </row>
    <row r="216" spans="1:14" x14ac:dyDescent="0.3">
      <c r="A216" s="92">
        <v>191</v>
      </c>
      <c r="B216" s="116">
        <f t="shared" si="18"/>
        <v>49614</v>
      </c>
      <c r="C216" s="152">
        <f>IF(ISBLANK($A216),"",'Variable Rate Mortgage Schedule'!$C219)</f>
        <v>0.1</v>
      </c>
      <c r="D216" s="153">
        <f>_xlfn.LET(
_xlpm.Payment,IF(OR($C216&lt;&gt;$C215,$C215=""),-PMT($C216/12,COUNT($A216:$A$625),$H215),$D215),
_xlpm.IsPrincipalRemainingZeroCondition,ROUND($H215,2)=0,
_xlpm.IsPrincipalRemainingBlankCondition,$H215="",
_xlpm.IsPeriodBlankCondition,ISBLANK($A216),
_xlpm.Calculation,IF(_xlpm.IsPeriodBlankCondition,"",IF(_xlpm.IsPrincipalRemainingBlankCondition,"",IF(_xlpm.IsPrincipalRemainingZeroCondition,"",_xlpm.Payment))),
_xlpm.Calculation
)</f>
        <v>1586.0104653907558</v>
      </c>
      <c r="E216" s="100">
        <f t="shared" si="19"/>
        <v>143892.59375217438</v>
      </c>
      <c r="F216" s="100" cm="1">
        <f t="array" ref="F216">_xlfn.LET(
_xlpm.InterestCalculation,$H215*($C216/12),
_xlpm.IsPrincipalRemainingZeroCondition,ROUND($H215,2)=0,
_xlpm.IsPrincipalRemainingBlankCondition,$H215="",
_xlpm.IsPeriodBlankCondition,ISBLANK($A216),
_xlpm.Calculation,IF(_xlpm.IsPeriodBlankCondition,"",IF(_xlpm.IsPrincipalRemainingBlankCondition,"",IF(_xlpm.IsPrincipalRemainingZeroCondition,"",_xlpm.InterestCalculation))),
_xlpm.Calculation
)</f>
        <v>1199.1049479347864</v>
      </c>
      <c r="G216" s="100">
        <f t="shared" si="14"/>
        <v>386.9055174559694</v>
      </c>
      <c r="H216" s="100">
        <f t="shared" si="15"/>
        <v>143505.6882347184</v>
      </c>
      <c r="I216" s="100">
        <f t="shared" si="16"/>
        <v>500</v>
      </c>
      <c r="J216" s="100" t="str">
        <f t="shared" si="17"/>
        <v/>
      </c>
      <c r="K216" s="100">
        <f t="shared" si="20"/>
        <v>2086.0104653907556</v>
      </c>
      <c r="N216" s="100"/>
    </row>
    <row r="217" spans="1:14" x14ac:dyDescent="0.3">
      <c r="A217" s="92">
        <v>192</v>
      </c>
      <c r="B217" s="116">
        <f t="shared" si="18"/>
        <v>49644</v>
      </c>
      <c r="C217" s="152">
        <f>IF(ISBLANK($A217),"",'Variable Rate Mortgage Schedule'!$C220)</f>
        <v>0.1</v>
      </c>
      <c r="D217" s="153">
        <f>_xlfn.LET(
_xlpm.Payment,IF(OR($C217&lt;&gt;$C216,$C216=""),-PMT($C217/12,COUNT($A217:$A$625),$H216),$D216),
_xlpm.IsPrincipalRemainingZeroCondition,ROUND($H216,2)=0,
_xlpm.IsPrincipalRemainingBlankCondition,$H216="",
_xlpm.IsPeriodBlankCondition,ISBLANK($A217),
_xlpm.Calculation,IF(_xlpm.IsPeriodBlankCondition,"",IF(_xlpm.IsPrincipalRemainingBlankCondition,"",IF(_xlpm.IsPrincipalRemainingZeroCondition,"",_xlpm.Payment))),
_xlpm.Calculation
)</f>
        <v>1586.0104653907558</v>
      </c>
      <c r="E217" s="100">
        <f t="shared" si="19"/>
        <v>143505.6882347184</v>
      </c>
      <c r="F217" s="100" cm="1">
        <f t="array" ref="F217">_xlfn.LET(
_xlpm.InterestCalculation,$H216*($C217/12),
_xlpm.IsPrincipalRemainingZeroCondition,ROUND($H216,2)=0,
_xlpm.IsPrincipalRemainingBlankCondition,$H216="",
_xlpm.IsPeriodBlankCondition,ISBLANK($A217),
_xlpm.Calculation,IF(_xlpm.IsPeriodBlankCondition,"",IF(_xlpm.IsPrincipalRemainingBlankCondition,"",IF(_xlpm.IsPrincipalRemainingZeroCondition,"",_xlpm.InterestCalculation))),
_xlpm.Calculation
)</f>
        <v>1195.88073528932</v>
      </c>
      <c r="G217" s="100">
        <f t="shared" si="14"/>
        <v>390.12973010143583</v>
      </c>
      <c r="H217" s="100">
        <f t="shared" si="15"/>
        <v>143115.55850461696</v>
      </c>
      <c r="I217" s="100">
        <f t="shared" si="16"/>
        <v>500</v>
      </c>
      <c r="J217" s="100" t="str">
        <f t="shared" si="17"/>
        <v/>
      </c>
      <c r="K217" s="100">
        <f t="shared" si="20"/>
        <v>2086.0104653907556</v>
      </c>
      <c r="N217" s="100"/>
    </row>
    <row r="218" spans="1:14" x14ac:dyDescent="0.3">
      <c r="A218" s="92">
        <v>193</v>
      </c>
      <c r="B218" s="116">
        <f t="shared" si="18"/>
        <v>49675</v>
      </c>
      <c r="C218" s="152">
        <f>IF(ISBLANK($A218),"",'Variable Rate Mortgage Schedule'!$C221)</f>
        <v>0.1</v>
      </c>
      <c r="D218" s="153">
        <f>_xlfn.LET(
_xlpm.Payment,IF(OR($C218&lt;&gt;$C217,$C217=""),-PMT($C218/12,COUNT($A218:$A$625),$H217),$D217),
_xlpm.IsPrincipalRemainingZeroCondition,ROUND($H217,2)=0,
_xlpm.IsPrincipalRemainingBlankCondition,$H217="",
_xlpm.IsPeriodBlankCondition,ISBLANK($A218),
_xlpm.Calculation,IF(_xlpm.IsPeriodBlankCondition,"",IF(_xlpm.IsPrincipalRemainingBlankCondition,"",IF(_xlpm.IsPrincipalRemainingZeroCondition,"",_xlpm.Payment))),
_xlpm.Calculation
)</f>
        <v>1586.0104653907558</v>
      </c>
      <c r="E218" s="100">
        <f t="shared" si="19"/>
        <v>143115.55850461696</v>
      </c>
      <c r="F218" s="100" cm="1">
        <f t="array" ref="F218">_xlfn.LET(
_xlpm.InterestCalculation,$H217*($C218/12),
_xlpm.IsPrincipalRemainingZeroCondition,ROUND($H217,2)=0,
_xlpm.IsPrincipalRemainingBlankCondition,$H217="",
_xlpm.IsPeriodBlankCondition,ISBLANK($A218),
_xlpm.Calculation,IF(_xlpm.IsPeriodBlankCondition,"",IF(_xlpm.IsPrincipalRemainingBlankCondition,"",IF(_xlpm.IsPrincipalRemainingZeroCondition,"",_xlpm.InterestCalculation))),
_xlpm.Calculation
)</f>
        <v>1192.6296542051414</v>
      </c>
      <c r="G218" s="100">
        <f t="shared" ref="G218:G281" si="21">_xlfn.LET(
_xlpm.PrincipalOwedCalculation,$D218-$F218,
_xlpm.IsPrincipalLessThenOrEqualToMonthlyPaymentCondition,$H217&lt;=$D218,
_xlpm.IsPrincipalZeroCondition,ROUND($H217,2) = 0,
_xlpm.IsPrincipalRemainingBlankCondition,$H217="",
_xlpm.IsPeriodBlankCondition,ISBLANK($A218),
_xlpm.Calculation,IF(_xlpm.IsPeriodBlankCondition,"",IF(_xlpm.IsPrincipalRemainingBlankCondition,"",IF(_xlpm.IsPrincipalZeroCondition,"",IF(_xlpm.IsPrincipalLessThenOrEqualToMonthlyPaymentCondition,$H217,_xlpm.PrincipalOwedCalculation)))),
_xlpm.Calculation
)</f>
        <v>393.38081118561445</v>
      </c>
      <c r="H218" s="100">
        <f t="shared" ref="H218:H281" si="22">_xlfn.LET(
_xlpm.StartingBalanceGreaterThanPrincipalOwedPlusPrepaymentCondition,$E218&gt;=$G218,
_xlpm.IsPrincpalOwedPlusPrepaymentLessThanOrEqualToPrincipalRemainingCondition,ROUND($G218,2)&lt;=ROUND($H217,2),
_xlpm.IsCurrentPrincapalOwedAmtGreaterThanPrevPrincipalOwedCondition,$G217&gt;$H217,
_xlpm.IsPrincipalZeroCondition,ROUND($H217,2) = 0,
_xlpm.IsPrincipalRemainingBlankCondition,$H217="",
_xlpm.IsPeriodBlankCondition,ISBLANK($A218),
_xlpm.Calculation,IF(_xlpm.IsPeriodBlankCondition,"",IF(_xlpm.IsPrincipalRemainingBlankCondition,"",IF(_xlpm.IsPrincipalZeroCondition,"",IF(_xlpm.StartingBalanceGreaterThanPrincipalOwedPlusPrepaymentCondition,$E218-$G218,0)))),
_xlpm.Calculation
)</f>
        <v>142722.17769343135</v>
      </c>
      <c r="I218" s="100">
        <f t="shared" ref="I218:I281" si="23">_xlfn.LET(
_xlpm.PrincpalRemainingCalculation,$B$11,
_xlpm.IsPrincipalZeroCondition,ROUND($H217,2) = 0,
_xlpm.IsPrincipalRemainingBlankCondition,$H217="",
_xlpm.IsPeriodBlankCondition,ISBLANK($A218),
_xlpm.Calculation,IF(_xlpm.IsPeriodBlankCondition,"",IF(_xlpm.IsPrincipalRemainingBlankCondition,"",IF(_xlpm.IsPrincipalZeroCondition,"",_xlpm.PrincpalRemainingCalculation))),
_xlpm.Calculation
)</f>
        <v>500</v>
      </c>
      <c r="J218" s="100" t="str">
        <f t="shared" ref="J218:J281" si="24">_xlfn.LET(
_xlpm.IsPrincipalRemainingLessThanOrEqualToPMICutoffAmtCondition,$H217&lt;=$B$2*(1-$B$13),
_xlpm.PMIMonthlyPayment,$B$17,
_xlpm.IsPrincipalZeroCondition,ROUND($H217,2) = 0,
_xlpm.IsPrincipalRemainingBlankCondition,$H217="",
_xlpm.IsPeriodBlankCondition,ISBLANK($A218),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18" s="100">
        <f t="shared" si="20"/>
        <v>2086.0104653907556</v>
      </c>
      <c r="N218" s="100"/>
    </row>
    <row r="219" spans="1:14" x14ac:dyDescent="0.3">
      <c r="A219" s="92">
        <v>194</v>
      </c>
      <c r="B219" s="116">
        <f t="shared" ref="B219:B282" si="25">IF(ISBLANK($A219),"",EDATE($B218,1))</f>
        <v>49706</v>
      </c>
      <c r="C219" s="152">
        <f>IF(ISBLANK($A219),"",'Variable Rate Mortgage Schedule'!$C222)</f>
        <v>0.1</v>
      </c>
      <c r="D219" s="153">
        <f>_xlfn.LET(
_xlpm.Payment,IF(OR($C219&lt;&gt;$C218,$C218=""),-PMT($C219/12,COUNT($A219:$A$625),$H218),$D218),
_xlpm.IsPrincipalRemainingZeroCondition,ROUND($H218,2)=0,
_xlpm.IsPrincipalRemainingBlankCondition,$H218="",
_xlpm.IsPeriodBlankCondition,ISBLANK($A219),
_xlpm.Calculation,IF(_xlpm.IsPeriodBlankCondition,"",IF(_xlpm.IsPrincipalRemainingBlankCondition,"",IF(_xlpm.IsPrincipalRemainingZeroCondition,"",_xlpm.Payment))),
_xlpm.Calculation
)</f>
        <v>1586.0104653907558</v>
      </c>
      <c r="E219" s="100">
        <f t="shared" ref="E219:E282" si="26">_xlfn.LET(
_xlpm.StartingPrincipalBalance,$H218,
_xlpm.IsPrincipalRemainingZeroCondition,ROUND($H218,2)=0,
_xlpm.IsPrincipalRemainingBlankCondition,$H218="",
_xlpm.IsPeriodBlankCondition,ISBLANK($A219),
_xlpm.Calculation,IF(_xlpm.IsPeriodBlankCondition,"",IF(_xlpm.IsPrincipalRemainingBlankCondition,"",IF(_xlpm.IsPrincipalRemainingZeroCondition,"",_xlpm.StartingPrincipalBalance))),
_xlpm.Calculation
)</f>
        <v>142722.17769343135</v>
      </c>
      <c r="F219" s="100" cm="1">
        <f t="array" ref="F219">_xlfn.LET(
_xlpm.InterestCalculation,$H218*($C219/12),
_xlpm.IsPrincipalRemainingZeroCondition,ROUND($H218,2)=0,
_xlpm.IsPrincipalRemainingBlankCondition,$H218="",
_xlpm.IsPeriodBlankCondition,ISBLANK($A219),
_xlpm.Calculation,IF(_xlpm.IsPeriodBlankCondition,"",IF(_xlpm.IsPrincipalRemainingBlankCondition,"",IF(_xlpm.IsPrincipalRemainingZeroCondition,"",_xlpm.InterestCalculation))),
_xlpm.Calculation
)</f>
        <v>1189.3514807785946</v>
      </c>
      <c r="G219" s="100">
        <f t="shared" si="21"/>
        <v>396.65898461216125</v>
      </c>
      <c r="H219" s="100">
        <f t="shared" si="22"/>
        <v>142325.5187088192</v>
      </c>
      <c r="I219" s="100">
        <f t="shared" si="23"/>
        <v>500</v>
      </c>
      <c r="J219" s="100" t="str">
        <f t="shared" si="24"/>
        <v/>
      </c>
      <c r="K219" s="100">
        <f t="shared" ref="K219:K282" si="27">_xlfn.LET(
_xlpm.IfPMIOwedIsBlank,IF($J219 = "",0,$J219),
_xlpm.TotalMonthlyPaymentCalculation,$F219+$G219+$I219+_xlpm.IfPMIOwedIsBlank,
_xlpm.IsPrincipalZeroCondition,ROUND($H218,2) = 0,
_xlpm.IsPrincipalRemainingBlankCondition,$H218="",
_xlpm.IsPeriodBlankCondition,ISBLANK($A219),
_xlpm.Calculation,IF(_xlpm.IsPeriodBlankCondition,"",IF(_xlpm.IsPrincipalRemainingBlankCondition,"",IF(_xlpm.IsPrincipalZeroCondition,"",_xlpm.TotalMonthlyPaymentCalculation))),
_xlpm.Calculation
)</f>
        <v>2086.0104653907556</v>
      </c>
      <c r="N219" s="100"/>
    </row>
    <row r="220" spans="1:14" x14ac:dyDescent="0.3">
      <c r="A220" s="92">
        <v>195</v>
      </c>
      <c r="B220" s="116">
        <f t="shared" si="25"/>
        <v>49735</v>
      </c>
      <c r="C220" s="152">
        <f>IF(ISBLANK($A220),"",'Variable Rate Mortgage Schedule'!$C223)</f>
        <v>0.1</v>
      </c>
      <c r="D220" s="153">
        <f>_xlfn.LET(
_xlpm.Payment,IF(OR($C220&lt;&gt;$C219,$C219=""),-PMT($C220/12,COUNT($A220:$A$625),$H219),$D219),
_xlpm.IsPrincipalRemainingZeroCondition,ROUND($H219,2)=0,
_xlpm.IsPrincipalRemainingBlankCondition,$H219="",
_xlpm.IsPeriodBlankCondition,ISBLANK($A220),
_xlpm.Calculation,IF(_xlpm.IsPeriodBlankCondition,"",IF(_xlpm.IsPrincipalRemainingBlankCondition,"",IF(_xlpm.IsPrincipalRemainingZeroCondition,"",_xlpm.Payment))),
_xlpm.Calculation
)</f>
        <v>1586.0104653907558</v>
      </c>
      <c r="E220" s="100">
        <f t="shared" si="26"/>
        <v>142325.5187088192</v>
      </c>
      <c r="F220" s="100" cm="1">
        <f t="array" ref="F220">_xlfn.LET(
_xlpm.InterestCalculation,$H219*($C220/12),
_xlpm.IsPrincipalRemainingZeroCondition,ROUND($H219,2)=0,
_xlpm.IsPrincipalRemainingBlankCondition,$H219="",
_xlpm.IsPeriodBlankCondition,ISBLANK($A220),
_xlpm.Calculation,IF(_xlpm.IsPeriodBlankCondition,"",IF(_xlpm.IsPrincipalRemainingBlankCondition,"",IF(_xlpm.IsPrincipalRemainingZeroCondition,"",_xlpm.InterestCalculation))),
_xlpm.Calculation
)</f>
        <v>1186.04598924016</v>
      </c>
      <c r="G220" s="100">
        <f t="shared" si="21"/>
        <v>399.96447615059583</v>
      </c>
      <c r="H220" s="100">
        <f t="shared" si="22"/>
        <v>141925.5542326686</v>
      </c>
      <c r="I220" s="100">
        <f t="shared" si="23"/>
        <v>500</v>
      </c>
      <c r="J220" s="100" t="str">
        <f t="shared" si="24"/>
        <v/>
      </c>
      <c r="K220" s="100">
        <f t="shared" si="27"/>
        <v>2086.0104653907556</v>
      </c>
      <c r="N220" s="100"/>
    </row>
    <row r="221" spans="1:14" x14ac:dyDescent="0.3">
      <c r="A221" s="92">
        <v>196</v>
      </c>
      <c r="B221" s="116">
        <f t="shared" si="25"/>
        <v>49766</v>
      </c>
      <c r="C221" s="152">
        <f>IF(ISBLANK($A221),"",'Variable Rate Mortgage Schedule'!$C224)</f>
        <v>0.1</v>
      </c>
      <c r="D221" s="153">
        <f>_xlfn.LET(
_xlpm.Payment,IF(OR($C221&lt;&gt;$C220,$C220=""),-PMT($C221/12,COUNT($A221:$A$625),$H220),$D220),
_xlpm.IsPrincipalRemainingZeroCondition,ROUND($H220,2)=0,
_xlpm.IsPrincipalRemainingBlankCondition,$H220="",
_xlpm.IsPeriodBlankCondition,ISBLANK($A221),
_xlpm.Calculation,IF(_xlpm.IsPeriodBlankCondition,"",IF(_xlpm.IsPrincipalRemainingBlankCondition,"",IF(_xlpm.IsPrincipalRemainingZeroCondition,"",_xlpm.Payment))),
_xlpm.Calculation
)</f>
        <v>1586.0104653907558</v>
      </c>
      <c r="E221" s="100">
        <f t="shared" si="26"/>
        <v>141925.5542326686</v>
      </c>
      <c r="F221" s="100" cm="1">
        <f t="array" ref="F221">_xlfn.LET(
_xlpm.InterestCalculation,$H220*($C221/12),
_xlpm.IsPrincipalRemainingZeroCondition,ROUND($H220,2)=0,
_xlpm.IsPrincipalRemainingBlankCondition,$H220="",
_xlpm.IsPeriodBlankCondition,ISBLANK($A221),
_xlpm.Calculation,IF(_xlpm.IsPeriodBlankCondition,"",IF(_xlpm.IsPrincipalRemainingBlankCondition,"",IF(_xlpm.IsPrincipalRemainingZeroCondition,"",_xlpm.InterestCalculation))),
_xlpm.Calculation
)</f>
        <v>1182.712951938905</v>
      </c>
      <c r="G221" s="100">
        <f t="shared" si="21"/>
        <v>403.29751345185082</v>
      </c>
      <c r="H221" s="100">
        <f t="shared" si="22"/>
        <v>141522.25671921673</v>
      </c>
      <c r="I221" s="100">
        <f t="shared" si="23"/>
        <v>500</v>
      </c>
      <c r="J221" s="100" t="str">
        <f t="shared" si="24"/>
        <v/>
      </c>
      <c r="K221" s="100">
        <f t="shared" si="27"/>
        <v>2086.0104653907556</v>
      </c>
      <c r="N221" s="100"/>
    </row>
    <row r="222" spans="1:14" x14ac:dyDescent="0.3">
      <c r="A222" s="92">
        <v>197</v>
      </c>
      <c r="B222" s="116">
        <f t="shared" si="25"/>
        <v>49796</v>
      </c>
      <c r="C222" s="152">
        <f>IF(ISBLANK($A222),"",'Variable Rate Mortgage Schedule'!$C225)</f>
        <v>0.1</v>
      </c>
      <c r="D222" s="153">
        <f>_xlfn.LET(
_xlpm.Payment,IF(OR($C222&lt;&gt;$C221,$C221=""),-PMT($C222/12,COUNT($A222:$A$625),$H221),$D221),
_xlpm.IsPrincipalRemainingZeroCondition,ROUND($H221,2)=0,
_xlpm.IsPrincipalRemainingBlankCondition,$H221="",
_xlpm.IsPeriodBlankCondition,ISBLANK($A222),
_xlpm.Calculation,IF(_xlpm.IsPeriodBlankCondition,"",IF(_xlpm.IsPrincipalRemainingBlankCondition,"",IF(_xlpm.IsPrincipalRemainingZeroCondition,"",_xlpm.Payment))),
_xlpm.Calculation
)</f>
        <v>1586.0104653907558</v>
      </c>
      <c r="E222" s="100">
        <f t="shared" si="26"/>
        <v>141522.25671921673</v>
      </c>
      <c r="F222" s="100" cm="1">
        <f t="array" ref="F222">_xlfn.LET(
_xlpm.InterestCalculation,$H221*($C222/12),
_xlpm.IsPrincipalRemainingZeroCondition,ROUND($H221,2)=0,
_xlpm.IsPrincipalRemainingBlankCondition,$H221="",
_xlpm.IsPeriodBlankCondition,ISBLANK($A222),
_xlpm.Calculation,IF(_xlpm.IsPeriodBlankCondition,"",IF(_xlpm.IsPrincipalRemainingBlankCondition,"",IF(_xlpm.IsPrincipalRemainingZeroCondition,"",_xlpm.InterestCalculation))),
_xlpm.Calculation
)</f>
        <v>1179.3521393268061</v>
      </c>
      <c r="G222" s="100">
        <f t="shared" si="21"/>
        <v>406.65832606394974</v>
      </c>
      <c r="H222" s="100">
        <f t="shared" si="22"/>
        <v>141115.59839315279</v>
      </c>
      <c r="I222" s="100">
        <f t="shared" si="23"/>
        <v>500</v>
      </c>
      <c r="J222" s="100" t="str">
        <f t="shared" si="24"/>
        <v/>
      </c>
      <c r="K222" s="100">
        <f t="shared" si="27"/>
        <v>2086.0104653907556</v>
      </c>
      <c r="N222" s="100"/>
    </row>
    <row r="223" spans="1:14" x14ac:dyDescent="0.3">
      <c r="A223" s="92">
        <v>198</v>
      </c>
      <c r="B223" s="116">
        <f t="shared" si="25"/>
        <v>49827</v>
      </c>
      <c r="C223" s="152">
        <f>IF(ISBLANK($A223),"",'Variable Rate Mortgage Schedule'!$C226)</f>
        <v>0.1</v>
      </c>
      <c r="D223" s="153">
        <f>_xlfn.LET(
_xlpm.Payment,IF(OR($C223&lt;&gt;$C222,$C222=""),-PMT($C223/12,COUNT($A223:$A$625),$H222),$D222),
_xlpm.IsPrincipalRemainingZeroCondition,ROUND($H222,2)=0,
_xlpm.IsPrincipalRemainingBlankCondition,$H222="",
_xlpm.IsPeriodBlankCondition,ISBLANK($A223),
_xlpm.Calculation,IF(_xlpm.IsPeriodBlankCondition,"",IF(_xlpm.IsPrincipalRemainingBlankCondition,"",IF(_xlpm.IsPrincipalRemainingZeroCondition,"",_xlpm.Payment))),
_xlpm.Calculation
)</f>
        <v>1586.0104653907558</v>
      </c>
      <c r="E223" s="100">
        <f t="shared" si="26"/>
        <v>141115.59839315279</v>
      </c>
      <c r="F223" s="100" cm="1">
        <f t="array" ref="F223">_xlfn.LET(
_xlpm.InterestCalculation,$H222*($C223/12),
_xlpm.IsPrincipalRemainingZeroCondition,ROUND($H222,2)=0,
_xlpm.IsPrincipalRemainingBlankCondition,$H222="",
_xlpm.IsPeriodBlankCondition,ISBLANK($A223),
_xlpm.Calculation,IF(_xlpm.IsPeriodBlankCondition,"",IF(_xlpm.IsPrincipalRemainingBlankCondition,"",IF(_xlpm.IsPrincipalRemainingZeroCondition,"",_xlpm.InterestCalculation))),
_xlpm.Calculation
)</f>
        <v>1175.96331994294</v>
      </c>
      <c r="G223" s="100">
        <f t="shared" si="21"/>
        <v>410.04714544781586</v>
      </c>
      <c r="H223" s="100">
        <f t="shared" si="22"/>
        <v>140705.55124770498</v>
      </c>
      <c r="I223" s="100">
        <f t="shared" si="23"/>
        <v>500</v>
      </c>
      <c r="J223" s="100" t="str">
        <f t="shared" si="24"/>
        <v/>
      </c>
      <c r="K223" s="100">
        <f t="shared" si="27"/>
        <v>2086.0104653907556</v>
      </c>
      <c r="N223" s="100"/>
    </row>
    <row r="224" spans="1:14" x14ac:dyDescent="0.3">
      <c r="A224" s="92">
        <v>199</v>
      </c>
      <c r="B224" s="116">
        <f t="shared" si="25"/>
        <v>49857</v>
      </c>
      <c r="C224" s="152">
        <f>IF(ISBLANK($A224),"",'Variable Rate Mortgage Schedule'!$C227)</f>
        <v>0.1</v>
      </c>
      <c r="D224" s="153">
        <f>_xlfn.LET(
_xlpm.Payment,IF(OR($C224&lt;&gt;$C223,$C223=""),-PMT($C224/12,COUNT($A224:$A$625),$H223),$D223),
_xlpm.IsPrincipalRemainingZeroCondition,ROUND($H223,2)=0,
_xlpm.IsPrincipalRemainingBlankCondition,$H223="",
_xlpm.IsPeriodBlankCondition,ISBLANK($A224),
_xlpm.Calculation,IF(_xlpm.IsPeriodBlankCondition,"",IF(_xlpm.IsPrincipalRemainingBlankCondition,"",IF(_xlpm.IsPrincipalRemainingZeroCondition,"",_xlpm.Payment))),
_xlpm.Calculation
)</f>
        <v>1586.0104653907558</v>
      </c>
      <c r="E224" s="100">
        <f t="shared" si="26"/>
        <v>140705.55124770498</v>
      </c>
      <c r="F224" s="100" cm="1">
        <f t="array" ref="F224">_xlfn.LET(
_xlpm.InterestCalculation,$H223*($C224/12),
_xlpm.IsPrincipalRemainingZeroCondition,ROUND($H223,2)=0,
_xlpm.IsPrincipalRemainingBlankCondition,$H223="",
_xlpm.IsPeriodBlankCondition,ISBLANK($A224),
_xlpm.Calculation,IF(_xlpm.IsPeriodBlankCondition,"",IF(_xlpm.IsPrincipalRemainingBlankCondition,"",IF(_xlpm.IsPrincipalRemainingZeroCondition,"",_xlpm.InterestCalculation))),
_xlpm.Calculation
)</f>
        <v>1172.5462603975416</v>
      </c>
      <c r="G224" s="100">
        <f t="shared" si="21"/>
        <v>413.46420499321425</v>
      </c>
      <c r="H224" s="100">
        <f t="shared" si="22"/>
        <v>140292.08704271176</v>
      </c>
      <c r="I224" s="100">
        <f t="shared" si="23"/>
        <v>500</v>
      </c>
      <c r="J224" s="100" t="str">
        <f t="shared" si="24"/>
        <v/>
      </c>
      <c r="K224" s="100">
        <f t="shared" si="27"/>
        <v>2086.0104653907556</v>
      </c>
      <c r="N224" s="100"/>
    </row>
    <row r="225" spans="1:14" x14ac:dyDescent="0.3">
      <c r="A225" s="92">
        <v>200</v>
      </c>
      <c r="B225" s="116">
        <f t="shared" si="25"/>
        <v>49888</v>
      </c>
      <c r="C225" s="152">
        <f>IF(ISBLANK($A225),"",'Variable Rate Mortgage Schedule'!$C228)</f>
        <v>0.1</v>
      </c>
      <c r="D225" s="153">
        <f>_xlfn.LET(
_xlpm.Payment,IF(OR($C225&lt;&gt;$C224,$C224=""),-PMT($C225/12,COUNT($A225:$A$625),$H224),$D224),
_xlpm.IsPrincipalRemainingZeroCondition,ROUND($H224,2)=0,
_xlpm.IsPrincipalRemainingBlankCondition,$H224="",
_xlpm.IsPeriodBlankCondition,ISBLANK($A225),
_xlpm.Calculation,IF(_xlpm.IsPeriodBlankCondition,"",IF(_xlpm.IsPrincipalRemainingBlankCondition,"",IF(_xlpm.IsPrincipalRemainingZeroCondition,"",_xlpm.Payment))),
_xlpm.Calculation
)</f>
        <v>1586.0104653907558</v>
      </c>
      <c r="E225" s="100">
        <f t="shared" si="26"/>
        <v>140292.08704271176</v>
      </c>
      <c r="F225" s="100" cm="1">
        <f t="array" ref="F225">_xlfn.LET(
_xlpm.InterestCalculation,$H224*($C225/12),
_xlpm.IsPrincipalRemainingZeroCondition,ROUND($H224,2)=0,
_xlpm.IsPrincipalRemainingBlankCondition,$H224="",
_xlpm.IsPeriodBlankCondition,ISBLANK($A225),
_xlpm.Calculation,IF(_xlpm.IsPeriodBlankCondition,"",IF(_xlpm.IsPrincipalRemainingBlankCondition,"",IF(_xlpm.IsPrincipalRemainingZeroCondition,"",_xlpm.InterestCalculation))),
_xlpm.Calculation
)</f>
        <v>1169.1007253559314</v>
      </c>
      <c r="G225" s="100">
        <f t="shared" si="21"/>
        <v>416.90974003482438</v>
      </c>
      <c r="H225" s="100">
        <f t="shared" si="22"/>
        <v>139875.17730267695</v>
      </c>
      <c r="I225" s="100">
        <f t="shared" si="23"/>
        <v>500</v>
      </c>
      <c r="J225" s="100" t="str">
        <f t="shared" si="24"/>
        <v/>
      </c>
      <c r="K225" s="100">
        <f t="shared" si="27"/>
        <v>2086.0104653907556</v>
      </c>
      <c r="N225" s="100"/>
    </row>
    <row r="226" spans="1:14" x14ac:dyDescent="0.3">
      <c r="A226" s="92">
        <v>201</v>
      </c>
      <c r="B226" s="116">
        <f t="shared" si="25"/>
        <v>49919</v>
      </c>
      <c r="C226" s="152">
        <f>IF(ISBLANK($A226),"",'Variable Rate Mortgage Schedule'!$C229)</f>
        <v>0.1</v>
      </c>
      <c r="D226" s="153">
        <f>_xlfn.LET(
_xlpm.Payment,IF(OR($C226&lt;&gt;$C225,$C225=""),-PMT($C226/12,COUNT($A226:$A$625),$H225),$D225),
_xlpm.IsPrincipalRemainingZeroCondition,ROUND($H225,2)=0,
_xlpm.IsPrincipalRemainingBlankCondition,$H225="",
_xlpm.IsPeriodBlankCondition,ISBLANK($A226),
_xlpm.Calculation,IF(_xlpm.IsPeriodBlankCondition,"",IF(_xlpm.IsPrincipalRemainingBlankCondition,"",IF(_xlpm.IsPrincipalRemainingZeroCondition,"",_xlpm.Payment))),
_xlpm.Calculation
)</f>
        <v>1586.0104653907558</v>
      </c>
      <c r="E226" s="100">
        <f t="shared" si="26"/>
        <v>139875.17730267695</v>
      </c>
      <c r="F226" s="100" cm="1">
        <f t="array" ref="F226">_xlfn.LET(
_xlpm.InterestCalculation,$H225*($C226/12),
_xlpm.IsPrincipalRemainingZeroCondition,ROUND($H225,2)=0,
_xlpm.IsPrincipalRemainingBlankCondition,$H225="",
_xlpm.IsPeriodBlankCondition,ISBLANK($A226),
_xlpm.Calculation,IF(_xlpm.IsPeriodBlankCondition,"",IF(_xlpm.IsPrincipalRemainingBlankCondition,"",IF(_xlpm.IsPrincipalRemainingZeroCondition,"",_xlpm.InterestCalculation))),
_xlpm.Calculation
)</f>
        <v>1165.6264775223078</v>
      </c>
      <c r="G226" s="100">
        <f t="shared" si="21"/>
        <v>420.383987868448</v>
      </c>
      <c r="H226" s="100">
        <f t="shared" si="22"/>
        <v>139454.79331480851</v>
      </c>
      <c r="I226" s="100">
        <f t="shared" si="23"/>
        <v>500</v>
      </c>
      <c r="J226" s="100" t="str">
        <f t="shared" si="24"/>
        <v/>
      </c>
      <c r="K226" s="100">
        <f t="shared" si="27"/>
        <v>2086.0104653907556</v>
      </c>
      <c r="N226" s="100"/>
    </row>
    <row r="227" spans="1:14" x14ac:dyDescent="0.3">
      <c r="A227" s="92">
        <v>202</v>
      </c>
      <c r="B227" s="116">
        <f t="shared" si="25"/>
        <v>49949</v>
      </c>
      <c r="C227" s="152">
        <f>IF(ISBLANK($A227),"",'Variable Rate Mortgage Schedule'!$C230)</f>
        <v>0.1</v>
      </c>
      <c r="D227" s="153">
        <f>_xlfn.LET(
_xlpm.Payment,IF(OR($C227&lt;&gt;$C226,$C226=""),-PMT($C227/12,COUNT($A227:$A$625),$H226),$D226),
_xlpm.IsPrincipalRemainingZeroCondition,ROUND($H226,2)=0,
_xlpm.IsPrincipalRemainingBlankCondition,$H226="",
_xlpm.IsPeriodBlankCondition,ISBLANK($A227),
_xlpm.Calculation,IF(_xlpm.IsPeriodBlankCondition,"",IF(_xlpm.IsPrincipalRemainingBlankCondition,"",IF(_xlpm.IsPrincipalRemainingZeroCondition,"",_xlpm.Payment))),
_xlpm.Calculation
)</f>
        <v>1586.0104653907558</v>
      </c>
      <c r="E227" s="100">
        <f t="shared" si="26"/>
        <v>139454.79331480851</v>
      </c>
      <c r="F227" s="100" cm="1">
        <f t="array" ref="F227">_xlfn.LET(
_xlpm.InterestCalculation,$H226*($C227/12),
_xlpm.IsPrincipalRemainingZeroCondition,ROUND($H226,2)=0,
_xlpm.IsPrincipalRemainingBlankCondition,$H226="",
_xlpm.IsPeriodBlankCondition,ISBLANK($A227),
_xlpm.Calculation,IF(_xlpm.IsPeriodBlankCondition,"",IF(_xlpm.IsPrincipalRemainingBlankCondition,"",IF(_xlpm.IsPrincipalRemainingZeroCondition,"",_xlpm.InterestCalculation))),
_xlpm.Calculation
)</f>
        <v>1162.1232776234042</v>
      </c>
      <c r="G227" s="100">
        <f t="shared" si="21"/>
        <v>423.88718776735163</v>
      </c>
      <c r="H227" s="100">
        <f t="shared" si="22"/>
        <v>139030.90612704118</v>
      </c>
      <c r="I227" s="100">
        <f t="shared" si="23"/>
        <v>500</v>
      </c>
      <c r="J227" s="100" t="str">
        <f t="shared" si="24"/>
        <v/>
      </c>
      <c r="K227" s="100">
        <f t="shared" si="27"/>
        <v>2086.0104653907556</v>
      </c>
      <c r="N227" s="100"/>
    </row>
    <row r="228" spans="1:14" x14ac:dyDescent="0.3">
      <c r="A228" s="92">
        <v>203</v>
      </c>
      <c r="B228" s="116">
        <f t="shared" si="25"/>
        <v>49980</v>
      </c>
      <c r="C228" s="152">
        <f>IF(ISBLANK($A228),"",'Variable Rate Mortgage Schedule'!$C231)</f>
        <v>0.1</v>
      </c>
      <c r="D228" s="153">
        <f>_xlfn.LET(
_xlpm.Payment,IF(OR($C228&lt;&gt;$C227,$C227=""),-PMT($C228/12,COUNT($A228:$A$625),$H227),$D227),
_xlpm.IsPrincipalRemainingZeroCondition,ROUND($H227,2)=0,
_xlpm.IsPrincipalRemainingBlankCondition,$H227="",
_xlpm.IsPeriodBlankCondition,ISBLANK($A228),
_xlpm.Calculation,IF(_xlpm.IsPeriodBlankCondition,"",IF(_xlpm.IsPrincipalRemainingBlankCondition,"",IF(_xlpm.IsPrincipalRemainingZeroCondition,"",_xlpm.Payment))),
_xlpm.Calculation
)</f>
        <v>1586.0104653907558</v>
      </c>
      <c r="E228" s="100">
        <f t="shared" si="26"/>
        <v>139030.90612704118</v>
      </c>
      <c r="F228" s="100" cm="1">
        <f t="array" ref="F228">_xlfn.LET(
_xlpm.InterestCalculation,$H227*($C228/12),
_xlpm.IsPrincipalRemainingZeroCondition,ROUND($H227,2)=0,
_xlpm.IsPrincipalRemainingBlankCondition,$H227="",
_xlpm.IsPeriodBlankCondition,ISBLANK($A228),
_xlpm.Calculation,IF(_xlpm.IsPeriodBlankCondition,"",IF(_xlpm.IsPrincipalRemainingBlankCondition,"",IF(_xlpm.IsPrincipalRemainingZeroCondition,"",_xlpm.InterestCalculation))),
_xlpm.Calculation
)</f>
        <v>1158.5908843920097</v>
      </c>
      <c r="G228" s="100">
        <f t="shared" si="21"/>
        <v>427.41958099874614</v>
      </c>
      <c r="H228" s="100">
        <f t="shared" si="22"/>
        <v>138603.48654604243</v>
      </c>
      <c r="I228" s="100">
        <f t="shared" si="23"/>
        <v>500</v>
      </c>
      <c r="J228" s="100" t="str">
        <f t="shared" si="24"/>
        <v/>
      </c>
      <c r="K228" s="100">
        <f t="shared" si="27"/>
        <v>2086.0104653907556</v>
      </c>
      <c r="N228" s="100"/>
    </row>
    <row r="229" spans="1:14" x14ac:dyDescent="0.3">
      <c r="A229" s="92">
        <v>204</v>
      </c>
      <c r="B229" s="116">
        <f t="shared" si="25"/>
        <v>50010</v>
      </c>
      <c r="C229" s="152">
        <f>IF(ISBLANK($A229),"",'Variable Rate Mortgage Schedule'!$C232)</f>
        <v>0.1</v>
      </c>
      <c r="D229" s="153">
        <f>_xlfn.LET(
_xlpm.Payment,IF(OR($C229&lt;&gt;$C228,$C228=""),-PMT($C229/12,COUNT($A229:$A$625),$H228),$D228),
_xlpm.IsPrincipalRemainingZeroCondition,ROUND($H228,2)=0,
_xlpm.IsPrincipalRemainingBlankCondition,$H228="",
_xlpm.IsPeriodBlankCondition,ISBLANK($A229),
_xlpm.Calculation,IF(_xlpm.IsPeriodBlankCondition,"",IF(_xlpm.IsPrincipalRemainingBlankCondition,"",IF(_xlpm.IsPrincipalRemainingZeroCondition,"",_xlpm.Payment))),
_xlpm.Calculation
)</f>
        <v>1586.0104653907558</v>
      </c>
      <c r="E229" s="100">
        <f t="shared" si="26"/>
        <v>138603.48654604243</v>
      </c>
      <c r="F229" s="100" cm="1">
        <f t="array" ref="F229">_xlfn.LET(
_xlpm.InterestCalculation,$H228*($C229/12),
_xlpm.IsPrincipalRemainingZeroCondition,ROUND($H228,2)=0,
_xlpm.IsPrincipalRemainingBlankCondition,$H228="",
_xlpm.IsPeriodBlankCondition,ISBLANK($A229),
_xlpm.Calculation,IF(_xlpm.IsPeriodBlankCondition,"",IF(_xlpm.IsPrincipalRemainingBlankCondition,"",IF(_xlpm.IsPrincipalRemainingZeroCondition,"",_xlpm.InterestCalculation))),
_xlpm.Calculation
)</f>
        <v>1155.0290545503535</v>
      </c>
      <c r="G229" s="100">
        <f t="shared" si="21"/>
        <v>430.9814108404023</v>
      </c>
      <c r="H229" s="100">
        <f t="shared" si="22"/>
        <v>138172.50513520202</v>
      </c>
      <c r="I229" s="100">
        <f t="shared" si="23"/>
        <v>500</v>
      </c>
      <c r="J229" s="100" t="str">
        <f t="shared" si="24"/>
        <v/>
      </c>
      <c r="K229" s="100">
        <f t="shared" si="27"/>
        <v>2086.0104653907556</v>
      </c>
      <c r="N229" s="100"/>
    </row>
    <row r="230" spans="1:14" x14ac:dyDescent="0.3">
      <c r="A230" s="92">
        <v>205</v>
      </c>
      <c r="B230" s="116">
        <f t="shared" si="25"/>
        <v>50041</v>
      </c>
      <c r="C230" s="152">
        <f>IF(ISBLANK($A230),"",'Variable Rate Mortgage Schedule'!$C233)</f>
        <v>0.1</v>
      </c>
      <c r="D230" s="153">
        <f>_xlfn.LET(
_xlpm.Payment,IF(OR($C230&lt;&gt;$C229,$C229=""),-PMT($C230/12,COUNT($A230:$A$625),$H229),$D229),
_xlpm.IsPrincipalRemainingZeroCondition,ROUND($H229,2)=0,
_xlpm.IsPrincipalRemainingBlankCondition,$H229="",
_xlpm.IsPeriodBlankCondition,ISBLANK($A230),
_xlpm.Calculation,IF(_xlpm.IsPeriodBlankCondition,"",IF(_xlpm.IsPrincipalRemainingBlankCondition,"",IF(_xlpm.IsPrincipalRemainingZeroCondition,"",_xlpm.Payment))),
_xlpm.Calculation
)</f>
        <v>1586.0104653907558</v>
      </c>
      <c r="E230" s="100">
        <f t="shared" si="26"/>
        <v>138172.50513520202</v>
      </c>
      <c r="F230" s="100" cm="1">
        <f t="array" ref="F230">_xlfn.LET(
_xlpm.InterestCalculation,$H229*($C230/12),
_xlpm.IsPrincipalRemainingZeroCondition,ROUND($H229,2)=0,
_xlpm.IsPrincipalRemainingBlankCondition,$H229="",
_xlpm.IsPeriodBlankCondition,ISBLANK($A230),
_xlpm.Calculation,IF(_xlpm.IsPeriodBlankCondition,"",IF(_xlpm.IsPrincipalRemainingBlankCondition,"",IF(_xlpm.IsPrincipalRemainingZeroCondition,"",_xlpm.InterestCalculation))),
_xlpm.Calculation
)</f>
        <v>1151.4375427933501</v>
      </c>
      <c r="G230" s="100">
        <f t="shared" si="21"/>
        <v>434.57292259740575</v>
      </c>
      <c r="H230" s="100">
        <f t="shared" si="22"/>
        <v>137737.93221260462</v>
      </c>
      <c r="I230" s="100">
        <f t="shared" si="23"/>
        <v>500</v>
      </c>
      <c r="J230" s="100" t="str">
        <f t="shared" si="24"/>
        <v/>
      </c>
      <c r="K230" s="100">
        <f t="shared" si="27"/>
        <v>2086.0104653907556</v>
      </c>
      <c r="N230" s="100"/>
    </row>
    <row r="231" spans="1:14" x14ac:dyDescent="0.3">
      <c r="A231" s="92">
        <v>206</v>
      </c>
      <c r="B231" s="116">
        <f t="shared" si="25"/>
        <v>50072</v>
      </c>
      <c r="C231" s="152">
        <f>IF(ISBLANK($A231),"",'Variable Rate Mortgage Schedule'!$C234)</f>
        <v>0.1</v>
      </c>
      <c r="D231" s="153">
        <f>_xlfn.LET(
_xlpm.Payment,IF(OR($C231&lt;&gt;$C230,$C230=""),-PMT($C231/12,COUNT($A231:$A$625),$H230),$D230),
_xlpm.IsPrincipalRemainingZeroCondition,ROUND($H230,2)=0,
_xlpm.IsPrincipalRemainingBlankCondition,$H230="",
_xlpm.IsPeriodBlankCondition,ISBLANK($A231),
_xlpm.Calculation,IF(_xlpm.IsPeriodBlankCondition,"",IF(_xlpm.IsPrincipalRemainingBlankCondition,"",IF(_xlpm.IsPrincipalRemainingZeroCondition,"",_xlpm.Payment))),
_xlpm.Calculation
)</f>
        <v>1586.0104653907558</v>
      </c>
      <c r="E231" s="100">
        <f t="shared" si="26"/>
        <v>137737.93221260462</v>
      </c>
      <c r="F231" s="100" cm="1">
        <f t="array" ref="F231">_xlfn.LET(
_xlpm.InterestCalculation,$H230*($C231/12),
_xlpm.IsPrincipalRemainingZeroCondition,ROUND($H230,2)=0,
_xlpm.IsPrincipalRemainingBlankCondition,$H230="",
_xlpm.IsPeriodBlankCondition,ISBLANK($A231),
_xlpm.Calculation,IF(_xlpm.IsPeriodBlankCondition,"",IF(_xlpm.IsPrincipalRemainingBlankCondition,"",IF(_xlpm.IsPrincipalRemainingZeroCondition,"",_xlpm.InterestCalculation))),
_xlpm.Calculation
)</f>
        <v>1147.8161017717052</v>
      </c>
      <c r="G231" s="100">
        <f t="shared" si="21"/>
        <v>438.19436361905059</v>
      </c>
      <c r="H231" s="100">
        <f t="shared" si="22"/>
        <v>137299.73784898556</v>
      </c>
      <c r="I231" s="100">
        <f t="shared" si="23"/>
        <v>500</v>
      </c>
      <c r="J231" s="100" t="str">
        <f t="shared" si="24"/>
        <v/>
      </c>
      <c r="K231" s="100">
        <f t="shared" si="27"/>
        <v>2086.0104653907556</v>
      </c>
      <c r="N231" s="100"/>
    </row>
    <row r="232" spans="1:14" x14ac:dyDescent="0.3">
      <c r="A232" s="92">
        <v>207</v>
      </c>
      <c r="B232" s="116">
        <f t="shared" si="25"/>
        <v>50100</v>
      </c>
      <c r="C232" s="152">
        <f>IF(ISBLANK($A232),"",'Variable Rate Mortgage Schedule'!$C235)</f>
        <v>0.1</v>
      </c>
      <c r="D232" s="153">
        <f>_xlfn.LET(
_xlpm.Payment,IF(OR($C232&lt;&gt;$C231,$C231=""),-PMT($C232/12,COUNT($A232:$A$625),$H231),$D231),
_xlpm.IsPrincipalRemainingZeroCondition,ROUND($H231,2)=0,
_xlpm.IsPrincipalRemainingBlankCondition,$H231="",
_xlpm.IsPeriodBlankCondition,ISBLANK($A232),
_xlpm.Calculation,IF(_xlpm.IsPeriodBlankCondition,"",IF(_xlpm.IsPrincipalRemainingBlankCondition,"",IF(_xlpm.IsPrincipalRemainingZeroCondition,"",_xlpm.Payment))),
_xlpm.Calculation
)</f>
        <v>1586.0104653907558</v>
      </c>
      <c r="E232" s="100">
        <f t="shared" si="26"/>
        <v>137299.73784898556</v>
      </c>
      <c r="F232" s="100" cm="1">
        <f t="array" ref="F232">_xlfn.LET(
_xlpm.InterestCalculation,$H231*($C232/12),
_xlpm.IsPrincipalRemainingZeroCondition,ROUND($H231,2)=0,
_xlpm.IsPrincipalRemainingBlankCondition,$H231="",
_xlpm.IsPeriodBlankCondition,ISBLANK($A232),
_xlpm.Calculation,IF(_xlpm.IsPeriodBlankCondition,"",IF(_xlpm.IsPrincipalRemainingBlankCondition,"",IF(_xlpm.IsPrincipalRemainingZeroCondition,"",_xlpm.InterestCalculation))),
_xlpm.Calculation
)</f>
        <v>1144.1644820748797</v>
      </c>
      <c r="G232" s="100">
        <f t="shared" si="21"/>
        <v>441.84598331587608</v>
      </c>
      <c r="H232" s="100">
        <f t="shared" si="22"/>
        <v>136857.89186566969</v>
      </c>
      <c r="I232" s="100">
        <f t="shared" si="23"/>
        <v>500</v>
      </c>
      <c r="J232" s="100" t="str">
        <f t="shared" si="24"/>
        <v/>
      </c>
      <c r="K232" s="100">
        <f t="shared" si="27"/>
        <v>2086.0104653907556</v>
      </c>
      <c r="N232" s="100"/>
    </row>
    <row r="233" spans="1:14" x14ac:dyDescent="0.3">
      <c r="A233" s="92">
        <v>208</v>
      </c>
      <c r="B233" s="116">
        <f t="shared" si="25"/>
        <v>50131</v>
      </c>
      <c r="C233" s="152">
        <f>IF(ISBLANK($A233),"",'Variable Rate Mortgage Schedule'!$C236)</f>
        <v>0.1</v>
      </c>
      <c r="D233" s="153">
        <f>_xlfn.LET(
_xlpm.Payment,IF(OR($C233&lt;&gt;$C232,$C232=""),-PMT($C233/12,COUNT($A233:$A$625),$H232),$D232),
_xlpm.IsPrincipalRemainingZeroCondition,ROUND($H232,2)=0,
_xlpm.IsPrincipalRemainingBlankCondition,$H232="",
_xlpm.IsPeriodBlankCondition,ISBLANK($A233),
_xlpm.Calculation,IF(_xlpm.IsPeriodBlankCondition,"",IF(_xlpm.IsPrincipalRemainingBlankCondition,"",IF(_xlpm.IsPrincipalRemainingZeroCondition,"",_xlpm.Payment))),
_xlpm.Calculation
)</f>
        <v>1586.0104653907558</v>
      </c>
      <c r="E233" s="100">
        <f t="shared" si="26"/>
        <v>136857.89186566969</v>
      </c>
      <c r="F233" s="100" cm="1">
        <f t="array" ref="F233">_xlfn.LET(
_xlpm.InterestCalculation,$H232*($C233/12),
_xlpm.IsPrincipalRemainingZeroCondition,ROUND($H232,2)=0,
_xlpm.IsPrincipalRemainingBlankCondition,$H232="",
_xlpm.IsPeriodBlankCondition,ISBLANK($A233),
_xlpm.Calculation,IF(_xlpm.IsPeriodBlankCondition,"",IF(_xlpm.IsPrincipalRemainingBlankCondition,"",IF(_xlpm.IsPrincipalRemainingZeroCondition,"",_xlpm.InterestCalculation))),
_xlpm.Calculation
)</f>
        <v>1140.4824322139141</v>
      </c>
      <c r="G233" s="100">
        <f t="shared" si="21"/>
        <v>445.52803317684175</v>
      </c>
      <c r="H233" s="100">
        <f t="shared" si="22"/>
        <v>136412.36383249285</v>
      </c>
      <c r="I233" s="100">
        <f t="shared" si="23"/>
        <v>500</v>
      </c>
      <c r="J233" s="100" t="str">
        <f t="shared" si="24"/>
        <v/>
      </c>
      <c r="K233" s="100">
        <f t="shared" si="27"/>
        <v>2086.0104653907556</v>
      </c>
      <c r="N233" s="100"/>
    </row>
    <row r="234" spans="1:14" x14ac:dyDescent="0.3">
      <c r="A234" s="92">
        <v>209</v>
      </c>
      <c r="B234" s="116">
        <f t="shared" si="25"/>
        <v>50161</v>
      </c>
      <c r="C234" s="152">
        <f>IF(ISBLANK($A234),"",'Variable Rate Mortgage Schedule'!$C237)</f>
        <v>0.1</v>
      </c>
      <c r="D234" s="153">
        <f>_xlfn.LET(
_xlpm.Payment,IF(OR($C234&lt;&gt;$C233,$C233=""),-PMT($C234/12,COUNT($A234:$A$625),$H233),$D233),
_xlpm.IsPrincipalRemainingZeroCondition,ROUND($H233,2)=0,
_xlpm.IsPrincipalRemainingBlankCondition,$H233="",
_xlpm.IsPeriodBlankCondition,ISBLANK($A234),
_xlpm.Calculation,IF(_xlpm.IsPeriodBlankCondition,"",IF(_xlpm.IsPrincipalRemainingBlankCondition,"",IF(_xlpm.IsPrincipalRemainingZeroCondition,"",_xlpm.Payment))),
_xlpm.Calculation
)</f>
        <v>1586.0104653907558</v>
      </c>
      <c r="E234" s="100">
        <f t="shared" si="26"/>
        <v>136412.36383249285</v>
      </c>
      <c r="F234" s="100" cm="1">
        <f t="array" ref="F234">_xlfn.LET(
_xlpm.InterestCalculation,$H233*($C234/12),
_xlpm.IsPrincipalRemainingZeroCondition,ROUND($H233,2)=0,
_xlpm.IsPrincipalRemainingBlankCondition,$H233="",
_xlpm.IsPeriodBlankCondition,ISBLANK($A234),
_xlpm.Calculation,IF(_xlpm.IsPeriodBlankCondition,"",IF(_xlpm.IsPrincipalRemainingBlankCondition,"",IF(_xlpm.IsPrincipalRemainingZeroCondition,"",_xlpm.InterestCalculation))),
_xlpm.Calculation
)</f>
        <v>1136.7696986041071</v>
      </c>
      <c r="G234" s="100">
        <f t="shared" si="21"/>
        <v>449.24076678664869</v>
      </c>
      <c r="H234" s="100">
        <f t="shared" si="22"/>
        <v>135963.1230657062</v>
      </c>
      <c r="I234" s="100">
        <f t="shared" si="23"/>
        <v>500</v>
      </c>
      <c r="J234" s="100" t="str">
        <f t="shared" si="24"/>
        <v/>
      </c>
      <c r="K234" s="100">
        <f t="shared" si="27"/>
        <v>2086.0104653907556</v>
      </c>
      <c r="N234" s="100"/>
    </row>
    <row r="235" spans="1:14" x14ac:dyDescent="0.3">
      <c r="A235" s="92">
        <v>210</v>
      </c>
      <c r="B235" s="116">
        <f t="shared" si="25"/>
        <v>50192</v>
      </c>
      <c r="C235" s="152">
        <f>IF(ISBLANK($A235),"",'Variable Rate Mortgage Schedule'!$C238)</f>
        <v>0.1</v>
      </c>
      <c r="D235" s="153">
        <f>_xlfn.LET(
_xlpm.Payment,IF(OR($C235&lt;&gt;$C234,$C234=""),-PMT($C235/12,COUNT($A235:$A$625),$H234),$D234),
_xlpm.IsPrincipalRemainingZeroCondition,ROUND($H234,2)=0,
_xlpm.IsPrincipalRemainingBlankCondition,$H234="",
_xlpm.IsPeriodBlankCondition,ISBLANK($A235),
_xlpm.Calculation,IF(_xlpm.IsPeriodBlankCondition,"",IF(_xlpm.IsPrincipalRemainingBlankCondition,"",IF(_xlpm.IsPrincipalRemainingZeroCondition,"",_xlpm.Payment))),
_xlpm.Calculation
)</f>
        <v>1586.0104653907558</v>
      </c>
      <c r="E235" s="100">
        <f t="shared" si="26"/>
        <v>135963.1230657062</v>
      </c>
      <c r="F235" s="100" cm="1">
        <f t="array" ref="F235">_xlfn.LET(
_xlpm.InterestCalculation,$H234*($C235/12),
_xlpm.IsPrincipalRemainingZeroCondition,ROUND($H234,2)=0,
_xlpm.IsPrincipalRemainingBlankCondition,$H234="",
_xlpm.IsPeriodBlankCondition,ISBLANK($A235),
_xlpm.Calculation,IF(_xlpm.IsPeriodBlankCondition,"",IF(_xlpm.IsPrincipalRemainingBlankCondition,"",IF(_xlpm.IsPrincipalRemainingZeroCondition,"",_xlpm.InterestCalculation))),
_xlpm.Calculation
)</f>
        <v>1133.0260255475516</v>
      </c>
      <c r="G235" s="100">
        <f t="shared" si="21"/>
        <v>452.9844398432042</v>
      </c>
      <c r="H235" s="100">
        <f t="shared" si="22"/>
        <v>135510.13862586298</v>
      </c>
      <c r="I235" s="100">
        <f t="shared" si="23"/>
        <v>500</v>
      </c>
      <c r="J235" s="100" t="str">
        <f t="shared" si="24"/>
        <v/>
      </c>
      <c r="K235" s="100">
        <f t="shared" si="27"/>
        <v>2086.0104653907556</v>
      </c>
      <c r="N235" s="100"/>
    </row>
    <row r="236" spans="1:14" x14ac:dyDescent="0.3">
      <c r="A236" s="92">
        <v>211</v>
      </c>
      <c r="B236" s="116">
        <f t="shared" si="25"/>
        <v>50222</v>
      </c>
      <c r="C236" s="152">
        <f>IF(ISBLANK($A236),"",'Variable Rate Mortgage Schedule'!$C239)</f>
        <v>0.1</v>
      </c>
      <c r="D236" s="153">
        <f>_xlfn.LET(
_xlpm.Payment,IF(OR($C236&lt;&gt;$C235,$C235=""),-PMT($C236/12,COUNT($A236:$A$625),$H235),$D235),
_xlpm.IsPrincipalRemainingZeroCondition,ROUND($H235,2)=0,
_xlpm.IsPrincipalRemainingBlankCondition,$H235="",
_xlpm.IsPeriodBlankCondition,ISBLANK($A236),
_xlpm.Calculation,IF(_xlpm.IsPeriodBlankCondition,"",IF(_xlpm.IsPrincipalRemainingBlankCondition,"",IF(_xlpm.IsPrincipalRemainingZeroCondition,"",_xlpm.Payment))),
_xlpm.Calculation
)</f>
        <v>1586.0104653907558</v>
      </c>
      <c r="E236" s="100">
        <f t="shared" si="26"/>
        <v>135510.13862586298</v>
      </c>
      <c r="F236" s="100" cm="1">
        <f t="array" ref="F236">_xlfn.LET(
_xlpm.InterestCalculation,$H235*($C236/12),
_xlpm.IsPrincipalRemainingZeroCondition,ROUND($H235,2)=0,
_xlpm.IsPrincipalRemainingBlankCondition,$H235="",
_xlpm.IsPeriodBlankCondition,ISBLANK($A236),
_xlpm.Calculation,IF(_xlpm.IsPeriodBlankCondition,"",IF(_xlpm.IsPrincipalRemainingBlankCondition,"",IF(_xlpm.IsPrincipalRemainingZeroCondition,"",_xlpm.InterestCalculation))),
_xlpm.Calculation
)</f>
        <v>1129.2511552155247</v>
      </c>
      <c r="G236" s="100">
        <f t="shared" si="21"/>
        <v>456.75931017523112</v>
      </c>
      <c r="H236" s="100">
        <f t="shared" si="22"/>
        <v>135053.37931568775</v>
      </c>
      <c r="I236" s="100">
        <f t="shared" si="23"/>
        <v>500</v>
      </c>
      <c r="J236" s="100" t="str">
        <f t="shared" si="24"/>
        <v/>
      </c>
      <c r="K236" s="100">
        <f t="shared" si="27"/>
        <v>2086.0104653907556</v>
      </c>
      <c r="N236" s="100"/>
    </row>
    <row r="237" spans="1:14" x14ac:dyDescent="0.3">
      <c r="A237" s="92">
        <v>212</v>
      </c>
      <c r="B237" s="116">
        <f t="shared" si="25"/>
        <v>50253</v>
      </c>
      <c r="C237" s="152">
        <f>IF(ISBLANK($A237),"",'Variable Rate Mortgage Schedule'!$C240)</f>
        <v>0.1</v>
      </c>
      <c r="D237" s="153">
        <f>_xlfn.LET(
_xlpm.Payment,IF(OR($C237&lt;&gt;$C236,$C236=""),-PMT($C237/12,COUNT($A237:$A$625),$H236),$D236),
_xlpm.IsPrincipalRemainingZeroCondition,ROUND($H236,2)=0,
_xlpm.IsPrincipalRemainingBlankCondition,$H236="",
_xlpm.IsPeriodBlankCondition,ISBLANK($A237),
_xlpm.Calculation,IF(_xlpm.IsPeriodBlankCondition,"",IF(_xlpm.IsPrincipalRemainingBlankCondition,"",IF(_xlpm.IsPrincipalRemainingZeroCondition,"",_xlpm.Payment))),
_xlpm.Calculation
)</f>
        <v>1586.0104653907558</v>
      </c>
      <c r="E237" s="100">
        <f t="shared" si="26"/>
        <v>135053.37931568775</v>
      </c>
      <c r="F237" s="100" cm="1">
        <f t="array" ref="F237">_xlfn.LET(
_xlpm.InterestCalculation,$H236*($C237/12),
_xlpm.IsPrincipalRemainingZeroCondition,ROUND($H236,2)=0,
_xlpm.IsPrincipalRemainingBlankCondition,$H236="",
_xlpm.IsPeriodBlankCondition,ISBLANK($A237),
_xlpm.Calculation,IF(_xlpm.IsPeriodBlankCondition,"",IF(_xlpm.IsPrincipalRemainingBlankCondition,"",IF(_xlpm.IsPrincipalRemainingZeroCondition,"",_xlpm.InterestCalculation))),
_xlpm.Calculation
)</f>
        <v>1125.4448276307312</v>
      </c>
      <c r="G237" s="100">
        <f t="shared" si="21"/>
        <v>460.56563776002463</v>
      </c>
      <c r="H237" s="100">
        <f t="shared" si="22"/>
        <v>134592.81367792771</v>
      </c>
      <c r="I237" s="100">
        <f t="shared" si="23"/>
        <v>500</v>
      </c>
      <c r="J237" s="100" t="str">
        <f t="shared" si="24"/>
        <v/>
      </c>
      <c r="K237" s="100">
        <f t="shared" si="27"/>
        <v>2086.0104653907556</v>
      </c>
      <c r="N237" s="100"/>
    </row>
    <row r="238" spans="1:14" x14ac:dyDescent="0.3">
      <c r="A238" s="92">
        <v>213</v>
      </c>
      <c r="B238" s="116">
        <f t="shared" si="25"/>
        <v>50284</v>
      </c>
      <c r="C238" s="152">
        <f>IF(ISBLANK($A238),"",'Variable Rate Mortgage Schedule'!$C241)</f>
        <v>0.1</v>
      </c>
      <c r="D238" s="153">
        <f>_xlfn.LET(
_xlpm.Payment,IF(OR($C238&lt;&gt;$C237,$C237=""),-PMT($C238/12,COUNT($A238:$A$625),$H237),$D237),
_xlpm.IsPrincipalRemainingZeroCondition,ROUND($H237,2)=0,
_xlpm.IsPrincipalRemainingBlankCondition,$H237="",
_xlpm.IsPeriodBlankCondition,ISBLANK($A238),
_xlpm.Calculation,IF(_xlpm.IsPeriodBlankCondition,"",IF(_xlpm.IsPrincipalRemainingBlankCondition,"",IF(_xlpm.IsPrincipalRemainingZeroCondition,"",_xlpm.Payment))),
_xlpm.Calculation
)</f>
        <v>1586.0104653907558</v>
      </c>
      <c r="E238" s="100">
        <f t="shared" si="26"/>
        <v>134592.81367792771</v>
      </c>
      <c r="F238" s="100" cm="1">
        <f t="array" ref="F238">_xlfn.LET(
_xlpm.InterestCalculation,$H237*($C238/12),
_xlpm.IsPrincipalRemainingZeroCondition,ROUND($H237,2)=0,
_xlpm.IsPrincipalRemainingBlankCondition,$H237="",
_xlpm.IsPeriodBlankCondition,ISBLANK($A238),
_xlpm.Calculation,IF(_xlpm.IsPeriodBlankCondition,"",IF(_xlpm.IsPrincipalRemainingBlankCondition,"",IF(_xlpm.IsPrincipalRemainingZeroCondition,"",_xlpm.InterestCalculation))),
_xlpm.Calculation
)</f>
        <v>1121.6067806493975</v>
      </c>
      <c r="G238" s="100">
        <f t="shared" si="21"/>
        <v>464.40368474135835</v>
      </c>
      <c r="H238" s="100">
        <f t="shared" si="22"/>
        <v>134128.40999318636</v>
      </c>
      <c r="I238" s="100">
        <f t="shared" si="23"/>
        <v>500</v>
      </c>
      <c r="J238" s="100" t="str">
        <f t="shared" si="24"/>
        <v/>
      </c>
      <c r="K238" s="100">
        <f t="shared" si="27"/>
        <v>2086.0104653907556</v>
      </c>
      <c r="N238" s="100"/>
    </row>
    <row r="239" spans="1:14" x14ac:dyDescent="0.3">
      <c r="A239" s="92">
        <v>214</v>
      </c>
      <c r="B239" s="116">
        <f t="shared" si="25"/>
        <v>50314</v>
      </c>
      <c r="C239" s="152">
        <f>IF(ISBLANK($A239),"",'Variable Rate Mortgage Schedule'!$C242)</f>
        <v>0.1</v>
      </c>
      <c r="D239" s="153">
        <f>_xlfn.LET(
_xlpm.Payment,IF(OR($C239&lt;&gt;$C238,$C238=""),-PMT($C239/12,COUNT($A239:$A$625),$H238),$D238),
_xlpm.IsPrincipalRemainingZeroCondition,ROUND($H238,2)=0,
_xlpm.IsPrincipalRemainingBlankCondition,$H238="",
_xlpm.IsPeriodBlankCondition,ISBLANK($A239),
_xlpm.Calculation,IF(_xlpm.IsPeriodBlankCondition,"",IF(_xlpm.IsPrincipalRemainingBlankCondition,"",IF(_xlpm.IsPrincipalRemainingZeroCondition,"",_xlpm.Payment))),
_xlpm.Calculation
)</f>
        <v>1586.0104653907558</v>
      </c>
      <c r="E239" s="100">
        <f t="shared" si="26"/>
        <v>134128.40999318636</v>
      </c>
      <c r="F239" s="100" cm="1">
        <f t="array" ref="F239">_xlfn.LET(
_xlpm.InterestCalculation,$H238*($C239/12),
_xlpm.IsPrincipalRemainingZeroCondition,ROUND($H238,2)=0,
_xlpm.IsPrincipalRemainingBlankCondition,$H238="",
_xlpm.IsPeriodBlankCondition,ISBLANK($A239),
_xlpm.Calculation,IF(_xlpm.IsPeriodBlankCondition,"",IF(_xlpm.IsPrincipalRemainingBlankCondition,"",IF(_xlpm.IsPrincipalRemainingZeroCondition,"",_xlpm.InterestCalculation))),
_xlpm.Calculation
)</f>
        <v>1117.7367499432196</v>
      </c>
      <c r="G239" s="100">
        <f t="shared" si="21"/>
        <v>468.27371544753623</v>
      </c>
      <c r="H239" s="100">
        <f t="shared" si="22"/>
        <v>133660.13627773881</v>
      </c>
      <c r="I239" s="100">
        <f t="shared" si="23"/>
        <v>500</v>
      </c>
      <c r="J239" s="100" t="str">
        <f t="shared" si="24"/>
        <v/>
      </c>
      <c r="K239" s="100">
        <f t="shared" si="27"/>
        <v>2086.0104653907556</v>
      </c>
      <c r="N239" s="100"/>
    </row>
    <row r="240" spans="1:14" x14ac:dyDescent="0.3">
      <c r="A240" s="92">
        <v>215</v>
      </c>
      <c r="B240" s="116">
        <f t="shared" si="25"/>
        <v>50345</v>
      </c>
      <c r="C240" s="152">
        <f>IF(ISBLANK($A240),"",'Variable Rate Mortgage Schedule'!$C243)</f>
        <v>0.1</v>
      </c>
      <c r="D240" s="153">
        <f>_xlfn.LET(
_xlpm.Payment,IF(OR($C240&lt;&gt;$C239,$C239=""),-PMT($C240/12,COUNT($A240:$A$625),$H239),$D239),
_xlpm.IsPrincipalRemainingZeroCondition,ROUND($H239,2)=0,
_xlpm.IsPrincipalRemainingBlankCondition,$H239="",
_xlpm.IsPeriodBlankCondition,ISBLANK($A240),
_xlpm.Calculation,IF(_xlpm.IsPeriodBlankCondition,"",IF(_xlpm.IsPrincipalRemainingBlankCondition,"",IF(_xlpm.IsPrincipalRemainingZeroCondition,"",_xlpm.Payment))),
_xlpm.Calculation
)</f>
        <v>1586.0104653907558</v>
      </c>
      <c r="E240" s="100">
        <f t="shared" si="26"/>
        <v>133660.13627773881</v>
      </c>
      <c r="F240" s="100" cm="1">
        <f t="array" ref="F240">_xlfn.LET(
_xlpm.InterestCalculation,$H239*($C240/12),
_xlpm.IsPrincipalRemainingZeroCondition,ROUND($H239,2)=0,
_xlpm.IsPrincipalRemainingBlankCondition,$H239="",
_xlpm.IsPeriodBlankCondition,ISBLANK($A240),
_xlpm.Calculation,IF(_xlpm.IsPeriodBlankCondition,"",IF(_xlpm.IsPrincipalRemainingBlankCondition,"",IF(_xlpm.IsPrincipalRemainingZeroCondition,"",_xlpm.InterestCalculation))),
_xlpm.Calculation
)</f>
        <v>1113.8344689811568</v>
      </c>
      <c r="G240" s="100">
        <f t="shared" si="21"/>
        <v>472.17599640959907</v>
      </c>
      <c r="H240" s="100">
        <f t="shared" si="22"/>
        <v>133187.9602813292</v>
      </c>
      <c r="I240" s="100">
        <f t="shared" si="23"/>
        <v>500</v>
      </c>
      <c r="J240" s="100" t="str">
        <f t="shared" si="24"/>
        <v/>
      </c>
      <c r="K240" s="100">
        <f t="shared" si="27"/>
        <v>2086.0104653907556</v>
      </c>
      <c r="N240" s="100"/>
    </row>
    <row r="241" spans="1:14" x14ac:dyDescent="0.3">
      <c r="A241" s="92">
        <v>216</v>
      </c>
      <c r="B241" s="116">
        <f t="shared" si="25"/>
        <v>50375</v>
      </c>
      <c r="C241" s="152">
        <f>IF(ISBLANK($A241),"",'Variable Rate Mortgage Schedule'!$C244)</f>
        <v>0.1</v>
      </c>
      <c r="D241" s="153">
        <f>_xlfn.LET(
_xlpm.Payment,IF(OR($C241&lt;&gt;$C240,$C240=""),-PMT($C241/12,COUNT($A241:$A$625),$H240),$D240),
_xlpm.IsPrincipalRemainingZeroCondition,ROUND($H240,2)=0,
_xlpm.IsPrincipalRemainingBlankCondition,$H240="",
_xlpm.IsPeriodBlankCondition,ISBLANK($A241),
_xlpm.Calculation,IF(_xlpm.IsPeriodBlankCondition,"",IF(_xlpm.IsPrincipalRemainingBlankCondition,"",IF(_xlpm.IsPrincipalRemainingZeroCondition,"",_xlpm.Payment))),
_xlpm.Calculation
)</f>
        <v>1586.0104653907558</v>
      </c>
      <c r="E241" s="100">
        <f t="shared" si="26"/>
        <v>133187.9602813292</v>
      </c>
      <c r="F241" s="100" cm="1">
        <f t="array" ref="F241">_xlfn.LET(
_xlpm.InterestCalculation,$H240*($C241/12),
_xlpm.IsPrincipalRemainingZeroCondition,ROUND($H240,2)=0,
_xlpm.IsPrincipalRemainingBlankCondition,$H240="",
_xlpm.IsPeriodBlankCondition,ISBLANK($A241),
_xlpm.Calculation,IF(_xlpm.IsPeriodBlankCondition,"",IF(_xlpm.IsPrincipalRemainingBlankCondition,"",IF(_xlpm.IsPrincipalRemainingZeroCondition,"",_xlpm.InterestCalculation))),
_xlpm.Calculation
)</f>
        <v>1109.8996690110766</v>
      </c>
      <c r="G241" s="100">
        <f t="shared" si="21"/>
        <v>476.11079637967919</v>
      </c>
      <c r="H241" s="100">
        <f t="shared" si="22"/>
        <v>132711.84948494952</v>
      </c>
      <c r="I241" s="100">
        <f t="shared" si="23"/>
        <v>500</v>
      </c>
      <c r="J241" s="100" t="str">
        <f t="shared" si="24"/>
        <v/>
      </c>
      <c r="K241" s="100">
        <f t="shared" si="27"/>
        <v>2086.0104653907556</v>
      </c>
      <c r="N241" s="100"/>
    </row>
    <row r="242" spans="1:14" x14ac:dyDescent="0.3">
      <c r="A242" s="92">
        <v>217</v>
      </c>
      <c r="B242" s="116">
        <f t="shared" si="25"/>
        <v>50406</v>
      </c>
      <c r="C242" s="152">
        <f>IF(ISBLANK($A242),"",'Variable Rate Mortgage Schedule'!$C245)</f>
        <v>0.1</v>
      </c>
      <c r="D242" s="153">
        <f>_xlfn.LET(
_xlpm.Payment,IF(OR($C242&lt;&gt;$C241,$C241=""),-PMT($C242/12,COUNT($A242:$A$625),$H241),$D241),
_xlpm.IsPrincipalRemainingZeroCondition,ROUND($H241,2)=0,
_xlpm.IsPrincipalRemainingBlankCondition,$H241="",
_xlpm.IsPeriodBlankCondition,ISBLANK($A242),
_xlpm.Calculation,IF(_xlpm.IsPeriodBlankCondition,"",IF(_xlpm.IsPrincipalRemainingBlankCondition,"",IF(_xlpm.IsPrincipalRemainingZeroCondition,"",_xlpm.Payment))),
_xlpm.Calculation
)</f>
        <v>1586.0104653907558</v>
      </c>
      <c r="E242" s="100">
        <f t="shared" si="26"/>
        <v>132711.84948494952</v>
      </c>
      <c r="F242" s="100" cm="1">
        <f t="array" ref="F242">_xlfn.LET(
_xlpm.InterestCalculation,$H241*($C242/12),
_xlpm.IsPrincipalRemainingZeroCondition,ROUND($H241,2)=0,
_xlpm.IsPrincipalRemainingBlankCondition,$H241="",
_xlpm.IsPeriodBlankCondition,ISBLANK($A242),
_xlpm.Calculation,IF(_xlpm.IsPeriodBlankCondition,"",IF(_xlpm.IsPrincipalRemainingBlankCondition,"",IF(_xlpm.IsPrincipalRemainingZeroCondition,"",_xlpm.InterestCalculation))),
_xlpm.Calculation
)</f>
        <v>1105.932079041246</v>
      </c>
      <c r="G242" s="100">
        <f t="shared" si="21"/>
        <v>480.07838634950986</v>
      </c>
      <c r="H242" s="100">
        <f t="shared" si="22"/>
        <v>132231.7710986</v>
      </c>
      <c r="I242" s="100">
        <f t="shared" si="23"/>
        <v>500</v>
      </c>
      <c r="J242" s="100" t="str">
        <f t="shared" si="24"/>
        <v/>
      </c>
      <c r="K242" s="100">
        <f t="shared" si="27"/>
        <v>2086.0104653907556</v>
      </c>
      <c r="N242" s="100"/>
    </row>
    <row r="243" spans="1:14" x14ac:dyDescent="0.3">
      <c r="A243" s="92">
        <v>218</v>
      </c>
      <c r="B243" s="116">
        <f t="shared" si="25"/>
        <v>50437</v>
      </c>
      <c r="C243" s="152">
        <f>IF(ISBLANK($A243),"",'Variable Rate Mortgage Schedule'!$C246)</f>
        <v>0.1</v>
      </c>
      <c r="D243" s="153">
        <f>_xlfn.LET(
_xlpm.Payment,IF(OR($C243&lt;&gt;$C242,$C242=""),-PMT($C243/12,COUNT($A243:$A$625),$H242),$D242),
_xlpm.IsPrincipalRemainingZeroCondition,ROUND($H242,2)=0,
_xlpm.IsPrincipalRemainingBlankCondition,$H242="",
_xlpm.IsPeriodBlankCondition,ISBLANK($A243),
_xlpm.Calculation,IF(_xlpm.IsPeriodBlankCondition,"",IF(_xlpm.IsPrincipalRemainingBlankCondition,"",IF(_xlpm.IsPrincipalRemainingZeroCondition,"",_xlpm.Payment))),
_xlpm.Calculation
)</f>
        <v>1586.0104653907558</v>
      </c>
      <c r="E243" s="100">
        <f t="shared" si="26"/>
        <v>132231.7710986</v>
      </c>
      <c r="F243" s="100" cm="1">
        <f t="array" ref="F243">_xlfn.LET(
_xlpm.InterestCalculation,$H242*($C243/12),
_xlpm.IsPrincipalRemainingZeroCondition,ROUND($H242,2)=0,
_xlpm.IsPrincipalRemainingBlankCondition,$H242="",
_xlpm.IsPeriodBlankCondition,ISBLANK($A243),
_xlpm.Calculation,IF(_xlpm.IsPeriodBlankCondition,"",IF(_xlpm.IsPrincipalRemainingBlankCondition,"",IF(_xlpm.IsPrincipalRemainingZeroCondition,"",_xlpm.InterestCalculation))),
_xlpm.Calculation
)</f>
        <v>1101.9314258216666</v>
      </c>
      <c r="G243" s="100">
        <f t="shared" si="21"/>
        <v>484.07903956908922</v>
      </c>
      <c r="H243" s="100">
        <f t="shared" si="22"/>
        <v>131747.6920590309</v>
      </c>
      <c r="I243" s="100">
        <f t="shared" si="23"/>
        <v>500</v>
      </c>
      <c r="J243" s="100" t="str">
        <f t="shared" si="24"/>
        <v/>
      </c>
      <c r="K243" s="100">
        <f t="shared" si="27"/>
        <v>2086.0104653907556</v>
      </c>
      <c r="N243" s="100"/>
    </row>
    <row r="244" spans="1:14" x14ac:dyDescent="0.3">
      <c r="A244" s="92">
        <v>219</v>
      </c>
      <c r="B244" s="116">
        <f t="shared" si="25"/>
        <v>50465</v>
      </c>
      <c r="C244" s="152">
        <f>IF(ISBLANK($A244),"",'Variable Rate Mortgage Schedule'!$C247)</f>
        <v>0.1</v>
      </c>
      <c r="D244" s="153">
        <f>_xlfn.LET(
_xlpm.Payment,IF(OR($C244&lt;&gt;$C243,$C243=""),-PMT($C244/12,COUNT($A244:$A$625),$H243),$D243),
_xlpm.IsPrincipalRemainingZeroCondition,ROUND($H243,2)=0,
_xlpm.IsPrincipalRemainingBlankCondition,$H243="",
_xlpm.IsPeriodBlankCondition,ISBLANK($A244),
_xlpm.Calculation,IF(_xlpm.IsPeriodBlankCondition,"",IF(_xlpm.IsPrincipalRemainingBlankCondition,"",IF(_xlpm.IsPrincipalRemainingZeroCondition,"",_xlpm.Payment))),
_xlpm.Calculation
)</f>
        <v>1586.0104653907558</v>
      </c>
      <c r="E244" s="100">
        <f t="shared" si="26"/>
        <v>131747.6920590309</v>
      </c>
      <c r="F244" s="100" cm="1">
        <f t="array" ref="F244">_xlfn.LET(
_xlpm.InterestCalculation,$H243*($C244/12),
_xlpm.IsPrincipalRemainingZeroCondition,ROUND($H243,2)=0,
_xlpm.IsPrincipalRemainingBlankCondition,$H243="",
_xlpm.IsPeriodBlankCondition,ISBLANK($A244),
_xlpm.Calculation,IF(_xlpm.IsPeriodBlankCondition,"",IF(_xlpm.IsPrincipalRemainingBlankCondition,"",IF(_xlpm.IsPrincipalRemainingZeroCondition,"",_xlpm.InterestCalculation))),
_xlpm.Calculation
)</f>
        <v>1097.8974338252574</v>
      </c>
      <c r="G244" s="100">
        <f t="shared" si="21"/>
        <v>488.11303156549843</v>
      </c>
      <c r="H244" s="100">
        <f t="shared" si="22"/>
        <v>131259.5790274654</v>
      </c>
      <c r="I244" s="100">
        <f t="shared" si="23"/>
        <v>500</v>
      </c>
      <c r="J244" s="100" t="str">
        <f t="shared" si="24"/>
        <v/>
      </c>
      <c r="K244" s="100">
        <f t="shared" si="27"/>
        <v>2086.0104653907556</v>
      </c>
      <c r="N244" s="100"/>
    </row>
    <row r="245" spans="1:14" x14ac:dyDescent="0.3">
      <c r="A245" s="92">
        <v>220</v>
      </c>
      <c r="B245" s="116">
        <f t="shared" si="25"/>
        <v>50496</v>
      </c>
      <c r="C245" s="152">
        <f>IF(ISBLANK($A245),"",'Variable Rate Mortgage Schedule'!$C248)</f>
        <v>0.1</v>
      </c>
      <c r="D245" s="153">
        <f>_xlfn.LET(
_xlpm.Payment,IF(OR($C245&lt;&gt;$C244,$C244=""),-PMT($C245/12,COUNT($A245:$A$625),$H244),$D244),
_xlpm.IsPrincipalRemainingZeroCondition,ROUND($H244,2)=0,
_xlpm.IsPrincipalRemainingBlankCondition,$H244="",
_xlpm.IsPeriodBlankCondition,ISBLANK($A245),
_xlpm.Calculation,IF(_xlpm.IsPeriodBlankCondition,"",IF(_xlpm.IsPrincipalRemainingBlankCondition,"",IF(_xlpm.IsPrincipalRemainingZeroCondition,"",_xlpm.Payment))),
_xlpm.Calculation
)</f>
        <v>1586.0104653907558</v>
      </c>
      <c r="E245" s="100">
        <f t="shared" si="26"/>
        <v>131259.5790274654</v>
      </c>
      <c r="F245" s="100" cm="1">
        <f t="array" ref="F245">_xlfn.LET(
_xlpm.InterestCalculation,$H244*($C245/12),
_xlpm.IsPrincipalRemainingZeroCondition,ROUND($H244,2)=0,
_xlpm.IsPrincipalRemainingBlankCondition,$H244="",
_xlpm.IsPeriodBlankCondition,ISBLANK($A245),
_xlpm.Calculation,IF(_xlpm.IsPeriodBlankCondition,"",IF(_xlpm.IsPrincipalRemainingBlankCondition,"",IF(_xlpm.IsPrincipalRemainingZeroCondition,"",_xlpm.InterestCalculation))),
_xlpm.Calculation
)</f>
        <v>1093.8298252288782</v>
      </c>
      <c r="G245" s="100">
        <f t="shared" si="21"/>
        <v>492.18064016187759</v>
      </c>
      <c r="H245" s="100">
        <f t="shared" si="22"/>
        <v>130767.39838730352</v>
      </c>
      <c r="I245" s="100">
        <f t="shared" si="23"/>
        <v>500</v>
      </c>
      <c r="J245" s="100" t="str">
        <f t="shared" si="24"/>
        <v/>
      </c>
      <c r="K245" s="100">
        <f t="shared" si="27"/>
        <v>2086.0104653907556</v>
      </c>
      <c r="N245" s="100"/>
    </row>
    <row r="246" spans="1:14" x14ac:dyDescent="0.3">
      <c r="A246" s="92">
        <v>221</v>
      </c>
      <c r="B246" s="116">
        <f t="shared" si="25"/>
        <v>50526</v>
      </c>
      <c r="C246" s="152">
        <f>IF(ISBLANK($A246),"",'Variable Rate Mortgage Schedule'!$C249)</f>
        <v>0.1</v>
      </c>
      <c r="D246" s="153">
        <f>_xlfn.LET(
_xlpm.Payment,IF(OR($C246&lt;&gt;$C245,$C245=""),-PMT($C246/12,COUNT($A246:$A$625),$H245),$D245),
_xlpm.IsPrincipalRemainingZeroCondition,ROUND($H245,2)=0,
_xlpm.IsPrincipalRemainingBlankCondition,$H245="",
_xlpm.IsPeriodBlankCondition,ISBLANK($A246),
_xlpm.Calculation,IF(_xlpm.IsPeriodBlankCondition,"",IF(_xlpm.IsPrincipalRemainingBlankCondition,"",IF(_xlpm.IsPrincipalRemainingZeroCondition,"",_xlpm.Payment))),
_xlpm.Calculation
)</f>
        <v>1586.0104653907558</v>
      </c>
      <c r="E246" s="100">
        <f t="shared" si="26"/>
        <v>130767.39838730352</v>
      </c>
      <c r="F246" s="100" cm="1">
        <f t="array" ref="F246">_xlfn.LET(
_xlpm.InterestCalculation,$H245*($C246/12),
_xlpm.IsPrincipalRemainingZeroCondition,ROUND($H245,2)=0,
_xlpm.IsPrincipalRemainingBlankCondition,$H245="",
_xlpm.IsPeriodBlankCondition,ISBLANK($A246),
_xlpm.Calculation,IF(_xlpm.IsPeriodBlankCondition,"",IF(_xlpm.IsPrincipalRemainingBlankCondition,"",IF(_xlpm.IsPrincipalRemainingZeroCondition,"",_xlpm.InterestCalculation))),
_xlpm.Calculation
)</f>
        <v>1089.7283198941959</v>
      </c>
      <c r="G246" s="100">
        <f t="shared" si="21"/>
        <v>496.28214549655991</v>
      </c>
      <c r="H246" s="100">
        <f t="shared" si="22"/>
        <v>130271.11624180696</v>
      </c>
      <c r="I246" s="100">
        <f t="shared" si="23"/>
        <v>500</v>
      </c>
      <c r="J246" s="100" t="str">
        <f t="shared" si="24"/>
        <v/>
      </c>
      <c r="K246" s="100">
        <f t="shared" si="27"/>
        <v>2086.0104653907556</v>
      </c>
      <c r="N246" s="100"/>
    </row>
    <row r="247" spans="1:14" x14ac:dyDescent="0.3">
      <c r="A247" s="92">
        <v>222</v>
      </c>
      <c r="B247" s="116">
        <f t="shared" si="25"/>
        <v>50557</v>
      </c>
      <c r="C247" s="152">
        <f>IF(ISBLANK($A247),"",'Variable Rate Mortgage Schedule'!$C250)</f>
        <v>0.1</v>
      </c>
      <c r="D247" s="153">
        <f>_xlfn.LET(
_xlpm.Payment,IF(OR($C247&lt;&gt;$C246,$C246=""),-PMT($C247/12,COUNT($A247:$A$625),$H246),$D246),
_xlpm.IsPrincipalRemainingZeroCondition,ROUND($H246,2)=0,
_xlpm.IsPrincipalRemainingBlankCondition,$H246="",
_xlpm.IsPeriodBlankCondition,ISBLANK($A247),
_xlpm.Calculation,IF(_xlpm.IsPeriodBlankCondition,"",IF(_xlpm.IsPrincipalRemainingBlankCondition,"",IF(_xlpm.IsPrincipalRemainingZeroCondition,"",_xlpm.Payment))),
_xlpm.Calculation
)</f>
        <v>1586.0104653907558</v>
      </c>
      <c r="E247" s="100">
        <f t="shared" si="26"/>
        <v>130271.11624180696</v>
      </c>
      <c r="F247" s="100" cm="1">
        <f t="array" ref="F247">_xlfn.LET(
_xlpm.InterestCalculation,$H246*($C247/12),
_xlpm.IsPrincipalRemainingZeroCondition,ROUND($H246,2)=0,
_xlpm.IsPrincipalRemainingBlankCondition,$H246="",
_xlpm.IsPeriodBlankCondition,ISBLANK($A247),
_xlpm.Calculation,IF(_xlpm.IsPeriodBlankCondition,"",IF(_xlpm.IsPrincipalRemainingBlankCondition,"",IF(_xlpm.IsPrincipalRemainingZeroCondition,"",_xlpm.InterestCalculation))),
_xlpm.Calculation
)</f>
        <v>1085.5926353483912</v>
      </c>
      <c r="G247" s="100">
        <f t="shared" si="21"/>
        <v>500.41783004236459</v>
      </c>
      <c r="H247" s="100">
        <f t="shared" si="22"/>
        <v>129770.69841176459</v>
      </c>
      <c r="I247" s="100">
        <f t="shared" si="23"/>
        <v>500</v>
      </c>
      <c r="J247" s="100" t="str">
        <f t="shared" si="24"/>
        <v/>
      </c>
      <c r="K247" s="100">
        <f t="shared" si="27"/>
        <v>2086.0104653907556</v>
      </c>
      <c r="N247" s="100"/>
    </row>
    <row r="248" spans="1:14" x14ac:dyDescent="0.3">
      <c r="A248" s="92">
        <v>223</v>
      </c>
      <c r="B248" s="116">
        <f t="shared" si="25"/>
        <v>50587</v>
      </c>
      <c r="C248" s="152">
        <f>IF(ISBLANK($A248),"",'Variable Rate Mortgage Schedule'!$C251)</f>
        <v>0.1</v>
      </c>
      <c r="D248" s="153">
        <f>_xlfn.LET(
_xlpm.Payment,IF(OR($C248&lt;&gt;$C247,$C247=""),-PMT($C248/12,COUNT($A248:$A$625),$H247),$D247),
_xlpm.IsPrincipalRemainingZeroCondition,ROUND($H247,2)=0,
_xlpm.IsPrincipalRemainingBlankCondition,$H247="",
_xlpm.IsPeriodBlankCondition,ISBLANK($A248),
_xlpm.Calculation,IF(_xlpm.IsPeriodBlankCondition,"",IF(_xlpm.IsPrincipalRemainingBlankCondition,"",IF(_xlpm.IsPrincipalRemainingZeroCondition,"",_xlpm.Payment))),
_xlpm.Calculation
)</f>
        <v>1586.0104653907558</v>
      </c>
      <c r="E248" s="100">
        <f t="shared" si="26"/>
        <v>129770.69841176459</v>
      </c>
      <c r="F248" s="100" cm="1">
        <f t="array" ref="F248">_xlfn.LET(
_xlpm.InterestCalculation,$H247*($C248/12),
_xlpm.IsPrincipalRemainingZeroCondition,ROUND($H247,2)=0,
_xlpm.IsPrincipalRemainingBlankCondition,$H247="",
_xlpm.IsPeriodBlankCondition,ISBLANK($A248),
_xlpm.Calculation,IF(_xlpm.IsPeriodBlankCondition,"",IF(_xlpm.IsPrincipalRemainingBlankCondition,"",IF(_xlpm.IsPrincipalRemainingZeroCondition,"",_xlpm.InterestCalculation))),
_xlpm.Calculation
)</f>
        <v>1081.4224867647049</v>
      </c>
      <c r="G248" s="100">
        <f t="shared" si="21"/>
        <v>504.58797862605093</v>
      </c>
      <c r="H248" s="100">
        <f t="shared" si="22"/>
        <v>129266.11043313854</v>
      </c>
      <c r="I248" s="100">
        <f t="shared" si="23"/>
        <v>500</v>
      </c>
      <c r="J248" s="100" t="str">
        <f t="shared" si="24"/>
        <v/>
      </c>
      <c r="K248" s="100">
        <f t="shared" si="27"/>
        <v>2086.0104653907556</v>
      </c>
      <c r="N248" s="100"/>
    </row>
    <row r="249" spans="1:14" x14ac:dyDescent="0.3">
      <c r="A249" s="92">
        <v>224</v>
      </c>
      <c r="B249" s="116">
        <f t="shared" si="25"/>
        <v>50618</v>
      </c>
      <c r="C249" s="152">
        <f>IF(ISBLANK($A249),"",'Variable Rate Mortgage Schedule'!$C252)</f>
        <v>0.1</v>
      </c>
      <c r="D249" s="153">
        <f>_xlfn.LET(
_xlpm.Payment,IF(OR($C249&lt;&gt;$C248,$C248=""),-PMT($C249/12,COUNT($A249:$A$625),$H248),$D248),
_xlpm.IsPrincipalRemainingZeroCondition,ROUND($H248,2)=0,
_xlpm.IsPrincipalRemainingBlankCondition,$H248="",
_xlpm.IsPeriodBlankCondition,ISBLANK($A249),
_xlpm.Calculation,IF(_xlpm.IsPeriodBlankCondition,"",IF(_xlpm.IsPrincipalRemainingBlankCondition,"",IF(_xlpm.IsPrincipalRemainingZeroCondition,"",_xlpm.Payment))),
_xlpm.Calculation
)</f>
        <v>1586.0104653907558</v>
      </c>
      <c r="E249" s="100">
        <f t="shared" si="26"/>
        <v>129266.11043313854</v>
      </c>
      <c r="F249" s="100" cm="1">
        <f t="array" ref="F249">_xlfn.LET(
_xlpm.InterestCalculation,$H248*($C249/12),
_xlpm.IsPrincipalRemainingZeroCondition,ROUND($H248,2)=0,
_xlpm.IsPrincipalRemainingBlankCondition,$H248="",
_xlpm.IsPeriodBlankCondition,ISBLANK($A249),
_xlpm.Calculation,IF(_xlpm.IsPeriodBlankCondition,"",IF(_xlpm.IsPrincipalRemainingBlankCondition,"",IF(_xlpm.IsPrincipalRemainingZeroCondition,"",_xlpm.InterestCalculation))),
_xlpm.Calculation
)</f>
        <v>1077.2175869428211</v>
      </c>
      <c r="G249" s="100">
        <f t="shared" si="21"/>
        <v>508.79287844793475</v>
      </c>
      <c r="H249" s="100">
        <f t="shared" si="22"/>
        <v>128757.31755469061</v>
      </c>
      <c r="I249" s="100">
        <f t="shared" si="23"/>
        <v>500</v>
      </c>
      <c r="J249" s="100" t="str">
        <f t="shared" si="24"/>
        <v/>
      </c>
      <c r="K249" s="100">
        <f t="shared" si="27"/>
        <v>2086.0104653907556</v>
      </c>
      <c r="L249" s="100"/>
      <c r="N249" s="100"/>
    </row>
    <row r="250" spans="1:14" x14ac:dyDescent="0.3">
      <c r="A250" s="92">
        <v>225</v>
      </c>
      <c r="B250" s="116">
        <f t="shared" si="25"/>
        <v>50649</v>
      </c>
      <c r="C250" s="152">
        <f>IF(ISBLANK($A250),"",'Variable Rate Mortgage Schedule'!$C253)</f>
        <v>0.1</v>
      </c>
      <c r="D250" s="153">
        <f>_xlfn.LET(
_xlpm.Payment,IF(OR($C250&lt;&gt;$C249,$C249=""),-PMT($C250/12,COUNT($A250:$A$625),$H249),$D249),
_xlpm.IsPrincipalRemainingZeroCondition,ROUND($H249,2)=0,
_xlpm.IsPrincipalRemainingBlankCondition,$H249="",
_xlpm.IsPeriodBlankCondition,ISBLANK($A250),
_xlpm.Calculation,IF(_xlpm.IsPeriodBlankCondition,"",IF(_xlpm.IsPrincipalRemainingBlankCondition,"",IF(_xlpm.IsPrincipalRemainingZeroCondition,"",_xlpm.Payment))),
_xlpm.Calculation
)</f>
        <v>1586.0104653907558</v>
      </c>
      <c r="E250" s="100">
        <f t="shared" si="26"/>
        <v>128757.31755469061</v>
      </c>
      <c r="F250" s="100" cm="1">
        <f t="array" ref="F250">_xlfn.LET(
_xlpm.InterestCalculation,$H249*($C250/12),
_xlpm.IsPrincipalRemainingZeroCondition,ROUND($H249,2)=0,
_xlpm.IsPrincipalRemainingBlankCondition,$H249="",
_xlpm.IsPeriodBlankCondition,ISBLANK($A250),
_xlpm.Calculation,IF(_xlpm.IsPeriodBlankCondition,"",IF(_xlpm.IsPrincipalRemainingBlankCondition,"",IF(_xlpm.IsPrincipalRemainingZeroCondition,"",_xlpm.InterestCalculation))),
_xlpm.Calculation
)</f>
        <v>1072.9776462890884</v>
      </c>
      <c r="G250" s="100">
        <f t="shared" si="21"/>
        <v>513.03281910166743</v>
      </c>
      <c r="H250" s="100">
        <f t="shared" si="22"/>
        <v>128244.28473558894</v>
      </c>
      <c r="I250" s="100">
        <f t="shared" si="23"/>
        <v>500</v>
      </c>
      <c r="J250" s="100" t="str">
        <f t="shared" si="24"/>
        <v/>
      </c>
      <c r="K250" s="100">
        <f t="shared" si="27"/>
        <v>2086.0104653907556</v>
      </c>
      <c r="N250" s="100"/>
    </row>
    <row r="251" spans="1:14" x14ac:dyDescent="0.3">
      <c r="A251" s="92">
        <v>226</v>
      </c>
      <c r="B251" s="116">
        <f t="shared" si="25"/>
        <v>50679</v>
      </c>
      <c r="C251" s="152">
        <f>IF(ISBLANK($A251),"",'Variable Rate Mortgage Schedule'!$C254)</f>
        <v>0.1</v>
      </c>
      <c r="D251" s="153">
        <f>_xlfn.LET(
_xlpm.Payment,IF(OR($C251&lt;&gt;$C250,$C250=""),-PMT($C251/12,COUNT($A251:$A$625),$H250),$D250),
_xlpm.IsPrincipalRemainingZeroCondition,ROUND($H250,2)=0,
_xlpm.IsPrincipalRemainingBlankCondition,$H250="",
_xlpm.IsPeriodBlankCondition,ISBLANK($A251),
_xlpm.Calculation,IF(_xlpm.IsPeriodBlankCondition,"",IF(_xlpm.IsPrincipalRemainingBlankCondition,"",IF(_xlpm.IsPrincipalRemainingZeroCondition,"",_xlpm.Payment))),
_xlpm.Calculation
)</f>
        <v>1586.0104653907558</v>
      </c>
      <c r="E251" s="100">
        <f t="shared" si="26"/>
        <v>128244.28473558894</v>
      </c>
      <c r="F251" s="100" cm="1">
        <f t="array" ref="F251">_xlfn.LET(
_xlpm.InterestCalculation,$H250*($C251/12),
_xlpm.IsPrincipalRemainingZeroCondition,ROUND($H250,2)=0,
_xlpm.IsPrincipalRemainingBlankCondition,$H250="",
_xlpm.IsPeriodBlankCondition,ISBLANK($A251),
_xlpm.Calculation,IF(_xlpm.IsPeriodBlankCondition,"",IF(_xlpm.IsPrincipalRemainingBlankCondition,"",IF(_xlpm.IsPrincipalRemainingZeroCondition,"",_xlpm.InterestCalculation))),
_xlpm.Calculation
)</f>
        <v>1068.7023727965745</v>
      </c>
      <c r="G251" s="100">
        <f t="shared" si="21"/>
        <v>517.30809259418129</v>
      </c>
      <c r="H251" s="100">
        <f t="shared" si="22"/>
        <v>127726.97664299476</v>
      </c>
      <c r="I251" s="100">
        <f t="shared" si="23"/>
        <v>500</v>
      </c>
      <c r="J251" s="100" t="str">
        <f t="shared" si="24"/>
        <v/>
      </c>
      <c r="K251" s="100">
        <f t="shared" si="27"/>
        <v>2086.0104653907556</v>
      </c>
      <c r="N251" s="100"/>
    </row>
    <row r="252" spans="1:14" x14ac:dyDescent="0.3">
      <c r="A252" s="92">
        <v>227</v>
      </c>
      <c r="B252" s="116">
        <f t="shared" si="25"/>
        <v>50710</v>
      </c>
      <c r="C252" s="152">
        <f>IF(ISBLANK($A252),"",'Variable Rate Mortgage Schedule'!$C255)</f>
        <v>0.1</v>
      </c>
      <c r="D252" s="153">
        <f>_xlfn.LET(
_xlpm.Payment,IF(OR($C252&lt;&gt;$C251,$C251=""),-PMT($C252/12,COUNT($A252:$A$625),$H251),$D251),
_xlpm.IsPrincipalRemainingZeroCondition,ROUND($H251,2)=0,
_xlpm.IsPrincipalRemainingBlankCondition,$H251="",
_xlpm.IsPeriodBlankCondition,ISBLANK($A252),
_xlpm.Calculation,IF(_xlpm.IsPeriodBlankCondition,"",IF(_xlpm.IsPrincipalRemainingBlankCondition,"",IF(_xlpm.IsPrincipalRemainingZeroCondition,"",_xlpm.Payment))),
_xlpm.Calculation
)</f>
        <v>1586.0104653907558</v>
      </c>
      <c r="E252" s="100">
        <f t="shared" si="26"/>
        <v>127726.97664299476</v>
      </c>
      <c r="F252" s="100" cm="1">
        <f t="array" ref="F252">_xlfn.LET(
_xlpm.InterestCalculation,$H251*($C252/12),
_xlpm.IsPrincipalRemainingZeroCondition,ROUND($H251,2)=0,
_xlpm.IsPrincipalRemainingBlankCondition,$H251="",
_xlpm.IsPeriodBlankCondition,ISBLANK($A252),
_xlpm.Calculation,IF(_xlpm.IsPeriodBlankCondition,"",IF(_xlpm.IsPrincipalRemainingBlankCondition,"",IF(_xlpm.IsPrincipalRemainingZeroCondition,"",_xlpm.InterestCalculation))),
_xlpm.Calculation
)</f>
        <v>1064.3914720249563</v>
      </c>
      <c r="G252" s="100">
        <f t="shared" si="21"/>
        <v>521.6189933657995</v>
      </c>
      <c r="H252" s="100">
        <f t="shared" si="22"/>
        <v>127205.35764962896</v>
      </c>
      <c r="I252" s="100">
        <f t="shared" si="23"/>
        <v>500</v>
      </c>
      <c r="J252" s="100" t="str">
        <f t="shared" si="24"/>
        <v/>
      </c>
      <c r="K252" s="100">
        <f t="shared" si="27"/>
        <v>2086.0104653907556</v>
      </c>
      <c r="N252" s="100"/>
    </row>
    <row r="253" spans="1:14" x14ac:dyDescent="0.3">
      <c r="A253" s="92">
        <v>228</v>
      </c>
      <c r="B253" s="116">
        <f t="shared" si="25"/>
        <v>50740</v>
      </c>
      <c r="C253" s="152">
        <f>IF(ISBLANK($A253),"",'Variable Rate Mortgage Schedule'!$C256)</f>
        <v>0.1</v>
      </c>
      <c r="D253" s="153">
        <f>_xlfn.LET(
_xlpm.Payment,IF(OR($C253&lt;&gt;$C252,$C252=""),-PMT($C253/12,COUNT($A253:$A$625),$H252),$D252),
_xlpm.IsPrincipalRemainingZeroCondition,ROUND($H252,2)=0,
_xlpm.IsPrincipalRemainingBlankCondition,$H252="",
_xlpm.IsPeriodBlankCondition,ISBLANK($A253),
_xlpm.Calculation,IF(_xlpm.IsPeriodBlankCondition,"",IF(_xlpm.IsPrincipalRemainingBlankCondition,"",IF(_xlpm.IsPrincipalRemainingZeroCondition,"",_xlpm.Payment))),
_xlpm.Calculation
)</f>
        <v>1586.0104653907558</v>
      </c>
      <c r="E253" s="100">
        <f t="shared" si="26"/>
        <v>127205.35764962896</v>
      </c>
      <c r="F253" s="100" cm="1">
        <f t="array" ref="F253">_xlfn.LET(
_xlpm.InterestCalculation,$H252*($C253/12),
_xlpm.IsPrincipalRemainingZeroCondition,ROUND($H252,2)=0,
_xlpm.IsPrincipalRemainingBlankCondition,$H252="",
_xlpm.IsPeriodBlankCondition,ISBLANK($A253),
_xlpm.Calculation,IF(_xlpm.IsPeriodBlankCondition,"",IF(_xlpm.IsPrincipalRemainingBlankCondition,"",IF(_xlpm.IsPrincipalRemainingZeroCondition,"",_xlpm.InterestCalculation))),
_xlpm.Calculation
)</f>
        <v>1060.0446470802412</v>
      </c>
      <c r="G253" s="100">
        <f t="shared" si="21"/>
        <v>525.96581831051458</v>
      </c>
      <c r="H253" s="100">
        <f t="shared" si="22"/>
        <v>126679.39183131844</v>
      </c>
      <c r="I253" s="100">
        <f t="shared" si="23"/>
        <v>500</v>
      </c>
      <c r="J253" s="100" t="str">
        <f t="shared" si="24"/>
        <v/>
      </c>
      <c r="K253" s="100">
        <f t="shared" si="27"/>
        <v>2086.0104653907556</v>
      </c>
      <c r="N253" s="100"/>
    </row>
    <row r="254" spans="1:14" x14ac:dyDescent="0.3">
      <c r="A254" s="92">
        <v>229</v>
      </c>
      <c r="B254" s="116">
        <f t="shared" si="25"/>
        <v>50771</v>
      </c>
      <c r="C254" s="152">
        <f>IF(ISBLANK($A254),"",'Variable Rate Mortgage Schedule'!$C257)</f>
        <v>0.1</v>
      </c>
      <c r="D254" s="153">
        <f>_xlfn.LET(
_xlpm.Payment,IF(OR($C254&lt;&gt;$C253,$C253=""),-PMT($C254/12,COUNT($A254:$A$625),$H253),$D253),
_xlpm.IsPrincipalRemainingZeroCondition,ROUND($H253,2)=0,
_xlpm.IsPrincipalRemainingBlankCondition,$H253="",
_xlpm.IsPeriodBlankCondition,ISBLANK($A254),
_xlpm.Calculation,IF(_xlpm.IsPeriodBlankCondition,"",IF(_xlpm.IsPrincipalRemainingBlankCondition,"",IF(_xlpm.IsPrincipalRemainingZeroCondition,"",_xlpm.Payment))),
_xlpm.Calculation
)</f>
        <v>1586.0104653907558</v>
      </c>
      <c r="E254" s="100">
        <f t="shared" si="26"/>
        <v>126679.39183131844</v>
      </c>
      <c r="F254" s="100" cm="1">
        <f t="array" ref="F254">_xlfn.LET(
_xlpm.InterestCalculation,$H253*($C254/12),
_xlpm.IsPrincipalRemainingZeroCondition,ROUND($H253,2)=0,
_xlpm.IsPrincipalRemainingBlankCondition,$H253="",
_xlpm.IsPeriodBlankCondition,ISBLANK($A254),
_xlpm.Calculation,IF(_xlpm.IsPeriodBlankCondition,"",IF(_xlpm.IsPrincipalRemainingBlankCondition,"",IF(_xlpm.IsPrincipalRemainingZeroCondition,"",_xlpm.InterestCalculation))),
_xlpm.Calculation
)</f>
        <v>1055.6615985943204</v>
      </c>
      <c r="G254" s="100">
        <f t="shared" si="21"/>
        <v>530.34886679643546</v>
      </c>
      <c r="H254" s="100">
        <f t="shared" si="22"/>
        <v>126149.042964522</v>
      </c>
      <c r="I254" s="100">
        <f t="shared" si="23"/>
        <v>500</v>
      </c>
      <c r="J254" s="100" t="str">
        <f t="shared" si="24"/>
        <v/>
      </c>
      <c r="K254" s="100">
        <f t="shared" si="27"/>
        <v>2086.0104653907556</v>
      </c>
      <c r="N254" s="100"/>
    </row>
    <row r="255" spans="1:14" x14ac:dyDescent="0.3">
      <c r="A255" s="92">
        <v>230</v>
      </c>
      <c r="B255" s="116">
        <f t="shared" si="25"/>
        <v>50802</v>
      </c>
      <c r="C255" s="152">
        <f>IF(ISBLANK($A255),"",'Variable Rate Mortgage Schedule'!$C258)</f>
        <v>0.1</v>
      </c>
      <c r="D255" s="153">
        <f>_xlfn.LET(
_xlpm.Payment,IF(OR($C255&lt;&gt;$C254,$C254=""),-PMT($C255/12,COUNT($A255:$A$625),$H254),$D254),
_xlpm.IsPrincipalRemainingZeroCondition,ROUND($H254,2)=0,
_xlpm.IsPrincipalRemainingBlankCondition,$H254="",
_xlpm.IsPeriodBlankCondition,ISBLANK($A255),
_xlpm.Calculation,IF(_xlpm.IsPeriodBlankCondition,"",IF(_xlpm.IsPrincipalRemainingBlankCondition,"",IF(_xlpm.IsPrincipalRemainingZeroCondition,"",_xlpm.Payment))),
_xlpm.Calculation
)</f>
        <v>1586.0104653907558</v>
      </c>
      <c r="E255" s="100">
        <f t="shared" si="26"/>
        <v>126149.042964522</v>
      </c>
      <c r="F255" s="100" cm="1">
        <f t="array" ref="F255">_xlfn.LET(
_xlpm.InterestCalculation,$H254*($C255/12),
_xlpm.IsPrincipalRemainingZeroCondition,ROUND($H254,2)=0,
_xlpm.IsPrincipalRemainingBlankCondition,$H254="",
_xlpm.IsPeriodBlankCondition,ISBLANK($A255),
_xlpm.Calculation,IF(_xlpm.IsPeriodBlankCondition,"",IF(_xlpm.IsPrincipalRemainingBlankCondition,"",IF(_xlpm.IsPrincipalRemainingZeroCondition,"",_xlpm.InterestCalculation))),
_xlpm.Calculation
)</f>
        <v>1051.2420247043499</v>
      </c>
      <c r="G255" s="100">
        <f t="shared" si="21"/>
        <v>534.76844068640594</v>
      </c>
      <c r="H255" s="100">
        <f t="shared" si="22"/>
        <v>125614.2745238356</v>
      </c>
      <c r="I255" s="100">
        <f t="shared" si="23"/>
        <v>500</v>
      </c>
      <c r="J255" s="100" t="str">
        <f t="shared" si="24"/>
        <v/>
      </c>
      <c r="K255" s="100">
        <f t="shared" si="27"/>
        <v>2086.0104653907556</v>
      </c>
      <c r="N255" s="100"/>
    </row>
    <row r="256" spans="1:14" x14ac:dyDescent="0.3">
      <c r="A256" s="92">
        <v>231</v>
      </c>
      <c r="B256" s="116">
        <f t="shared" si="25"/>
        <v>50830</v>
      </c>
      <c r="C256" s="152">
        <f>IF(ISBLANK($A256),"",'Variable Rate Mortgage Schedule'!$C259)</f>
        <v>0.1</v>
      </c>
      <c r="D256" s="153">
        <f>_xlfn.LET(
_xlpm.Payment,IF(OR($C256&lt;&gt;$C255,$C255=""),-PMT($C256/12,COUNT($A256:$A$625),$H255),$D255),
_xlpm.IsPrincipalRemainingZeroCondition,ROUND($H255,2)=0,
_xlpm.IsPrincipalRemainingBlankCondition,$H255="",
_xlpm.IsPeriodBlankCondition,ISBLANK($A256),
_xlpm.Calculation,IF(_xlpm.IsPeriodBlankCondition,"",IF(_xlpm.IsPrincipalRemainingBlankCondition,"",IF(_xlpm.IsPrincipalRemainingZeroCondition,"",_xlpm.Payment))),
_xlpm.Calculation
)</f>
        <v>1586.0104653907558</v>
      </c>
      <c r="E256" s="100">
        <f t="shared" si="26"/>
        <v>125614.2745238356</v>
      </c>
      <c r="F256" s="100" cm="1">
        <f t="array" ref="F256">_xlfn.LET(
_xlpm.InterestCalculation,$H255*($C256/12),
_xlpm.IsPrincipalRemainingZeroCondition,ROUND($H255,2)=0,
_xlpm.IsPrincipalRemainingBlankCondition,$H255="",
_xlpm.IsPeriodBlankCondition,ISBLANK($A256),
_xlpm.Calculation,IF(_xlpm.IsPeriodBlankCondition,"",IF(_xlpm.IsPrincipalRemainingBlankCondition,"",IF(_xlpm.IsPrincipalRemainingZeroCondition,"",_xlpm.InterestCalculation))),
_xlpm.Calculation
)</f>
        <v>1046.7856210319633</v>
      </c>
      <c r="G256" s="100">
        <f t="shared" si="21"/>
        <v>539.22484435879255</v>
      </c>
      <c r="H256" s="100">
        <f t="shared" si="22"/>
        <v>125075.04967947681</v>
      </c>
      <c r="I256" s="100">
        <f t="shared" si="23"/>
        <v>500</v>
      </c>
      <c r="J256" s="100" t="str">
        <f t="shared" si="24"/>
        <v/>
      </c>
      <c r="K256" s="100">
        <f t="shared" si="27"/>
        <v>2086.0104653907556</v>
      </c>
      <c r="N256" s="100"/>
    </row>
    <row r="257" spans="1:14" x14ac:dyDescent="0.3">
      <c r="A257" s="92">
        <v>232</v>
      </c>
      <c r="B257" s="116">
        <f t="shared" si="25"/>
        <v>50861</v>
      </c>
      <c r="C257" s="152">
        <f>IF(ISBLANK($A257),"",'Variable Rate Mortgage Schedule'!$C260)</f>
        <v>0.1</v>
      </c>
      <c r="D257" s="153">
        <f>_xlfn.LET(
_xlpm.Payment,IF(OR($C257&lt;&gt;$C256,$C256=""),-PMT($C257/12,COUNT($A257:$A$625),$H256),$D256),
_xlpm.IsPrincipalRemainingZeroCondition,ROUND($H256,2)=0,
_xlpm.IsPrincipalRemainingBlankCondition,$H256="",
_xlpm.IsPeriodBlankCondition,ISBLANK($A257),
_xlpm.Calculation,IF(_xlpm.IsPeriodBlankCondition,"",IF(_xlpm.IsPrincipalRemainingBlankCondition,"",IF(_xlpm.IsPrincipalRemainingZeroCondition,"",_xlpm.Payment))),
_xlpm.Calculation
)</f>
        <v>1586.0104653907558</v>
      </c>
      <c r="E257" s="100">
        <f t="shared" si="26"/>
        <v>125075.04967947681</v>
      </c>
      <c r="F257" s="100" cm="1">
        <f t="array" ref="F257">_xlfn.LET(
_xlpm.InterestCalculation,$H256*($C257/12),
_xlpm.IsPrincipalRemainingZeroCondition,ROUND($H256,2)=0,
_xlpm.IsPrincipalRemainingBlankCondition,$H256="",
_xlpm.IsPeriodBlankCondition,ISBLANK($A257),
_xlpm.Calculation,IF(_xlpm.IsPeriodBlankCondition,"",IF(_xlpm.IsPrincipalRemainingBlankCondition,"",IF(_xlpm.IsPrincipalRemainingZeroCondition,"",_xlpm.InterestCalculation))),
_xlpm.Calculation
)</f>
        <v>1042.2920806623067</v>
      </c>
      <c r="G257" s="100">
        <f t="shared" si="21"/>
        <v>543.71838472844911</v>
      </c>
      <c r="H257" s="100">
        <f t="shared" si="22"/>
        <v>124531.33129474836</v>
      </c>
      <c r="I257" s="100">
        <f t="shared" si="23"/>
        <v>500</v>
      </c>
      <c r="J257" s="100" t="str">
        <f t="shared" si="24"/>
        <v/>
      </c>
      <c r="K257" s="100">
        <f t="shared" si="27"/>
        <v>2086.0104653907556</v>
      </c>
      <c r="N257" s="100"/>
    </row>
    <row r="258" spans="1:14" x14ac:dyDescent="0.3">
      <c r="A258" s="92">
        <v>233</v>
      </c>
      <c r="B258" s="116">
        <f t="shared" si="25"/>
        <v>50891</v>
      </c>
      <c r="C258" s="152">
        <f>IF(ISBLANK($A258),"",'Variable Rate Mortgage Schedule'!$C261)</f>
        <v>0.1</v>
      </c>
      <c r="D258" s="153">
        <f>_xlfn.LET(
_xlpm.Payment,IF(OR($C258&lt;&gt;$C257,$C257=""),-PMT($C258/12,COUNT($A258:$A$625),$H257),$D257),
_xlpm.IsPrincipalRemainingZeroCondition,ROUND($H257,2)=0,
_xlpm.IsPrincipalRemainingBlankCondition,$H257="",
_xlpm.IsPeriodBlankCondition,ISBLANK($A258),
_xlpm.Calculation,IF(_xlpm.IsPeriodBlankCondition,"",IF(_xlpm.IsPrincipalRemainingBlankCondition,"",IF(_xlpm.IsPrincipalRemainingZeroCondition,"",_xlpm.Payment))),
_xlpm.Calculation
)</f>
        <v>1586.0104653907558</v>
      </c>
      <c r="E258" s="100">
        <f t="shared" si="26"/>
        <v>124531.33129474836</v>
      </c>
      <c r="F258" s="100" cm="1">
        <f t="array" ref="F258">_xlfn.LET(
_xlpm.InterestCalculation,$H257*($C258/12),
_xlpm.IsPrincipalRemainingZeroCondition,ROUND($H257,2)=0,
_xlpm.IsPrincipalRemainingBlankCondition,$H257="",
_xlpm.IsPeriodBlankCondition,ISBLANK($A258),
_xlpm.Calculation,IF(_xlpm.IsPeriodBlankCondition,"",IF(_xlpm.IsPrincipalRemainingBlankCondition,"",IF(_xlpm.IsPrincipalRemainingZeroCondition,"",_xlpm.InterestCalculation))),
_xlpm.Calculation
)</f>
        <v>1037.7610941229029</v>
      </c>
      <c r="G258" s="100">
        <f t="shared" si="21"/>
        <v>548.24937126785289</v>
      </c>
      <c r="H258" s="100">
        <f t="shared" si="22"/>
        <v>123983.08192348051</v>
      </c>
      <c r="I258" s="100">
        <f t="shared" si="23"/>
        <v>500</v>
      </c>
      <c r="J258" s="100" t="str">
        <f t="shared" si="24"/>
        <v/>
      </c>
      <c r="K258" s="100">
        <f t="shared" si="27"/>
        <v>2086.0104653907556</v>
      </c>
      <c r="N258" s="100"/>
    </row>
    <row r="259" spans="1:14" x14ac:dyDescent="0.3">
      <c r="A259" s="92">
        <v>234</v>
      </c>
      <c r="B259" s="116">
        <f t="shared" si="25"/>
        <v>50922</v>
      </c>
      <c r="C259" s="152">
        <f>IF(ISBLANK($A259),"",'Variable Rate Mortgage Schedule'!$C262)</f>
        <v>0.1</v>
      </c>
      <c r="D259" s="153">
        <f>_xlfn.LET(
_xlpm.Payment,IF(OR($C259&lt;&gt;$C258,$C258=""),-PMT($C259/12,COUNT($A259:$A$625),$H258),$D258),
_xlpm.IsPrincipalRemainingZeroCondition,ROUND($H258,2)=0,
_xlpm.IsPrincipalRemainingBlankCondition,$H258="",
_xlpm.IsPeriodBlankCondition,ISBLANK($A259),
_xlpm.Calculation,IF(_xlpm.IsPeriodBlankCondition,"",IF(_xlpm.IsPrincipalRemainingBlankCondition,"",IF(_xlpm.IsPrincipalRemainingZeroCondition,"",_xlpm.Payment))),
_xlpm.Calculation
)</f>
        <v>1586.0104653907558</v>
      </c>
      <c r="E259" s="100">
        <f t="shared" si="26"/>
        <v>123983.08192348051</v>
      </c>
      <c r="F259" s="100" cm="1">
        <f t="array" ref="F259">_xlfn.LET(
_xlpm.InterestCalculation,$H258*($C259/12),
_xlpm.IsPrincipalRemainingZeroCondition,ROUND($H258,2)=0,
_xlpm.IsPrincipalRemainingBlankCondition,$H258="",
_xlpm.IsPeriodBlankCondition,ISBLANK($A259),
_xlpm.Calculation,IF(_xlpm.IsPeriodBlankCondition,"",IF(_xlpm.IsPrincipalRemainingBlankCondition,"",IF(_xlpm.IsPrincipalRemainingZeroCondition,"",_xlpm.InterestCalculation))),
_xlpm.Calculation
)</f>
        <v>1033.1923493623376</v>
      </c>
      <c r="G259" s="100">
        <f t="shared" si="21"/>
        <v>552.81811602841822</v>
      </c>
      <c r="H259" s="100">
        <f t="shared" si="22"/>
        <v>123430.26380745209</v>
      </c>
      <c r="I259" s="100">
        <f t="shared" si="23"/>
        <v>500</v>
      </c>
      <c r="J259" s="100" t="str">
        <f t="shared" si="24"/>
        <v/>
      </c>
      <c r="K259" s="100">
        <f t="shared" si="27"/>
        <v>2086.0104653907556</v>
      </c>
      <c r="N259" s="100"/>
    </row>
    <row r="260" spans="1:14" x14ac:dyDescent="0.3">
      <c r="A260" s="92">
        <v>235</v>
      </c>
      <c r="B260" s="116">
        <f t="shared" si="25"/>
        <v>50952</v>
      </c>
      <c r="C260" s="152">
        <f>IF(ISBLANK($A260),"",'Variable Rate Mortgage Schedule'!$C263)</f>
        <v>0.1</v>
      </c>
      <c r="D260" s="153">
        <f>_xlfn.LET(
_xlpm.Payment,IF(OR($C260&lt;&gt;$C259,$C259=""),-PMT($C260/12,COUNT($A260:$A$625),$H259),$D259),
_xlpm.IsPrincipalRemainingZeroCondition,ROUND($H259,2)=0,
_xlpm.IsPrincipalRemainingBlankCondition,$H259="",
_xlpm.IsPeriodBlankCondition,ISBLANK($A260),
_xlpm.Calculation,IF(_xlpm.IsPeriodBlankCondition,"",IF(_xlpm.IsPrincipalRemainingBlankCondition,"",IF(_xlpm.IsPrincipalRemainingZeroCondition,"",_xlpm.Payment))),
_xlpm.Calculation
)</f>
        <v>1586.0104653907558</v>
      </c>
      <c r="E260" s="100">
        <f t="shared" si="26"/>
        <v>123430.26380745209</v>
      </c>
      <c r="F260" s="100" cm="1">
        <f t="array" ref="F260">_xlfn.LET(
_xlpm.InterestCalculation,$H259*($C260/12),
_xlpm.IsPrincipalRemainingZeroCondition,ROUND($H259,2)=0,
_xlpm.IsPrincipalRemainingBlankCondition,$H259="",
_xlpm.IsPeriodBlankCondition,ISBLANK($A260),
_xlpm.Calculation,IF(_xlpm.IsPeriodBlankCondition,"",IF(_xlpm.IsPrincipalRemainingBlankCondition,"",IF(_xlpm.IsPrincipalRemainingZeroCondition,"",_xlpm.InterestCalculation))),
_xlpm.Calculation
)</f>
        <v>1028.5855317287674</v>
      </c>
      <c r="G260" s="100">
        <f t="shared" si="21"/>
        <v>557.42493366198846</v>
      </c>
      <c r="H260" s="100">
        <f t="shared" si="22"/>
        <v>122872.83887379011</v>
      </c>
      <c r="I260" s="100">
        <f t="shared" si="23"/>
        <v>500</v>
      </c>
      <c r="J260" s="100" t="str">
        <f t="shared" si="24"/>
        <v/>
      </c>
      <c r="K260" s="100">
        <f t="shared" si="27"/>
        <v>2086.0104653907556</v>
      </c>
      <c r="N260" s="100"/>
    </row>
    <row r="261" spans="1:14" x14ac:dyDescent="0.3">
      <c r="A261" s="92">
        <v>236</v>
      </c>
      <c r="B261" s="116">
        <f t="shared" si="25"/>
        <v>50983</v>
      </c>
      <c r="C261" s="152">
        <f>IF(ISBLANK($A261),"",'Variable Rate Mortgage Schedule'!$C264)</f>
        <v>0.1</v>
      </c>
      <c r="D261" s="153">
        <f>_xlfn.LET(
_xlpm.Payment,IF(OR($C261&lt;&gt;$C260,$C260=""),-PMT($C261/12,COUNT($A261:$A$625),$H260),$D260),
_xlpm.IsPrincipalRemainingZeroCondition,ROUND($H260,2)=0,
_xlpm.IsPrincipalRemainingBlankCondition,$H260="",
_xlpm.IsPeriodBlankCondition,ISBLANK($A261),
_xlpm.Calculation,IF(_xlpm.IsPeriodBlankCondition,"",IF(_xlpm.IsPrincipalRemainingBlankCondition,"",IF(_xlpm.IsPrincipalRemainingZeroCondition,"",_xlpm.Payment))),
_xlpm.Calculation
)</f>
        <v>1586.0104653907558</v>
      </c>
      <c r="E261" s="100">
        <f t="shared" si="26"/>
        <v>122872.83887379011</v>
      </c>
      <c r="F261" s="100" cm="1">
        <f t="array" ref="F261">_xlfn.LET(
_xlpm.InterestCalculation,$H260*($C261/12),
_xlpm.IsPrincipalRemainingZeroCondition,ROUND($H260,2)=0,
_xlpm.IsPrincipalRemainingBlankCondition,$H260="",
_xlpm.IsPeriodBlankCondition,ISBLANK($A261),
_xlpm.Calculation,IF(_xlpm.IsPeriodBlankCondition,"",IF(_xlpm.IsPrincipalRemainingBlankCondition,"",IF(_xlpm.IsPrincipalRemainingZeroCondition,"",_xlpm.InterestCalculation))),
_xlpm.Calculation
)</f>
        <v>1023.9403239482509</v>
      </c>
      <c r="G261" s="100">
        <f t="shared" si="21"/>
        <v>562.07014144250491</v>
      </c>
      <c r="H261" s="100">
        <f t="shared" si="22"/>
        <v>122310.76873234761</v>
      </c>
      <c r="I261" s="100">
        <f t="shared" si="23"/>
        <v>500</v>
      </c>
      <c r="J261" s="100" t="str">
        <f t="shared" si="24"/>
        <v/>
      </c>
      <c r="K261" s="100">
        <f t="shared" si="27"/>
        <v>2086.0104653907556</v>
      </c>
      <c r="N261" s="100"/>
    </row>
    <row r="262" spans="1:14" x14ac:dyDescent="0.3">
      <c r="A262" s="92">
        <v>237</v>
      </c>
      <c r="B262" s="116">
        <f t="shared" si="25"/>
        <v>51014</v>
      </c>
      <c r="C262" s="152">
        <f>IF(ISBLANK($A262),"",'Variable Rate Mortgage Schedule'!$C265)</f>
        <v>0.1</v>
      </c>
      <c r="D262" s="153">
        <f>_xlfn.LET(
_xlpm.Payment,IF(OR($C262&lt;&gt;$C261,$C261=""),-PMT($C262/12,COUNT($A262:$A$625),$H261),$D261),
_xlpm.IsPrincipalRemainingZeroCondition,ROUND($H261,2)=0,
_xlpm.IsPrincipalRemainingBlankCondition,$H261="",
_xlpm.IsPeriodBlankCondition,ISBLANK($A262),
_xlpm.Calculation,IF(_xlpm.IsPeriodBlankCondition,"",IF(_xlpm.IsPrincipalRemainingBlankCondition,"",IF(_xlpm.IsPrincipalRemainingZeroCondition,"",_xlpm.Payment))),
_xlpm.Calculation
)</f>
        <v>1586.0104653907558</v>
      </c>
      <c r="E262" s="100">
        <f t="shared" si="26"/>
        <v>122310.76873234761</v>
      </c>
      <c r="F262" s="100" cm="1">
        <f t="array" ref="F262">_xlfn.LET(
_xlpm.InterestCalculation,$H261*($C262/12),
_xlpm.IsPrincipalRemainingZeroCondition,ROUND($H261,2)=0,
_xlpm.IsPrincipalRemainingBlankCondition,$H261="",
_xlpm.IsPeriodBlankCondition,ISBLANK($A262),
_xlpm.Calculation,IF(_xlpm.IsPeriodBlankCondition,"",IF(_xlpm.IsPrincipalRemainingBlankCondition,"",IF(_xlpm.IsPrincipalRemainingZeroCondition,"",_xlpm.InterestCalculation))),
_xlpm.Calculation
)</f>
        <v>1019.2564061028968</v>
      </c>
      <c r="G262" s="100">
        <f t="shared" si="21"/>
        <v>566.75405928785904</v>
      </c>
      <c r="H262" s="100">
        <f t="shared" si="22"/>
        <v>121744.01467305975</v>
      </c>
      <c r="I262" s="100">
        <f t="shared" si="23"/>
        <v>500</v>
      </c>
      <c r="J262" s="100" t="str">
        <f t="shared" si="24"/>
        <v/>
      </c>
      <c r="K262" s="100">
        <f t="shared" si="27"/>
        <v>2086.0104653907556</v>
      </c>
      <c r="N262" s="100"/>
    </row>
    <row r="263" spans="1:14" x14ac:dyDescent="0.3">
      <c r="A263" s="92">
        <v>238</v>
      </c>
      <c r="B263" s="116">
        <f t="shared" si="25"/>
        <v>51044</v>
      </c>
      <c r="C263" s="152">
        <f>IF(ISBLANK($A263),"",'Variable Rate Mortgage Schedule'!$C266)</f>
        <v>0.1</v>
      </c>
      <c r="D263" s="153">
        <f>_xlfn.LET(
_xlpm.Payment,IF(OR($C263&lt;&gt;$C262,$C262=""),-PMT($C263/12,COUNT($A263:$A$625),$H262),$D262),
_xlpm.IsPrincipalRemainingZeroCondition,ROUND($H262,2)=0,
_xlpm.IsPrincipalRemainingBlankCondition,$H262="",
_xlpm.IsPeriodBlankCondition,ISBLANK($A263),
_xlpm.Calculation,IF(_xlpm.IsPeriodBlankCondition,"",IF(_xlpm.IsPrincipalRemainingBlankCondition,"",IF(_xlpm.IsPrincipalRemainingZeroCondition,"",_xlpm.Payment))),
_xlpm.Calculation
)</f>
        <v>1586.0104653907558</v>
      </c>
      <c r="E263" s="100">
        <f t="shared" si="26"/>
        <v>121744.01467305975</v>
      </c>
      <c r="F263" s="100" cm="1">
        <f t="array" ref="F263">_xlfn.LET(
_xlpm.InterestCalculation,$H262*($C263/12),
_xlpm.IsPrincipalRemainingZeroCondition,ROUND($H262,2)=0,
_xlpm.IsPrincipalRemainingBlankCondition,$H262="",
_xlpm.IsPeriodBlankCondition,ISBLANK($A263),
_xlpm.Calculation,IF(_xlpm.IsPeriodBlankCondition,"",IF(_xlpm.IsPrincipalRemainingBlankCondition,"",IF(_xlpm.IsPrincipalRemainingZeroCondition,"",_xlpm.InterestCalculation))),
_xlpm.Calculation
)</f>
        <v>1014.5334556088312</v>
      </c>
      <c r="G263" s="100">
        <f t="shared" si="21"/>
        <v>571.47700978192461</v>
      </c>
      <c r="H263" s="100">
        <f t="shared" si="22"/>
        <v>121172.53766327782</v>
      </c>
      <c r="I263" s="100">
        <f t="shared" si="23"/>
        <v>500</v>
      </c>
      <c r="J263" s="100" t="str">
        <f t="shared" si="24"/>
        <v/>
      </c>
      <c r="K263" s="100">
        <f t="shared" si="27"/>
        <v>2086.0104653907556</v>
      </c>
      <c r="N263" s="100"/>
    </row>
    <row r="264" spans="1:14" x14ac:dyDescent="0.3">
      <c r="A264" s="92">
        <v>239</v>
      </c>
      <c r="B264" s="116">
        <f t="shared" si="25"/>
        <v>51075</v>
      </c>
      <c r="C264" s="152">
        <f>IF(ISBLANK($A264),"",'Variable Rate Mortgage Schedule'!$C267)</f>
        <v>0.1</v>
      </c>
      <c r="D264" s="153">
        <f>_xlfn.LET(
_xlpm.Payment,IF(OR($C264&lt;&gt;$C263,$C263=""),-PMT($C264/12,COUNT($A264:$A$625),$H263),$D263),
_xlpm.IsPrincipalRemainingZeroCondition,ROUND($H263,2)=0,
_xlpm.IsPrincipalRemainingBlankCondition,$H263="",
_xlpm.IsPeriodBlankCondition,ISBLANK($A264),
_xlpm.Calculation,IF(_xlpm.IsPeriodBlankCondition,"",IF(_xlpm.IsPrincipalRemainingBlankCondition,"",IF(_xlpm.IsPrincipalRemainingZeroCondition,"",_xlpm.Payment))),
_xlpm.Calculation
)</f>
        <v>1586.0104653907558</v>
      </c>
      <c r="E264" s="100">
        <f t="shared" si="26"/>
        <v>121172.53766327782</v>
      </c>
      <c r="F264" s="100" cm="1">
        <f t="array" ref="F264">_xlfn.LET(
_xlpm.InterestCalculation,$H263*($C264/12),
_xlpm.IsPrincipalRemainingZeroCondition,ROUND($H263,2)=0,
_xlpm.IsPrincipalRemainingBlankCondition,$H263="",
_xlpm.IsPeriodBlankCondition,ISBLANK($A264),
_xlpm.Calculation,IF(_xlpm.IsPeriodBlankCondition,"",IF(_xlpm.IsPrincipalRemainingBlankCondition,"",IF(_xlpm.IsPrincipalRemainingZeroCondition,"",_xlpm.InterestCalculation))),
_xlpm.Calculation
)</f>
        <v>1009.7711471939818</v>
      </c>
      <c r="G264" s="100">
        <f t="shared" si="21"/>
        <v>576.23931819677398</v>
      </c>
      <c r="H264" s="100">
        <f t="shared" si="22"/>
        <v>120596.29834508104</v>
      </c>
      <c r="I264" s="100">
        <f t="shared" si="23"/>
        <v>500</v>
      </c>
      <c r="J264" s="100" t="str">
        <f t="shared" si="24"/>
        <v/>
      </c>
      <c r="K264" s="100">
        <f t="shared" si="27"/>
        <v>2086.0104653907556</v>
      </c>
      <c r="N264" s="100"/>
    </row>
    <row r="265" spans="1:14" x14ac:dyDescent="0.3">
      <c r="A265" s="92">
        <v>240</v>
      </c>
      <c r="B265" s="116">
        <f t="shared" si="25"/>
        <v>51105</v>
      </c>
      <c r="C265" s="152">
        <f>IF(ISBLANK($A265),"",'Variable Rate Mortgage Schedule'!$C268)</f>
        <v>0.1</v>
      </c>
      <c r="D265" s="153">
        <f>_xlfn.LET(
_xlpm.Payment,IF(OR($C265&lt;&gt;$C264,$C264=""),-PMT($C265/12,COUNT($A265:$A$625),$H264),$D264),
_xlpm.IsPrincipalRemainingZeroCondition,ROUND($H264,2)=0,
_xlpm.IsPrincipalRemainingBlankCondition,$H264="",
_xlpm.IsPeriodBlankCondition,ISBLANK($A265),
_xlpm.Calculation,IF(_xlpm.IsPeriodBlankCondition,"",IF(_xlpm.IsPrincipalRemainingBlankCondition,"",IF(_xlpm.IsPrincipalRemainingZeroCondition,"",_xlpm.Payment))),
_xlpm.Calculation
)</f>
        <v>1586.0104653907558</v>
      </c>
      <c r="E265" s="100">
        <f t="shared" si="26"/>
        <v>120596.29834508104</v>
      </c>
      <c r="F265" s="100" cm="1">
        <f t="array" ref="F265">_xlfn.LET(
_xlpm.InterestCalculation,$H264*($C265/12),
_xlpm.IsPrincipalRemainingZeroCondition,ROUND($H264,2)=0,
_xlpm.IsPrincipalRemainingBlankCondition,$H264="",
_xlpm.IsPeriodBlankCondition,ISBLANK($A265),
_xlpm.Calculation,IF(_xlpm.IsPeriodBlankCondition,"",IF(_xlpm.IsPrincipalRemainingBlankCondition,"",IF(_xlpm.IsPrincipalRemainingZeroCondition,"",_xlpm.InterestCalculation))),
_xlpm.Calculation
)</f>
        <v>1004.9691528756754</v>
      </c>
      <c r="G265" s="100">
        <f t="shared" si="21"/>
        <v>581.04131251508045</v>
      </c>
      <c r="H265" s="100">
        <f t="shared" si="22"/>
        <v>120015.25703256596</v>
      </c>
      <c r="I265" s="100">
        <f t="shared" si="23"/>
        <v>500</v>
      </c>
      <c r="J265" s="100" t="str">
        <f t="shared" si="24"/>
        <v/>
      </c>
      <c r="K265" s="100">
        <f t="shared" si="27"/>
        <v>2086.0104653907556</v>
      </c>
      <c r="N265" s="100"/>
    </row>
    <row r="266" spans="1:14" x14ac:dyDescent="0.3">
      <c r="A266" s="92">
        <v>241</v>
      </c>
      <c r="B266" s="116">
        <f t="shared" si="25"/>
        <v>51136</v>
      </c>
      <c r="C266" s="152">
        <f>IF(ISBLANK($A266),"",'Variable Rate Mortgage Schedule'!$C269)</f>
        <v>0.1</v>
      </c>
      <c r="D266" s="153">
        <f>_xlfn.LET(
_xlpm.Payment,IF(OR($C266&lt;&gt;$C265,$C265=""),-PMT($C266/12,COUNT($A266:$A$625),$H265),$D265),
_xlpm.IsPrincipalRemainingZeroCondition,ROUND($H265,2)=0,
_xlpm.IsPrincipalRemainingBlankCondition,$H265="",
_xlpm.IsPeriodBlankCondition,ISBLANK($A266),
_xlpm.Calculation,IF(_xlpm.IsPeriodBlankCondition,"",IF(_xlpm.IsPrincipalRemainingBlankCondition,"",IF(_xlpm.IsPrincipalRemainingZeroCondition,"",_xlpm.Payment))),
_xlpm.Calculation
)</f>
        <v>1586.0104653907558</v>
      </c>
      <c r="E266" s="100">
        <f t="shared" si="26"/>
        <v>120015.25703256596</v>
      </c>
      <c r="F266" s="100" cm="1">
        <f t="array" ref="F266">_xlfn.LET(
_xlpm.InterestCalculation,$H265*($C266/12),
_xlpm.IsPrincipalRemainingZeroCondition,ROUND($H265,2)=0,
_xlpm.IsPrincipalRemainingBlankCondition,$H265="",
_xlpm.IsPeriodBlankCondition,ISBLANK($A266),
_xlpm.Calculation,IF(_xlpm.IsPeriodBlankCondition,"",IF(_xlpm.IsPrincipalRemainingBlankCondition,"",IF(_xlpm.IsPrincipalRemainingZeroCondition,"",_xlpm.InterestCalculation))),
_xlpm.Calculation
)</f>
        <v>1000.1271419380497</v>
      </c>
      <c r="G266" s="100">
        <f t="shared" si="21"/>
        <v>585.88332345270612</v>
      </c>
      <c r="H266" s="100">
        <f t="shared" si="22"/>
        <v>119429.37370911325</v>
      </c>
      <c r="I266" s="100">
        <f t="shared" si="23"/>
        <v>500</v>
      </c>
      <c r="J266" s="100" t="str">
        <f t="shared" si="24"/>
        <v/>
      </c>
      <c r="K266" s="100">
        <f t="shared" si="27"/>
        <v>2086.0104653907556</v>
      </c>
      <c r="N266" s="100"/>
    </row>
    <row r="267" spans="1:14" x14ac:dyDescent="0.3">
      <c r="A267" s="92">
        <v>242</v>
      </c>
      <c r="B267" s="116">
        <f t="shared" si="25"/>
        <v>51167</v>
      </c>
      <c r="C267" s="152">
        <f>IF(ISBLANK($A267),"",'Variable Rate Mortgage Schedule'!$C270)</f>
        <v>0.1</v>
      </c>
      <c r="D267" s="153">
        <f>_xlfn.LET(
_xlpm.Payment,IF(OR($C267&lt;&gt;$C266,$C266=""),-PMT($C267/12,COUNT($A267:$A$625),$H266),$D266),
_xlpm.IsPrincipalRemainingZeroCondition,ROUND($H266,2)=0,
_xlpm.IsPrincipalRemainingBlankCondition,$H266="",
_xlpm.IsPeriodBlankCondition,ISBLANK($A267),
_xlpm.Calculation,IF(_xlpm.IsPeriodBlankCondition,"",IF(_xlpm.IsPrincipalRemainingBlankCondition,"",IF(_xlpm.IsPrincipalRemainingZeroCondition,"",_xlpm.Payment))),
_xlpm.Calculation
)</f>
        <v>1586.0104653907558</v>
      </c>
      <c r="E267" s="100">
        <f t="shared" si="26"/>
        <v>119429.37370911325</v>
      </c>
      <c r="F267" s="100" cm="1">
        <f t="array" ref="F267">_xlfn.LET(
_xlpm.InterestCalculation,$H266*($C267/12),
_xlpm.IsPrincipalRemainingZeroCondition,ROUND($H266,2)=0,
_xlpm.IsPrincipalRemainingBlankCondition,$H266="",
_xlpm.IsPeriodBlankCondition,ISBLANK($A267),
_xlpm.Calculation,IF(_xlpm.IsPeriodBlankCondition,"",IF(_xlpm.IsPrincipalRemainingBlankCondition,"",IF(_xlpm.IsPrincipalRemainingZeroCondition,"",_xlpm.InterestCalculation))),
_xlpm.Calculation
)</f>
        <v>995.2447809092771</v>
      </c>
      <c r="G267" s="100">
        <f t="shared" si="21"/>
        <v>590.76568448147873</v>
      </c>
      <c r="H267" s="100">
        <f t="shared" si="22"/>
        <v>118838.60802463177</v>
      </c>
      <c r="I267" s="100">
        <f t="shared" si="23"/>
        <v>500</v>
      </c>
      <c r="J267" s="100" t="str">
        <f t="shared" si="24"/>
        <v/>
      </c>
      <c r="K267" s="100">
        <f t="shared" si="27"/>
        <v>2086.0104653907556</v>
      </c>
      <c r="N267" s="100"/>
    </row>
    <row r="268" spans="1:14" x14ac:dyDescent="0.3">
      <c r="A268" s="92">
        <v>243</v>
      </c>
      <c r="B268" s="116">
        <f t="shared" si="25"/>
        <v>51196</v>
      </c>
      <c r="C268" s="152">
        <f>IF(ISBLANK($A268),"",'Variable Rate Mortgage Schedule'!$C271)</f>
        <v>0.1</v>
      </c>
      <c r="D268" s="153">
        <f>_xlfn.LET(
_xlpm.Payment,IF(OR($C268&lt;&gt;$C267,$C267=""),-PMT($C268/12,COUNT($A268:$A$625),$H267),$D267),
_xlpm.IsPrincipalRemainingZeroCondition,ROUND($H267,2)=0,
_xlpm.IsPrincipalRemainingBlankCondition,$H267="",
_xlpm.IsPeriodBlankCondition,ISBLANK($A268),
_xlpm.Calculation,IF(_xlpm.IsPeriodBlankCondition,"",IF(_xlpm.IsPrincipalRemainingBlankCondition,"",IF(_xlpm.IsPrincipalRemainingZeroCondition,"",_xlpm.Payment))),
_xlpm.Calculation
)</f>
        <v>1586.0104653907558</v>
      </c>
      <c r="E268" s="100">
        <f t="shared" si="26"/>
        <v>118838.60802463177</v>
      </c>
      <c r="F268" s="100" cm="1">
        <f t="array" ref="F268">_xlfn.LET(
_xlpm.InterestCalculation,$H267*($C268/12),
_xlpm.IsPrincipalRemainingZeroCondition,ROUND($H267,2)=0,
_xlpm.IsPrincipalRemainingBlankCondition,$H267="",
_xlpm.IsPeriodBlankCondition,ISBLANK($A268),
_xlpm.Calculation,IF(_xlpm.IsPeriodBlankCondition,"",IF(_xlpm.IsPrincipalRemainingBlankCondition,"",IF(_xlpm.IsPrincipalRemainingZeroCondition,"",_xlpm.InterestCalculation))),
_xlpm.Calculation
)</f>
        <v>990.3217335385981</v>
      </c>
      <c r="G268" s="100">
        <f t="shared" si="21"/>
        <v>595.68873185215773</v>
      </c>
      <c r="H268" s="100">
        <f t="shared" si="22"/>
        <v>118242.91929277961</v>
      </c>
      <c r="I268" s="100">
        <f t="shared" si="23"/>
        <v>500</v>
      </c>
      <c r="J268" s="100" t="str">
        <f t="shared" si="24"/>
        <v/>
      </c>
      <c r="K268" s="100">
        <f t="shared" si="27"/>
        <v>2086.0104653907556</v>
      </c>
      <c r="N268" s="100"/>
    </row>
    <row r="269" spans="1:14" x14ac:dyDescent="0.3">
      <c r="A269" s="92">
        <v>244</v>
      </c>
      <c r="B269" s="116">
        <f t="shared" si="25"/>
        <v>51227</v>
      </c>
      <c r="C269" s="152">
        <f>IF(ISBLANK($A269),"",'Variable Rate Mortgage Schedule'!$C272)</f>
        <v>0.1</v>
      </c>
      <c r="D269" s="153">
        <f>_xlfn.LET(
_xlpm.Payment,IF(OR($C269&lt;&gt;$C268,$C268=""),-PMT($C269/12,COUNT($A269:$A$625),$H268),$D268),
_xlpm.IsPrincipalRemainingZeroCondition,ROUND($H268,2)=0,
_xlpm.IsPrincipalRemainingBlankCondition,$H268="",
_xlpm.IsPeriodBlankCondition,ISBLANK($A269),
_xlpm.Calculation,IF(_xlpm.IsPeriodBlankCondition,"",IF(_xlpm.IsPrincipalRemainingBlankCondition,"",IF(_xlpm.IsPrincipalRemainingZeroCondition,"",_xlpm.Payment))),
_xlpm.Calculation
)</f>
        <v>1586.0104653907558</v>
      </c>
      <c r="E269" s="100">
        <f t="shared" si="26"/>
        <v>118242.91929277961</v>
      </c>
      <c r="F269" s="100" cm="1">
        <f t="array" ref="F269">_xlfn.LET(
_xlpm.InterestCalculation,$H268*($C269/12),
_xlpm.IsPrincipalRemainingZeroCondition,ROUND($H268,2)=0,
_xlpm.IsPrincipalRemainingBlankCondition,$H268="",
_xlpm.IsPeriodBlankCondition,ISBLANK($A269),
_xlpm.Calculation,IF(_xlpm.IsPeriodBlankCondition,"",IF(_xlpm.IsPrincipalRemainingBlankCondition,"",IF(_xlpm.IsPrincipalRemainingZeroCondition,"",_xlpm.InterestCalculation))),
_xlpm.Calculation
)</f>
        <v>985.35766077316339</v>
      </c>
      <c r="G269" s="100">
        <f t="shared" si="21"/>
        <v>600.65280461759244</v>
      </c>
      <c r="H269" s="100">
        <f t="shared" si="22"/>
        <v>117642.26648816201</v>
      </c>
      <c r="I269" s="100">
        <f t="shared" si="23"/>
        <v>500</v>
      </c>
      <c r="J269" s="100" t="str">
        <f t="shared" si="24"/>
        <v/>
      </c>
      <c r="K269" s="100">
        <f t="shared" si="27"/>
        <v>2086.0104653907556</v>
      </c>
      <c r="N269" s="100"/>
    </row>
    <row r="270" spans="1:14" x14ac:dyDescent="0.3">
      <c r="A270" s="92">
        <v>245</v>
      </c>
      <c r="B270" s="116">
        <f t="shared" si="25"/>
        <v>51257</v>
      </c>
      <c r="C270" s="152">
        <f>IF(ISBLANK($A270),"",'Variable Rate Mortgage Schedule'!$C273)</f>
        <v>0.1</v>
      </c>
      <c r="D270" s="153">
        <f>_xlfn.LET(
_xlpm.Payment,IF(OR($C270&lt;&gt;$C269,$C269=""),-PMT($C270/12,COUNT($A270:$A$625),$H269),$D269),
_xlpm.IsPrincipalRemainingZeroCondition,ROUND($H269,2)=0,
_xlpm.IsPrincipalRemainingBlankCondition,$H269="",
_xlpm.IsPeriodBlankCondition,ISBLANK($A270),
_xlpm.Calculation,IF(_xlpm.IsPeriodBlankCondition,"",IF(_xlpm.IsPrincipalRemainingBlankCondition,"",IF(_xlpm.IsPrincipalRemainingZeroCondition,"",_xlpm.Payment))),
_xlpm.Calculation
)</f>
        <v>1586.0104653907558</v>
      </c>
      <c r="E270" s="100">
        <f t="shared" si="26"/>
        <v>117642.26648816201</v>
      </c>
      <c r="F270" s="100" cm="1">
        <f t="array" ref="F270">_xlfn.LET(
_xlpm.InterestCalculation,$H269*($C270/12),
_xlpm.IsPrincipalRemainingZeroCondition,ROUND($H269,2)=0,
_xlpm.IsPrincipalRemainingBlankCondition,$H269="",
_xlpm.IsPeriodBlankCondition,ISBLANK($A270),
_xlpm.Calculation,IF(_xlpm.IsPeriodBlankCondition,"",IF(_xlpm.IsPrincipalRemainingBlankCondition,"",IF(_xlpm.IsPrincipalRemainingZeroCondition,"",_xlpm.InterestCalculation))),
_xlpm.Calculation
)</f>
        <v>980.35222073468344</v>
      </c>
      <c r="G270" s="100">
        <f t="shared" si="21"/>
        <v>605.65824465607238</v>
      </c>
      <c r="H270" s="100">
        <f t="shared" si="22"/>
        <v>117036.60824350594</v>
      </c>
      <c r="I270" s="100">
        <f t="shared" si="23"/>
        <v>500</v>
      </c>
      <c r="J270" s="100" t="str">
        <f t="shared" si="24"/>
        <v/>
      </c>
      <c r="K270" s="100">
        <f t="shared" si="27"/>
        <v>2086.0104653907556</v>
      </c>
      <c r="N270" s="100"/>
    </row>
    <row r="271" spans="1:14" x14ac:dyDescent="0.3">
      <c r="A271" s="92">
        <v>246</v>
      </c>
      <c r="B271" s="116">
        <f t="shared" si="25"/>
        <v>51288</v>
      </c>
      <c r="C271" s="152">
        <f>IF(ISBLANK($A271),"",'Variable Rate Mortgage Schedule'!$C274)</f>
        <v>0.1</v>
      </c>
      <c r="D271" s="153">
        <f>_xlfn.LET(
_xlpm.Payment,IF(OR($C271&lt;&gt;$C270,$C270=""),-PMT($C271/12,COUNT($A271:$A$625),$H270),$D270),
_xlpm.IsPrincipalRemainingZeroCondition,ROUND($H270,2)=0,
_xlpm.IsPrincipalRemainingBlankCondition,$H270="",
_xlpm.IsPeriodBlankCondition,ISBLANK($A271),
_xlpm.Calculation,IF(_xlpm.IsPeriodBlankCondition,"",IF(_xlpm.IsPrincipalRemainingBlankCondition,"",IF(_xlpm.IsPrincipalRemainingZeroCondition,"",_xlpm.Payment))),
_xlpm.Calculation
)</f>
        <v>1586.0104653907558</v>
      </c>
      <c r="E271" s="100">
        <f t="shared" si="26"/>
        <v>117036.60824350594</v>
      </c>
      <c r="F271" s="100" cm="1">
        <f t="array" ref="F271">_xlfn.LET(
_xlpm.InterestCalculation,$H270*($C271/12),
_xlpm.IsPrincipalRemainingZeroCondition,ROUND($H270,2)=0,
_xlpm.IsPrincipalRemainingBlankCondition,$H270="",
_xlpm.IsPeriodBlankCondition,ISBLANK($A271),
_xlpm.Calculation,IF(_xlpm.IsPeriodBlankCondition,"",IF(_xlpm.IsPrincipalRemainingBlankCondition,"",IF(_xlpm.IsPrincipalRemainingZeroCondition,"",_xlpm.InterestCalculation))),
_xlpm.Calculation
)</f>
        <v>975.30506869588282</v>
      </c>
      <c r="G271" s="100">
        <f t="shared" si="21"/>
        <v>610.705396694873</v>
      </c>
      <c r="H271" s="100">
        <f t="shared" si="22"/>
        <v>116425.90284681106</v>
      </c>
      <c r="I271" s="100">
        <f t="shared" si="23"/>
        <v>500</v>
      </c>
      <c r="J271" s="100" t="str">
        <f t="shared" si="24"/>
        <v/>
      </c>
      <c r="K271" s="100">
        <f t="shared" si="27"/>
        <v>2086.0104653907556</v>
      </c>
      <c r="N271" s="100"/>
    </row>
    <row r="272" spans="1:14" x14ac:dyDescent="0.3">
      <c r="A272" s="92">
        <v>247</v>
      </c>
      <c r="B272" s="116">
        <f t="shared" si="25"/>
        <v>51318</v>
      </c>
      <c r="C272" s="152">
        <f>IF(ISBLANK($A272),"",'Variable Rate Mortgage Schedule'!$C275)</f>
        <v>0.1</v>
      </c>
      <c r="D272" s="153">
        <f>_xlfn.LET(
_xlpm.Payment,IF(OR($C272&lt;&gt;$C271,$C271=""),-PMT($C272/12,COUNT($A272:$A$625),$H271),$D271),
_xlpm.IsPrincipalRemainingZeroCondition,ROUND($H271,2)=0,
_xlpm.IsPrincipalRemainingBlankCondition,$H271="",
_xlpm.IsPeriodBlankCondition,ISBLANK($A272),
_xlpm.Calculation,IF(_xlpm.IsPeriodBlankCondition,"",IF(_xlpm.IsPrincipalRemainingBlankCondition,"",IF(_xlpm.IsPrincipalRemainingZeroCondition,"",_xlpm.Payment))),
_xlpm.Calculation
)</f>
        <v>1586.0104653907558</v>
      </c>
      <c r="E272" s="100">
        <f t="shared" si="26"/>
        <v>116425.90284681106</v>
      </c>
      <c r="F272" s="100" cm="1">
        <f t="array" ref="F272">_xlfn.LET(
_xlpm.InterestCalculation,$H271*($C272/12),
_xlpm.IsPrincipalRemainingZeroCondition,ROUND($H271,2)=0,
_xlpm.IsPrincipalRemainingBlankCondition,$H271="",
_xlpm.IsPeriodBlankCondition,ISBLANK($A272),
_xlpm.Calculation,IF(_xlpm.IsPeriodBlankCondition,"",IF(_xlpm.IsPrincipalRemainingBlankCondition,"",IF(_xlpm.IsPrincipalRemainingZeroCondition,"",_xlpm.InterestCalculation))),
_xlpm.Calculation
)</f>
        <v>970.21585705675886</v>
      </c>
      <c r="G272" s="100">
        <f t="shared" si="21"/>
        <v>615.79460833399696</v>
      </c>
      <c r="H272" s="100">
        <f t="shared" si="22"/>
        <v>115810.10823847707</v>
      </c>
      <c r="I272" s="100">
        <f t="shared" si="23"/>
        <v>500</v>
      </c>
      <c r="J272" s="100" t="str">
        <f t="shared" si="24"/>
        <v/>
      </c>
      <c r="K272" s="100">
        <f t="shared" si="27"/>
        <v>2086.0104653907556</v>
      </c>
      <c r="N272" s="100"/>
    </row>
    <row r="273" spans="1:14" x14ac:dyDescent="0.3">
      <c r="A273" s="92">
        <v>248</v>
      </c>
      <c r="B273" s="116">
        <f t="shared" si="25"/>
        <v>51349</v>
      </c>
      <c r="C273" s="152">
        <f>IF(ISBLANK($A273),"",'Variable Rate Mortgage Schedule'!$C276)</f>
        <v>0.1</v>
      </c>
      <c r="D273" s="153">
        <f>_xlfn.LET(
_xlpm.Payment,IF(OR($C273&lt;&gt;$C272,$C272=""),-PMT($C273/12,COUNT($A273:$A$625),$H272),$D272),
_xlpm.IsPrincipalRemainingZeroCondition,ROUND($H272,2)=0,
_xlpm.IsPrincipalRemainingBlankCondition,$H272="",
_xlpm.IsPeriodBlankCondition,ISBLANK($A273),
_xlpm.Calculation,IF(_xlpm.IsPeriodBlankCondition,"",IF(_xlpm.IsPrincipalRemainingBlankCondition,"",IF(_xlpm.IsPrincipalRemainingZeroCondition,"",_xlpm.Payment))),
_xlpm.Calculation
)</f>
        <v>1586.0104653907558</v>
      </c>
      <c r="E273" s="100">
        <f t="shared" si="26"/>
        <v>115810.10823847707</v>
      </c>
      <c r="F273" s="100" cm="1">
        <f t="array" ref="F273">_xlfn.LET(
_xlpm.InterestCalculation,$H272*($C273/12),
_xlpm.IsPrincipalRemainingZeroCondition,ROUND($H272,2)=0,
_xlpm.IsPrincipalRemainingBlankCondition,$H272="",
_xlpm.IsPeriodBlankCondition,ISBLANK($A273),
_xlpm.Calculation,IF(_xlpm.IsPeriodBlankCondition,"",IF(_xlpm.IsPrincipalRemainingBlankCondition,"",IF(_xlpm.IsPrincipalRemainingZeroCondition,"",_xlpm.InterestCalculation))),
_xlpm.Calculation
)</f>
        <v>965.08423532064228</v>
      </c>
      <c r="G273" s="100">
        <f t="shared" si="21"/>
        <v>620.92623007011355</v>
      </c>
      <c r="H273" s="100">
        <f t="shared" si="22"/>
        <v>115189.18200840696</v>
      </c>
      <c r="I273" s="100">
        <f t="shared" si="23"/>
        <v>500</v>
      </c>
      <c r="J273" s="100" t="str">
        <f t="shared" si="24"/>
        <v/>
      </c>
      <c r="K273" s="100">
        <f t="shared" si="27"/>
        <v>2086.0104653907556</v>
      </c>
      <c r="N273" s="100"/>
    </row>
    <row r="274" spans="1:14" x14ac:dyDescent="0.3">
      <c r="A274" s="92">
        <v>249</v>
      </c>
      <c r="B274" s="116">
        <f t="shared" si="25"/>
        <v>51380</v>
      </c>
      <c r="C274" s="152">
        <f>IF(ISBLANK($A274),"",'Variable Rate Mortgage Schedule'!$C277)</f>
        <v>0.1</v>
      </c>
      <c r="D274" s="153">
        <f>_xlfn.LET(
_xlpm.Payment,IF(OR($C274&lt;&gt;$C273,$C273=""),-PMT($C274/12,COUNT($A274:$A$625),$H273),$D273),
_xlpm.IsPrincipalRemainingZeroCondition,ROUND($H273,2)=0,
_xlpm.IsPrincipalRemainingBlankCondition,$H273="",
_xlpm.IsPeriodBlankCondition,ISBLANK($A274),
_xlpm.Calculation,IF(_xlpm.IsPeriodBlankCondition,"",IF(_xlpm.IsPrincipalRemainingBlankCondition,"",IF(_xlpm.IsPrincipalRemainingZeroCondition,"",_xlpm.Payment))),
_xlpm.Calculation
)</f>
        <v>1586.0104653907558</v>
      </c>
      <c r="E274" s="100">
        <f t="shared" si="26"/>
        <v>115189.18200840696</v>
      </c>
      <c r="F274" s="100" cm="1">
        <f t="array" ref="F274">_xlfn.LET(
_xlpm.InterestCalculation,$H273*($C274/12),
_xlpm.IsPrincipalRemainingZeroCondition,ROUND($H273,2)=0,
_xlpm.IsPrincipalRemainingBlankCondition,$H273="",
_xlpm.IsPeriodBlankCondition,ISBLANK($A274),
_xlpm.Calculation,IF(_xlpm.IsPeriodBlankCondition,"",IF(_xlpm.IsPrincipalRemainingBlankCondition,"",IF(_xlpm.IsPrincipalRemainingZeroCondition,"",_xlpm.InterestCalculation))),
_xlpm.Calculation
)</f>
        <v>959.90985007005804</v>
      </c>
      <c r="G274" s="100">
        <f t="shared" si="21"/>
        <v>626.10061532069778</v>
      </c>
      <c r="H274" s="100">
        <f t="shared" si="22"/>
        <v>114563.08139308626</v>
      </c>
      <c r="I274" s="100">
        <f t="shared" si="23"/>
        <v>500</v>
      </c>
      <c r="J274" s="100" t="str">
        <f t="shared" si="24"/>
        <v/>
      </c>
      <c r="K274" s="100">
        <f t="shared" si="27"/>
        <v>2086.0104653907556</v>
      </c>
      <c r="N274" s="100"/>
    </row>
    <row r="275" spans="1:14" x14ac:dyDescent="0.3">
      <c r="A275" s="92">
        <v>250</v>
      </c>
      <c r="B275" s="116">
        <f t="shared" si="25"/>
        <v>51410</v>
      </c>
      <c r="C275" s="152">
        <f>IF(ISBLANK($A275),"",'Variable Rate Mortgage Schedule'!$C278)</f>
        <v>0.1</v>
      </c>
      <c r="D275" s="153">
        <f>_xlfn.LET(
_xlpm.Payment,IF(OR($C275&lt;&gt;$C274,$C274=""),-PMT($C275/12,COUNT($A275:$A$625),$H274),$D274),
_xlpm.IsPrincipalRemainingZeroCondition,ROUND($H274,2)=0,
_xlpm.IsPrincipalRemainingBlankCondition,$H274="",
_xlpm.IsPeriodBlankCondition,ISBLANK($A275),
_xlpm.Calculation,IF(_xlpm.IsPeriodBlankCondition,"",IF(_xlpm.IsPrincipalRemainingBlankCondition,"",IF(_xlpm.IsPrincipalRemainingZeroCondition,"",_xlpm.Payment))),
_xlpm.Calculation
)</f>
        <v>1586.0104653907558</v>
      </c>
      <c r="E275" s="100">
        <f t="shared" si="26"/>
        <v>114563.08139308626</v>
      </c>
      <c r="F275" s="100" cm="1">
        <f t="array" ref="F275">_xlfn.LET(
_xlpm.InterestCalculation,$H274*($C275/12),
_xlpm.IsPrincipalRemainingZeroCondition,ROUND($H274,2)=0,
_xlpm.IsPrincipalRemainingBlankCondition,$H274="",
_xlpm.IsPeriodBlankCondition,ISBLANK($A275),
_xlpm.Calculation,IF(_xlpm.IsPeriodBlankCondition,"",IF(_xlpm.IsPrincipalRemainingBlankCondition,"",IF(_xlpm.IsPrincipalRemainingZeroCondition,"",_xlpm.InterestCalculation))),
_xlpm.Calculation
)</f>
        <v>954.69234494238549</v>
      </c>
      <c r="G275" s="100">
        <f t="shared" si="21"/>
        <v>631.31812044837034</v>
      </c>
      <c r="H275" s="100">
        <f t="shared" si="22"/>
        <v>113931.76327263789</v>
      </c>
      <c r="I275" s="100">
        <f t="shared" si="23"/>
        <v>500</v>
      </c>
      <c r="J275" s="100" t="str">
        <f t="shared" si="24"/>
        <v/>
      </c>
      <c r="K275" s="100">
        <f t="shared" si="27"/>
        <v>2086.0104653907556</v>
      </c>
      <c r="N275" s="100"/>
    </row>
    <row r="276" spans="1:14" x14ac:dyDescent="0.3">
      <c r="A276" s="92">
        <v>251</v>
      </c>
      <c r="B276" s="116">
        <f t="shared" si="25"/>
        <v>51441</v>
      </c>
      <c r="C276" s="152">
        <f>IF(ISBLANK($A276),"",'Variable Rate Mortgage Schedule'!$C279)</f>
        <v>0.1</v>
      </c>
      <c r="D276" s="153">
        <f>_xlfn.LET(
_xlpm.Payment,IF(OR($C276&lt;&gt;$C275,$C275=""),-PMT($C276/12,COUNT($A276:$A$625),$H275),$D275),
_xlpm.IsPrincipalRemainingZeroCondition,ROUND($H275,2)=0,
_xlpm.IsPrincipalRemainingBlankCondition,$H275="",
_xlpm.IsPeriodBlankCondition,ISBLANK($A276),
_xlpm.Calculation,IF(_xlpm.IsPeriodBlankCondition,"",IF(_xlpm.IsPrincipalRemainingBlankCondition,"",IF(_xlpm.IsPrincipalRemainingZeroCondition,"",_xlpm.Payment))),
_xlpm.Calculation
)</f>
        <v>1586.0104653907558</v>
      </c>
      <c r="E276" s="100">
        <f t="shared" si="26"/>
        <v>113931.76327263789</v>
      </c>
      <c r="F276" s="100" cm="1">
        <f t="array" ref="F276">_xlfn.LET(
_xlpm.InterestCalculation,$H275*($C276/12),
_xlpm.IsPrincipalRemainingZeroCondition,ROUND($H275,2)=0,
_xlpm.IsPrincipalRemainingBlankCondition,$H275="",
_xlpm.IsPeriodBlankCondition,ISBLANK($A276),
_xlpm.Calculation,IF(_xlpm.IsPeriodBlankCondition,"",IF(_xlpm.IsPrincipalRemainingBlankCondition,"",IF(_xlpm.IsPrincipalRemainingZeroCondition,"",_xlpm.InterestCalculation))),
_xlpm.Calculation
)</f>
        <v>949.43136060531572</v>
      </c>
      <c r="G276" s="100">
        <f t="shared" si="21"/>
        <v>636.57910478544011</v>
      </c>
      <c r="H276" s="100">
        <f t="shared" si="22"/>
        <v>113295.18416785245</v>
      </c>
      <c r="I276" s="100">
        <f t="shared" si="23"/>
        <v>500</v>
      </c>
      <c r="J276" s="100" t="str">
        <f t="shared" si="24"/>
        <v/>
      </c>
      <c r="K276" s="100">
        <f t="shared" si="27"/>
        <v>2086.0104653907556</v>
      </c>
      <c r="N276" s="100"/>
    </row>
    <row r="277" spans="1:14" x14ac:dyDescent="0.3">
      <c r="A277" s="92">
        <v>252</v>
      </c>
      <c r="B277" s="116">
        <f t="shared" si="25"/>
        <v>51471</v>
      </c>
      <c r="C277" s="152">
        <f>IF(ISBLANK($A277),"",'Variable Rate Mortgage Schedule'!$C280)</f>
        <v>0.1</v>
      </c>
      <c r="D277" s="153">
        <f>_xlfn.LET(
_xlpm.Payment,IF(OR($C277&lt;&gt;$C276,$C276=""),-PMT($C277/12,COUNT($A277:$A$625),$H276),$D276),
_xlpm.IsPrincipalRemainingZeroCondition,ROUND($H276,2)=0,
_xlpm.IsPrincipalRemainingBlankCondition,$H276="",
_xlpm.IsPeriodBlankCondition,ISBLANK($A277),
_xlpm.Calculation,IF(_xlpm.IsPeriodBlankCondition,"",IF(_xlpm.IsPrincipalRemainingBlankCondition,"",IF(_xlpm.IsPrincipalRemainingZeroCondition,"",_xlpm.Payment))),
_xlpm.Calculation
)</f>
        <v>1586.0104653907558</v>
      </c>
      <c r="E277" s="100">
        <f t="shared" si="26"/>
        <v>113295.18416785245</v>
      </c>
      <c r="F277" s="100" cm="1">
        <f t="array" ref="F277">_xlfn.LET(
_xlpm.InterestCalculation,$H276*($C277/12),
_xlpm.IsPrincipalRemainingZeroCondition,ROUND($H276,2)=0,
_xlpm.IsPrincipalRemainingBlankCondition,$H276="",
_xlpm.IsPeriodBlankCondition,ISBLANK($A277),
_xlpm.Calculation,IF(_xlpm.IsPeriodBlankCondition,"",IF(_xlpm.IsPrincipalRemainingBlankCondition,"",IF(_xlpm.IsPrincipalRemainingZeroCondition,"",_xlpm.InterestCalculation))),
_xlpm.Calculation
)</f>
        <v>944.12653473210378</v>
      </c>
      <c r="G277" s="100">
        <f t="shared" si="21"/>
        <v>641.88393065865205</v>
      </c>
      <c r="H277" s="100">
        <f t="shared" si="22"/>
        <v>112653.30023719381</v>
      </c>
      <c r="I277" s="100">
        <f t="shared" si="23"/>
        <v>500</v>
      </c>
      <c r="J277" s="100" t="str">
        <f t="shared" si="24"/>
        <v/>
      </c>
      <c r="K277" s="100">
        <f t="shared" si="27"/>
        <v>2086.0104653907556</v>
      </c>
      <c r="N277" s="100"/>
    </row>
    <row r="278" spans="1:14" x14ac:dyDescent="0.3">
      <c r="A278" s="92">
        <v>253</v>
      </c>
      <c r="B278" s="116">
        <f t="shared" si="25"/>
        <v>51502</v>
      </c>
      <c r="C278" s="152">
        <f>IF(ISBLANK($A278),"",'Variable Rate Mortgage Schedule'!$C281)</f>
        <v>0.1</v>
      </c>
      <c r="D278" s="153">
        <f>_xlfn.LET(
_xlpm.Payment,IF(OR($C278&lt;&gt;$C277,$C277=""),-PMT($C278/12,COUNT($A278:$A$625),$H277),$D277),
_xlpm.IsPrincipalRemainingZeroCondition,ROUND($H277,2)=0,
_xlpm.IsPrincipalRemainingBlankCondition,$H277="",
_xlpm.IsPeriodBlankCondition,ISBLANK($A278),
_xlpm.Calculation,IF(_xlpm.IsPeriodBlankCondition,"",IF(_xlpm.IsPrincipalRemainingBlankCondition,"",IF(_xlpm.IsPrincipalRemainingZeroCondition,"",_xlpm.Payment))),
_xlpm.Calculation
)</f>
        <v>1586.0104653907558</v>
      </c>
      <c r="E278" s="100">
        <f t="shared" si="26"/>
        <v>112653.30023719381</v>
      </c>
      <c r="F278" s="100" cm="1">
        <f t="array" ref="F278">_xlfn.LET(
_xlpm.InterestCalculation,$H277*($C278/12),
_xlpm.IsPrincipalRemainingZeroCondition,ROUND($H277,2)=0,
_xlpm.IsPrincipalRemainingBlankCondition,$H277="",
_xlpm.IsPeriodBlankCondition,ISBLANK($A278),
_xlpm.Calculation,IF(_xlpm.IsPeriodBlankCondition,"",IF(_xlpm.IsPrincipalRemainingBlankCondition,"",IF(_xlpm.IsPrincipalRemainingZeroCondition,"",_xlpm.InterestCalculation))),
_xlpm.Calculation
)</f>
        <v>938.77750197661499</v>
      </c>
      <c r="G278" s="100">
        <f t="shared" si="21"/>
        <v>647.23296341414084</v>
      </c>
      <c r="H278" s="100">
        <f t="shared" si="22"/>
        <v>112006.06727377967</v>
      </c>
      <c r="I278" s="100">
        <f t="shared" si="23"/>
        <v>500</v>
      </c>
      <c r="J278" s="100" t="str">
        <f t="shared" si="24"/>
        <v/>
      </c>
      <c r="K278" s="100">
        <f t="shared" si="27"/>
        <v>2086.0104653907556</v>
      </c>
      <c r="N278" s="100"/>
    </row>
    <row r="279" spans="1:14" x14ac:dyDescent="0.3">
      <c r="A279" s="92">
        <v>254</v>
      </c>
      <c r="B279" s="116">
        <f t="shared" si="25"/>
        <v>51533</v>
      </c>
      <c r="C279" s="152">
        <f>IF(ISBLANK($A279),"",'Variable Rate Mortgage Schedule'!$C282)</f>
        <v>0.1</v>
      </c>
      <c r="D279" s="153">
        <f>_xlfn.LET(
_xlpm.Payment,IF(OR($C279&lt;&gt;$C278,$C278=""),-PMT($C279/12,COUNT($A279:$A$625),$H278),$D278),
_xlpm.IsPrincipalRemainingZeroCondition,ROUND($H278,2)=0,
_xlpm.IsPrincipalRemainingBlankCondition,$H278="",
_xlpm.IsPeriodBlankCondition,ISBLANK($A279),
_xlpm.Calculation,IF(_xlpm.IsPeriodBlankCondition,"",IF(_xlpm.IsPrincipalRemainingBlankCondition,"",IF(_xlpm.IsPrincipalRemainingZeroCondition,"",_xlpm.Payment))),
_xlpm.Calculation
)</f>
        <v>1586.0104653907558</v>
      </c>
      <c r="E279" s="100">
        <f t="shared" si="26"/>
        <v>112006.06727377967</v>
      </c>
      <c r="F279" s="100" cm="1">
        <f t="array" ref="F279">_xlfn.LET(
_xlpm.InterestCalculation,$H278*($C279/12),
_xlpm.IsPrincipalRemainingZeroCondition,ROUND($H278,2)=0,
_xlpm.IsPrincipalRemainingBlankCondition,$H278="",
_xlpm.IsPeriodBlankCondition,ISBLANK($A279),
_xlpm.Calculation,IF(_xlpm.IsPeriodBlankCondition,"",IF(_xlpm.IsPrincipalRemainingBlankCondition,"",IF(_xlpm.IsPrincipalRemainingZeroCondition,"",_xlpm.InterestCalculation))),
_xlpm.Calculation
)</f>
        <v>933.38389394816386</v>
      </c>
      <c r="G279" s="100">
        <f t="shared" si="21"/>
        <v>652.62657144259197</v>
      </c>
      <c r="H279" s="100">
        <f t="shared" si="22"/>
        <v>111353.44070233707</v>
      </c>
      <c r="I279" s="100">
        <f t="shared" si="23"/>
        <v>500</v>
      </c>
      <c r="J279" s="100" t="str">
        <f t="shared" si="24"/>
        <v/>
      </c>
      <c r="K279" s="100">
        <f t="shared" si="27"/>
        <v>2086.0104653907556</v>
      </c>
      <c r="N279" s="100"/>
    </row>
    <row r="280" spans="1:14" x14ac:dyDescent="0.3">
      <c r="A280" s="92">
        <v>255</v>
      </c>
      <c r="B280" s="116">
        <f t="shared" si="25"/>
        <v>51561</v>
      </c>
      <c r="C280" s="152">
        <f>IF(ISBLANK($A280),"",'Variable Rate Mortgage Schedule'!$C283)</f>
        <v>0.1</v>
      </c>
      <c r="D280" s="153">
        <f>_xlfn.LET(
_xlpm.Payment,IF(OR($C280&lt;&gt;$C279,$C279=""),-PMT($C280/12,COUNT($A280:$A$625),$H279),$D279),
_xlpm.IsPrincipalRemainingZeroCondition,ROUND($H279,2)=0,
_xlpm.IsPrincipalRemainingBlankCondition,$H279="",
_xlpm.IsPeriodBlankCondition,ISBLANK($A280),
_xlpm.Calculation,IF(_xlpm.IsPeriodBlankCondition,"",IF(_xlpm.IsPrincipalRemainingBlankCondition,"",IF(_xlpm.IsPrincipalRemainingZeroCondition,"",_xlpm.Payment))),
_xlpm.Calculation
)</f>
        <v>1586.0104653907558</v>
      </c>
      <c r="E280" s="100">
        <f t="shared" si="26"/>
        <v>111353.44070233707</v>
      </c>
      <c r="F280" s="100" cm="1">
        <f t="array" ref="F280">_xlfn.LET(
_xlpm.InterestCalculation,$H279*($C280/12),
_xlpm.IsPrincipalRemainingZeroCondition,ROUND($H279,2)=0,
_xlpm.IsPrincipalRemainingBlankCondition,$H279="",
_xlpm.IsPeriodBlankCondition,ISBLANK($A280),
_xlpm.Calculation,IF(_xlpm.IsPeriodBlankCondition,"",IF(_xlpm.IsPrincipalRemainingBlankCondition,"",IF(_xlpm.IsPrincipalRemainingZeroCondition,"",_xlpm.InterestCalculation))),
_xlpm.Calculation
)</f>
        <v>927.94533918614229</v>
      </c>
      <c r="G280" s="100">
        <f t="shared" si="21"/>
        <v>658.06512620461353</v>
      </c>
      <c r="H280" s="100">
        <f t="shared" si="22"/>
        <v>110695.37557613246</v>
      </c>
      <c r="I280" s="100">
        <f t="shared" si="23"/>
        <v>500</v>
      </c>
      <c r="J280" s="100" t="str">
        <f t="shared" si="24"/>
        <v/>
      </c>
      <c r="K280" s="100">
        <f t="shared" si="27"/>
        <v>2086.0104653907556</v>
      </c>
      <c r="N280" s="100"/>
    </row>
    <row r="281" spans="1:14" x14ac:dyDescent="0.3">
      <c r="A281" s="92">
        <v>256</v>
      </c>
      <c r="B281" s="116">
        <f t="shared" si="25"/>
        <v>51592</v>
      </c>
      <c r="C281" s="152">
        <f>IF(ISBLANK($A281),"",'Variable Rate Mortgage Schedule'!$C284)</f>
        <v>0.1</v>
      </c>
      <c r="D281" s="153">
        <f>_xlfn.LET(
_xlpm.Payment,IF(OR($C281&lt;&gt;$C280,$C280=""),-PMT($C281/12,COUNT($A281:$A$625),$H280),$D280),
_xlpm.IsPrincipalRemainingZeroCondition,ROUND($H280,2)=0,
_xlpm.IsPrincipalRemainingBlankCondition,$H280="",
_xlpm.IsPeriodBlankCondition,ISBLANK($A281),
_xlpm.Calculation,IF(_xlpm.IsPeriodBlankCondition,"",IF(_xlpm.IsPrincipalRemainingBlankCondition,"",IF(_xlpm.IsPrincipalRemainingZeroCondition,"",_xlpm.Payment))),
_xlpm.Calculation
)</f>
        <v>1586.0104653907558</v>
      </c>
      <c r="E281" s="100">
        <f t="shared" si="26"/>
        <v>110695.37557613246</v>
      </c>
      <c r="F281" s="100" cm="1">
        <f t="array" ref="F281">_xlfn.LET(
_xlpm.InterestCalculation,$H280*($C281/12),
_xlpm.IsPrincipalRemainingZeroCondition,ROUND($H280,2)=0,
_xlpm.IsPrincipalRemainingBlankCondition,$H280="",
_xlpm.IsPeriodBlankCondition,ISBLANK($A281),
_xlpm.Calculation,IF(_xlpm.IsPeriodBlankCondition,"",IF(_xlpm.IsPrincipalRemainingBlankCondition,"",IF(_xlpm.IsPrincipalRemainingZeroCondition,"",_xlpm.InterestCalculation))),
_xlpm.Calculation
)</f>
        <v>922.46146313443717</v>
      </c>
      <c r="G281" s="100">
        <f t="shared" si="21"/>
        <v>663.54900225631866</v>
      </c>
      <c r="H281" s="100">
        <f t="shared" si="22"/>
        <v>110031.82657387614</v>
      </c>
      <c r="I281" s="100">
        <f t="shared" si="23"/>
        <v>500</v>
      </c>
      <c r="J281" s="100" t="str">
        <f t="shared" si="24"/>
        <v/>
      </c>
      <c r="K281" s="100">
        <f t="shared" si="27"/>
        <v>2086.0104653907556</v>
      </c>
      <c r="N281" s="100"/>
    </row>
    <row r="282" spans="1:14" x14ac:dyDescent="0.3">
      <c r="A282" s="92">
        <v>257</v>
      </c>
      <c r="B282" s="116">
        <f t="shared" si="25"/>
        <v>51622</v>
      </c>
      <c r="C282" s="152">
        <f>IF(ISBLANK($A282),"",'Variable Rate Mortgage Schedule'!$C285)</f>
        <v>0.1</v>
      </c>
      <c r="D282" s="153">
        <f>_xlfn.LET(
_xlpm.Payment,IF(OR($C282&lt;&gt;$C281,$C281=""),-PMT($C282/12,COUNT($A282:$A$625),$H281),$D281),
_xlpm.IsPrincipalRemainingZeroCondition,ROUND($H281,2)=0,
_xlpm.IsPrincipalRemainingBlankCondition,$H281="",
_xlpm.IsPeriodBlankCondition,ISBLANK($A282),
_xlpm.Calculation,IF(_xlpm.IsPeriodBlankCondition,"",IF(_xlpm.IsPrincipalRemainingBlankCondition,"",IF(_xlpm.IsPrincipalRemainingZeroCondition,"",_xlpm.Payment))),
_xlpm.Calculation
)</f>
        <v>1586.0104653907558</v>
      </c>
      <c r="E282" s="100">
        <f t="shared" si="26"/>
        <v>110031.82657387614</v>
      </c>
      <c r="F282" s="100" cm="1">
        <f t="array" ref="F282">_xlfn.LET(
_xlpm.InterestCalculation,$H281*($C282/12),
_xlpm.IsPrincipalRemainingZeroCondition,ROUND($H281,2)=0,
_xlpm.IsPrincipalRemainingBlankCondition,$H281="",
_xlpm.IsPeriodBlankCondition,ISBLANK($A282),
_xlpm.Calculation,IF(_xlpm.IsPeriodBlankCondition,"",IF(_xlpm.IsPrincipalRemainingBlankCondition,"",IF(_xlpm.IsPrincipalRemainingZeroCondition,"",_xlpm.InterestCalculation))),
_xlpm.Calculation
)</f>
        <v>916.93188811563448</v>
      </c>
      <c r="G282" s="100">
        <f t="shared" ref="G282:G345" si="28">_xlfn.LET(
_xlpm.PrincipalOwedCalculation,$D282-$F282,
_xlpm.IsPrincipalLessThenOrEqualToMonthlyPaymentCondition,$H281&lt;=$D282,
_xlpm.IsPrincipalZeroCondition,ROUND($H281,2) = 0,
_xlpm.IsPrincipalRemainingBlankCondition,$H281="",
_xlpm.IsPeriodBlankCondition,ISBLANK($A282),
_xlpm.Calculation,IF(_xlpm.IsPeriodBlankCondition,"",IF(_xlpm.IsPrincipalRemainingBlankCondition,"",IF(_xlpm.IsPrincipalZeroCondition,"",IF(_xlpm.IsPrincipalLessThenOrEqualToMonthlyPaymentCondition,$H281,_xlpm.PrincipalOwedCalculation)))),
_xlpm.Calculation
)</f>
        <v>669.07857727512135</v>
      </c>
      <c r="H282" s="100">
        <f t="shared" ref="H282:H345" si="29">_xlfn.LET(
_xlpm.StartingBalanceGreaterThanPrincipalOwedPlusPrepaymentCondition,$E282&gt;=$G282,
_xlpm.IsPrincpalOwedPlusPrepaymentLessThanOrEqualToPrincipalRemainingCondition,ROUND($G282,2)&lt;=ROUND($H281,2),
_xlpm.IsCurrentPrincapalOwedAmtGreaterThanPrevPrincipalOwedCondition,$G281&gt;$H281,
_xlpm.IsPrincipalZeroCondition,ROUND($H281,2) = 0,
_xlpm.IsPrincipalRemainingBlankCondition,$H281="",
_xlpm.IsPeriodBlankCondition,ISBLANK($A282),
_xlpm.Calculation,IF(_xlpm.IsPeriodBlankCondition,"",IF(_xlpm.IsPrincipalRemainingBlankCondition,"",IF(_xlpm.IsPrincipalZeroCondition,"",IF(_xlpm.StartingBalanceGreaterThanPrincipalOwedPlusPrepaymentCondition,$E282-$G282,0)))),
_xlpm.Calculation
)</f>
        <v>109362.74799660101</v>
      </c>
      <c r="I282" s="100">
        <f t="shared" ref="I282:I345" si="30">_xlfn.LET(
_xlpm.PrincpalRemainingCalculation,$B$11,
_xlpm.IsPrincipalZeroCondition,ROUND($H281,2) = 0,
_xlpm.IsPrincipalRemainingBlankCondition,$H281="",
_xlpm.IsPeriodBlankCondition,ISBLANK($A282),
_xlpm.Calculation,IF(_xlpm.IsPeriodBlankCondition,"",IF(_xlpm.IsPrincipalRemainingBlankCondition,"",IF(_xlpm.IsPrincipalZeroCondition,"",_xlpm.PrincpalRemainingCalculation))),
_xlpm.Calculation
)</f>
        <v>500</v>
      </c>
      <c r="J282" s="100" t="str">
        <f t="shared" ref="J282:J345" si="31">_xlfn.LET(
_xlpm.IsPrincipalRemainingLessThanOrEqualToPMICutoffAmtCondition,$H281&lt;=$B$2*(1-$B$13),
_xlpm.PMIMonthlyPayment,$B$17,
_xlpm.IsPrincipalZeroCondition,ROUND($H281,2) = 0,
_xlpm.IsPrincipalRemainingBlankCondition,$H281="",
_xlpm.IsPeriodBlankCondition,ISBLANK($A282),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282" s="100">
        <f t="shared" si="27"/>
        <v>2086.0104653907556</v>
      </c>
      <c r="N282" s="100"/>
    </row>
    <row r="283" spans="1:14" x14ac:dyDescent="0.3">
      <c r="A283" s="92">
        <v>258</v>
      </c>
      <c r="B283" s="116">
        <f t="shared" ref="B283:B346" si="32">IF(ISBLANK($A283),"",EDATE($B282,1))</f>
        <v>51653</v>
      </c>
      <c r="C283" s="152">
        <f>IF(ISBLANK($A283),"",'Variable Rate Mortgage Schedule'!$C286)</f>
        <v>0.1</v>
      </c>
      <c r="D283" s="153">
        <f>_xlfn.LET(
_xlpm.Payment,IF(OR($C283&lt;&gt;$C282,$C282=""),-PMT($C283/12,COUNT($A283:$A$625),$H282),$D282),
_xlpm.IsPrincipalRemainingZeroCondition,ROUND($H282,2)=0,
_xlpm.IsPrincipalRemainingBlankCondition,$H282="",
_xlpm.IsPeriodBlankCondition,ISBLANK($A283),
_xlpm.Calculation,IF(_xlpm.IsPeriodBlankCondition,"",IF(_xlpm.IsPrincipalRemainingBlankCondition,"",IF(_xlpm.IsPrincipalRemainingZeroCondition,"",_xlpm.Payment))),
_xlpm.Calculation
)</f>
        <v>1586.0104653907558</v>
      </c>
      <c r="E283" s="100">
        <f t="shared" ref="E283:E346" si="33">_xlfn.LET(
_xlpm.StartingPrincipalBalance,$H282,
_xlpm.IsPrincipalRemainingZeroCondition,ROUND($H282,2)=0,
_xlpm.IsPrincipalRemainingBlankCondition,$H282="",
_xlpm.IsPeriodBlankCondition,ISBLANK($A283),
_xlpm.Calculation,IF(_xlpm.IsPeriodBlankCondition,"",IF(_xlpm.IsPrincipalRemainingBlankCondition,"",IF(_xlpm.IsPrincipalRemainingZeroCondition,"",_xlpm.StartingPrincipalBalance))),
_xlpm.Calculation
)</f>
        <v>109362.74799660101</v>
      </c>
      <c r="F283" s="100" cm="1">
        <f t="array" ref="F283">_xlfn.LET(
_xlpm.InterestCalculation,$H282*($C283/12),
_xlpm.IsPrincipalRemainingZeroCondition,ROUND($H282,2)=0,
_xlpm.IsPrincipalRemainingBlankCondition,$H282="",
_xlpm.IsPeriodBlankCondition,ISBLANK($A283),
_xlpm.Calculation,IF(_xlpm.IsPeriodBlankCondition,"",IF(_xlpm.IsPrincipalRemainingBlankCondition,"",IF(_xlpm.IsPrincipalRemainingZeroCondition,"",_xlpm.InterestCalculation))),
_xlpm.Calculation
)</f>
        <v>911.35623330500846</v>
      </c>
      <c r="G283" s="100">
        <f t="shared" si="28"/>
        <v>674.65423208574737</v>
      </c>
      <c r="H283" s="100">
        <f t="shared" si="29"/>
        <v>108688.09376451527</v>
      </c>
      <c r="I283" s="100">
        <f t="shared" si="30"/>
        <v>500</v>
      </c>
      <c r="J283" s="100" t="str">
        <f t="shared" si="31"/>
        <v/>
      </c>
      <c r="K283" s="100">
        <f t="shared" ref="K283:K346" si="34">_xlfn.LET(
_xlpm.IfPMIOwedIsBlank,IF($J283 = "",0,$J283),
_xlpm.TotalMonthlyPaymentCalculation,$F283+$G283+$I283+_xlpm.IfPMIOwedIsBlank,
_xlpm.IsPrincipalZeroCondition,ROUND($H282,2) = 0,
_xlpm.IsPrincipalRemainingBlankCondition,$H282="",
_xlpm.IsPeriodBlankCondition,ISBLANK($A283),
_xlpm.Calculation,IF(_xlpm.IsPeriodBlankCondition,"",IF(_xlpm.IsPrincipalRemainingBlankCondition,"",IF(_xlpm.IsPrincipalZeroCondition,"",_xlpm.TotalMonthlyPaymentCalculation))),
_xlpm.Calculation
)</f>
        <v>2086.0104653907556</v>
      </c>
      <c r="N283" s="100"/>
    </row>
    <row r="284" spans="1:14" x14ac:dyDescent="0.3">
      <c r="A284" s="92">
        <v>259</v>
      </c>
      <c r="B284" s="116">
        <f t="shared" si="32"/>
        <v>51683</v>
      </c>
      <c r="C284" s="152">
        <f>IF(ISBLANK($A284),"",'Variable Rate Mortgage Schedule'!$C287)</f>
        <v>0.1</v>
      </c>
      <c r="D284" s="153">
        <f>_xlfn.LET(
_xlpm.Payment,IF(OR($C284&lt;&gt;$C283,$C283=""),-PMT($C284/12,COUNT($A284:$A$625),$H283),$D283),
_xlpm.IsPrincipalRemainingZeroCondition,ROUND($H283,2)=0,
_xlpm.IsPrincipalRemainingBlankCondition,$H283="",
_xlpm.IsPeriodBlankCondition,ISBLANK($A284),
_xlpm.Calculation,IF(_xlpm.IsPeriodBlankCondition,"",IF(_xlpm.IsPrincipalRemainingBlankCondition,"",IF(_xlpm.IsPrincipalRemainingZeroCondition,"",_xlpm.Payment))),
_xlpm.Calculation
)</f>
        <v>1586.0104653907558</v>
      </c>
      <c r="E284" s="100">
        <f t="shared" si="33"/>
        <v>108688.09376451527</v>
      </c>
      <c r="F284" s="100" cm="1">
        <f t="array" ref="F284">_xlfn.LET(
_xlpm.InterestCalculation,$H283*($C284/12),
_xlpm.IsPrincipalRemainingZeroCondition,ROUND($H283,2)=0,
_xlpm.IsPrincipalRemainingBlankCondition,$H283="",
_xlpm.IsPeriodBlankCondition,ISBLANK($A284),
_xlpm.Calculation,IF(_xlpm.IsPeriodBlankCondition,"",IF(_xlpm.IsPrincipalRemainingBlankCondition,"",IF(_xlpm.IsPrincipalRemainingZeroCondition,"",_xlpm.InterestCalculation))),
_xlpm.Calculation
)</f>
        <v>905.73411470429392</v>
      </c>
      <c r="G284" s="100">
        <f t="shared" si="28"/>
        <v>680.27635068646191</v>
      </c>
      <c r="H284" s="100">
        <f t="shared" si="29"/>
        <v>108007.81741382882</v>
      </c>
      <c r="I284" s="100">
        <f t="shared" si="30"/>
        <v>500</v>
      </c>
      <c r="J284" s="100" t="str">
        <f t="shared" si="31"/>
        <v/>
      </c>
      <c r="K284" s="100">
        <f t="shared" si="34"/>
        <v>2086.0104653907556</v>
      </c>
      <c r="N284" s="100"/>
    </row>
    <row r="285" spans="1:14" x14ac:dyDescent="0.3">
      <c r="A285" s="92">
        <v>260</v>
      </c>
      <c r="B285" s="116">
        <f t="shared" si="32"/>
        <v>51714</v>
      </c>
      <c r="C285" s="152">
        <f>IF(ISBLANK($A285),"",'Variable Rate Mortgage Schedule'!$C288)</f>
        <v>0.1</v>
      </c>
      <c r="D285" s="153">
        <f>_xlfn.LET(
_xlpm.Payment,IF(OR($C285&lt;&gt;$C284,$C284=""),-PMT($C285/12,COUNT($A285:$A$625),$H284),$D284),
_xlpm.IsPrincipalRemainingZeroCondition,ROUND($H284,2)=0,
_xlpm.IsPrincipalRemainingBlankCondition,$H284="",
_xlpm.IsPeriodBlankCondition,ISBLANK($A285),
_xlpm.Calculation,IF(_xlpm.IsPeriodBlankCondition,"",IF(_xlpm.IsPrincipalRemainingBlankCondition,"",IF(_xlpm.IsPrincipalRemainingZeroCondition,"",_xlpm.Payment))),
_xlpm.Calculation
)</f>
        <v>1586.0104653907558</v>
      </c>
      <c r="E285" s="100">
        <f t="shared" si="33"/>
        <v>108007.81741382882</v>
      </c>
      <c r="F285" s="100" cm="1">
        <f t="array" ref="F285">_xlfn.LET(
_xlpm.InterestCalculation,$H284*($C285/12),
_xlpm.IsPrincipalRemainingZeroCondition,ROUND($H284,2)=0,
_xlpm.IsPrincipalRemainingBlankCondition,$H284="",
_xlpm.IsPeriodBlankCondition,ISBLANK($A285),
_xlpm.Calculation,IF(_xlpm.IsPeriodBlankCondition,"",IF(_xlpm.IsPrincipalRemainingBlankCondition,"",IF(_xlpm.IsPrincipalRemainingZeroCondition,"",_xlpm.InterestCalculation))),
_xlpm.Calculation
)</f>
        <v>900.06514511524017</v>
      </c>
      <c r="G285" s="100">
        <f t="shared" si="28"/>
        <v>685.94532027551566</v>
      </c>
      <c r="H285" s="100">
        <f t="shared" si="29"/>
        <v>107321.87209355331</v>
      </c>
      <c r="I285" s="100">
        <f t="shared" si="30"/>
        <v>500</v>
      </c>
      <c r="J285" s="100" t="str">
        <f t="shared" si="31"/>
        <v/>
      </c>
      <c r="K285" s="100">
        <f t="shared" si="34"/>
        <v>2086.0104653907556</v>
      </c>
      <c r="N285" s="100"/>
    </row>
    <row r="286" spans="1:14" x14ac:dyDescent="0.3">
      <c r="A286" s="92">
        <v>261</v>
      </c>
      <c r="B286" s="116">
        <f t="shared" si="32"/>
        <v>51745</v>
      </c>
      <c r="C286" s="152">
        <f>IF(ISBLANK($A286),"",'Variable Rate Mortgage Schedule'!$C289)</f>
        <v>0.1</v>
      </c>
      <c r="D286" s="153">
        <f>_xlfn.LET(
_xlpm.Payment,IF(OR($C286&lt;&gt;$C285,$C285=""),-PMT($C286/12,COUNT($A286:$A$625),$H285),$D285),
_xlpm.IsPrincipalRemainingZeroCondition,ROUND($H285,2)=0,
_xlpm.IsPrincipalRemainingBlankCondition,$H285="",
_xlpm.IsPeriodBlankCondition,ISBLANK($A286),
_xlpm.Calculation,IF(_xlpm.IsPeriodBlankCondition,"",IF(_xlpm.IsPrincipalRemainingBlankCondition,"",IF(_xlpm.IsPrincipalRemainingZeroCondition,"",_xlpm.Payment))),
_xlpm.Calculation
)</f>
        <v>1586.0104653907558</v>
      </c>
      <c r="E286" s="100">
        <f t="shared" si="33"/>
        <v>107321.87209355331</v>
      </c>
      <c r="F286" s="100" cm="1">
        <f t="array" ref="F286">_xlfn.LET(
_xlpm.InterestCalculation,$H285*($C286/12),
_xlpm.IsPrincipalRemainingZeroCondition,ROUND($H285,2)=0,
_xlpm.IsPrincipalRemainingBlankCondition,$H285="",
_xlpm.IsPeriodBlankCondition,ISBLANK($A286),
_xlpm.Calculation,IF(_xlpm.IsPeriodBlankCondition,"",IF(_xlpm.IsPrincipalRemainingBlankCondition,"",IF(_xlpm.IsPrincipalRemainingZeroCondition,"",_xlpm.InterestCalculation))),
_xlpm.Calculation
)</f>
        <v>894.34893411294422</v>
      </c>
      <c r="G286" s="100">
        <f t="shared" si="28"/>
        <v>691.6615312778116</v>
      </c>
      <c r="H286" s="100">
        <f t="shared" si="29"/>
        <v>106630.21056227549</v>
      </c>
      <c r="I286" s="100">
        <f t="shared" si="30"/>
        <v>500</v>
      </c>
      <c r="J286" s="100" t="str">
        <f t="shared" si="31"/>
        <v/>
      </c>
      <c r="K286" s="100">
        <f t="shared" si="34"/>
        <v>2086.0104653907556</v>
      </c>
      <c r="N286" s="100"/>
    </row>
    <row r="287" spans="1:14" x14ac:dyDescent="0.3">
      <c r="A287" s="92">
        <v>262</v>
      </c>
      <c r="B287" s="116">
        <f t="shared" si="32"/>
        <v>51775</v>
      </c>
      <c r="C287" s="152">
        <f>IF(ISBLANK($A287),"",'Variable Rate Mortgage Schedule'!$C290)</f>
        <v>0.1</v>
      </c>
      <c r="D287" s="153">
        <f>_xlfn.LET(
_xlpm.Payment,IF(OR($C287&lt;&gt;$C286,$C286=""),-PMT($C287/12,COUNT($A287:$A$625),$H286),$D286),
_xlpm.IsPrincipalRemainingZeroCondition,ROUND($H286,2)=0,
_xlpm.IsPrincipalRemainingBlankCondition,$H286="",
_xlpm.IsPeriodBlankCondition,ISBLANK($A287),
_xlpm.Calculation,IF(_xlpm.IsPeriodBlankCondition,"",IF(_xlpm.IsPrincipalRemainingBlankCondition,"",IF(_xlpm.IsPrincipalRemainingZeroCondition,"",_xlpm.Payment))),
_xlpm.Calculation
)</f>
        <v>1586.0104653907558</v>
      </c>
      <c r="E287" s="100">
        <f t="shared" si="33"/>
        <v>106630.21056227549</v>
      </c>
      <c r="F287" s="100" cm="1">
        <f t="array" ref="F287">_xlfn.LET(
_xlpm.InterestCalculation,$H286*($C287/12),
_xlpm.IsPrincipalRemainingZeroCondition,ROUND($H286,2)=0,
_xlpm.IsPrincipalRemainingBlankCondition,$H286="",
_xlpm.IsPeriodBlankCondition,ISBLANK($A287),
_xlpm.Calculation,IF(_xlpm.IsPeriodBlankCondition,"",IF(_xlpm.IsPrincipalRemainingBlankCondition,"",IF(_xlpm.IsPrincipalRemainingZeroCondition,"",_xlpm.InterestCalculation))),
_xlpm.Calculation
)</f>
        <v>888.58508801896244</v>
      </c>
      <c r="G287" s="100">
        <f t="shared" si="28"/>
        <v>697.42537737179339</v>
      </c>
      <c r="H287" s="100">
        <f t="shared" si="29"/>
        <v>105932.7851849037</v>
      </c>
      <c r="I287" s="100">
        <f t="shared" si="30"/>
        <v>500</v>
      </c>
      <c r="J287" s="100" t="str">
        <f t="shared" si="31"/>
        <v/>
      </c>
      <c r="K287" s="100">
        <f t="shared" si="34"/>
        <v>2086.0104653907556</v>
      </c>
      <c r="N287" s="100"/>
    </row>
    <row r="288" spans="1:14" x14ac:dyDescent="0.3">
      <c r="A288" s="92">
        <v>263</v>
      </c>
      <c r="B288" s="116">
        <f t="shared" si="32"/>
        <v>51806</v>
      </c>
      <c r="C288" s="152">
        <f>IF(ISBLANK($A288),"",'Variable Rate Mortgage Schedule'!$C291)</f>
        <v>0.1</v>
      </c>
      <c r="D288" s="153">
        <f>_xlfn.LET(
_xlpm.Payment,IF(OR($C288&lt;&gt;$C287,$C287=""),-PMT($C288/12,COUNT($A288:$A$625),$H287),$D287),
_xlpm.IsPrincipalRemainingZeroCondition,ROUND($H287,2)=0,
_xlpm.IsPrincipalRemainingBlankCondition,$H287="",
_xlpm.IsPeriodBlankCondition,ISBLANK($A288),
_xlpm.Calculation,IF(_xlpm.IsPeriodBlankCondition,"",IF(_xlpm.IsPrincipalRemainingBlankCondition,"",IF(_xlpm.IsPrincipalRemainingZeroCondition,"",_xlpm.Payment))),
_xlpm.Calculation
)</f>
        <v>1586.0104653907558</v>
      </c>
      <c r="E288" s="100">
        <f t="shared" si="33"/>
        <v>105932.7851849037</v>
      </c>
      <c r="F288" s="100" cm="1">
        <f t="array" ref="F288">_xlfn.LET(
_xlpm.InterestCalculation,$H287*($C288/12),
_xlpm.IsPrincipalRemainingZeroCondition,ROUND($H287,2)=0,
_xlpm.IsPrincipalRemainingBlankCondition,$H287="",
_xlpm.IsPeriodBlankCondition,ISBLANK($A288),
_xlpm.Calculation,IF(_xlpm.IsPeriodBlankCondition,"",IF(_xlpm.IsPrincipalRemainingBlankCondition,"",IF(_xlpm.IsPrincipalRemainingZeroCondition,"",_xlpm.InterestCalculation))),
_xlpm.Calculation
)</f>
        <v>882.77320987419751</v>
      </c>
      <c r="G288" s="100">
        <f t="shared" si="28"/>
        <v>703.23725551655832</v>
      </c>
      <c r="H288" s="100">
        <f t="shared" si="29"/>
        <v>105229.54792938713</v>
      </c>
      <c r="I288" s="100">
        <f t="shared" si="30"/>
        <v>500</v>
      </c>
      <c r="J288" s="100" t="str">
        <f t="shared" si="31"/>
        <v/>
      </c>
      <c r="K288" s="100">
        <f t="shared" si="34"/>
        <v>2086.0104653907556</v>
      </c>
      <c r="N288" s="100"/>
    </row>
    <row r="289" spans="1:14" x14ac:dyDescent="0.3">
      <c r="A289" s="92">
        <v>264</v>
      </c>
      <c r="B289" s="116">
        <f t="shared" si="32"/>
        <v>51836</v>
      </c>
      <c r="C289" s="152">
        <f>IF(ISBLANK($A289),"",'Variable Rate Mortgage Schedule'!$C292)</f>
        <v>0.1</v>
      </c>
      <c r="D289" s="153">
        <f>_xlfn.LET(
_xlpm.Payment,IF(OR($C289&lt;&gt;$C288,$C288=""),-PMT($C289/12,COUNT($A289:$A$625),$H288),$D288),
_xlpm.IsPrincipalRemainingZeroCondition,ROUND($H288,2)=0,
_xlpm.IsPrincipalRemainingBlankCondition,$H288="",
_xlpm.IsPeriodBlankCondition,ISBLANK($A289),
_xlpm.Calculation,IF(_xlpm.IsPeriodBlankCondition,"",IF(_xlpm.IsPrincipalRemainingBlankCondition,"",IF(_xlpm.IsPrincipalRemainingZeroCondition,"",_xlpm.Payment))),
_xlpm.Calculation
)</f>
        <v>1586.0104653907558</v>
      </c>
      <c r="E289" s="100">
        <f t="shared" si="33"/>
        <v>105229.54792938713</v>
      </c>
      <c r="F289" s="100" cm="1">
        <f t="array" ref="F289">_xlfn.LET(
_xlpm.InterestCalculation,$H288*($C289/12),
_xlpm.IsPrincipalRemainingZeroCondition,ROUND($H288,2)=0,
_xlpm.IsPrincipalRemainingBlankCondition,$H288="",
_xlpm.IsPeriodBlankCondition,ISBLANK($A289),
_xlpm.Calculation,IF(_xlpm.IsPeriodBlankCondition,"",IF(_xlpm.IsPrincipalRemainingBlankCondition,"",IF(_xlpm.IsPrincipalRemainingZeroCondition,"",_xlpm.InterestCalculation))),
_xlpm.Calculation
)</f>
        <v>876.91289941155947</v>
      </c>
      <c r="G289" s="100">
        <f t="shared" si="28"/>
        <v>709.09756597919636</v>
      </c>
      <c r="H289" s="100">
        <f t="shared" si="29"/>
        <v>104520.45036340793</v>
      </c>
      <c r="I289" s="100">
        <f t="shared" si="30"/>
        <v>500</v>
      </c>
      <c r="J289" s="100" t="str">
        <f t="shared" si="31"/>
        <v/>
      </c>
      <c r="K289" s="100">
        <f t="shared" si="34"/>
        <v>2086.0104653907556</v>
      </c>
      <c r="N289" s="100"/>
    </row>
    <row r="290" spans="1:14" x14ac:dyDescent="0.3">
      <c r="A290" s="92">
        <v>265</v>
      </c>
      <c r="B290" s="116">
        <f t="shared" si="32"/>
        <v>51867</v>
      </c>
      <c r="C290" s="152">
        <f>IF(ISBLANK($A290),"",'Variable Rate Mortgage Schedule'!$C293)</f>
        <v>0.1</v>
      </c>
      <c r="D290" s="153">
        <f>_xlfn.LET(
_xlpm.Payment,IF(OR($C290&lt;&gt;$C289,$C289=""),-PMT($C290/12,COUNT($A290:$A$625),$H289),$D289),
_xlpm.IsPrincipalRemainingZeroCondition,ROUND($H289,2)=0,
_xlpm.IsPrincipalRemainingBlankCondition,$H289="",
_xlpm.IsPeriodBlankCondition,ISBLANK($A290),
_xlpm.Calculation,IF(_xlpm.IsPeriodBlankCondition,"",IF(_xlpm.IsPrincipalRemainingBlankCondition,"",IF(_xlpm.IsPrincipalRemainingZeroCondition,"",_xlpm.Payment))),
_xlpm.Calculation
)</f>
        <v>1586.0104653907558</v>
      </c>
      <c r="E290" s="100">
        <f t="shared" si="33"/>
        <v>104520.45036340793</v>
      </c>
      <c r="F290" s="100" cm="1">
        <f t="array" ref="F290">_xlfn.LET(
_xlpm.InterestCalculation,$H289*($C290/12),
_xlpm.IsPrincipalRemainingZeroCondition,ROUND($H289,2)=0,
_xlpm.IsPrincipalRemainingBlankCondition,$H289="",
_xlpm.IsPeriodBlankCondition,ISBLANK($A290),
_xlpm.Calculation,IF(_xlpm.IsPeriodBlankCondition,"",IF(_xlpm.IsPrincipalRemainingBlankCondition,"",IF(_xlpm.IsPrincipalRemainingZeroCondition,"",_xlpm.InterestCalculation))),
_xlpm.Calculation
)</f>
        <v>871.00375302839939</v>
      </c>
      <c r="G290" s="100">
        <f t="shared" si="28"/>
        <v>715.00671236235644</v>
      </c>
      <c r="H290" s="100">
        <f t="shared" si="29"/>
        <v>103805.44365104557</v>
      </c>
      <c r="I290" s="100">
        <f t="shared" si="30"/>
        <v>500</v>
      </c>
      <c r="J290" s="100" t="str">
        <f t="shared" si="31"/>
        <v/>
      </c>
      <c r="K290" s="100">
        <f t="shared" si="34"/>
        <v>2086.0104653907556</v>
      </c>
      <c r="N290" s="100"/>
    </row>
    <row r="291" spans="1:14" x14ac:dyDescent="0.3">
      <c r="A291" s="92">
        <v>266</v>
      </c>
      <c r="B291" s="116">
        <f t="shared" si="32"/>
        <v>51898</v>
      </c>
      <c r="C291" s="152">
        <f>IF(ISBLANK($A291),"",'Variable Rate Mortgage Schedule'!$C294)</f>
        <v>0.1</v>
      </c>
      <c r="D291" s="153">
        <f>_xlfn.LET(
_xlpm.Payment,IF(OR($C291&lt;&gt;$C290,$C290=""),-PMT($C291/12,COUNT($A291:$A$625),$H290),$D290),
_xlpm.IsPrincipalRemainingZeroCondition,ROUND($H290,2)=0,
_xlpm.IsPrincipalRemainingBlankCondition,$H290="",
_xlpm.IsPeriodBlankCondition,ISBLANK($A291),
_xlpm.Calculation,IF(_xlpm.IsPeriodBlankCondition,"",IF(_xlpm.IsPrincipalRemainingBlankCondition,"",IF(_xlpm.IsPrincipalRemainingZeroCondition,"",_xlpm.Payment))),
_xlpm.Calculation
)</f>
        <v>1586.0104653907558</v>
      </c>
      <c r="E291" s="100">
        <f t="shared" si="33"/>
        <v>103805.44365104557</v>
      </c>
      <c r="F291" s="100" cm="1">
        <f t="array" ref="F291">_xlfn.LET(
_xlpm.InterestCalculation,$H290*($C291/12),
_xlpm.IsPrincipalRemainingZeroCondition,ROUND($H290,2)=0,
_xlpm.IsPrincipalRemainingBlankCondition,$H290="",
_xlpm.IsPeriodBlankCondition,ISBLANK($A291),
_xlpm.Calculation,IF(_xlpm.IsPeriodBlankCondition,"",IF(_xlpm.IsPrincipalRemainingBlankCondition,"",IF(_xlpm.IsPrincipalRemainingZeroCondition,"",_xlpm.InterestCalculation))),
_xlpm.Calculation
)</f>
        <v>865.04536375871305</v>
      </c>
      <c r="G291" s="100">
        <f t="shared" si="28"/>
        <v>720.96510163204277</v>
      </c>
      <c r="H291" s="100">
        <f t="shared" si="29"/>
        <v>103084.47854941353</v>
      </c>
      <c r="I291" s="100">
        <f t="shared" si="30"/>
        <v>500</v>
      </c>
      <c r="J291" s="100" t="str">
        <f t="shared" si="31"/>
        <v/>
      </c>
      <c r="K291" s="100">
        <f t="shared" si="34"/>
        <v>2086.0104653907556</v>
      </c>
      <c r="N291" s="100"/>
    </row>
    <row r="292" spans="1:14" x14ac:dyDescent="0.3">
      <c r="A292" s="92">
        <v>267</v>
      </c>
      <c r="B292" s="116">
        <f t="shared" si="32"/>
        <v>51926</v>
      </c>
      <c r="C292" s="152">
        <f>IF(ISBLANK($A292),"",'Variable Rate Mortgage Schedule'!$C295)</f>
        <v>0.1</v>
      </c>
      <c r="D292" s="153">
        <f>_xlfn.LET(
_xlpm.Payment,IF(OR($C292&lt;&gt;$C291,$C291=""),-PMT($C292/12,COUNT($A292:$A$625),$H291),$D291),
_xlpm.IsPrincipalRemainingZeroCondition,ROUND($H291,2)=0,
_xlpm.IsPrincipalRemainingBlankCondition,$H291="",
_xlpm.IsPeriodBlankCondition,ISBLANK($A292),
_xlpm.Calculation,IF(_xlpm.IsPeriodBlankCondition,"",IF(_xlpm.IsPrincipalRemainingBlankCondition,"",IF(_xlpm.IsPrincipalRemainingZeroCondition,"",_xlpm.Payment))),
_xlpm.Calculation
)</f>
        <v>1586.0104653907558</v>
      </c>
      <c r="E292" s="100">
        <f t="shared" si="33"/>
        <v>103084.47854941353</v>
      </c>
      <c r="F292" s="100" cm="1">
        <f t="array" ref="F292">_xlfn.LET(
_xlpm.InterestCalculation,$H291*($C292/12),
_xlpm.IsPrincipalRemainingZeroCondition,ROUND($H291,2)=0,
_xlpm.IsPrincipalRemainingBlankCondition,$H291="",
_xlpm.IsPeriodBlankCondition,ISBLANK($A292),
_xlpm.Calculation,IF(_xlpm.IsPeriodBlankCondition,"",IF(_xlpm.IsPrincipalRemainingBlankCondition,"",IF(_xlpm.IsPrincipalRemainingZeroCondition,"",_xlpm.InterestCalculation))),
_xlpm.Calculation
)</f>
        <v>859.03732124511271</v>
      </c>
      <c r="G292" s="100">
        <f t="shared" si="28"/>
        <v>726.97314414564312</v>
      </c>
      <c r="H292" s="100">
        <f t="shared" si="29"/>
        <v>102357.50540526789</v>
      </c>
      <c r="I292" s="100">
        <f t="shared" si="30"/>
        <v>500</v>
      </c>
      <c r="J292" s="100" t="str">
        <f t="shared" si="31"/>
        <v/>
      </c>
      <c r="K292" s="100">
        <f t="shared" si="34"/>
        <v>2086.0104653907556</v>
      </c>
      <c r="N292" s="100"/>
    </row>
    <row r="293" spans="1:14" x14ac:dyDescent="0.3">
      <c r="A293" s="92">
        <v>268</v>
      </c>
      <c r="B293" s="116">
        <f t="shared" si="32"/>
        <v>51957</v>
      </c>
      <c r="C293" s="152">
        <f>IF(ISBLANK($A293),"",'Variable Rate Mortgage Schedule'!$C296)</f>
        <v>0.1</v>
      </c>
      <c r="D293" s="153">
        <f>_xlfn.LET(
_xlpm.Payment,IF(OR($C293&lt;&gt;$C292,$C292=""),-PMT($C293/12,COUNT($A293:$A$625),$H292),$D292),
_xlpm.IsPrincipalRemainingZeroCondition,ROUND($H292,2)=0,
_xlpm.IsPrincipalRemainingBlankCondition,$H292="",
_xlpm.IsPeriodBlankCondition,ISBLANK($A293),
_xlpm.Calculation,IF(_xlpm.IsPeriodBlankCondition,"",IF(_xlpm.IsPrincipalRemainingBlankCondition,"",IF(_xlpm.IsPrincipalRemainingZeroCondition,"",_xlpm.Payment))),
_xlpm.Calculation
)</f>
        <v>1586.0104653907558</v>
      </c>
      <c r="E293" s="100">
        <f t="shared" si="33"/>
        <v>102357.50540526789</v>
      </c>
      <c r="F293" s="100" cm="1">
        <f t="array" ref="F293">_xlfn.LET(
_xlpm.InterestCalculation,$H292*($C293/12),
_xlpm.IsPrincipalRemainingZeroCondition,ROUND($H292,2)=0,
_xlpm.IsPrincipalRemainingBlankCondition,$H292="",
_xlpm.IsPeriodBlankCondition,ISBLANK($A293),
_xlpm.Calculation,IF(_xlpm.IsPeriodBlankCondition,"",IF(_xlpm.IsPrincipalRemainingBlankCondition,"",IF(_xlpm.IsPrincipalRemainingZeroCondition,"",_xlpm.InterestCalculation))),
_xlpm.Calculation
)</f>
        <v>852.97921171056578</v>
      </c>
      <c r="G293" s="100">
        <f t="shared" si="28"/>
        <v>733.03125368019005</v>
      </c>
      <c r="H293" s="100">
        <f t="shared" si="29"/>
        <v>101624.4741515877</v>
      </c>
      <c r="I293" s="100">
        <f t="shared" si="30"/>
        <v>500</v>
      </c>
      <c r="J293" s="100" t="str">
        <f t="shared" si="31"/>
        <v/>
      </c>
      <c r="K293" s="100">
        <f t="shared" si="34"/>
        <v>2086.0104653907556</v>
      </c>
      <c r="N293" s="100"/>
    </row>
    <row r="294" spans="1:14" x14ac:dyDescent="0.3">
      <c r="A294" s="92">
        <v>269</v>
      </c>
      <c r="B294" s="116">
        <f t="shared" si="32"/>
        <v>51987</v>
      </c>
      <c r="C294" s="152">
        <f>IF(ISBLANK($A294),"",'Variable Rate Mortgage Schedule'!$C297)</f>
        <v>0.1</v>
      </c>
      <c r="D294" s="153">
        <f>_xlfn.LET(
_xlpm.Payment,IF(OR($C294&lt;&gt;$C293,$C293=""),-PMT($C294/12,COUNT($A294:$A$625),$H293),$D293),
_xlpm.IsPrincipalRemainingZeroCondition,ROUND($H293,2)=0,
_xlpm.IsPrincipalRemainingBlankCondition,$H293="",
_xlpm.IsPeriodBlankCondition,ISBLANK($A294),
_xlpm.Calculation,IF(_xlpm.IsPeriodBlankCondition,"",IF(_xlpm.IsPrincipalRemainingBlankCondition,"",IF(_xlpm.IsPrincipalRemainingZeroCondition,"",_xlpm.Payment))),
_xlpm.Calculation
)</f>
        <v>1586.0104653907558</v>
      </c>
      <c r="E294" s="100">
        <f t="shared" si="33"/>
        <v>101624.4741515877</v>
      </c>
      <c r="F294" s="100" cm="1">
        <f t="array" ref="F294">_xlfn.LET(
_xlpm.InterestCalculation,$H293*($C294/12),
_xlpm.IsPrincipalRemainingZeroCondition,ROUND($H293,2)=0,
_xlpm.IsPrincipalRemainingBlankCondition,$H293="",
_xlpm.IsPeriodBlankCondition,ISBLANK($A294),
_xlpm.Calculation,IF(_xlpm.IsPeriodBlankCondition,"",IF(_xlpm.IsPrincipalRemainingBlankCondition,"",IF(_xlpm.IsPrincipalRemainingZeroCondition,"",_xlpm.InterestCalculation))),
_xlpm.Calculation
)</f>
        <v>846.87061792989743</v>
      </c>
      <c r="G294" s="100">
        <f t="shared" si="28"/>
        <v>739.13984746085839</v>
      </c>
      <c r="H294" s="100">
        <f t="shared" si="29"/>
        <v>100885.33430412684</v>
      </c>
      <c r="I294" s="100">
        <f t="shared" si="30"/>
        <v>500</v>
      </c>
      <c r="J294" s="100" t="str">
        <f t="shared" si="31"/>
        <v/>
      </c>
      <c r="K294" s="100">
        <f t="shared" si="34"/>
        <v>2086.0104653907556</v>
      </c>
      <c r="N294" s="100"/>
    </row>
    <row r="295" spans="1:14" x14ac:dyDescent="0.3">
      <c r="A295" s="92">
        <v>270</v>
      </c>
      <c r="B295" s="116">
        <f t="shared" si="32"/>
        <v>52018</v>
      </c>
      <c r="C295" s="152">
        <f>IF(ISBLANK($A295),"",'Variable Rate Mortgage Schedule'!$C298)</f>
        <v>0.1</v>
      </c>
      <c r="D295" s="153">
        <f>_xlfn.LET(
_xlpm.Payment,IF(OR($C295&lt;&gt;$C294,$C294=""),-PMT($C295/12,COUNT($A295:$A$625),$H294),$D294),
_xlpm.IsPrincipalRemainingZeroCondition,ROUND($H294,2)=0,
_xlpm.IsPrincipalRemainingBlankCondition,$H294="",
_xlpm.IsPeriodBlankCondition,ISBLANK($A295),
_xlpm.Calculation,IF(_xlpm.IsPeriodBlankCondition,"",IF(_xlpm.IsPrincipalRemainingBlankCondition,"",IF(_xlpm.IsPrincipalRemainingZeroCondition,"",_xlpm.Payment))),
_xlpm.Calculation
)</f>
        <v>1586.0104653907558</v>
      </c>
      <c r="E295" s="100">
        <f t="shared" si="33"/>
        <v>100885.33430412684</v>
      </c>
      <c r="F295" s="100" cm="1">
        <f t="array" ref="F295">_xlfn.LET(
_xlpm.InterestCalculation,$H294*($C295/12),
_xlpm.IsPrincipalRemainingZeroCondition,ROUND($H294,2)=0,
_xlpm.IsPrincipalRemainingBlankCondition,$H294="",
_xlpm.IsPeriodBlankCondition,ISBLANK($A295),
_xlpm.Calculation,IF(_xlpm.IsPeriodBlankCondition,"",IF(_xlpm.IsPrincipalRemainingBlankCondition,"",IF(_xlpm.IsPrincipalRemainingZeroCondition,"",_xlpm.InterestCalculation))),
_xlpm.Calculation
)</f>
        <v>840.71111920105693</v>
      </c>
      <c r="G295" s="100">
        <f t="shared" si="28"/>
        <v>745.29934618969889</v>
      </c>
      <c r="H295" s="100">
        <f t="shared" si="29"/>
        <v>100140.03495793714</v>
      </c>
      <c r="I295" s="100">
        <f t="shared" si="30"/>
        <v>500</v>
      </c>
      <c r="J295" s="100" t="str">
        <f t="shared" si="31"/>
        <v/>
      </c>
      <c r="K295" s="100">
        <f t="shared" si="34"/>
        <v>2086.0104653907556</v>
      </c>
      <c r="N295" s="100"/>
    </row>
    <row r="296" spans="1:14" x14ac:dyDescent="0.3">
      <c r="A296" s="92">
        <v>271</v>
      </c>
      <c r="B296" s="116">
        <f t="shared" si="32"/>
        <v>52048</v>
      </c>
      <c r="C296" s="152">
        <f>IF(ISBLANK($A296),"",'Variable Rate Mortgage Schedule'!$C299)</f>
        <v>0.1</v>
      </c>
      <c r="D296" s="153">
        <f>_xlfn.LET(
_xlpm.Payment,IF(OR($C296&lt;&gt;$C295,$C295=""),-PMT($C296/12,COUNT($A296:$A$625),$H295),$D295),
_xlpm.IsPrincipalRemainingZeroCondition,ROUND($H295,2)=0,
_xlpm.IsPrincipalRemainingBlankCondition,$H295="",
_xlpm.IsPeriodBlankCondition,ISBLANK($A296),
_xlpm.Calculation,IF(_xlpm.IsPeriodBlankCondition,"",IF(_xlpm.IsPrincipalRemainingBlankCondition,"",IF(_xlpm.IsPrincipalRemainingZeroCondition,"",_xlpm.Payment))),
_xlpm.Calculation
)</f>
        <v>1586.0104653907558</v>
      </c>
      <c r="E296" s="100">
        <f t="shared" si="33"/>
        <v>100140.03495793714</v>
      </c>
      <c r="F296" s="100" cm="1">
        <f t="array" ref="F296">_xlfn.LET(
_xlpm.InterestCalculation,$H295*($C296/12),
_xlpm.IsPrincipalRemainingZeroCondition,ROUND($H295,2)=0,
_xlpm.IsPrincipalRemainingBlankCondition,$H295="",
_xlpm.IsPeriodBlankCondition,ISBLANK($A296),
_xlpm.Calculation,IF(_xlpm.IsPeriodBlankCondition,"",IF(_xlpm.IsPrincipalRemainingBlankCondition,"",IF(_xlpm.IsPrincipalRemainingZeroCondition,"",_xlpm.InterestCalculation))),
_xlpm.Calculation
)</f>
        <v>834.50029131614281</v>
      </c>
      <c r="G296" s="100">
        <f t="shared" si="28"/>
        <v>751.51017407461302</v>
      </c>
      <c r="H296" s="100">
        <f t="shared" si="29"/>
        <v>99388.524783862522</v>
      </c>
      <c r="I296" s="100">
        <f t="shared" si="30"/>
        <v>500</v>
      </c>
      <c r="J296" s="100" t="str">
        <f t="shared" si="31"/>
        <v/>
      </c>
      <c r="K296" s="100">
        <f t="shared" si="34"/>
        <v>2086.0104653907556</v>
      </c>
      <c r="N296" s="100"/>
    </row>
    <row r="297" spans="1:14" x14ac:dyDescent="0.3">
      <c r="A297" s="92">
        <v>272</v>
      </c>
      <c r="B297" s="116">
        <f t="shared" si="32"/>
        <v>52079</v>
      </c>
      <c r="C297" s="152">
        <f>IF(ISBLANK($A297),"",'Variable Rate Mortgage Schedule'!$C300)</f>
        <v>0.1</v>
      </c>
      <c r="D297" s="153">
        <f>_xlfn.LET(
_xlpm.Payment,IF(OR($C297&lt;&gt;$C296,$C296=""),-PMT($C297/12,COUNT($A297:$A$625),$H296),$D296),
_xlpm.IsPrincipalRemainingZeroCondition,ROUND($H296,2)=0,
_xlpm.IsPrincipalRemainingBlankCondition,$H296="",
_xlpm.IsPeriodBlankCondition,ISBLANK($A297),
_xlpm.Calculation,IF(_xlpm.IsPeriodBlankCondition,"",IF(_xlpm.IsPrincipalRemainingBlankCondition,"",IF(_xlpm.IsPrincipalRemainingZeroCondition,"",_xlpm.Payment))),
_xlpm.Calculation
)</f>
        <v>1586.0104653907558</v>
      </c>
      <c r="E297" s="100">
        <f t="shared" si="33"/>
        <v>99388.524783862522</v>
      </c>
      <c r="F297" s="100" cm="1">
        <f t="array" ref="F297">_xlfn.LET(
_xlpm.InterestCalculation,$H296*($C297/12),
_xlpm.IsPrincipalRemainingZeroCondition,ROUND($H296,2)=0,
_xlpm.IsPrincipalRemainingBlankCondition,$H296="",
_xlpm.IsPeriodBlankCondition,ISBLANK($A297),
_xlpm.Calculation,IF(_xlpm.IsPeriodBlankCondition,"",IF(_xlpm.IsPrincipalRemainingBlankCondition,"",IF(_xlpm.IsPrincipalRemainingZeroCondition,"",_xlpm.InterestCalculation))),
_xlpm.Calculation
)</f>
        <v>828.23770653218764</v>
      </c>
      <c r="G297" s="100">
        <f t="shared" si="28"/>
        <v>757.77275885856818</v>
      </c>
      <c r="H297" s="100">
        <f t="shared" si="29"/>
        <v>98630.752025003952</v>
      </c>
      <c r="I297" s="100">
        <f t="shared" si="30"/>
        <v>500</v>
      </c>
      <c r="J297" s="100" t="str">
        <f t="shared" si="31"/>
        <v/>
      </c>
      <c r="K297" s="100">
        <f t="shared" si="34"/>
        <v>2086.0104653907556</v>
      </c>
      <c r="N297" s="100"/>
    </row>
    <row r="298" spans="1:14" x14ac:dyDescent="0.3">
      <c r="A298" s="92">
        <v>273</v>
      </c>
      <c r="B298" s="116">
        <f t="shared" si="32"/>
        <v>52110</v>
      </c>
      <c r="C298" s="152">
        <f>IF(ISBLANK($A298),"",'Variable Rate Mortgage Schedule'!$C301)</f>
        <v>0.1</v>
      </c>
      <c r="D298" s="153">
        <f>_xlfn.LET(
_xlpm.Payment,IF(OR($C298&lt;&gt;$C297,$C297=""),-PMT($C298/12,COUNT($A298:$A$625),$H297),$D297),
_xlpm.IsPrincipalRemainingZeroCondition,ROUND($H297,2)=0,
_xlpm.IsPrincipalRemainingBlankCondition,$H297="",
_xlpm.IsPeriodBlankCondition,ISBLANK($A298),
_xlpm.Calculation,IF(_xlpm.IsPeriodBlankCondition,"",IF(_xlpm.IsPrincipalRemainingBlankCondition,"",IF(_xlpm.IsPrincipalRemainingZeroCondition,"",_xlpm.Payment))),
_xlpm.Calculation
)</f>
        <v>1586.0104653907558</v>
      </c>
      <c r="E298" s="100">
        <f t="shared" si="33"/>
        <v>98630.752025003952</v>
      </c>
      <c r="F298" s="100" cm="1">
        <f t="array" ref="F298">_xlfn.LET(
_xlpm.InterestCalculation,$H297*($C298/12),
_xlpm.IsPrincipalRemainingZeroCondition,ROUND($H297,2)=0,
_xlpm.IsPrincipalRemainingBlankCondition,$H297="",
_xlpm.IsPeriodBlankCondition,ISBLANK($A298),
_xlpm.Calculation,IF(_xlpm.IsPeriodBlankCondition,"",IF(_xlpm.IsPrincipalRemainingBlankCondition,"",IF(_xlpm.IsPrincipalRemainingZeroCondition,"",_xlpm.InterestCalculation))),
_xlpm.Calculation
)</f>
        <v>821.92293354169954</v>
      </c>
      <c r="G298" s="100">
        <f t="shared" si="28"/>
        <v>764.08753184905629</v>
      </c>
      <c r="H298" s="100">
        <f t="shared" si="29"/>
        <v>97866.664493154894</v>
      </c>
      <c r="I298" s="100">
        <f t="shared" si="30"/>
        <v>500</v>
      </c>
      <c r="J298" s="100" t="str">
        <f t="shared" si="31"/>
        <v/>
      </c>
      <c r="K298" s="100">
        <f t="shared" si="34"/>
        <v>2086.0104653907556</v>
      </c>
      <c r="N298" s="100"/>
    </row>
    <row r="299" spans="1:14" x14ac:dyDescent="0.3">
      <c r="A299" s="92">
        <v>274</v>
      </c>
      <c r="B299" s="116">
        <f t="shared" si="32"/>
        <v>52140</v>
      </c>
      <c r="C299" s="152">
        <f>IF(ISBLANK($A299),"",'Variable Rate Mortgage Schedule'!$C302)</f>
        <v>0.1</v>
      </c>
      <c r="D299" s="153">
        <f>_xlfn.LET(
_xlpm.Payment,IF(OR($C299&lt;&gt;$C298,$C298=""),-PMT($C299/12,COUNT($A299:$A$625),$H298),$D298),
_xlpm.IsPrincipalRemainingZeroCondition,ROUND($H298,2)=0,
_xlpm.IsPrincipalRemainingBlankCondition,$H298="",
_xlpm.IsPeriodBlankCondition,ISBLANK($A299),
_xlpm.Calculation,IF(_xlpm.IsPeriodBlankCondition,"",IF(_xlpm.IsPrincipalRemainingBlankCondition,"",IF(_xlpm.IsPrincipalRemainingZeroCondition,"",_xlpm.Payment))),
_xlpm.Calculation
)</f>
        <v>1586.0104653907558</v>
      </c>
      <c r="E299" s="100">
        <f t="shared" si="33"/>
        <v>97866.664493154894</v>
      </c>
      <c r="F299" s="100" cm="1">
        <f t="array" ref="F299">_xlfn.LET(
_xlpm.InterestCalculation,$H298*($C299/12),
_xlpm.IsPrincipalRemainingZeroCondition,ROUND($H298,2)=0,
_xlpm.IsPrincipalRemainingBlankCondition,$H298="",
_xlpm.IsPeriodBlankCondition,ISBLANK($A299),
_xlpm.Calculation,IF(_xlpm.IsPeriodBlankCondition,"",IF(_xlpm.IsPrincipalRemainingBlankCondition,"",IF(_xlpm.IsPrincipalRemainingZeroCondition,"",_xlpm.InterestCalculation))),
_xlpm.Calculation
)</f>
        <v>815.55553744295742</v>
      </c>
      <c r="G299" s="100">
        <f t="shared" si="28"/>
        <v>770.45492794779841</v>
      </c>
      <c r="H299" s="100">
        <f t="shared" si="29"/>
        <v>97096.2095652071</v>
      </c>
      <c r="I299" s="100">
        <f t="shared" si="30"/>
        <v>500</v>
      </c>
      <c r="J299" s="100" t="str">
        <f t="shared" si="31"/>
        <v/>
      </c>
      <c r="K299" s="100">
        <f t="shared" si="34"/>
        <v>2086.0104653907556</v>
      </c>
      <c r="N299" s="100"/>
    </row>
    <row r="300" spans="1:14" x14ac:dyDescent="0.3">
      <c r="A300" s="92">
        <v>275</v>
      </c>
      <c r="B300" s="116">
        <f t="shared" si="32"/>
        <v>52171</v>
      </c>
      <c r="C300" s="152">
        <f>IF(ISBLANK($A300),"",'Variable Rate Mortgage Schedule'!$C303)</f>
        <v>0.1</v>
      </c>
      <c r="D300" s="153">
        <f>_xlfn.LET(
_xlpm.Payment,IF(OR($C300&lt;&gt;$C299,$C299=""),-PMT($C300/12,COUNT($A300:$A$625),$H299),$D299),
_xlpm.IsPrincipalRemainingZeroCondition,ROUND($H299,2)=0,
_xlpm.IsPrincipalRemainingBlankCondition,$H299="",
_xlpm.IsPeriodBlankCondition,ISBLANK($A300),
_xlpm.Calculation,IF(_xlpm.IsPeriodBlankCondition,"",IF(_xlpm.IsPrincipalRemainingBlankCondition,"",IF(_xlpm.IsPrincipalRemainingZeroCondition,"",_xlpm.Payment))),
_xlpm.Calculation
)</f>
        <v>1586.0104653907558</v>
      </c>
      <c r="E300" s="100">
        <f t="shared" si="33"/>
        <v>97096.2095652071</v>
      </c>
      <c r="F300" s="100" cm="1">
        <f t="array" ref="F300">_xlfn.LET(
_xlpm.InterestCalculation,$H299*($C300/12),
_xlpm.IsPrincipalRemainingZeroCondition,ROUND($H299,2)=0,
_xlpm.IsPrincipalRemainingBlankCondition,$H299="",
_xlpm.IsPeriodBlankCondition,ISBLANK($A300),
_xlpm.Calculation,IF(_xlpm.IsPeriodBlankCondition,"",IF(_xlpm.IsPrincipalRemainingBlankCondition,"",IF(_xlpm.IsPrincipalRemainingZeroCondition,"",_xlpm.InterestCalculation))),
_xlpm.Calculation
)</f>
        <v>809.13507971005913</v>
      </c>
      <c r="G300" s="100">
        <f t="shared" si="28"/>
        <v>776.8753856806967</v>
      </c>
      <c r="H300" s="100">
        <f t="shared" si="29"/>
        <v>96319.334179526399</v>
      </c>
      <c r="I300" s="100">
        <f t="shared" si="30"/>
        <v>500</v>
      </c>
      <c r="J300" s="100" t="str">
        <f t="shared" si="31"/>
        <v/>
      </c>
      <c r="K300" s="100">
        <f t="shared" si="34"/>
        <v>2086.0104653907556</v>
      </c>
      <c r="N300" s="100"/>
    </row>
    <row r="301" spans="1:14" x14ac:dyDescent="0.3">
      <c r="A301" s="92">
        <v>276</v>
      </c>
      <c r="B301" s="116">
        <f t="shared" si="32"/>
        <v>52201</v>
      </c>
      <c r="C301" s="152">
        <f>IF(ISBLANK($A301),"",'Variable Rate Mortgage Schedule'!$C304)</f>
        <v>0.1</v>
      </c>
      <c r="D301" s="153">
        <f>_xlfn.LET(
_xlpm.Payment,IF(OR($C301&lt;&gt;$C300,$C300=""),-PMT($C301/12,COUNT($A301:$A$625),$H300),$D300),
_xlpm.IsPrincipalRemainingZeroCondition,ROUND($H300,2)=0,
_xlpm.IsPrincipalRemainingBlankCondition,$H300="",
_xlpm.IsPeriodBlankCondition,ISBLANK($A301),
_xlpm.Calculation,IF(_xlpm.IsPeriodBlankCondition,"",IF(_xlpm.IsPrincipalRemainingBlankCondition,"",IF(_xlpm.IsPrincipalRemainingZeroCondition,"",_xlpm.Payment))),
_xlpm.Calculation
)</f>
        <v>1586.0104653907558</v>
      </c>
      <c r="E301" s="100">
        <f t="shared" si="33"/>
        <v>96319.334179526399</v>
      </c>
      <c r="F301" s="100" cm="1">
        <f t="array" ref="F301">_xlfn.LET(
_xlpm.InterestCalculation,$H300*($C301/12),
_xlpm.IsPrincipalRemainingZeroCondition,ROUND($H300,2)=0,
_xlpm.IsPrincipalRemainingBlankCondition,$H300="",
_xlpm.IsPeriodBlankCondition,ISBLANK($A301),
_xlpm.Calculation,IF(_xlpm.IsPeriodBlankCondition,"",IF(_xlpm.IsPrincipalRemainingBlankCondition,"",IF(_xlpm.IsPrincipalRemainingZeroCondition,"",_xlpm.InterestCalculation))),
_xlpm.Calculation
)</f>
        <v>802.66111816271996</v>
      </c>
      <c r="G301" s="100">
        <f t="shared" si="28"/>
        <v>783.34934722803587</v>
      </c>
      <c r="H301" s="100">
        <f t="shared" si="29"/>
        <v>95535.98483229836</v>
      </c>
      <c r="I301" s="100">
        <f t="shared" si="30"/>
        <v>500</v>
      </c>
      <c r="J301" s="100" t="str">
        <f t="shared" si="31"/>
        <v/>
      </c>
      <c r="K301" s="100">
        <f t="shared" si="34"/>
        <v>2086.0104653907556</v>
      </c>
      <c r="N301" s="100"/>
    </row>
    <row r="302" spans="1:14" x14ac:dyDescent="0.3">
      <c r="A302" s="92">
        <v>277</v>
      </c>
      <c r="B302" s="116">
        <f t="shared" si="32"/>
        <v>52232</v>
      </c>
      <c r="C302" s="152">
        <f>IF(ISBLANK($A302),"",'Variable Rate Mortgage Schedule'!$C305)</f>
        <v>0.1</v>
      </c>
      <c r="D302" s="153">
        <f>_xlfn.LET(
_xlpm.Payment,IF(OR($C302&lt;&gt;$C301,$C301=""),-PMT($C302/12,COUNT($A302:$A$625),$H301),$D301),
_xlpm.IsPrincipalRemainingZeroCondition,ROUND($H301,2)=0,
_xlpm.IsPrincipalRemainingBlankCondition,$H301="",
_xlpm.IsPeriodBlankCondition,ISBLANK($A302),
_xlpm.Calculation,IF(_xlpm.IsPeriodBlankCondition,"",IF(_xlpm.IsPrincipalRemainingBlankCondition,"",IF(_xlpm.IsPrincipalRemainingZeroCondition,"",_xlpm.Payment))),
_xlpm.Calculation
)</f>
        <v>1586.0104653907558</v>
      </c>
      <c r="E302" s="100">
        <f t="shared" si="33"/>
        <v>95535.98483229836</v>
      </c>
      <c r="F302" s="100" cm="1">
        <f t="array" ref="F302">_xlfn.LET(
_xlpm.InterestCalculation,$H301*($C302/12),
_xlpm.IsPrincipalRemainingZeroCondition,ROUND($H301,2)=0,
_xlpm.IsPrincipalRemainingBlankCondition,$H301="",
_xlpm.IsPeriodBlankCondition,ISBLANK($A302),
_xlpm.Calculation,IF(_xlpm.IsPeriodBlankCondition,"",IF(_xlpm.IsPrincipalRemainingBlankCondition,"",IF(_xlpm.IsPrincipalRemainingZeroCondition,"",_xlpm.InterestCalculation))),
_xlpm.Calculation
)</f>
        <v>796.13320693581966</v>
      </c>
      <c r="G302" s="100">
        <f t="shared" si="28"/>
        <v>789.87725845493617</v>
      </c>
      <c r="H302" s="100">
        <f t="shared" si="29"/>
        <v>94746.10757384343</v>
      </c>
      <c r="I302" s="100">
        <f t="shared" si="30"/>
        <v>500</v>
      </c>
      <c r="J302" s="100" t="str">
        <f t="shared" si="31"/>
        <v/>
      </c>
      <c r="K302" s="100">
        <f t="shared" si="34"/>
        <v>2086.0104653907556</v>
      </c>
      <c r="N302" s="100"/>
    </row>
    <row r="303" spans="1:14" x14ac:dyDescent="0.3">
      <c r="A303" s="92">
        <v>278</v>
      </c>
      <c r="B303" s="116">
        <f t="shared" si="32"/>
        <v>52263</v>
      </c>
      <c r="C303" s="152">
        <f>IF(ISBLANK($A303),"",'Variable Rate Mortgage Schedule'!$C306)</f>
        <v>0.1</v>
      </c>
      <c r="D303" s="153">
        <f>_xlfn.LET(
_xlpm.Payment,IF(OR($C303&lt;&gt;$C302,$C302=""),-PMT($C303/12,COUNT($A303:$A$625),$H302),$D302),
_xlpm.IsPrincipalRemainingZeroCondition,ROUND($H302,2)=0,
_xlpm.IsPrincipalRemainingBlankCondition,$H302="",
_xlpm.IsPeriodBlankCondition,ISBLANK($A303),
_xlpm.Calculation,IF(_xlpm.IsPeriodBlankCondition,"",IF(_xlpm.IsPrincipalRemainingBlankCondition,"",IF(_xlpm.IsPrincipalRemainingZeroCondition,"",_xlpm.Payment))),
_xlpm.Calculation
)</f>
        <v>1586.0104653907558</v>
      </c>
      <c r="E303" s="100">
        <f t="shared" si="33"/>
        <v>94746.10757384343</v>
      </c>
      <c r="F303" s="100" cm="1">
        <f t="array" ref="F303">_xlfn.LET(
_xlpm.InterestCalculation,$H302*($C303/12),
_xlpm.IsPrincipalRemainingZeroCondition,ROUND($H302,2)=0,
_xlpm.IsPrincipalRemainingBlankCondition,$H302="",
_xlpm.IsPeriodBlankCondition,ISBLANK($A303),
_xlpm.Calculation,IF(_xlpm.IsPeriodBlankCondition,"",IF(_xlpm.IsPrincipalRemainingBlankCondition,"",IF(_xlpm.IsPrincipalRemainingZeroCondition,"",_xlpm.InterestCalculation))),
_xlpm.Calculation
)</f>
        <v>789.5508964486952</v>
      </c>
      <c r="G303" s="100">
        <f t="shared" si="28"/>
        <v>796.45956894206063</v>
      </c>
      <c r="H303" s="100">
        <f t="shared" si="29"/>
        <v>93949.648004901363</v>
      </c>
      <c r="I303" s="100">
        <f t="shared" si="30"/>
        <v>500</v>
      </c>
      <c r="J303" s="100" t="str">
        <f t="shared" si="31"/>
        <v/>
      </c>
      <c r="K303" s="100">
        <f t="shared" si="34"/>
        <v>2086.0104653907556</v>
      </c>
      <c r="N303" s="100"/>
    </row>
    <row r="304" spans="1:14" x14ac:dyDescent="0.3">
      <c r="A304" s="92">
        <v>279</v>
      </c>
      <c r="B304" s="116">
        <f t="shared" si="32"/>
        <v>52291</v>
      </c>
      <c r="C304" s="152">
        <f>IF(ISBLANK($A304),"",'Variable Rate Mortgage Schedule'!$C307)</f>
        <v>0.1</v>
      </c>
      <c r="D304" s="153">
        <f>_xlfn.LET(
_xlpm.Payment,IF(OR($C304&lt;&gt;$C303,$C303=""),-PMT($C304/12,COUNT($A304:$A$625),$H303),$D303),
_xlpm.IsPrincipalRemainingZeroCondition,ROUND($H303,2)=0,
_xlpm.IsPrincipalRemainingBlankCondition,$H303="",
_xlpm.IsPeriodBlankCondition,ISBLANK($A304),
_xlpm.Calculation,IF(_xlpm.IsPeriodBlankCondition,"",IF(_xlpm.IsPrincipalRemainingBlankCondition,"",IF(_xlpm.IsPrincipalRemainingZeroCondition,"",_xlpm.Payment))),
_xlpm.Calculation
)</f>
        <v>1586.0104653907558</v>
      </c>
      <c r="E304" s="100">
        <f t="shared" si="33"/>
        <v>93949.648004901363</v>
      </c>
      <c r="F304" s="100" cm="1">
        <f t="array" ref="F304">_xlfn.LET(
_xlpm.InterestCalculation,$H303*($C304/12),
_xlpm.IsPrincipalRemainingZeroCondition,ROUND($H303,2)=0,
_xlpm.IsPrincipalRemainingBlankCondition,$H303="",
_xlpm.IsPeriodBlankCondition,ISBLANK($A304),
_xlpm.Calculation,IF(_xlpm.IsPeriodBlankCondition,"",IF(_xlpm.IsPrincipalRemainingBlankCondition,"",IF(_xlpm.IsPrincipalRemainingZeroCondition,"",_xlpm.InterestCalculation))),
_xlpm.Calculation
)</f>
        <v>782.91373337417804</v>
      </c>
      <c r="G304" s="100">
        <f t="shared" si="28"/>
        <v>803.09673201657779</v>
      </c>
      <c r="H304" s="100">
        <f t="shared" si="29"/>
        <v>93146.551272884783</v>
      </c>
      <c r="I304" s="100">
        <f t="shared" si="30"/>
        <v>500</v>
      </c>
      <c r="J304" s="100" t="str">
        <f t="shared" si="31"/>
        <v/>
      </c>
      <c r="K304" s="100">
        <f t="shared" si="34"/>
        <v>2086.0104653907556</v>
      </c>
      <c r="N304" s="100"/>
    </row>
    <row r="305" spans="1:14" x14ac:dyDescent="0.3">
      <c r="A305" s="92">
        <v>280</v>
      </c>
      <c r="B305" s="116">
        <f t="shared" si="32"/>
        <v>52322</v>
      </c>
      <c r="C305" s="152">
        <f>IF(ISBLANK($A305),"",'Variable Rate Mortgage Schedule'!$C308)</f>
        <v>0.1</v>
      </c>
      <c r="D305" s="153">
        <f>_xlfn.LET(
_xlpm.Payment,IF(OR($C305&lt;&gt;$C304,$C304=""),-PMT($C305/12,COUNT($A305:$A$625),$H304),$D304),
_xlpm.IsPrincipalRemainingZeroCondition,ROUND($H304,2)=0,
_xlpm.IsPrincipalRemainingBlankCondition,$H304="",
_xlpm.IsPeriodBlankCondition,ISBLANK($A305),
_xlpm.Calculation,IF(_xlpm.IsPeriodBlankCondition,"",IF(_xlpm.IsPrincipalRemainingBlankCondition,"",IF(_xlpm.IsPrincipalRemainingZeroCondition,"",_xlpm.Payment))),
_xlpm.Calculation
)</f>
        <v>1586.0104653907558</v>
      </c>
      <c r="E305" s="100">
        <f t="shared" si="33"/>
        <v>93146.551272884783</v>
      </c>
      <c r="F305" s="100" cm="1">
        <f t="array" ref="F305">_xlfn.LET(
_xlpm.InterestCalculation,$H304*($C305/12),
_xlpm.IsPrincipalRemainingZeroCondition,ROUND($H304,2)=0,
_xlpm.IsPrincipalRemainingBlankCondition,$H304="",
_xlpm.IsPeriodBlankCondition,ISBLANK($A305),
_xlpm.Calculation,IF(_xlpm.IsPeriodBlankCondition,"",IF(_xlpm.IsPrincipalRemainingBlankCondition,"",IF(_xlpm.IsPrincipalRemainingZeroCondition,"",_xlpm.InterestCalculation))),
_xlpm.Calculation
)</f>
        <v>776.22126060737321</v>
      </c>
      <c r="G305" s="100">
        <f t="shared" si="28"/>
        <v>809.78920478338262</v>
      </c>
      <c r="H305" s="100">
        <f t="shared" si="29"/>
        <v>92336.762068101394</v>
      </c>
      <c r="I305" s="100">
        <f t="shared" si="30"/>
        <v>500</v>
      </c>
      <c r="J305" s="100" t="str">
        <f t="shared" si="31"/>
        <v/>
      </c>
      <c r="K305" s="100">
        <f t="shared" si="34"/>
        <v>2086.0104653907556</v>
      </c>
      <c r="N305" s="100"/>
    </row>
    <row r="306" spans="1:14" x14ac:dyDescent="0.3">
      <c r="A306" s="92">
        <v>281</v>
      </c>
      <c r="B306" s="116">
        <f t="shared" si="32"/>
        <v>52352</v>
      </c>
      <c r="C306" s="152">
        <f>IF(ISBLANK($A306),"",'Variable Rate Mortgage Schedule'!$C309)</f>
        <v>0.1</v>
      </c>
      <c r="D306" s="153">
        <f>_xlfn.LET(
_xlpm.Payment,IF(OR($C306&lt;&gt;$C305,$C305=""),-PMT($C306/12,COUNT($A306:$A$625),$H305),$D305),
_xlpm.IsPrincipalRemainingZeroCondition,ROUND($H305,2)=0,
_xlpm.IsPrincipalRemainingBlankCondition,$H305="",
_xlpm.IsPeriodBlankCondition,ISBLANK($A306),
_xlpm.Calculation,IF(_xlpm.IsPeriodBlankCondition,"",IF(_xlpm.IsPrincipalRemainingBlankCondition,"",IF(_xlpm.IsPrincipalRemainingZeroCondition,"",_xlpm.Payment))),
_xlpm.Calculation
)</f>
        <v>1586.0104653907558</v>
      </c>
      <c r="E306" s="100">
        <f t="shared" si="33"/>
        <v>92336.762068101394</v>
      </c>
      <c r="F306" s="100" cm="1">
        <f t="array" ref="F306">_xlfn.LET(
_xlpm.InterestCalculation,$H305*($C306/12),
_xlpm.IsPrincipalRemainingZeroCondition,ROUND($H305,2)=0,
_xlpm.IsPrincipalRemainingBlankCondition,$H305="",
_xlpm.IsPeriodBlankCondition,ISBLANK($A306),
_xlpm.Calculation,IF(_xlpm.IsPeriodBlankCondition,"",IF(_xlpm.IsPrincipalRemainingBlankCondition,"",IF(_xlpm.IsPrincipalRemainingZeroCondition,"",_xlpm.InterestCalculation))),
_xlpm.Calculation
)</f>
        <v>769.47301723417831</v>
      </c>
      <c r="G306" s="100">
        <f t="shared" si="28"/>
        <v>816.53744815657751</v>
      </c>
      <c r="H306" s="100">
        <f t="shared" si="29"/>
        <v>91520.224619944813</v>
      </c>
      <c r="I306" s="100">
        <f t="shared" si="30"/>
        <v>500</v>
      </c>
      <c r="J306" s="100" t="str">
        <f t="shared" si="31"/>
        <v/>
      </c>
      <c r="K306" s="100">
        <f t="shared" si="34"/>
        <v>2086.0104653907556</v>
      </c>
      <c r="N306" s="100"/>
    </row>
    <row r="307" spans="1:14" x14ac:dyDescent="0.3">
      <c r="A307" s="92">
        <v>282</v>
      </c>
      <c r="B307" s="116">
        <f t="shared" si="32"/>
        <v>52383</v>
      </c>
      <c r="C307" s="152">
        <f>IF(ISBLANK($A307),"",'Variable Rate Mortgage Schedule'!$C310)</f>
        <v>0.1</v>
      </c>
      <c r="D307" s="153">
        <f>_xlfn.LET(
_xlpm.Payment,IF(OR($C307&lt;&gt;$C306,$C306=""),-PMT($C307/12,COUNT($A307:$A$625),$H306),$D306),
_xlpm.IsPrincipalRemainingZeroCondition,ROUND($H306,2)=0,
_xlpm.IsPrincipalRemainingBlankCondition,$H306="",
_xlpm.IsPeriodBlankCondition,ISBLANK($A307),
_xlpm.Calculation,IF(_xlpm.IsPeriodBlankCondition,"",IF(_xlpm.IsPrincipalRemainingBlankCondition,"",IF(_xlpm.IsPrincipalRemainingZeroCondition,"",_xlpm.Payment))),
_xlpm.Calculation
)</f>
        <v>1586.0104653907558</v>
      </c>
      <c r="E307" s="100">
        <f t="shared" si="33"/>
        <v>91520.224619944813</v>
      </c>
      <c r="F307" s="100" cm="1">
        <f t="array" ref="F307">_xlfn.LET(
_xlpm.InterestCalculation,$H306*($C307/12),
_xlpm.IsPrincipalRemainingZeroCondition,ROUND($H306,2)=0,
_xlpm.IsPrincipalRemainingBlankCondition,$H306="",
_xlpm.IsPeriodBlankCondition,ISBLANK($A307),
_xlpm.Calculation,IF(_xlpm.IsPeriodBlankCondition,"",IF(_xlpm.IsPrincipalRemainingBlankCondition,"",IF(_xlpm.IsPrincipalRemainingZeroCondition,"",_xlpm.InterestCalculation))),
_xlpm.Calculation
)</f>
        <v>762.66853849954009</v>
      </c>
      <c r="G307" s="100">
        <f t="shared" si="28"/>
        <v>823.34192689121573</v>
      </c>
      <c r="H307" s="100">
        <f t="shared" si="29"/>
        <v>90696.882693053602</v>
      </c>
      <c r="I307" s="100">
        <f t="shared" si="30"/>
        <v>500</v>
      </c>
      <c r="J307" s="100" t="str">
        <f t="shared" si="31"/>
        <v/>
      </c>
      <c r="K307" s="100">
        <f t="shared" si="34"/>
        <v>2086.0104653907556</v>
      </c>
      <c r="N307" s="100"/>
    </row>
    <row r="308" spans="1:14" x14ac:dyDescent="0.3">
      <c r="A308" s="92">
        <v>283</v>
      </c>
      <c r="B308" s="116">
        <f t="shared" si="32"/>
        <v>52413</v>
      </c>
      <c r="C308" s="152">
        <f>IF(ISBLANK($A308),"",'Variable Rate Mortgage Schedule'!$C311)</f>
        <v>0.1</v>
      </c>
      <c r="D308" s="153">
        <f>_xlfn.LET(
_xlpm.Payment,IF(OR($C308&lt;&gt;$C307,$C307=""),-PMT($C308/12,COUNT($A308:$A$625),$H307),$D307),
_xlpm.IsPrincipalRemainingZeroCondition,ROUND($H307,2)=0,
_xlpm.IsPrincipalRemainingBlankCondition,$H307="",
_xlpm.IsPeriodBlankCondition,ISBLANK($A308),
_xlpm.Calculation,IF(_xlpm.IsPeriodBlankCondition,"",IF(_xlpm.IsPrincipalRemainingBlankCondition,"",IF(_xlpm.IsPrincipalRemainingZeroCondition,"",_xlpm.Payment))),
_xlpm.Calculation
)</f>
        <v>1586.0104653907558</v>
      </c>
      <c r="E308" s="100">
        <f t="shared" si="33"/>
        <v>90696.882693053602</v>
      </c>
      <c r="F308" s="100" cm="1">
        <f t="array" ref="F308">_xlfn.LET(
_xlpm.InterestCalculation,$H307*($C308/12),
_xlpm.IsPrincipalRemainingZeroCondition,ROUND($H307,2)=0,
_xlpm.IsPrincipalRemainingBlankCondition,$H307="",
_xlpm.IsPeriodBlankCondition,ISBLANK($A308),
_xlpm.Calculation,IF(_xlpm.IsPeriodBlankCondition,"",IF(_xlpm.IsPrincipalRemainingBlankCondition,"",IF(_xlpm.IsPrincipalRemainingZeroCondition,"",_xlpm.InterestCalculation))),
_xlpm.Calculation
)</f>
        <v>755.80735577544669</v>
      </c>
      <c r="G308" s="100">
        <f t="shared" si="28"/>
        <v>830.20310961530913</v>
      </c>
      <c r="H308" s="100">
        <f t="shared" si="29"/>
        <v>89866.679583438294</v>
      </c>
      <c r="I308" s="100">
        <f t="shared" si="30"/>
        <v>500</v>
      </c>
      <c r="J308" s="100" t="str">
        <f t="shared" si="31"/>
        <v/>
      </c>
      <c r="K308" s="100">
        <f t="shared" si="34"/>
        <v>2086.0104653907556</v>
      </c>
      <c r="N308" s="100"/>
    </row>
    <row r="309" spans="1:14" x14ac:dyDescent="0.3">
      <c r="A309" s="92">
        <v>284</v>
      </c>
      <c r="B309" s="116">
        <f t="shared" si="32"/>
        <v>52444</v>
      </c>
      <c r="C309" s="152">
        <f>IF(ISBLANK($A309),"",'Variable Rate Mortgage Schedule'!$C312)</f>
        <v>0.1</v>
      </c>
      <c r="D309" s="153">
        <f>_xlfn.LET(
_xlpm.Payment,IF(OR($C309&lt;&gt;$C308,$C308=""),-PMT($C309/12,COUNT($A309:$A$625),$H308),$D308),
_xlpm.IsPrincipalRemainingZeroCondition,ROUND($H308,2)=0,
_xlpm.IsPrincipalRemainingBlankCondition,$H308="",
_xlpm.IsPeriodBlankCondition,ISBLANK($A309),
_xlpm.Calculation,IF(_xlpm.IsPeriodBlankCondition,"",IF(_xlpm.IsPrincipalRemainingBlankCondition,"",IF(_xlpm.IsPrincipalRemainingZeroCondition,"",_xlpm.Payment))),
_xlpm.Calculation
)</f>
        <v>1586.0104653907558</v>
      </c>
      <c r="E309" s="100">
        <f t="shared" si="33"/>
        <v>89866.679583438294</v>
      </c>
      <c r="F309" s="100" cm="1">
        <f t="array" ref="F309">_xlfn.LET(
_xlpm.InterestCalculation,$H308*($C309/12),
_xlpm.IsPrincipalRemainingZeroCondition,ROUND($H308,2)=0,
_xlpm.IsPrincipalRemainingBlankCondition,$H308="",
_xlpm.IsPeriodBlankCondition,ISBLANK($A309),
_xlpm.Calculation,IF(_xlpm.IsPeriodBlankCondition,"",IF(_xlpm.IsPrincipalRemainingBlankCondition,"",IF(_xlpm.IsPrincipalRemainingZeroCondition,"",_xlpm.InterestCalculation))),
_xlpm.Calculation
)</f>
        <v>748.88899652865246</v>
      </c>
      <c r="G309" s="100">
        <f t="shared" si="28"/>
        <v>837.12146886210337</v>
      </c>
      <c r="H309" s="100">
        <f t="shared" si="29"/>
        <v>89029.558114576197</v>
      </c>
      <c r="I309" s="100">
        <f t="shared" si="30"/>
        <v>500</v>
      </c>
      <c r="J309" s="100" t="str">
        <f t="shared" si="31"/>
        <v/>
      </c>
      <c r="K309" s="100">
        <f t="shared" si="34"/>
        <v>2086.0104653907556</v>
      </c>
      <c r="N309" s="100"/>
    </row>
    <row r="310" spans="1:14" x14ac:dyDescent="0.3">
      <c r="A310" s="92">
        <v>285</v>
      </c>
      <c r="B310" s="116">
        <f t="shared" si="32"/>
        <v>52475</v>
      </c>
      <c r="C310" s="152">
        <f>IF(ISBLANK($A310),"",'Variable Rate Mortgage Schedule'!$C313)</f>
        <v>0.1</v>
      </c>
      <c r="D310" s="153">
        <f>_xlfn.LET(
_xlpm.Payment,IF(OR($C310&lt;&gt;$C309,$C309=""),-PMT($C310/12,COUNT($A310:$A$625),$H309),$D309),
_xlpm.IsPrincipalRemainingZeroCondition,ROUND($H309,2)=0,
_xlpm.IsPrincipalRemainingBlankCondition,$H309="",
_xlpm.IsPeriodBlankCondition,ISBLANK($A310),
_xlpm.Calculation,IF(_xlpm.IsPeriodBlankCondition,"",IF(_xlpm.IsPrincipalRemainingBlankCondition,"",IF(_xlpm.IsPrincipalRemainingZeroCondition,"",_xlpm.Payment))),
_xlpm.Calculation
)</f>
        <v>1586.0104653907558</v>
      </c>
      <c r="E310" s="100">
        <f t="shared" si="33"/>
        <v>89029.558114576197</v>
      </c>
      <c r="F310" s="100" cm="1">
        <f t="array" ref="F310">_xlfn.LET(
_xlpm.InterestCalculation,$H309*($C310/12),
_xlpm.IsPrincipalRemainingZeroCondition,ROUND($H309,2)=0,
_xlpm.IsPrincipalRemainingBlankCondition,$H309="",
_xlpm.IsPeriodBlankCondition,ISBLANK($A310),
_xlpm.Calculation,IF(_xlpm.IsPeriodBlankCondition,"",IF(_xlpm.IsPrincipalRemainingBlankCondition,"",IF(_xlpm.IsPrincipalRemainingZeroCondition,"",_xlpm.InterestCalculation))),
_xlpm.Calculation
)</f>
        <v>741.91298428813502</v>
      </c>
      <c r="G310" s="100">
        <f t="shared" si="28"/>
        <v>844.0974811026208</v>
      </c>
      <c r="H310" s="100">
        <f t="shared" si="29"/>
        <v>88185.460633473573</v>
      </c>
      <c r="I310" s="100">
        <f t="shared" si="30"/>
        <v>500</v>
      </c>
      <c r="J310" s="100" t="str">
        <f t="shared" si="31"/>
        <v/>
      </c>
      <c r="K310" s="100">
        <f t="shared" si="34"/>
        <v>2086.0104653907556</v>
      </c>
      <c r="N310" s="100"/>
    </row>
    <row r="311" spans="1:14" x14ac:dyDescent="0.3">
      <c r="A311" s="92">
        <v>286</v>
      </c>
      <c r="B311" s="116">
        <f t="shared" si="32"/>
        <v>52505</v>
      </c>
      <c r="C311" s="152">
        <f>IF(ISBLANK($A311),"",'Variable Rate Mortgage Schedule'!$C314)</f>
        <v>0.1</v>
      </c>
      <c r="D311" s="153">
        <f>_xlfn.LET(
_xlpm.Payment,IF(OR($C311&lt;&gt;$C310,$C310=""),-PMT($C311/12,COUNT($A311:$A$625),$H310),$D310),
_xlpm.IsPrincipalRemainingZeroCondition,ROUND($H310,2)=0,
_xlpm.IsPrincipalRemainingBlankCondition,$H310="",
_xlpm.IsPeriodBlankCondition,ISBLANK($A311),
_xlpm.Calculation,IF(_xlpm.IsPeriodBlankCondition,"",IF(_xlpm.IsPrincipalRemainingBlankCondition,"",IF(_xlpm.IsPrincipalRemainingZeroCondition,"",_xlpm.Payment))),
_xlpm.Calculation
)</f>
        <v>1586.0104653907558</v>
      </c>
      <c r="E311" s="100">
        <f t="shared" si="33"/>
        <v>88185.460633473573</v>
      </c>
      <c r="F311" s="100" cm="1">
        <f t="array" ref="F311">_xlfn.LET(
_xlpm.InterestCalculation,$H310*($C311/12),
_xlpm.IsPrincipalRemainingZeroCondition,ROUND($H310,2)=0,
_xlpm.IsPrincipalRemainingBlankCondition,$H310="",
_xlpm.IsPeriodBlankCondition,ISBLANK($A311),
_xlpm.Calculation,IF(_xlpm.IsPeriodBlankCondition,"",IF(_xlpm.IsPrincipalRemainingBlankCondition,"",IF(_xlpm.IsPrincipalRemainingZeroCondition,"",_xlpm.InterestCalculation))),
_xlpm.Calculation
)</f>
        <v>734.87883861227976</v>
      </c>
      <c r="G311" s="100">
        <f t="shared" si="28"/>
        <v>851.13162677847606</v>
      </c>
      <c r="H311" s="100">
        <f t="shared" si="29"/>
        <v>87334.329006695101</v>
      </c>
      <c r="I311" s="100">
        <f t="shared" si="30"/>
        <v>500</v>
      </c>
      <c r="J311" s="100" t="str">
        <f t="shared" si="31"/>
        <v/>
      </c>
      <c r="K311" s="100">
        <f t="shared" si="34"/>
        <v>2086.0104653907556</v>
      </c>
      <c r="N311" s="100"/>
    </row>
    <row r="312" spans="1:14" x14ac:dyDescent="0.3">
      <c r="A312" s="92">
        <v>287</v>
      </c>
      <c r="B312" s="116">
        <f t="shared" si="32"/>
        <v>52536</v>
      </c>
      <c r="C312" s="152">
        <f>IF(ISBLANK($A312),"",'Variable Rate Mortgage Schedule'!$C315)</f>
        <v>0.1</v>
      </c>
      <c r="D312" s="153">
        <f>_xlfn.LET(
_xlpm.Payment,IF(OR($C312&lt;&gt;$C311,$C311=""),-PMT($C312/12,COUNT($A312:$A$625),$H311),$D311),
_xlpm.IsPrincipalRemainingZeroCondition,ROUND($H311,2)=0,
_xlpm.IsPrincipalRemainingBlankCondition,$H311="",
_xlpm.IsPeriodBlankCondition,ISBLANK($A312),
_xlpm.Calculation,IF(_xlpm.IsPeriodBlankCondition,"",IF(_xlpm.IsPrincipalRemainingBlankCondition,"",IF(_xlpm.IsPrincipalRemainingZeroCondition,"",_xlpm.Payment))),
_xlpm.Calculation
)</f>
        <v>1586.0104653907558</v>
      </c>
      <c r="E312" s="100">
        <f t="shared" si="33"/>
        <v>87334.329006695101</v>
      </c>
      <c r="F312" s="100" cm="1">
        <f t="array" ref="F312">_xlfn.LET(
_xlpm.InterestCalculation,$H311*($C312/12),
_xlpm.IsPrincipalRemainingZeroCondition,ROUND($H311,2)=0,
_xlpm.IsPrincipalRemainingBlankCondition,$H311="",
_xlpm.IsPeriodBlankCondition,ISBLANK($A312),
_xlpm.Calculation,IF(_xlpm.IsPeriodBlankCondition,"",IF(_xlpm.IsPrincipalRemainingBlankCondition,"",IF(_xlpm.IsPrincipalRemainingZeroCondition,"",_xlpm.InterestCalculation))),
_xlpm.Calculation
)</f>
        <v>727.78607505579248</v>
      </c>
      <c r="G312" s="100">
        <f t="shared" si="28"/>
        <v>858.22439033496335</v>
      </c>
      <c r="H312" s="100">
        <f t="shared" si="29"/>
        <v>86476.104616360142</v>
      </c>
      <c r="I312" s="100">
        <f t="shared" si="30"/>
        <v>500</v>
      </c>
      <c r="J312" s="100" t="str">
        <f t="shared" si="31"/>
        <v/>
      </c>
      <c r="K312" s="100">
        <f t="shared" si="34"/>
        <v>2086.0104653907556</v>
      </c>
      <c r="N312" s="100"/>
    </row>
    <row r="313" spans="1:14" x14ac:dyDescent="0.3">
      <c r="A313" s="92">
        <v>288</v>
      </c>
      <c r="B313" s="116">
        <f t="shared" si="32"/>
        <v>52566</v>
      </c>
      <c r="C313" s="152">
        <f>IF(ISBLANK($A313),"",'Variable Rate Mortgage Schedule'!$C316)</f>
        <v>0.1</v>
      </c>
      <c r="D313" s="153">
        <f>_xlfn.LET(
_xlpm.Payment,IF(OR($C313&lt;&gt;$C312,$C312=""),-PMT($C313/12,COUNT($A313:$A$625),$H312),$D312),
_xlpm.IsPrincipalRemainingZeroCondition,ROUND($H312,2)=0,
_xlpm.IsPrincipalRemainingBlankCondition,$H312="",
_xlpm.IsPeriodBlankCondition,ISBLANK($A313),
_xlpm.Calculation,IF(_xlpm.IsPeriodBlankCondition,"",IF(_xlpm.IsPrincipalRemainingBlankCondition,"",IF(_xlpm.IsPrincipalRemainingZeroCondition,"",_xlpm.Payment))),
_xlpm.Calculation
)</f>
        <v>1586.0104653907558</v>
      </c>
      <c r="E313" s="100">
        <f t="shared" si="33"/>
        <v>86476.104616360142</v>
      </c>
      <c r="F313" s="100" cm="1">
        <f t="array" ref="F313">_xlfn.LET(
_xlpm.InterestCalculation,$H312*($C313/12),
_xlpm.IsPrincipalRemainingZeroCondition,ROUND($H312,2)=0,
_xlpm.IsPrincipalRemainingBlankCondition,$H312="",
_xlpm.IsPeriodBlankCondition,ISBLANK($A313),
_xlpm.Calculation,IF(_xlpm.IsPeriodBlankCondition,"",IF(_xlpm.IsPrincipalRemainingBlankCondition,"",IF(_xlpm.IsPrincipalRemainingZeroCondition,"",_xlpm.InterestCalculation))),
_xlpm.Calculation
)</f>
        <v>720.63420513633446</v>
      </c>
      <c r="G313" s="100">
        <f t="shared" si="28"/>
        <v>865.37626025442137</v>
      </c>
      <c r="H313" s="100">
        <f t="shared" si="29"/>
        <v>85610.728356105727</v>
      </c>
      <c r="I313" s="100">
        <f t="shared" si="30"/>
        <v>500</v>
      </c>
      <c r="J313" s="100" t="str">
        <f t="shared" si="31"/>
        <v/>
      </c>
      <c r="K313" s="100">
        <f t="shared" si="34"/>
        <v>2086.0104653907556</v>
      </c>
      <c r="N313" s="100"/>
    </row>
    <row r="314" spans="1:14" x14ac:dyDescent="0.3">
      <c r="A314" s="92">
        <v>289</v>
      </c>
      <c r="B314" s="116">
        <f t="shared" si="32"/>
        <v>52597</v>
      </c>
      <c r="C314" s="152">
        <f>IF(ISBLANK($A314),"",'Variable Rate Mortgage Schedule'!$C317)</f>
        <v>0.1</v>
      </c>
      <c r="D314" s="153">
        <f>_xlfn.LET(
_xlpm.Payment,IF(OR($C314&lt;&gt;$C313,$C313=""),-PMT($C314/12,COUNT($A314:$A$625),$H313),$D313),
_xlpm.IsPrincipalRemainingZeroCondition,ROUND($H313,2)=0,
_xlpm.IsPrincipalRemainingBlankCondition,$H313="",
_xlpm.IsPeriodBlankCondition,ISBLANK($A314),
_xlpm.Calculation,IF(_xlpm.IsPeriodBlankCondition,"",IF(_xlpm.IsPrincipalRemainingBlankCondition,"",IF(_xlpm.IsPrincipalRemainingZeroCondition,"",_xlpm.Payment))),
_xlpm.Calculation
)</f>
        <v>1586.0104653907558</v>
      </c>
      <c r="E314" s="100">
        <f t="shared" si="33"/>
        <v>85610.728356105727</v>
      </c>
      <c r="F314" s="100" cm="1">
        <f t="array" ref="F314">_xlfn.LET(
_xlpm.InterestCalculation,$H313*($C314/12),
_xlpm.IsPrincipalRemainingZeroCondition,ROUND($H313,2)=0,
_xlpm.IsPrincipalRemainingBlankCondition,$H313="",
_xlpm.IsPeriodBlankCondition,ISBLANK($A314),
_xlpm.Calculation,IF(_xlpm.IsPeriodBlankCondition,"",IF(_xlpm.IsPrincipalRemainingBlankCondition,"",IF(_xlpm.IsPrincipalRemainingZeroCondition,"",_xlpm.InterestCalculation))),
_xlpm.Calculation
)</f>
        <v>713.42273630088107</v>
      </c>
      <c r="G314" s="100">
        <f t="shared" si="28"/>
        <v>872.58772908987476</v>
      </c>
      <c r="H314" s="100">
        <f t="shared" si="29"/>
        <v>84738.140627015848</v>
      </c>
      <c r="I314" s="100">
        <f t="shared" si="30"/>
        <v>500</v>
      </c>
      <c r="J314" s="100" t="str">
        <f t="shared" si="31"/>
        <v/>
      </c>
      <c r="K314" s="100">
        <f t="shared" si="34"/>
        <v>2086.0104653907556</v>
      </c>
      <c r="N314" s="100"/>
    </row>
    <row r="315" spans="1:14" x14ac:dyDescent="0.3">
      <c r="A315" s="92">
        <v>290</v>
      </c>
      <c r="B315" s="116">
        <f t="shared" si="32"/>
        <v>52628</v>
      </c>
      <c r="C315" s="152">
        <f>IF(ISBLANK($A315),"",'Variable Rate Mortgage Schedule'!$C318)</f>
        <v>0.1</v>
      </c>
      <c r="D315" s="153">
        <f>_xlfn.LET(
_xlpm.Payment,IF(OR($C315&lt;&gt;$C314,$C314=""),-PMT($C315/12,COUNT($A315:$A$625),$H314),$D314),
_xlpm.IsPrincipalRemainingZeroCondition,ROUND($H314,2)=0,
_xlpm.IsPrincipalRemainingBlankCondition,$H314="",
_xlpm.IsPeriodBlankCondition,ISBLANK($A315),
_xlpm.Calculation,IF(_xlpm.IsPeriodBlankCondition,"",IF(_xlpm.IsPrincipalRemainingBlankCondition,"",IF(_xlpm.IsPrincipalRemainingZeroCondition,"",_xlpm.Payment))),
_xlpm.Calculation
)</f>
        <v>1586.0104653907558</v>
      </c>
      <c r="E315" s="100">
        <f t="shared" si="33"/>
        <v>84738.140627015848</v>
      </c>
      <c r="F315" s="100" cm="1">
        <f t="array" ref="F315">_xlfn.LET(
_xlpm.InterestCalculation,$H314*($C315/12),
_xlpm.IsPrincipalRemainingZeroCondition,ROUND($H314,2)=0,
_xlpm.IsPrincipalRemainingBlankCondition,$H314="",
_xlpm.IsPeriodBlankCondition,ISBLANK($A315),
_xlpm.Calculation,IF(_xlpm.IsPeriodBlankCondition,"",IF(_xlpm.IsPrincipalRemainingBlankCondition,"",IF(_xlpm.IsPrincipalRemainingZeroCondition,"",_xlpm.InterestCalculation))),
_xlpm.Calculation
)</f>
        <v>706.15117189179875</v>
      </c>
      <c r="G315" s="100">
        <f t="shared" si="28"/>
        <v>879.85929349895707</v>
      </c>
      <c r="H315" s="100">
        <f t="shared" si="29"/>
        <v>83858.28133351689</v>
      </c>
      <c r="I315" s="100">
        <f t="shared" si="30"/>
        <v>500</v>
      </c>
      <c r="J315" s="100" t="str">
        <f t="shared" si="31"/>
        <v/>
      </c>
      <c r="K315" s="100">
        <f t="shared" si="34"/>
        <v>2086.0104653907556</v>
      </c>
      <c r="N315" s="100"/>
    </row>
    <row r="316" spans="1:14" x14ac:dyDescent="0.3">
      <c r="A316" s="92">
        <v>291</v>
      </c>
      <c r="B316" s="116">
        <f t="shared" si="32"/>
        <v>52657</v>
      </c>
      <c r="C316" s="152">
        <f>IF(ISBLANK($A316),"",'Variable Rate Mortgage Schedule'!$C319)</f>
        <v>0.1</v>
      </c>
      <c r="D316" s="153">
        <f>_xlfn.LET(
_xlpm.Payment,IF(OR($C316&lt;&gt;$C315,$C315=""),-PMT($C316/12,COUNT($A316:$A$625),$H315),$D315),
_xlpm.IsPrincipalRemainingZeroCondition,ROUND($H315,2)=0,
_xlpm.IsPrincipalRemainingBlankCondition,$H315="",
_xlpm.IsPeriodBlankCondition,ISBLANK($A316),
_xlpm.Calculation,IF(_xlpm.IsPeriodBlankCondition,"",IF(_xlpm.IsPrincipalRemainingBlankCondition,"",IF(_xlpm.IsPrincipalRemainingZeroCondition,"",_xlpm.Payment))),
_xlpm.Calculation
)</f>
        <v>1586.0104653907558</v>
      </c>
      <c r="E316" s="100">
        <f t="shared" si="33"/>
        <v>83858.28133351689</v>
      </c>
      <c r="F316" s="100" cm="1">
        <f t="array" ref="F316">_xlfn.LET(
_xlpm.InterestCalculation,$H315*($C316/12),
_xlpm.IsPrincipalRemainingZeroCondition,ROUND($H315,2)=0,
_xlpm.IsPrincipalRemainingBlankCondition,$H315="",
_xlpm.IsPeriodBlankCondition,ISBLANK($A316),
_xlpm.Calculation,IF(_xlpm.IsPeriodBlankCondition,"",IF(_xlpm.IsPrincipalRemainingBlankCondition,"",IF(_xlpm.IsPrincipalRemainingZeroCondition,"",_xlpm.InterestCalculation))),
_xlpm.Calculation
)</f>
        <v>698.81901111264074</v>
      </c>
      <c r="G316" s="100">
        <f t="shared" si="28"/>
        <v>887.19145427811509</v>
      </c>
      <c r="H316" s="100">
        <f t="shared" si="29"/>
        <v>82971.089879238774</v>
      </c>
      <c r="I316" s="100">
        <f t="shared" si="30"/>
        <v>500</v>
      </c>
      <c r="J316" s="100" t="str">
        <f t="shared" si="31"/>
        <v/>
      </c>
      <c r="K316" s="100">
        <f t="shared" si="34"/>
        <v>2086.0104653907556</v>
      </c>
      <c r="N316" s="100"/>
    </row>
    <row r="317" spans="1:14" x14ac:dyDescent="0.3">
      <c r="A317" s="92">
        <v>292</v>
      </c>
      <c r="B317" s="116">
        <f t="shared" si="32"/>
        <v>52688</v>
      </c>
      <c r="C317" s="152">
        <f>IF(ISBLANK($A317),"",'Variable Rate Mortgage Schedule'!$C320)</f>
        <v>0.1</v>
      </c>
      <c r="D317" s="153">
        <f>_xlfn.LET(
_xlpm.Payment,IF(OR($C317&lt;&gt;$C316,$C316=""),-PMT($C317/12,COUNT($A317:$A$625),$H316),$D316),
_xlpm.IsPrincipalRemainingZeroCondition,ROUND($H316,2)=0,
_xlpm.IsPrincipalRemainingBlankCondition,$H316="",
_xlpm.IsPeriodBlankCondition,ISBLANK($A317),
_xlpm.Calculation,IF(_xlpm.IsPeriodBlankCondition,"",IF(_xlpm.IsPrincipalRemainingBlankCondition,"",IF(_xlpm.IsPrincipalRemainingZeroCondition,"",_xlpm.Payment))),
_xlpm.Calculation
)</f>
        <v>1586.0104653907558</v>
      </c>
      <c r="E317" s="100">
        <f t="shared" si="33"/>
        <v>82971.089879238774</v>
      </c>
      <c r="F317" s="100" cm="1">
        <f t="array" ref="F317">_xlfn.LET(
_xlpm.InterestCalculation,$H316*($C317/12),
_xlpm.IsPrincipalRemainingZeroCondition,ROUND($H316,2)=0,
_xlpm.IsPrincipalRemainingBlankCondition,$H316="",
_xlpm.IsPeriodBlankCondition,ISBLANK($A317),
_xlpm.Calculation,IF(_xlpm.IsPeriodBlankCondition,"",IF(_xlpm.IsPrincipalRemainingBlankCondition,"",IF(_xlpm.IsPrincipalRemainingZeroCondition,"",_xlpm.InterestCalculation))),
_xlpm.Calculation
)</f>
        <v>691.4257489936565</v>
      </c>
      <c r="G317" s="100">
        <f t="shared" si="28"/>
        <v>894.58471639709933</v>
      </c>
      <c r="H317" s="100">
        <f t="shared" si="29"/>
        <v>82076.50516284167</v>
      </c>
      <c r="I317" s="100">
        <f t="shared" si="30"/>
        <v>500</v>
      </c>
      <c r="J317" s="100" t="str">
        <f t="shared" si="31"/>
        <v/>
      </c>
      <c r="K317" s="100">
        <f t="shared" si="34"/>
        <v>2086.0104653907556</v>
      </c>
      <c r="N317" s="100"/>
    </row>
    <row r="318" spans="1:14" x14ac:dyDescent="0.3">
      <c r="A318" s="92">
        <v>293</v>
      </c>
      <c r="B318" s="116">
        <f t="shared" si="32"/>
        <v>52718</v>
      </c>
      <c r="C318" s="152">
        <f>IF(ISBLANK($A318),"",'Variable Rate Mortgage Schedule'!$C321)</f>
        <v>0.1</v>
      </c>
      <c r="D318" s="153">
        <f>_xlfn.LET(
_xlpm.Payment,IF(OR($C318&lt;&gt;$C317,$C317=""),-PMT($C318/12,COUNT($A318:$A$625),$H317),$D317),
_xlpm.IsPrincipalRemainingZeroCondition,ROUND($H317,2)=0,
_xlpm.IsPrincipalRemainingBlankCondition,$H317="",
_xlpm.IsPeriodBlankCondition,ISBLANK($A318),
_xlpm.Calculation,IF(_xlpm.IsPeriodBlankCondition,"",IF(_xlpm.IsPrincipalRemainingBlankCondition,"",IF(_xlpm.IsPrincipalRemainingZeroCondition,"",_xlpm.Payment))),
_xlpm.Calculation
)</f>
        <v>1586.0104653907558</v>
      </c>
      <c r="E318" s="100">
        <f t="shared" si="33"/>
        <v>82076.50516284167</v>
      </c>
      <c r="F318" s="100" cm="1">
        <f t="array" ref="F318">_xlfn.LET(
_xlpm.InterestCalculation,$H317*($C318/12),
_xlpm.IsPrincipalRemainingZeroCondition,ROUND($H317,2)=0,
_xlpm.IsPrincipalRemainingBlankCondition,$H317="",
_xlpm.IsPeriodBlankCondition,ISBLANK($A318),
_xlpm.Calculation,IF(_xlpm.IsPeriodBlankCondition,"",IF(_xlpm.IsPrincipalRemainingBlankCondition,"",IF(_xlpm.IsPrincipalRemainingZeroCondition,"",_xlpm.InterestCalculation))),
_xlpm.Calculation
)</f>
        <v>683.97087635701394</v>
      </c>
      <c r="G318" s="100">
        <f t="shared" si="28"/>
        <v>902.03958903374189</v>
      </c>
      <c r="H318" s="100">
        <f t="shared" si="29"/>
        <v>81174.465573807931</v>
      </c>
      <c r="I318" s="100">
        <f t="shared" si="30"/>
        <v>500</v>
      </c>
      <c r="J318" s="100" t="str">
        <f t="shared" si="31"/>
        <v/>
      </c>
      <c r="K318" s="100">
        <f t="shared" si="34"/>
        <v>2086.0104653907556</v>
      </c>
      <c r="N318" s="100"/>
    </row>
    <row r="319" spans="1:14" x14ac:dyDescent="0.3">
      <c r="A319" s="92">
        <v>294</v>
      </c>
      <c r="B319" s="116">
        <f t="shared" si="32"/>
        <v>52749</v>
      </c>
      <c r="C319" s="152">
        <f>IF(ISBLANK($A319),"",'Variable Rate Mortgage Schedule'!$C322)</f>
        <v>0.1</v>
      </c>
      <c r="D319" s="153">
        <f>_xlfn.LET(
_xlpm.Payment,IF(OR($C319&lt;&gt;$C318,$C318=""),-PMT($C319/12,COUNT($A319:$A$625),$H318),$D318),
_xlpm.IsPrincipalRemainingZeroCondition,ROUND($H318,2)=0,
_xlpm.IsPrincipalRemainingBlankCondition,$H318="",
_xlpm.IsPeriodBlankCondition,ISBLANK($A319),
_xlpm.Calculation,IF(_xlpm.IsPeriodBlankCondition,"",IF(_xlpm.IsPrincipalRemainingBlankCondition,"",IF(_xlpm.IsPrincipalRemainingZeroCondition,"",_xlpm.Payment))),
_xlpm.Calculation
)</f>
        <v>1586.0104653907558</v>
      </c>
      <c r="E319" s="100">
        <f t="shared" si="33"/>
        <v>81174.465573807931</v>
      </c>
      <c r="F319" s="100" cm="1">
        <f t="array" ref="F319">_xlfn.LET(
_xlpm.InterestCalculation,$H318*($C319/12),
_xlpm.IsPrincipalRemainingZeroCondition,ROUND($H318,2)=0,
_xlpm.IsPrincipalRemainingBlankCondition,$H318="",
_xlpm.IsPeriodBlankCondition,ISBLANK($A319),
_xlpm.Calculation,IF(_xlpm.IsPeriodBlankCondition,"",IF(_xlpm.IsPrincipalRemainingBlankCondition,"",IF(_xlpm.IsPrincipalRemainingZeroCondition,"",_xlpm.InterestCalculation))),
_xlpm.Calculation
)</f>
        <v>676.45387978173278</v>
      </c>
      <c r="G319" s="100">
        <f t="shared" si="28"/>
        <v>909.55658560902305</v>
      </c>
      <c r="H319" s="100">
        <f t="shared" si="29"/>
        <v>80264.908988198906</v>
      </c>
      <c r="I319" s="100">
        <f t="shared" si="30"/>
        <v>500</v>
      </c>
      <c r="J319" s="100" t="str">
        <f t="shared" si="31"/>
        <v/>
      </c>
      <c r="K319" s="100">
        <f t="shared" si="34"/>
        <v>2086.0104653907556</v>
      </c>
      <c r="N319" s="100"/>
    </row>
    <row r="320" spans="1:14" x14ac:dyDescent="0.3">
      <c r="A320" s="92">
        <v>295</v>
      </c>
      <c r="B320" s="116">
        <f t="shared" si="32"/>
        <v>52779</v>
      </c>
      <c r="C320" s="152">
        <f>IF(ISBLANK($A320),"",'Variable Rate Mortgage Schedule'!$C323)</f>
        <v>0.1</v>
      </c>
      <c r="D320" s="153">
        <f>_xlfn.LET(
_xlpm.Payment,IF(OR($C320&lt;&gt;$C319,$C319=""),-PMT($C320/12,COUNT($A320:$A$625),$H319),$D319),
_xlpm.IsPrincipalRemainingZeroCondition,ROUND($H319,2)=0,
_xlpm.IsPrincipalRemainingBlankCondition,$H319="",
_xlpm.IsPeriodBlankCondition,ISBLANK($A320),
_xlpm.Calculation,IF(_xlpm.IsPeriodBlankCondition,"",IF(_xlpm.IsPrincipalRemainingBlankCondition,"",IF(_xlpm.IsPrincipalRemainingZeroCondition,"",_xlpm.Payment))),
_xlpm.Calculation
)</f>
        <v>1586.0104653907558</v>
      </c>
      <c r="E320" s="100">
        <f t="shared" si="33"/>
        <v>80264.908988198906</v>
      </c>
      <c r="F320" s="100" cm="1">
        <f t="array" ref="F320">_xlfn.LET(
_xlpm.InterestCalculation,$H319*($C320/12),
_xlpm.IsPrincipalRemainingZeroCondition,ROUND($H319,2)=0,
_xlpm.IsPrincipalRemainingBlankCondition,$H319="",
_xlpm.IsPeriodBlankCondition,ISBLANK($A320),
_xlpm.Calculation,IF(_xlpm.IsPeriodBlankCondition,"",IF(_xlpm.IsPrincipalRemainingBlankCondition,"",IF(_xlpm.IsPrincipalRemainingZeroCondition,"",_xlpm.InterestCalculation))),
_xlpm.Calculation
)</f>
        <v>668.87424156832424</v>
      </c>
      <c r="G320" s="100">
        <f t="shared" si="28"/>
        <v>917.13622382243159</v>
      </c>
      <c r="H320" s="100">
        <f t="shared" si="29"/>
        <v>79347.772764376481</v>
      </c>
      <c r="I320" s="100">
        <f t="shared" si="30"/>
        <v>500</v>
      </c>
      <c r="J320" s="100" t="str">
        <f t="shared" si="31"/>
        <v/>
      </c>
      <c r="K320" s="100">
        <f t="shared" si="34"/>
        <v>2086.0104653907556</v>
      </c>
      <c r="N320" s="100"/>
    </row>
    <row r="321" spans="1:14" x14ac:dyDescent="0.3">
      <c r="A321" s="92">
        <v>296</v>
      </c>
      <c r="B321" s="116">
        <f t="shared" si="32"/>
        <v>52810</v>
      </c>
      <c r="C321" s="152">
        <f>IF(ISBLANK($A321),"",'Variable Rate Mortgage Schedule'!$C324)</f>
        <v>0.1</v>
      </c>
      <c r="D321" s="153">
        <f>_xlfn.LET(
_xlpm.Payment,IF(OR($C321&lt;&gt;$C320,$C320=""),-PMT($C321/12,COUNT($A321:$A$625),$H320),$D320),
_xlpm.IsPrincipalRemainingZeroCondition,ROUND($H320,2)=0,
_xlpm.IsPrincipalRemainingBlankCondition,$H320="",
_xlpm.IsPeriodBlankCondition,ISBLANK($A321),
_xlpm.Calculation,IF(_xlpm.IsPeriodBlankCondition,"",IF(_xlpm.IsPrincipalRemainingBlankCondition,"",IF(_xlpm.IsPrincipalRemainingZeroCondition,"",_xlpm.Payment))),
_xlpm.Calculation
)</f>
        <v>1586.0104653907558</v>
      </c>
      <c r="E321" s="100">
        <f t="shared" si="33"/>
        <v>79347.772764376481</v>
      </c>
      <c r="F321" s="100" cm="1">
        <f t="array" ref="F321">_xlfn.LET(
_xlpm.InterestCalculation,$H320*($C321/12),
_xlpm.IsPrincipalRemainingZeroCondition,ROUND($H320,2)=0,
_xlpm.IsPrincipalRemainingBlankCondition,$H320="",
_xlpm.IsPeriodBlankCondition,ISBLANK($A321),
_xlpm.Calculation,IF(_xlpm.IsPeriodBlankCondition,"",IF(_xlpm.IsPrincipalRemainingBlankCondition,"",IF(_xlpm.IsPrincipalRemainingZeroCondition,"",_xlpm.InterestCalculation))),
_xlpm.Calculation
)</f>
        <v>661.23143970313731</v>
      </c>
      <c r="G321" s="100">
        <f t="shared" si="28"/>
        <v>924.77902568761851</v>
      </c>
      <c r="H321" s="100">
        <f t="shared" si="29"/>
        <v>78422.993738688863</v>
      </c>
      <c r="I321" s="100">
        <f t="shared" si="30"/>
        <v>500</v>
      </c>
      <c r="J321" s="100" t="str">
        <f t="shared" si="31"/>
        <v/>
      </c>
      <c r="K321" s="100">
        <f t="shared" si="34"/>
        <v>2086.0104653907556</v>
      </c>
      <c r="N321" s="100"/>
    </row>
    <row r="322" spans="1:14" x14ac:dyDescent="0.3">
      <c r="A322" s="92">
        <v>297</v>
      </c>
      <c r="B322" s="116">
        <f t="shared" si="32"/>
        <v>52841</v>
      </c>
      <c r="C322" s="152">
        <f>IF(ISBLANK($A322),"",'Variable Rate Mortgage Schedule'!$C325)</f>
        <v>0.1</v>
      </c>
      <c r="D322" s="153">
        <f>_xlfn.LET(
_xlpm.Payment,IF(OR($C322&lt;&gt;$C321,$C321=""),-PMT($C322/12,COUNT($A322:$A$625),$H321),$D321),
_xlpm.IsPrincipalRemainingZeroCondition,ROUND($H321,2)=0,
_xlpm.IsPrincipalRemainingBlankCondition,$H321="",
_xlpm.IsPeriodBlankCondition,ISBLANK($A322),
_xlpm.Calculation,IF(_xlpm.IsPeriodBlankCondition,"",IF(_xlpm.IsPrincipalRemainingBlankCondition,"",IF(_xlpm.IsPrincipalRemainingZeroCondition,"",_xlpm.Payment))),
_xlpm.Calculation
)</f>
        <v>1586.0104653907558</v>
      </c>
      <c r="E322" s="100">
        <f t="shared" si="33"/>
        <v>78422.993738688863</v>
      </c>
      <c r="F322" s="100" cm="1">
        <f t="array" ref="F322">_xlfn.LET(
_xlpm.InterestCalculation,$H321*($C322/12),
_xlpm.IsPrincipalRemainingZeroCondition,ROUND($H321,2)=0,
_xlpm.IsPrincipalRemainingBlankCondition,$H321="",
_xlpm.IsPeriodBlankCondition,ISBLANK($A322),
_xlpm.Calculation,IF(_xlpm.IsPeriodBlankCondition,"",IF(_xlpm.IsPrincipalRemainingBlankCondition,"",IF(_xlpm.IsPrincipalRemainingZeroCondition,"",_xlpm.InterestCalculation))),
_xlpm.Calculation
)</f>
        <v>653.52494782240717</v>
      </c>
      <c r="G322" s="100">
        <f t="shared" si="28"/>
        <v>932.48551756834866</v>
      </c>
      <c r="H322" s="100">
        <f t="shared" si="29"/>
        <v>77490.508221120515</v>
      </c>
      <c r="I322" s="100">
        <f t="shared" si="30"/>
        <v>500</v>
      </c>
      <c r="J322" s="100" t="str">
        <f t="shared" si="31"/>
        <v/>
      </c>
      <c r="K322" s="100">
        <f t="shared" si="34"/>
        <v>2086.0104653907556</v>
      </c>
      <c r="N322" s="100"/>
    </row>
    <row r="323" spans="1:14" x14ac:dyDescent="0.3">
      <c r="A323" s="92">
        <v>298</v>
      </c>
      <c r="B323" s="116">
        <f t="shared" si="32"/>
        <v>52871</v>
      </c>
      <c r="C323" s="152">
        <f>IF(ISBLANK($A323),"",'Variable Rate Mortgage Schedule'!$C326)</f>
        <v>0.1</v>
      </c>
      <c r="D323" s="153">
        <f>_xlfn.LET(
_xlpm.Payment,IF(OR($C323&lt;&gt;$C322,$C322=""),-PMT($C323/12,COUNT($A323:$A$625),$H322),$D322),
_xlpm.IsPrincipalRemainingZeroCondition,ROUND($H322,2)=0,
_xlpm.IsPrincipalRemainingBlankCondition,$H322="",
_xlpm.IsPeriodBlankCondition,ISBLANK($A323),
_xlpm.Calculation,IF(_xlpm.IsPeriodBlankCondition,"",IF(_xlpm.IsPrincipalRemainingBlankCondition,"",IF(_xlpm.IsPrincipalRemainingZeroCondition,"",_xlpm.Payment))),
_xlpm.Calculation
)</f>
        <v>1586.0104653907558</v>
      </c>
      <c r="E323" s="100">
        <f t="shared" si="33"/>
        <v>77490.508221120515</v>
      </c>
      <c r="F323" s="100" cm="1">
        <f t="array" ref="F323">_xlfn.LET(
_xlpm.InterestCalculation,$H322*($C323/12),
_xlpm.IsPrincipalRemainingZeroCondition,ROUND($H322,2)=0,
_xlpm.IsPrincipalRemainingBlankCondition,$H322="",
_xlpm.IsPeriodBlankCondition,ISBLANK($A323),
_xlpm.Calculation,IF(_xlpm.IsPeriodBlankCondition,"",IF(_xlpm.IsPrincipalRemainingBlankCondition,"",IF(_xlpm.IsPrincipalRemainingZeroCondition,"",_xlpm.InterestCalculation))),
_xlpm.Calculation
)</f>
        <v>645.75423517600427</v>
      </c>
      <c r="G323" s="100">
        <f t="shared" si="28"/>
        <v>940.25623021475155</v>
      </c>
      <c r="H323" s="100">
        <f t="shared" si="29"/>
        <v>76550.251990905759</v>
      </c>
      <c r="I323" s="100">
        <f t="shared" si="30"/>
        <v>500</v>
      </c>
      <c r="J323" s="100" t="str">
        <f t="shared" si="31"/>
        <v/>
      </c>
      <c r="K323" s="100">
        <f t="shared" si="34"/>
        <v>2086.0104653907556</v>
      </c>
      <c r="N323" s="100"/>
    </row>
    <row r="324" spans="1:14" x14ac:dyDescent="0.3">
      <c r="A324" s="92">
        <v>299</v>
      </c>
      <c r="B324" s="116">
        <f t="shared" si="32"/>
        <v>52902</v>
      </c>
      <c r="C324" s="152">
        <f>IF(ISBLANK($A324),"",'Variable Rate Mortgage Schedule'!$C327)</f>
        <v>0.1</v>
      </c>
      <c r="D324" s="153">
        <f>_xlfn.LET(
_xlpm.Payment,IF(OR($C324&lt;&gt;$C323,$C323=""),-PMT($C324/12,COUNT($A324:$A$625),$H323),$D323),
_xlpm.IsPrincipalRemainingZeroCondition,ROUND($H323,2)=0,
_xlpm.IsPrincipalRemainingBlankCondition,$H323="",
_xlpm.IsPeriodBlankCondition,ISBLANK($A324),
_xlpm.Calculation,IF(_xlpm.IsPeriodBlankCondition,"",IF(_xlpm.IsPrincipalRemainingBlankCondition,"",IF(_xlpm.IsPrincipalRemainingZeroCondition,"",_xlpm.Payment))),
_xlpm.Calculation
)</f>
        <v>1586.0104653907558</v>
      </c>
      <c r="E324" s="100">
        <f t="shared" si="33"/>
        <v>76550.251990905759</v>
      </c>
      <c r="F324" s="100" cm="1">
        <f t="array" ref="F324">_xlfn.LET(
_xlpm.InterestCalculation,$H323*($C324/12),
_xlpm.IsPrincipalRemainingZeroCondition,ROUND($H323,2)=0,
_xlpm.IsPrincipalRemainingBlankCondition,$H323="",
_xlpm.IsPeriodBlankCondition,ISBLANK($A324),
_xlpm.Calculation,IF(_xlpm.IsPeriodBlankCondition,"",IF(_xlpm.IsPrincipalRemainingBlankCondition,"",IF(_xlpm.IsPrincipalRemainingZeroCondition,"",_xlpm.InterestCalculation))),
_xlpm.Calculation
)</f>
        <v>637.91876659088132</v>
      </c>
      <c r="G324" s="100">
        <f t="shared" si="28"/>
        <v>948.09169879987451</v>
      </c>
      <c r="H324" s="100">
        <f t="shared" si="29"/>
        <v>75602.16029210588</v>
      </c>
      <c r="I324" s="100">
        <f t="shared" si="30"/>
        <v>500</v>
      </c>
      <c r="J324" s="100" t="str">
        <f t="shared" si="31"/>
        <v/>
      </c>
      <c r="K324" s="100">
        <f t="shared" si="34"/>
        <v>2086.0104653907556</v>
      </c>
      <c r="N324" s="100"/>
    </row>
    <row r="325" spans="1:14" x14ac:dyDescent="0.3">
      <c r="A325" s="92">
        <v>300</v>
      </c>
      <c r="B325" s="116">
        <f t="shared" si="32"/>
        <v>52932</v>
      </c>
      <c r="C325" s="152">
        <f>IF(ISBLANK($A325),"",'Variable Rate Mortgage Schedule'!$C328)</f>
        <v>0.1</v>
      </c>
      <c r="D325" s="153">
        <f>_xlfn.LET(
_xlpm.Payment,IF(OR($C325&lt;&gt;$C324,$C324=""),-PMT($C325/12,COUNT($A325:$A$625),$H324),$D324),
_xlpm.IsPrincipalRemainingZeroCondition,ROUND($H324,2)=0,
_xlpm.IsPrincipalRemainingBlankCondition,$H324="",
_xlpm.IsPeriodBlankCondition,ISBLANK($A325),
_xlpm.Calculation,IF(_xlpm.IsPeriodBlankCondition,"",IF(_xlpm.IsPrincipalRemainingBlankCondition,"",IF(_xlpm.IsPrincipalRemainingZeroCondition,"",_xlpm.Payment))),
_xlpm.Calculation
)</f>
        <v>1586.0104653907558</v>
      </c>
      <c r="E325" s="100">
        <f t="shared" si="33"/>
        <v>75602.16029210588</v>
      </c>
      <c r="F325" s="100" cm="1">
        <f t="array" ref="F325">_xlfn.LET(
_xlpm.InterestCalculation,$H324*($C325/12),
_xlpm.IsPrincipalRemainingZeroCondition,ROUND($H324,2)=0,
_xlpm.IsPrincipalRemainingBlankCondition,$H324="",
_xlpm.IsPeriodBlankCondition,ISBLANK($A325),
_xlpm.Calculation,IF(_xlpm.IsPeriodBlankCondition,"",IF(_xlpm.IsPrincipalRemainingBlankCondition,"",IF(_xlpm.IsPrincipalRemainingZeroCondition,"",_xlpm.InterestCalculation))),
_xlpm.Calculation
)</f>
        <v>630.01800243421565</v>
      </c>
      <c r="G325" s="100">
        <f t="shared" si="28"/>
        <v>955.99246295654018</v>
      </c>
      <c r="H325" s="100">
        <f t="shared" si="29"/>
        <v>74646.167829149344</v>
      </c>
      <c r="I325" s="100">
        <f t="shared" si="30"/>
        <v>500</v>
      </c>
      <c r="J325" s="100" t="str">
        <f t="shared" si="31"/>
        <v/>
      </c>
      <c r="K325" s="100">
        <f t="shared" si="34"/>
        <v>2086.0104653907556</v>
      </c>
      <c r="N325" s="100"/>
    </row>
    <row r="326" spans="1:14" x14ac:dyDescent="0.3">
      <c r="A326" s="92">
        <v>301</v>
      </c>
      <c r="B326" s="116">
        <f t="shared" si="32"/>
        <v>52963</v>
      </c>
      <c r="C326" s="152">
        <f>IF(ISBLANK($A326),"",'Variable Rate Mortgage Schedule'!$C329)</f>
        <v>0.1</v>
      </c>
      <c r="D326" s="153">
        <f>_xlfn.LET(
_xlpm.Payment,IF(OR($C326&lt;&gt;$C325,$C325=""),-PMT($C326/12,COUNT($A326:$A$625),$H325),$D325),
_xlpm.IsPrincipalRemainingZeroCondition,ROUND($H325,2)=0,
_xlpm.IsPrincipalRemainingBlankCondition,$H325="",
_xlpm.IsPeriodBlankCondition,ISBLANK($A326),
_xlpm.Calculation,IF(_xlpm.IsPeriodBlankCondition,"",IF(_xlpm.IsPrincipalRemainingBlankCondition,"",IF(_xlpm.IsPrincipalRemainingZeroCondition,"",_xlpm.Payment))),
_xlpm.Calculation
)</f>
        <v>1586.0104653907558</v>
      </c>
      <c r="E326" s="100">
        <f t="shared" si="33"/>
        <v>74646.167829149344</v>
      </c>
      <c r="F326" s="100" cm="1">
        <f t="array" ref="F326">_xlfn.LET(
_xlpm.InterestCalculation,$H325*($C326/12),
_xlpm.IsPrincipalRemainingZeroCondition,ROUND($H325,2)=0,
_xlpm.IsPrincipalRemainingBlankCondition,$H325="",
_xlpm.IsPeriodBlankCondition,ISBLANK($A326),
_xlpm.Calculation,IF(_xlpm.IsPeriodBlankCondition,"",IF(_xlpm.IsPrincipalRemainingBlankCondition,"",IF(_xlpm.IsPrincipalRemainingZeroCondition,"",_xlpm.InterestCalculation))),
_xlpm.Calculation
)</f>
        <v>622.05139857624454</v>
      </c>
      <c r="G326" s="100">
        <f t="shared" si="28"/>
        <v>963.95906681451129</v>
      </c>
      <c r="H326" s="100">
        <f t="shared" si="29"/>
        <v>73682.208762334834</v>
      </c>
      <c r="I326" s="100">
        <f t="shared" si="30"/>
        <v>500</v>
      </c>
      <c r="J326" s="100" t="str">
        <f t="shared" si="31"/>
        <v/>
      </c>
      <c r="K326" s="100">
        <f t="shared" si="34"/>
        <v>2086.0104653907556</v>
      </c>
      <c r="N326" s="100"/>
    </row>
    <row r="327" spans="1:14" x14ac:dyDescent="0.3">
      <c r="A327" s="92">
        <v>302</v>
      </c>
      <c r="B327" s="116">
        <f t="shared" si="32"/>
        <v>52994</v>
      </c>
      <c r="C327" s="152">
        <f>IF(ISBLANK($A327),"",'Variable Rate Mortgage Schedule'!$C330)</f>
        <v>0.1</v>
      </c>
      <c r="D327" s="153">
        <f>_xlfn.LET(
_xlpm.Payment,IF(OR($C327&lt;&gt;$C326,$C326=""),-PMT($C327/12,COUNT($A327:$A$625),$H326),$D326),
_xlpm.IsPrincipalRemainingZeroCondition,ROUND($H326,2)=0,
_xlpm.IsPrincipalRemainingBlankCondition,$H326="",
_xlpm.IsPeriodBlankCondition,ISBLANK($A327),
_xlpm.Calculation,IF(_xlpm.IsPeriodBlankCondition,"",IF(_xlpm.IsPrincipalRemainingBlankCondition,"",IF(_xlpm.IsPrincipalRemainingZeroCondition,"",_xlpm.Payment))),
_xlpm.Calculation
)</f>
        <v>1586.0104653907558</v>
      </c>
      <c r="E327" s="100">
        <f t="shared" si="33"/>
        <v>73682.208762334834</v>
      </c>
      <c r="F327" s="100" cm="1">
        <f t="array" ref="F327">_xlfn.LET(
_xlpm.InterestCalculation,$H326*($C327/12),
_xlpm.IsPrincipalRemainingZeroCondition,ROUND($H326,2)=0,
_xlpm.IsPrincipalRemainingBlankCondition,$H326="",
_xlpm.IsPeriodBlankCondition,ISBLANK($A327),
_xlpm.Calculation,IF(_xlpm.IsPeriodBlankCondition,"",IF(_xlpm.IsPrincipalRemainingBlankCondition,"",IF(_xlpm.IsPrincipalRemainingZeroCondition,"",_xlpm.InterestCalculation))),
_xlpm.Calculation
)</f>
        <v>614.01840635279029</v>
      </c>
      <c r="G327" s="100">
        <f t="shared" si="28"/>
        <v>971.99205903796553</v>
      </c>
      <c r="H327" s="100">
        <f t="shared" si="29"/>
        <v>72710.216703296872</v>
      </c>
      <c r="I327" s="100">
        <f t="shared" si="30"/>
        <v>500</v>
      </c>
      <c r="J327" s="100" t="str">
        <f t="shared" si="31"/>
        <v/>
      </c>
      <c r="K327" s="100">
        <f t="shared" si="34"/>
        <v>2086.0104653907556</v>
      </c>
      <c r="N327" s="100"/>
    </row>
    <row r="328" spans="1:14" x14ac:dyDescent="0.3">
      <c r="A328" s="92">
        <v>303</v>
      </c>
      <c r="B328" s="116">
        <f t="shared" si="32"/>
        <v>53022</v>
      </c>
      <c r="C328" s="152">
        <f>IF(ISBLANK($A328),"",'Variable Rate Mortgage Schedule'!$C331)</f>
        <v>0.1</v>
      </c>
      <c r="D328" s="153">
        <f>_xlfn.LET(
_xlpm.Payment,IF(OR($C328&lt;&gt;$C327,$C327=""),-PMT($C328/12,COUNT($A328:$A$625),$H327),$D327),
_xlpm.IsPrincipalRemainingZeroCondition,ROUND($H327,2)=0,
_xlpm.IsPrincipalRemainingBlankCondition,$H327="",
_xlpm.IsPeriodBlankCondition,ISBLANK($A328),
_xlpm.Calculation,IF(_xlpm.IsPeriodBlankCondition,"",IF(_xlpm.IsPrincipalRemainingBlankCondition,"",IF(_xlpm.IsPrincipalRemainingZeroCondition,"",_xlpm.Payment))),
_xlpm.Calculation
)</f>
        <v>1586.0104653907558</v>
      </c>
      <c r="E328" s="100">
        <f t="shared" si="33"/>
        <v>72710.216703296872</v>
      </c>
      <c r="F328" s="100" cm="1">
        <f t="array" ref="F328">_xlfn.LET(
_xlpm.InterestCalculation,$H327*($C328/12),
_xlpm.IsPrincipalRemainingZeroCondition,ROUND($H327,2)=0,
_xlpm.IsPrincipalRemainingBlankCondition,$H327="",
_xlpm.IsPeriodBlankCondition,ISBLANK($A328),
_xlpm.Calculation,IF(_xlpm.IsPeriodBlankCondition,"",IF(_xlpm.IsPrincipalRemainingBlankCondition,"",IF(_xlpm.IsPrincipalRemainingZeroCondition,"",_xlpm.InterestCalculation))),
_xlpm.Calculation
)</f>
        <v>605.91847252747391</v>
      </c>
      <c r="G328" s="100">
        <f t="shared" si="28"/>
        <v>980.09199286328192</v>
      </c>
      <c r="H328" s="100">
        <f t="shared" si="29"/>
        <v>71730.124710433593</v>
      </c>
      <c r="I328" s="100">
        <f t="shared" si="30"/>
        <v>500</v>
      </c>
      <c r="J328" s="100" t="str">
        <f t="shared" si="31"/>
        <v/>
      </c>
      <c r="K328" s="100">
        <f t="shared" si="34"/>
        <v>2086.0104653907556</v>
      </c>
      <c r="N328" s="100"/>
    </row>
    <row r="329" spans="1:14" x14ac:dyDescent="0.3">
      <c r="A329" s="92">
        <v>304</v>
      </c>
      <c r="B329" s="116">
        <f t="shared" si="32"/>
        <v>53053</v>
      </c>
      <c r="C329" s="152">
        <f>IF(ISBLANK($A329),"",'Variable Rate Mortgage Schedule'!$C332)</f>
        <v>0.1</v>
      </c>
      <c r="D329" s="153">
        <f>_xlfn.LET(
_xlpm.Payment,IF(OR($C329&lt;&gt;$C328,$C328=""),-PMT($C329/12,COUNT($A329:$A$625),$H328),$D328),
_xlpm.IsPrincipalRemainingZeroCondition,ROUND($H328,2)=0,
_xlpm.IsPrincipalRemainingBlankCondition,$H328="",
_xlpm.IsPeriodBlankCondition,ISBLANK($A329),
_xlpm.Calculation,IF(_xlpm.IsPeriodBlankCondition,"",IF(_xlpm.IsPrincipalRemainingBlankCondition,"",IF(_xlpm.IsPrincipalRemainingZeroCondition,"",_xlpm.Payment))),
_xlpm.Calculation
)</f>
        <v>1586.0104653907558</v>
      </c>
      <c r="E329" s="100">
        <f t="shared" si="33"/>
        <v>71730.124710433593</v>
      </c>
      <c r="F329" s="100" cm="1">
        <f t="array" ref="F329">_xlfn.LET(
_xlpm.InterestCalculation,$H328*($C329/12),
_xlpm.IsPrincipalRemainingZeroCondition,ROUND($H328,2)=0,
_xlpm.IsPrincipalRemainingBlankCondition,$H328="",
_xlpm.IsPeriodBlankCondition,ISBLANK($A329),
_xlpm.Calculation,IF(_xlpm.IsPeriodBlankCondition,"",IF(_xlpm.IsPrincipalRemainingBlankCondition,"",IF(_xlpm.IsPrincipalRemainingZeroCondition,"",_xlpm.InterestCalculation))),
_xlpm.Calculation
)</f>
        <v>597.75103925361327</v>
      </c>
      <c r="G329" s="100">
        <f t="shared" si="28"/>
        <v>988.25942613714255</v>
      </c>
      <c r="H329" s="100">
        <f t="shared" si="29"/>
        <v>70741.865284296451</v>
      </c>
      <c r="I329" s="100">
        <f t="shared" si="30"/>
        <v>500</v>
      </c>
      <c r="J329" s="100" t="str">
        <f t="shared" si="31"/>
        <v/>
      </c>
      <c r="K329" s="100">
        <f t="shared" si="34"/>
        <v>2086.0104653907556</v>
      </c>
      <c r="N329" s="100"/>
    </row>
    <row r="330" spans="1:14" x14ac:dyDescent="0.3">
      <c r="A330" s="92">
        <v>305</v>
      </c>
      <c r="B330" s="116">
        <f t="shared" si="32"/>
        <v>53083</v>
      </c>
      <c r="C330" s="152">
        <f>IF(ISBLANK($A330),"",'Variable Rate Mortgage Schedule'!$C333)</f>
        <v>0.1</v>
      </c>
      <c r="D330" s="153">
        <f>_xlfn.LET(
_xlpm.Payment,IF(OR($C330&lt;&gt;$C329,$C329=""),-PMT($C330/12,COUNT($A330:$A$625),$H329),$D329),
_xlpm.IsPrincipalRemainingZeroCondition,ROUND($H329,2)=0,
_xlpm.IsPrincipalRemainingBlankCondition,$H329="",
_xlpm.IsPeriodBlankCondition,ISBLANK($A330),
_xlpm.Calculation,IF(_xlpm.IsPeriodBlankCondition,"",IF(_xlpm.IsPrincipalRemainingBlankCondition,"",IF(_xlpm.IsPrincipalRemainingZeroCondition,"",_xlpm.Payment))),
_xlpm.Calculation
)</f>
        <v>1586.0104653907558</v>
      </c>
      <c r="E330" s="100">
        <f t="shared" si="33"/>
        <v>70741.865284296451</v>
      </c>
      <c r="F330" s="100" cm="1">
        <f t="array" ref="F330">_xlfn.LET(
_xlpm.InterestCalculation,$H329*($C330/12),
_xlpm.IsPrincipalRemainingZeroCondition,ROUND($H329,2)=0,
_xlpm.IsPrincipalRemainingBlankCondition,$H329="",
_xlpm.IsPeriodBlankCondition,ISBLANK($A330),
_xlpm.Calculation,IF(_xlpm.IsPeriodBlankCondition,"",IF(_xlpm.IsPrincipalRemainingBlankCondition,"",IF(_xlpm.IsPrincipalRemainingZeroCondition,"",_xlpm.InterestCalculation))),
_xlpm.Calculation
)</f>
        <v>589.51554403580371</v>
      </c>
      <c r="G330" s="100">
        <f t="shared" si="28"/>
        <v>996.49492135495211</v>
      </c>
      <c r="H330" s="100">
        <f t="shared" si="29"/>
        <v>69745.370362941496</v>
      </c>
      <c r="I330" s="100">
        <f t="shared" si="30"/>
        <v>500</v>
      </c>
      <c r="J330" s="100" t="str">
        <f t="shared" si="31"/>
        <v/>
      </c>
      <c r="K330" s="100">
        <f t="shared" si="34"/>
        <v>2086.0104653907556</v>
      </c>
      <c r="N330" s="100"/>
    </row>
    <row r="331" spans="1:14" x14ac:dyDescent="0.3">
      <c r="A331" s="92">
        <v>306</v>
      </c>
      <c r="B331" s="116">
        <f t="shared" si="32"/>
        <v>53114</v>
      </c>
      <c r="C331" s="152">
        <f>IF(ISBLANK($A331),"",'Variable Rate Mortgage Schedule'!$C334)</f>
        <v>0.1</v>
      </c>
      <c r="D331" s="153">
        <f>_xlfn.LET(
_xlpm.Payment,IF(OR($C331&lt;&gt;$C330,$C330=""),-PMT($C331/12,COUNT($A331:$A$625),$H330),$D330),
_xlpm.IsPrincipalRemainingZeroCondition,ROUND($H330,2)=0,
_xlpm.IsPrincipalRemainingBlankCondition,$H330="",
_xlpm.IsPeriodBlankCondition,ISBLANK($A331),
_xlpm.Calculation,IF(_xlpm.IsPeriodBlankCondition,"",IF(_xlpm.IsPrincipalRemainingBlankCondition,"",IF(_xlpm.IsPrincipalRemainingZeroCondition,"",_xlpm.Payment))),
_xlpm.Calculation
)</f>
        <v>1586.0104653907558</v>
      </c>
      <c r="E331" s="100">
        <f t="shared" si="33"/>
        <v>69745.370362941496</v>
      </c>
      <c r="F331" s="100" cm="1">
        <f t="array" ref="F331">_xlfn.LET(
_xlpm.InterestCalculation,$H330*($C331/12),
_xlpm.IsPrincipalRemainingZeroCondition,ROUND($H330,2)=0,
_xlpm.IsPrincipalRemainingBlankCondition,$H330="",
_xlpm.IsPeriodBlankCondition,ISBLANK($A331),
_xlpm.Calculation,IF(_xlpm.IsPeriodBlankCondition,"",IF(_xlpm.IsPrincipalRemainingBlankCondition,"",IF(_xlpm.IsPrincipalRemainingZeroCondition,"",_xlpm.InterestCalculation))),
_xlpm.Calculation
)</f>
        <v>581.21141969117912</v>
      </c>
      <c r="G331" s="100">
        <f t="shared" si="28"/>
        <v>1004.7990456995767</v>
      </c>
      <c r="H331" s="100">
        <f t="shared" si="29"/>
        <v>68740.57131724192</v>
      </c>
      <c r="I331" s="100">
        <f t="shared" si="30"/>
        <v>500</v>
      </c>
      <c r="J331" s="100" t="str">
        <f t="shared" si="31"/>
        <v/>
      </c>
      <c r="K331" s="100">
        <f t="shared" si="34"/>
        <v>2086.0104653907556</v>
      </c>
      <c r="N331" s="100"/>
    </row>
    <row r="332" spans="1:14" x14ac:dyDescent="0.3">
      <c r="A332" s="92">
        <v>307</v>
      </c>
      <c r="B332" s="116">
        <f t="shared" si="32"/>
        <v>53144</v>
      </c>
      <c r="C332" s="152">
        <f>IF(ISBLANK($A332),"",'Variable Rate Mortgage Schedule'!$C335)</f>
        <v>0.1</v>
      </c>
      <c r="D332" s="153">
        <f>_xlfn.LET(
_xlpm.Payment,IF(OR($C332&lt;&gt;$C331,$C331=""),-PMT($C332/12,COUNT($A332:$A$625),$H331),$D331),
_xlpm.IsPrincipalRemainingZeroCondition,ROUND($H331,2)=0,
_xlpm.IsPrincipalRemainingBlankCondition,$H331="",
_xlpm.IsPeriodBlankCondition,ISBLANK($A332),
_xlpm.Calculation,IF(_xlpm.IsPeriodBlankCondition,"",IF(_xlpm.IsPrincipalRemainingBlankCondition,"",IF(_xlpm.IsPrincipalRemainingZeroCondition,"",_xlpm.Payment))),
_xlpm.Calculation
)</f>
        <v>1586.0104653907558</v>
      </c>
      <c r="E332" s="100">
        <f t="shared" si="33"/>
        <v>68740.57131724192</v>
      </c>
      <c r="F332" s="100" cm="1">
        <f t="array" ref="F332">_xlfn.LET(
_xlpm.InterestCalculation,$H331*($C332/12),
_xlpm.IsPrincipalRemainingZeroCondition,ROUND($H331,2)=0,
_xlpm.IsPrincipalRemainingBlankCondition,$H331="",
_xlpm.IsPeriodBlankCondition,ISBLANK($A332),
_xlpm.Calculation,IF(_xlpm.IsPeriodBlankCondition,"",IF(_xlpm.IsPrincipalRemainingBlankCondition,"",IF(_xlpm.IsPrincipalRemainingZeroCondition,"",_xlpm.InterestCalculation))),
_xlpm.Calculation
)</f>
        <v>572.83809431034933</v>
      </c>
      <c r="G332" s="100">
        <f t="shared" si="28"/>
        <v>1013.1723710804065</v>
      </c>
      <c r="H332" s="100">
        <f t="shared" si="29"/>
        <v>67727.398946161513</v>
      </c>
      <c r="I332" s="100">
        <f t="shared" si="30"/>
        <v>500</v>
      </c>
      <c r="J332" s="100" t="str">
        <f t="shared" si="31"/>
        <v/>
      </c>
      <c r="K332" s="100">
        <f t="shared" si="34"/>
        <v>2086.0104653907556</v>
      </c>
      <c r="N332" s="100"/>
    </row>
    <row r="333" spans="1:14" x14ac:dyDescent="0.3">
      <c r="A333" s="92">
        <v>308</v>
      </c>
      <c r="B333" s="116">
        <f t="shared" si="32"/>
        <v>53175</v>
      </c>
      <c r="C333" s="152">
        <f>IF(ISBLANK($A333),"",'Variable Rate Mortgage Schedule'!$C336)</f>
        <v>0.1</v>
      </c>
      <c r="D333" s="153">
        <f>_xlfn.LET(
_xlpm.Payment,IF(OR($C333&lt;&gt;$C332,$C332=""),-PMT($C333/12,COUNT($A333:$A$625),$H332),$D332),
_xlpm.IsPrincipalRemainingZeroCondition,ROUND($H332,2)=0,
_xlpm.IsPrincipalRemainingBlankCondition,$H332="",
_xlpm.IsPeriodBlankCondition,ISBLANK($A333),
_xlpm.Calculation,IF(_xlpm.IsPeriodBlankCondition,"",IF(_xlpm.IsPrincipalRemainingBlankCondition,"",IF(_xlpm.IsPrincipalRemainingZeroCondition,"",_xlpm.Payment))),
_xlpm.Calculation
)</f>
        <v>1586.0104653907558</v>
      </c>
      <c r="E333" s="100">
        <f t="shared" si="33"/>
        <v>67727.398946161513</v>
      </c>
      <c r="F333" s="100" cm="1">
        <f t="array" ref="F333">_xlfn.LET(
_xlpm.InterestCalculation,$H332*($C333/12),
_xlpm.IsPrincipalRemainingZeroCondition,ROUND($H332,2)=0,
_xlpm.IsPrincipalRemainingBlankCondition,$H332="",
_xlpm.IsPeriodBlankCondition,ISBLANK($A333),
_xlpm.Calculation,IF(_xlpm.IsPeriodBlankCondition,"",IF(_xlpm.IsPrincipalRemainingBlankCondition,"",IF(_xlpm.IsPrincipalRemainingZeroCondition,"",_xlpm.InterestCalculation))),
_xlpm.Calculation
)</f>
        <v>564.39499121801259</v>
      </c>
      <c r="G333" s="100">
        <f t="shared" si="28"/>
        <v>1021.6154741727432</v>
      </c>
      <c r="H333" s="100">
        <f t="shared" si="29"/>
        <v>66705.783471988776</v>
      </c>
      <c r="I333" s="100">
        <f t="shared" si="30"/>
        <v>500</v>
      </c>
      <c r="J333" s="100" t="str">
        <f t="shared" si="31"/>
        <v/>
      </c>
      <c r="K333" s="100">
        <f t="shared" si="34"/>
        <v>2086.0104653907556</v>
      </c>
      <c r="N333" s="100"/>
    </row>
    <row r="334" spans="1:14" x14ac:dyDescent="0.3">
      <c r="A334" s="92">
        <v>309</v>
      </c>
      <c r="B334" s="116">
        <f t="shared" si="32"/>
        <v>53206</v>
      </c>
      <c r="C334" s="152">
        <f>IF(ISBLANK($A334),"",'Variable Rate Mortgage Schedule'!$C337)</f>
        <v>0.1</v>
      </c>
      <c r="D334" s="153">
        <f>_xlfn.LET(
_xlpm.Payment,IF(OR($C334&lt;&gt;$C333,$C333=""),-PMT($C334/12,COUNT($A334:$A$625),$H333),$D333),
_xlpm.IsPrincipalRemainingZeroCondition,ROUND($H333,2)=0,
_xlpm.IsPrincipalRemainingBlankCondition,$H333="",
_xlpm.IsPeriodBlankCondition,ISBLANK($A334),
_xlpm.Calculation,IF(_xlpm.IsPeriodBlankCondition,"",IF(_xlpm.IsPrincipalRemainingBlankCondition,"",IF(_xlpm.IsPrincipalRemainingZeroCondition,"",_xlpm.Payment))),
_xlpm.Calculation
)</f>
        <v>1586.0104653907558</v>
      </c>
      <c r="E334" s="100">
        <f t="shared" si="33"/>
        <v>66705.783471988776</v>
      </c>
      <c r="F334" s="100" cm="1">
        <f t="array" ref="F334">_xlfn.LET(
_xlpm.InterestCalculation,$H333*($C334/12),
_xlpm.IsPrincipalRemainingZeroCondition,ROUND($H333,2)=0,
_xlpm.IsPrincipalRemainingBlankCondition,$H333="",
_xlpm.IsPeriodBlankCondition,ISBLANK($A334),
_xlpm.Calculation,IF(_xlpm.IsPeriodBlankCondition,"",IF(_xlpm.IsPrincipalRemainingBlankCondition,"",IF(_xlpm.IsPrincipalRemainingZeroCondition,"",_xlpm.InterestCalculation))),
_xlpm.Calculation
)</f>
        <v>555.88152893323979</v>
      </c>
      <c r="G334" s="100">
        <f t="shared" si="28"/>
        <v>1030.1289364575159</v>
      </c>
      <c r="H334" s="100">
        <f t="shared" si="29"/>
        <v>65675.654535531256</v>
      </c>
      <c r="I334" s="100">
        <f t="shared" si="30"/>
        <v>500</v>
      </c>
      <c r="J334" s="100" t="str">
        <f t="shared" si="31"/>
        <v/>
      </c>
      <c r="K334" s="100">
        <f t="shared" si="34"/>
        <v>2086.0104653907556</v>
      </c>
      <c r="N334" s="100"/>
    </row>
    <row r="335" spans="1:14" x14ac:dyDescent="0.3">
      <c r="A335" s="92">
        <v>310</v>
      </c>
      <c r="B335" s="116">
        <f t="shared" si="32"/>
        <v>53236</v>
      </c>
      <c r="C335" s="152">
        <f>IF(ISBLANK($A335),"",'Variable Rate Mortgage Schedule'!$C338)</f>
        <v>0.1</v>
      </c>
      <c r="D335" s="153">
        <f>_xlfn.LET(
_xlpm.Payment,IF(OR($C335&lt;&gt;$C334,$C334=""),-PMT($C335/12,COUNT($A335:$A$625),$H334),$D334),
_xlpm.IsPrincipalRemainingZeroCondition,ROUND($H334,2)=0,
_xlpm.IsPrincipalRemainingBlankCondition,$H334="",
_xlpm.IsPeriodBlankCondition,ISBLANK($A335),
_xlpm.Calculation,IF(_xlpm.IsPeriodBlankCondition,"",IF(_xlpm.IsPrincipalRemainingBlankCondition,"",IF(_xlpm.IsPrincipalRemainingZeroCondition,"",_xlpm.Payment))),
_xlpm.Calculation
)</f>
        <v>1586.0104653907558</v>
      </c>
      <c r="E335" s="100">
        <f t="shared" si="33"/>
        <v>65675.654535531256</v>
      </c>
      <c r="F335" s="100" cm="1">
        <f t="array" ref="F335">_xlfn.LET(
_xlpm.InterestCalculation,$H334*($C335/12),
_xlpm.IsPrincipalRemainingZeroCondition,ROUND($H334,2)=0,
_xlpm.IsPrincipalRemainingBlankCondition,$H334="",
_xlpm.IsPeriodBlankCondition,ISBLANK($A335),
_xlpm.Calculation,IF(_xlpm.IsPeriodBlankCondition,"",IF(_xlpm.IsPrincipalRemainingBlankCondition,"",IF(_xlpm.IsPrincipalRemainingZeroCondition,"",_xlpm.InterestCalculation))),
_xlpm.Calculation
)</f>
        <v>547.29712112942707</v>
      </c>
      <c r="G335" s="100">
        <f t="shared" si="28"/>
        <v>1038.7133442613288</v>
      </c>
      <c r="H335" s="100">
        <f t="shared" si="29"/>
        <v>64636.941191269929</v>
      </c>
      <c r="I335" s="100">
        <f t="shared" si="30"/>
        <v>500</v>
      </c>
      <c r="J335" s="100" t="str">
        <f t="shared" si="31"/>
        <v/>
      </c>
      <c r="K335" s="100">
        <f t="shared" si="34"/>
        <v>2086.0104653907556</v>
      </c>
      <c r="N335" s="100"/>
    </row>
    <row r="336" spans="1:14" x14ac:dyDescent="0.3">
      <c r="A336" s="92">
        <v>311</v>
      </c>
      <c r="B336" s="116">
        <f t="shared" si="32"/>
        <v>53267</v>
      </c>
      <c r="C336" s="152">
        <f>IF(ISBLANK($A336),"",'Variable Rate Mortgage Schedule'!$C339)</f>
        <v>0.1</v>
      </c>
      <c r="D336" s="153">
        <f>_xlfn.LET(
_xlpm.Payment,IF(OR($C336&lt;&gt;$C335,$C335=""),-PMT($C336/12,COUNT($A336:$A$625),$H335),$D335),
_xlpm.IsPrincipalRemainingZeroCondition,ROUND($H335,2)=0,
_xlpm.IsPrincipalRemainingBlankCondition,$H335="",
_xlpm.IsPeriodBlankCondition,ISBLANK($A336),
_xlpm.Calculation,IF(_xlpm.IsPeriodBlankCondition,"",IF(_xlpm.IsPrincipalRemainingBlankCondition,"",IF(_xlpm.IsPrincipalRemainingZeroCondition,"",_xlpm.Payment))),
_xlpm.Calculation
)</f>
        <v>1586.0104653907558</v>
      </c>
      <c r="E336" s="100">
        <f t="shared" si="33"/>
        <v>64636.941191269929</v>
      </c>
      <c r="F336" s="100" cm="1">
        <f t="array" ref="F336">_xlfn.LET(
_xlpm.InterestCalculation,$H335*($C336/12),
_xlpm.IsPrincipalRemainingZeroCondition,ROUND($H335,2)=0,
_xlpm.IsPrincipalRemainingBlankCondition,$H335="",
_xlpm.IsPeriodBlankCondition,ISBLANK($A336),
_xlpm.Calculation,IF(_xlpm.IsPeriodBlankCondition,"",IF(_xlpm.IsPrincipalRemainingBlankCondition,"",IF(_xlpm.IsPrincipalRemainingZeroCondition,"",_xlpm.InterestCalculation))),
_xlpm.Calculation
)</f>
        <v>538.64117659391604</v>
      </c>
      <c r="G336" s="100">
        <f t="shared" si="28"/>
        <v>1047.3692887968398</v>
      </c>
      <c r="H336" s="100">
        <f t="shared" si="29"/>
        <v>63589.571902473086</v>
      </c>
      <c r="I336" s="100">
        <f t="shared" si="30"/>
        <v>500</v>
      </c>
      <c r="J336" s="100" t="str">
        <f t="shared" si="31"/>
        <v/>
      </c>
      <c r="K336" s="100">
        <f t="shared" si="34"/>
        <v>2086.0104653907556</v>
      </c>
      <c r="N336" s="100"/>
    </row>
    <row r="337" spans="1:14" x14ac:dyDescent="0.3">
      <c r="A337" s="92">
        <v>312</v>
      </c>
      <c r="B337" s="116">
        <f t="shared" si="32"/>
        <v>53297</v>
      </c>
      <c r="C337" s="152">
        <f>IF(ISBLANK($A337),"",'Variable Rate Mortgage Schedule'!$C340)</f>
        <v>0.1</v>
      </c>
      <c r="D337" s="153">
        <f>_xlfn.LET(
_xlpm.Payment,IF(OR($C337&lt;&gt;$C336,$C336=""),-PMT($C337/12,COUNT($A337:$A$625),$H336),$D336),
_xlpm.IsPrincipalRemainingZeroCondition,ROUND($H336,2)=0,
_xlpm.IsPrincipalRemainingBlankCondition,$H336="",
_xlpm.IsPeriodBlankCondition,ISBLANK($A337),
_xlpm.Calculation,IF(_xlpm.IsPeriodBlankCondition,"",IF(_xlpm.IsPrincipalRemainingBlankCondition,"",IF(_xlpm.IsPrincipalRemainingZeroCondition,"",_xlpm.Payment))),
_xlpm.Calculation
)</f>
        <v>1586.0104653907558</v>
      </c>
      <c r="E337" s="100">
        <f t="shared" si="33"/>
        <v>63589.571902473086</v>
      </c>
      <c r="F337" s="100" cm="1">
        <f t="array" ref="F337">_xlfn.LET(
_xlpm.InterestCalculation,$H336*($C337/12),
_xlpm.IsPrincipalRemainingZeroCondition,ROUND($H336,2)=0,
_xlpm.IsPrincipalRemainingBlankCondition,$H336="",
_xlpm.IsPeriodBlankCondition,ISBLANK($A337),
_xlpm.Calculation,IF(_xlpm.IsPeriodBlankCondition,"",IF(_xlpm.IsPrincipalRemainingBlankCondition,"",IF(_xlpm.IsPrincipalRemainingZeroCondition,"",_xlpm.InterestCalculation))),
_xlpm.Calculation
)</f>
        <v>529.91309918727575</v>
      </c>
      <c r="G337" s="100">
        <f t="shared" si="28"/>
        <v>1056.0973662034801</v>
      </c>
      <c r="H337" s="100">
        <f t="shared" si="29"/>
        <v>62533.474536269605</v>
      </c>
      <c r="I337" s="100">
        <f t="shared" si="30"/>
        <v>500</v>
      </c>
      <c r="J337" s="100" t="str">
        <f t="shared" si="31"/>
        <v/>
      </c>
      <c r="K337" s="100">
        <f t="shared" si="34"/>
        <v>2086.0104653907556</v>
      </c>
      <c r="N337" s="100"/>
    </row>
    <row r="338" spans="1:14" x14ac:dyDescent="0.3">
      <c r="A338" s="92">
        <v>313</v>
      </c>
      <c r="B338" s="116">
        <f t="shared" si="32"/>
        <v>53328</v>
      </c>
      <c r="C338" s="152">
        <f>IF(ISBLANK($A338),"",'Variable Rate Mortgage Schedule'!$C341)</f>
        <v>0.1</v>
      </c>
      <c r="D338" s="153">
        <f>_xlfn.LET(
_xlpm.Payment,IF(OR($C338&lt;&gt;$C337,$C337=""),-PMT($C338/12,COUNT($A338:$A$625),$H337),$D337),
_xlpm.IsPrincipalRemainingZeroCondition,ROUND($H337,2)=0,
_xlpm.IsPrincipalRemainingBlankCondition,$H337="",
_xlpm.IsPeriodBlankCondition,ISBLANK($A338),
_xlpm.Calculation,IF(_xlpm.IsPeriodBlankCondition,"",IF(_xlpm.IsPrincipalRemainingBlankCondition,"",IF(_xlpm.IsPrincipalRemainingZeroCondition,"",_xlpm.Payment))),
_xlpm.Calculation
)</f>
        <v>1586.0104653907558</v>
      </c>
      <c r="E338" s="100">
        <f t="shared" si="33"/>
        <v>62533.474536269605</v>
      </c>
      <c r="F338" s="100" cm="1">
        <f t="array" ref="F338">_xlfn.LET(
_xlpm.InterestCalculation,$H337*($C338/12),
_xlpm.IsPrincipalRemainingZeroCondition,ROUND($H337,2)=0,
_xlpm.IsPrincipalRemainingBlankCondition,$H337="",
_xlpm.IsPeriodBlankCondition,ISBLANK($A338),
_xlpm.Calculation,IF(_xlpm.IsPeriodBlankCondition,"",IF(_xlpm.IsPrincipalRemainingBlankCondition,"",IF(_xlpm.IsPrincipalRemainingZeroCondition,"",_xlpm.InterestCalculation))),
_xlpm.Calculation
)</f>
        <v>521.11228780224667</v>
      </c>
      <c r="G338" s="100">
        <f t="shared" si="28"/>
        <v>1064.898177588509</v>
      </c>
      <c r="H338" s="100">
        <f t="shared" si="29"/>
        <v>61468.576358681094</v>
      </c>
      <c r="I338" s="100">
        <f t="shared" si="30"/>
        <v>500</v>
      </c>
      <c r="J338" s="100" t="str">
        <f t="shared" si="31"/>
        <v/>
      </c>
      <c r="K338" s="100">
        <f t="shared" si="34"/>
        <v>2086.0104653907556</v>
      </c>
      <c r="N338" s="100"/>
    </row>
    <row r="339" spans="1:14" x14ac:dyDescent="0.3">
      <c r="A339" s="92">
        <v>314</v>
      </c>
      <c r="B339" s="116">
        <f t="shared" si="32"/>
        <v>53359</v>
      </c>
      <c r="C339" s="152">
        <f>IF(ISBLANK($A339),"",'Variable Rate Mortgage Schedule'!$C342)</f>
        <v>0.1</v>
      </c>
      <c r="D339" s="153">
        <f>_xlfn.LET(
_xlpm.Payment,IF(OR($C339&lt;&gt;$C338,$C338=""),-PMT($C339/12,COUNT($A339:$A$625),$H338),$D338),
_xlpm.IsPrincipalRemainingZeroCondition,ROUND($H338,2)=0,
_xlpm.IsPrincipalRemainingBlankCondition,$H338="",
_xlpm.IsPeriodBlankCondition,ISBLANK($A339),
_xlpm.Calculation,IF(_xlpm.IsPeriodBlankCondition,"",IF(_xlpm.IsPrincipalRemainingBlankCondition,"",IF(_xlpm.IsPrincipalRemainingZeroCondition,"",_xlpm.Payment))),
_xlpm.Calculation
)</f>
        <v>1586.0104653907558</v>
      </c>
      <c r="E339" s="100">
        <f t="shared" si="33"/>
        <v>61468.576358681094</v>
      </c>
      <c r="F339" s="100" cm="1">
        <f t="array" ref="F339">_xlfn.LET(
_xlpm.InterestCalculation,$H338*($C339/12),
_xlpm.IsPrincipalRemainingZeroCondition,ROUND($H338,2)=0,
_xlpm.IsPrincipalRemainingBlankCondition,$H338="",
_xlpm.IsPeriodBlankCondition,ISBLANK($A339),
_xlpm.Calculation,IF(_xlpm.IsPeriodBlankCondition,"",IF(_xlpm.IsPrincipalRemainingBlankCondition,"",IF(_xlpm.IsPrincipalRemainingZeroCondition,"",_xlpm.InterestCalculation))),
_xlpm.Calculation
)</f>
        <v>512.23813632234248</v>
      </c>
      <c r="G339" s="100">
        <f t="shared" si="28"/>
        <v>1073.7723290684135</v>
      </c>
      <c r="H339" s="100">
        <f t="shared" si="29"/>
        <v>60394.804029612678</v>
      </c>
      <c r="I339" s="100">
        <f t="shared" si="30"/>
        <v>500</v>
      </c>
      <c r="J339" s="100" t="str">
        <f t="shared" si="31"/>
        <v/>
      </c>
      <c r="K339" s="100">
        <f t="shared" si="34"/>
        <v>2086.0104653907561</v>
      </c>
      <c r="N339" s="100"/>
    </row>
    <row r="340" spans="1:14" x14ac:dyDescent="0.3">
      <c r="A340" s="92">
        <v>315</v>
      </c>
      <c r="B340" s="116">
        <f t="shared" si="32"/>
        <v>53387</v>
      </c>
      <c r="C340" s="152">
        <f>IF(ISBLANK($A340),"",'Variable Rate Mortgage Schedule'!$C343)</f>
        <v>0.1</v>
      </c>
      <c r="D340" s="153">
        <f>_xlfn.LET(
_xlpm.Payment,IF(OR($C340&lt;&gt;$C339,$C339=""),-PMT($C340/12,COUNT($A340:$A$625),$H339),$D339),
_xlpm.IsPrincipalRemainingZeroCondition,ROUND($H339,2)=0,
_xlpm.IsPrincipalRemainingBlankCondition,$H339="",
_xlpm.IsPeriodBlankCondition,ISBLANK($A340),
_xlpm.Calculation,IF(_xlpm.IsPeriodBlankCondition,"",IF(_xlpm.IsPrincipalRemainingBlankCondition,"",IF(_xlpm.IsPrincipalRemainingZeroCondition,"",_xlpm.Payment))),
_xlpm.Calculation
)</f>
        <v>1586.0104653907558</v>
      </c>
      <c r="E340" s="100">
        <f t="shared" si="33"/>
        <v>60394.804029612678</v>
      </c>
      <c r="F340" s="100" cm="1">
        <f t="array" ref="F340">_xlfn.LET(
_xlpm.InterestCalculation,$H339*($C340/12),
_xlpm.IsPrincipalRemainingZeroCondition,ROUND($H339,2)=0,
_xlpm.IsPrincipalRemainingBlankCondition,$H339="",
_xlpm.IsPeriodBlankCondition,ISBLANK($A340),
_xlpm.Calculation,IF(_xlpm.IsPeriodBlankCondition,"",IF(_xlpm.IsPrincipalRemainingBlankCondition,"",IF(_xlpm.IsPrincipalRemainingZeroCondition,"",_xlpm.InterestCalculation))),
_xlpm.Calculation
)</f>
        <v>503.29003358010567</v>
      </c>
      <c r="G340" s="100">
        <f t="shared" si="28"/>
        <v>1082.7204318106501</v>
      </c>
      <c r="H340" s="100">
        <f t="shared" si="29"/>
        <v>59312.083597802026</v>
      </c>
      <c r="I340" s="100">
        <f t="shared" si="30"/>
        <v>500</v>
      </c>
      <c r="J340" s="100" t="str">
        <f t="shared" si="31"/>
        <v/>
      </c>
      <c r="K340" s="100">
        <f t="shared" si="34"/>
        <v>2086.0104653907556</v>
      </c>
      <c r="N340" s="100"/>
    </row>
    <row r="341" spans="1:14" x14ac:dyDescent="0.3">
      <c r="A341" s="92">
        <v>316</v>
      </c>
      <c r="B341" s="116">
        <f t="shared" si="32"/>
        <v>53418</v>
      </c>
      <c r="C341" s="152">
        <f>IF(ISBLANK($A341),"",'Variable Rate Mortgage Schedule'!$C344)</f>
        <v>0.1</v>
      </c>
      <c r="D341" s="153">
        <f>_xlfn.LET(
_xlpm.Payment,IF(OR($C341&lt;&gt;$C340,$C340=""),-PMT($C341/12,COUNT($A341:$A$625),$H340),$D340),
_xlpm.IsPrincipalRemainingZeroCondition,ROUND($H340,2)=0,
_xlpm.IsPrincipalRemainingBlankCondition,$H340="",
_xlpm.IsPeriodBlankCondition,ISBLANK($A341),
_xlpm.Calculation,IF(_xlpm.IsPeriodBlankCondition,"",IF(_xlpm.IsPrincipalRemainingBlankCondition,"",IF(_xlpm.IsPrincipalRemainingZeroCondition,"",_xlpm.Payment))),
_xlpm.Calculation
)</f>
        <v>1586.0104653907558</v>
      </c>
      <c r="E341" s="100">
        <f t="shared" si="33"/>
        <v>59312.083597802026</v>
      </c>
      <c r="F341" s="100" cm="1">
        <f t="array" ref="F341">_xlfn.LET(
_xlpm.InterestCalculation,$H340*($C341/12),
_xlpm.IsPrincipalRemainingZeroCondition,ROUND($H340,2)=0,
_xlpm.IsPrincipalRemainingBlankCondition,$H340="",
_xlpm.IsPeriodBlankCondition,ISBLANK($A341),
_xlpm.Calculation,IF(_xlpm.IsPeriodBlankCondition,"",IF(_xlpm.IsPrincipalRemainingBlankCondition,"",IF(_xlpm.IsPrincipalRemainingZeroCondition,"",_xlpm.InterestCalculation))),
_xlpm.Calculation
)</f>
        <v>494.26736331501689</v>
      </c>
      <c r="G341" s="100">
        <f t="shared" si="28"/>
        <v>1091.743102075739</v>
      </c>
      <c r="H341" s="100">
        <f t="shared" si="29"/>
        <v>58220.34049572629</v>
      </c>
      <c r="I341" s="100">
        <f t="shared" si="30"/>
        <v>500</v>
      </c>
      <c r="J341" s="100" t="str">
        <f t="shared" si="31"/>
        <v/>
      </c>
      <c r="K341" s="100">
        <f t="shared" si="34"/>
        <v>2086.0104653907556</v>
      </c>
      <c r="N341" s="100"/>
    </row>
    <row r="342" spans="1:14" x14ac:dyDescent="0.3">
      <c r="A342" s="92">
        <v>317</v>
      </c>
      <c r="B342" s="116">
        <f t="shared" si="32"/>
        <v>53448</v>
      </c>
      <c r="C342" s="152">
        <f>IF(ISBLANK($A342),"",'Variable Rate Mortgage Schedule'!$C345)</f>
        <v>0.1</v>
      </c>
      <c r="D342" s="153">
        <f>_xlfn.LET(
_xlpm.Payment,IF(OR($C342&lt;&gt;$C341,$C341=""),-PMT($C342/12,COUNT($A342:$A$625),$H341),$D341),
_xlpm.IsPrincipalRemainingZeroCondition,ROUND($H341,2)=0,
_xlpm.IsPrincipalRemainingBlankCondition,$H341="",
_xlpm.IsPeriodBlankCondition,ISBLANK($A342),
_xlpm.Calculation,IF(_xlpm.IsPeriodBlankCondition,"",IF(_xlpm.IsPrincipalRemainingBlankCondition,"",IF(_xlpm.IsPrincipalRemainingZeroCondition,"",_xlpm.Payment))),
_xlpm.Calculation
)</f>
        <v>1586.0104653907558</v>
      </c>
      <c r="E342" s="100">
        <f t="shared" si="33"/>
        <v>58220.34049572629</v>
      </c>
      <c r="F342" s="100" cm="1">
        <f t="array" ref="F342">_xlfn.LET(
_xlpm.InterestCalculation,$H341*($C342/12),
_xlpm.IsPrincipalRemainingZeroCondition,ROUND($H341,2)=0,
_xlpm.IsPrincipalRemainingBlankCondition,$H341="",
_xlpm.IsPeriodBlankCondition,ISBLANK($A342),
_xlpm.Calculation,IF(_xlpm.IsPeriodBlankCondition,"",IF(_xlpm.IsPrincipalRemainingBlankCondition,"",IF(_xlpm.IsPrincipalRemainingZeroCondition,"",_xlpm.InterestCalculation))),
_xlpm.Calculation
)</f>
        <v>485.16950413105241</v>
      </c>
      <c r="G342" s="100">
        <f t="shared" si="28"/>
        <v>1100.8409612597034</v>
      </c>
      <c r="H342" s="100">
        <f t="shared" si="29"/>
        <v>57119.499534466588</v>
      </c>
      <c r="I342" s="100">
        <f t="shared" si="30"/>
        <v>500</v>
      </c>
      <c r="J342" s="100" t="str">
        <f t="shared" si="31"/>
        <v/>
      </c>
      <c r="K342" s="100">
        <f t="shared" si="34"/>
        <v>2086.0104653907556</v>
      </c>
      <c r="N342" s="100"/>
    </row>
    <row r="343" spans="1:14" x14ac:dyDescent="0.3">
      <c r="A343" s="92">
        <v>318</v>
      </c>
      <c r="B343" s="116">
        <f t="shared" si="32"/>
        <v>53479</v>
      </c>
      <c r="C343" s="152">
        <f>IF(ISBLANK($A343),"",'Variable Rate Mortgage Schedule'!$C346)</f>
        <v>0.1</v>
      </c>
      <c r="D343" s="153">
        <f>_xlfn.LET(
_xlpm.Payment,IF(OR($C343&lt;&gt;$C342,$C342=""),-PMT($C343/12,COUNT($A343:$A$625),$H342),$D342),
_xlpm.IsPrincipalRemainingZeroCondition,ROUND($H342,2)=0,
_xlpm.IsPrincipalRemainingBlankCondition,$H342="",
_xlpm.IsPeriodBlankCondition,ISBLANK($A343),
_xlpm.Calculation,IF(_xlpm.IsPeriodBlankCondition,"",IF(_xlpm.IsPrincipalRemainingBlankCondition,"",IF(_xlpm.IsPrincipalRemainingZeroCondition,"",_xlpm.Payment))),
_xlpm.Calculation
)</f>
        <v>1586.0104653907558</v>
      </c>
      <c r="E343" s="100">
        <f t="shared" si="33"/>
        <v>57119.499534466588</v>
      </c>
      <c r="F343" s="100" cm="1">
        <f t="array" ref="F343">_xlfn.LET(
_xlpm.InterestCalculation,$H342*($C343/12),
_xlpm.IsPrincipalRemainingZeroCondition,ROUND($H342,2)=0,
_xlpm.IsPrincipalRemainingBlankCondition,$H342="",
_xlpm.IsPeriodBlankCondition,ISBLANK($A343),
_xlpm.Calculation,IF(_xlpm.IsPeriodBlankCondition,"",IF(_xlpm.IsPrincipalRemainingBlankCondition,"",IF(_xlpm.IsPrincipalRemainingZeroCondition,"",_xlpm.InterestCalculation))),
_xlpm.Calculation
)</f>
        <v>475.99582945388823</v>
      </c>
      <c r="G343" s="100">
        <f t="shared" si="28"/>
        <v>1110.0146359368675</v>
      </c>
      <c r="H343" s="100">
        <f t="shared" si="29"/>
        <v>56009.484898529721</v>
      </c>
      <c r="I343" s="100">
        <f t="shared" si="30"/>
        <v>500</v>
      </c>
      <c r="J343" s="100" t="str">
        <f t="shared" si="31"/>
        <v/>
      </c>
      <c r="K343" s="100">
        <f t="shared" si="34"/>
        <v>2086.0104653907556</v>
      </c>
      <c r="N343" s="100"/>
    </row>
    <row r="344" spans="1:14" x14ac:dyDescent="0.3">
      <c r="A344" s="92">
        <v>319</v>
      </c>
      <c r="B344" s="116">
        <f t="shared" si="32"/>
        <v>53509</v>
      </c>
      <c r="C344" s="152">
        <f>IF(ISBLANK($A344),"",'Variable Rate Mortgage Schedule'!$C347)</f>
        <v>0.1</v>
      </c>
      <c r="D344" s="153">
        <f>_xlfn.LET(
_xlpm.Payment,IF(OR($C344&lt;&gt;$C343,$C343=""),-PMT($C344/12,COUNT($A344:$A$625),$H343),$D343),
_xlpm.IsPrincipalRemainingZeroCondition,ROUND($H343,2)=0,
_xlpm.IsPrincipalRemainingBlankCondition,$H343="",
_xlpm.IsPeriodBlankCondition,ISBLANK($A344),
_xlpm.Calculation,IF(_xlpm.IsPeriodBlankCondition,"",IF(_xlpm.IsPrincipalRemainingBlankCondition,"",IF(_xlpm.IsPrincipalRemainingZeroCondition,"",_xlpm.Payment))),
_xlpm.Calculation
)</f>
        <v>1586.0104653907558</v>
      </c>
      <c r="E344" s="100">
        <f t="shared" si="33"/>
        <v>56009.484898529721</v>
      </c>
      <c r="F344" s="100" cm="1">
        <f t="array" ref="F344">_xlfn.LET(
_xlpm.InterestCalculation,$H343*($C344/12),
_xlpm.IsPrincipalRemainingZeroCondition,ROUND($H343,2)=0,
_xlpm.IsPrincipalRemainingBlankCondition,$H343="",
_xlpm.IsPeriodBlankCondition,ISBLANK($A344),
_xlpm.Calculation,IF(_xlpm.IsPeriodBlankCondition,"",IF(_xlpm.IsPrincipalRemainingBlankCondition,"",IF(_xlpm.IsPrincipalRemainingZeroCondition,"",_xlpm.InterestCalculation))),
_xlpm.Calculation
)</f>
        <v>466.74570748774767</v>
      </c>
      <c r="G344" s="100">
        <f t="shared" si="28"/>
        <v>1119.2647579030081</v>
      </c>
      <c r="H344" s="100">
        <f t="shared" si="29"/>
        <v>54890.220140626712</v>
      </c>
      <c r="I344" s="100">
        <f t="shared" si="30"/>
        <v>500</v>
      </c>
      <c r="J344" s="100" t="str">
        <f t="shared" si="31"/>
        <v/>
      </c>
      <c r="K344" s="100">
        <f t="shared" si="34"/>
        <v>2086.0104653907556</v>
      </c>
      <c r="N344" s="100"/>
    </row>
    <row r="345" spans="1:14" x14ac:dyDescent="0.3">
      <c r="A345" s="92">
        <v>320</v>
      </c>
      <c r="B345" s="116">
        <f t="shared" si="32"/>
        <v>53540</v>
      </c>
      <c r="C345" s="152">
        <f>IF(ISBLANK($A345),"",'Variable Rate Mortgage Schedule'!$C348)</f>
        <v>0.1</v>
      </c>
      <c r="D345" s="153">
        <f>_xlfn.LET(
_xlpm.Payment,IF(OR($C345&lt;&gt;$C344,$C344=""),-PMT($C345/12,COUNT($A345:$A$625),$H344),$D344),
_xlpm.IsPrincipalRemainingZeroCondition,ROUND($H344,2)=0,
_xlpm.IsPrincipalRemainingBlankCondition,$H344="",
_xlpm.IsPeriodBlankCondition,ISBLANK($A345),
_xlpm.Calculation,IF(_xlpm.IsPeriodBlankCondition,"",IF(_xlpm.IsPrincipalRemainingBlankCondition,"",IF(_xlpm.IsPrincipalRemainingZeroCondition,"",_xlpm.Payment))),
_xlpm.Calculation
)</f>
        <v>1586.0104653907558</v>
      </c>
      <c r="E345" s="100">
        <f t="shared" si="33"/>
        <v>54890.220140626712</v>
      </c>
      <c r="F345" s="100" cm="1">
        <f t="array" ref="F345">_xlfn.LET(
_xlpm.InterestCalculation,$H344*($C345/12),
_xlpm.IsPrincipalRemainingZeroCondition,ROUND($H344,2)=0,
_xlpm.IsPrincipalRemainingBlankCondition,$H344="",
_xlpm.IsPeriodBlankCondition,ISBLANK($A345),
_xlpm.Calculation,IF(_xlpm.IsPeriodBlankCondition,"",IF(_xlpm.IsPrincipalRemainingBlankCondition,"",IF(_xlpm.IsPrincipalRemainingZeroCondition,"",_xlpm.InterestCalculation))),
_xlpm.Calculation
)</f>
        <v>457.41850117188926</v>
      </c>
      <c r="G345" s="100">
        <f t="shared" si="28"/>
        <v>1128.5919642188665</v>
      </c>
      <c r="H345" s="100">
        <f t="shared" si="29"/>
        <v>53761.628176407845</v>
      </c>
      <c r="I345" s="100">
        <f t="shared" si="30"/>
        <v>500</v>
      </c>
      <c r="J345" s="100" t="str">
        <f t="shared" si="31"/>
        <v/>
      </c>
      <c r="K345" s="100">
        <f t="shared" si="34"/>
        <v>2086.0104653907556</v>
      </c>
      <c r="N345" s="100"/>
    </row>
    <row r="346" spans="1:14" x14ac:dyDescent="0.3">
      <c r="A346" s="92">
        <v>321</v>
      </c>
      <c r="B346" s="116">
        <f t="shared" si="32"/>
        <v>53571</v>
      </c>
      <c r="C346" s="152">
        <f>IF(ISBLANK($A346),"",'Variable Rate Mortgage Schedule'!$C349)</f>
        <v>0.1</v>
      </c>
      <c r="D346" s="153">
        <f>_xlfn.LET(
_xlpm.Payment,IF(OR($C346&lt;&gt;$C345,$C345=""),-PMT($C346/12,COUNT($A346:$A$625),$H345),$D345),
_xlpm.IsPrincipalRemainingZeroCondition,ROUND($H345,2)=0,
_xlpm.IsPrincipalRemainingBlankCondition,$H345="",
_xlpm.IsPeriodBlankCondition,ISBLANK($A346),
_xlpm.Calculation,IF(_xlpm.IsPeriodBlankCondition,"",IF(_xlpm.IsPrincipalRemainingBlankCondition,"",IF(_xlpm.IsPrincipalRemainingZeroCondition,"",_xlpm.Payment))),
_xlpm.Calculation
)</f>
        <v>1586.0104653907558</v>
      </c>
      <c r="E346" s="100">
        <f t="shared" si="33"/>
        <v>53761.628176407845</v>
      </c>
      <c r="F346" s="100" cm="1">
        <f t="array" ref="F346">_xlfn.LET(
_xlpm.InterestCalculation,$H345*($C346/12),
_xlpm.IsPrincipalRemainingZeroCondition,ROUND($H345,2)=0,
_xlpm.IsPrincipalRemainingBlankCondition,$H345="",
_xlpm.IsPeriodBlankCondition,ISBLANK($A346),
_xlpm.Calculation,IF(_xlpm.IsPeriodBlankCondition,"",IF(_xlpm.IsPrincipalRemainingBlankCondition,"",IF(_xlpm.IsPrincipalRemainingZeroCondition,"",_xlpm.InterestCalculation))),
_xlpm.Calculation
)</f>
        <v>448.01356813673203</v>
      </c>
      <c r="G346" s="100">
        <f t="shared" ref="G346:G409" si="35">_xlfn.LET(
_xlpm.PrincipalOwedCalculation,$D346-$F346,
_xlpm.IsPrincipalLessThenOrEqualToMonthlyPaymentCondition,$H345&lt;=$D346,
_xlpm.IsPrincipalZeroCondition,ROUND($H345,2) = 0,
_xlpm.IsPrincipalRemainingBlankCondition,$H345="",
_xlpm.IsPeriodBlankCondition,ISBLANK($A346),
_xlpm.Calculation,IF(_xlpm.IsPeriodBlankCondition,"",IF(_xlpm.IsPrincipalRemainingBlankCondition,"",IF(_xlpm.IsPrincipalZeroCondition,"",IF(_xlpm.IsPrincipalLessThenOrEqualToMonthlyPaymentCondition,$H345,_xlpm.PrincipalOwedCalculation)))),
_xlpm.Calculation
)</f>
        <v>1137.9968972540237</v>
      </c>
      <c r="H346" s="100">
        <f t="shared" ref="H346:H409" si="36">_xlfn.LET(
_xlpm.StartingBalanceGreaterThanPrincipalOwedPlusPrepaymentCondition,$E346&gt;=$G346,
_xlpm.IsPrincpalOwedPlusPrepaymentLessThanOrEqualToPrincipalRemainingCondition,ROUND($G346,2)&lt;=ROUND($H345,2),
_xlpm.IsCurrentPrincapalOwedAmtGreaterThanPrevPrincipalOwedCondition,$G345&gt;$H345,
_xlpm.IsPrincipalZeroCondition,ROUND($H345,2) = 0,
_xlpm.IsPrincipalRemainingBlankCondition,$H345="",
_xlpm.IsPeriodBlankCondition,ISBLANK($A346),
_xlpm.Calculation,IF(_xlpm.IsPeriodBlankCondition,"",IF(_xlpm.IsPrincipalRemainingBlankCondition,"",IF(_xlpm.IsPrincipalZeroCondition,"",IF(_xlpm.StartingBalanceGreaterThanPrincipalOwedPlusPrepaymentCondition,$E346-$G346,0)))),
_xlpm.Calculation
)</f>
        <v>52623.631279153822</v>
      </c>
      <c r="I346" s="100">
        <f t="shared" ref="I346:I409" si="37">_xlfn.LET(
_xlpm.PrincpalRemainingCalculation,$B$11,
_xlpm.IsPrincipalZeroCondition,ROUND($H345,2) = 0,
_xlpm.IsPrincipalRemainingBlankCondition,$H345="",
_xlpm.IsPeriodBlankCondition,ISBLANK($A346),
_xlpm.Calculation,IF(_xlpm.IsPeriodBlankCondition,"",IF(_xlpm.IsPrincipalRemainingBlankCondition,"",IF(_xlpm.IsPrincipalZeroCondition,"",_xlpm.PrincpalRemainingCalculation))),
_xlpm.Calculation
)</f>
        <v>500</v>
      </c>
      <c r="J346" s="100" t="str">
        <f t="shared" ref="J346:J409" si="38">_xlfn.LET(
_xlpm.IsPrincipalRemainingLessThanOrEqualToPMICutoffAmtCondition,$H345&lt;=$B$2*(1-$B$13),
_xlpm.PMIMonthlyPayment,$B$17,
_xlpm.IsPrincipalZeroCondition,ROUND($H345,2) = 0,
_xlpm.IsPrincipalRemainingBlankCondition,$H345="",
_xlpm.IsPeriodBlankCondition,ISBLANK($A346),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346" s="100">
        <f t="shared" si="34"/>
        <v>2086.0104653907556</v>
      </c>
      <c r="N346" s="100"/>
    </row>
    <row r="347" spans="1:14" x14ac:dyDescent="0.3">
      <c r="A347" s="92">
        <v>322</v>
      </c>
      <c r="B347" s="116">
        <f t="shared" ref="B347:B410" si="39">IF(ISBLANK($A347),"",EDATE($B346,1))</f>
        <v>53601</v>
      </c>
      <c r="C347" s="152">
        <f>IF(ISBLANK($A347),"",'Variable Rate Mortgage Schedule'!$C350)</f>
        <v>0.1</v>
      </c>
      <c r="D347" s="153">
        <f>_xlfn.LET(
_xlpm.Payment,IF(OR($C347&lt;&gt;$C346,$C346=""),-PMT($C347/12,COUNT($A347:$A$625),$H346),$D346),
_xlpm.IsPrincipalRemainingZeroCondition,ROUND($H346,2)=0,
_xlpm.IsPrincipalRemainingBlankCondition,$H346="",
_xlpm.IsPeriodBlankCondition,ISBLANK($A347),
_xlpm.Calculation,IF(_xlpm.IsPeriodBlankCondition,"",IF(_xlpm.IsPrincipalRemainingBlankCondition,"",IF(_xlpm.IsPrincipalRemainingZeroCondition,"",_xlpm.Payment))),
_xlpm.Calculation
)</f>
        <v>1586.0104653907558</v>
      </c>
      <c r="E347" s="100">
        <f t="shared" ref="E347:E410" si="40">_xlfn.LET(
_xlpm.StartingPrincipalBalance,$H346,
_xlpm.IsPrincipalRemainingZeroCondition,ROUND($H346,2)=0,
_xlpm.IsPrincipalRemainingBlankCondition,$H346="",
_xlpm.IsPeriodBlankCondition,ISBLANK($A347),
_xlpm.Calculation,IF(_xlpm.IsPeriodBlankCondition,"",IF(_xlpm.IsPrincipalRemainingBlankCondition,"",IF(_xlpm.IsPrincipalRemainingZeroCondition,"",_xlpm.StartingPrincipalBalance))),
_xlpm.Calculation
)</f>
        <v>52623.631279153822</v>
      </c>
      <c r="F347" s="100" cm="1">
        <f t="array" ref="F347">_xlfn.LET(
_xlpm.InterestCalculation,$H346*($C347/12),
_xlpm.IsPrincipalRemainingZeroCondition,ROUND($H346,2)=0,
_xlpm.IsPrincipalRemainingBlankCondition,$H346="",
_xlpm.IsPeriodBlankCondition,ISBLANK($A347),
_xlpm.Calculation,IF(_xlpm.IsPeriodBlankCondition,"",IF(_xlpm.IsPrincipalRemainingBlankCondition,"",IF(_xlpm.IsPrincipalRemainingZeroCondition,"",_xlpm.InterestCalculation))),
_xlpm.Calculation
)</f>
        <v>438.53026065961518</v>
      </c>
      <c r="G347" s="100">
        <f t="shared" si="35"/>
        <v>1147.4802047311407</v>
      </c>
      <c r="H347" s="100">
        <f t="shared" si="36"/>
        <v>51476.151074422683</v>
      </c>
      <c r="I347" s="100">
        <f t="shared" si="37"/>
        <v>500</v>
      </c>
      <c r="J347" s="100" t="str">
        <f t="shared" si="38"/>
        <v/>
      </c>
      <c r="K347" s="100">
        <f t="shared" ref="K347:K410" si="41">_xlfn.LET(
_xlpm.IfPMIOwedIsBlank,IF($J347 = "",0,$J347),
_xlpm.TotalMonthlyPaymentCalculation,$F347+$G347+$I347+_xlpm.IfPMIOwedIsBlank,
_xlpm.IsPrincipalZeroCondition,ROUND($H346,2) = 0,
_xlpm.IsPrincipalRemainingBlankCondition,$H346="",
_xlpm.IsPeriodBlankCondition,ISBLANK($A347),
_xlpm.Calculation,IF(_xlpm.IsPeriodBlankCondition,"",IF(_xlpm.IsPrincipalRemainingBlankCondition,"",IF(_xlpm.IsPrincipalZeroCondition,"",_xlpm.TotalMonthlyPaymentCalculation))),
_xlpm.Calculation
)</f>
        <v>2086.0104653907556</v>
      </c>
      <c r="N347" s="100"/>
    </row>
    <row r="348" spans="1:14" x14ac:dyDescent="0.3">
      <c r="A348" s="92">
        <v>323</v>
      </c>
      <c r="B348" s="116">
        <f t="shared" si="39"/>
        <v>53632</v>
      </c>
      <c r="C348" s="152">
        <f>IF(ISBLANK($A348),"",'Variable Rate Mortgage Schedule'!$C351)</f>
        <v>0.1</v>
      </c>
      <c r="D348" s="153">
        <f>_xlfn.LET(
_xlpm.Payment,IF(OR($C348&lt;&gt;$C347,$C347=""),-PMT($C348/12,COUNT($A348:$A$625),$H347),$D347),
_xlpm.IsPrincipalRemainingZeroCondition,ROUND($H347,2)=0,
_xlpm.IsPrincipalRemainingBlankCondition,$H347="",
_xlpm.IsPeriodBlankCondition,ISBLANK($A348),
_xlpm.Calculation,IF(_xlpm.IsPeriodBlankCondition,"",IF(_xlpm.IsPrincipalRemainingBlankCondition,"",IF(_xlpm.IsPrincipalRemainingZeroCondition,"",_xlpm.Payment))),
_xlpm.Calculation
)</f>
        <v>1586.0104653907558</v>
      </c>
      <c r="E348" s="100">
        <f t="shared" si="40"/>
        <v>51476.151074422683</v>
      </c>
      <c r="F348" s="100" cm="1">
        <f t="array" ref="F348">_xlfn.LET(
_xlpm.InterestCalculation,$H347*($C348/12),
_xlpm.IsPrincipalRemainingZeroCondition,ROUND($H347,2)=0,
_xlpm.IsPrincipalRemainingBlankCondition,$H347="",
_xlpm.IsPeriodBlankCondition,ISBLANK($A348),
_xlpm.Calculation,IF(_xlpm.IsPeriodBlankCondition,"",IF(_xlpm.IsPrincipalRemainingBlankCondition,"",IF(_xlpm.IsPrincipalRemainingZeroCondition,"",_xlpm.InterestCalculation))),
_xlpm.Calculation
)</f>
        <v>428.96792562018902</v>
      </c>
      <c r="G348" s="100">
        <f t="shared" si="35"/>
        <v>1157.0425397705667</v>
      </c>
      <c r="H348" s="100">
        <f t="shared" si="36"/>
        <v>50319.108534652114</v>
      </c>
      <c r="I348" s="100">
        <f t="shared" si="37"/>
        <v>500</v>
      </c>
      <c r="J348" s="100" t="str">
        <f t="shared" si="38"/>
        <v/>
      </c>
      <c r="K348" s="100">
        <f t="shared" si="41"/>
        <v>2086.0104653907556</v>
      </c>
      <c r="N348" s="100"/>
    </row>
    <row r="349" spans="1:14" x14ac:dyDescent="0.3">
      <c r="A349" s="92">
        <v>324</v>
      </c>
      <c r="B349" s="116">
        <f t="shared" si="39"/>
        <v>53662</v>
      </c>
      <c r="C349" s="152">
        <f>IF(ISBLANK($A349),"",'Variable Rate Mortgage Schedule'!$C352)</f>
        <v>0.1</v>
      </c>
      <c r="D349" s="153">
        <f>_xlfn.LET(
_xlpm.Payment,IF(OR($C349&lt;&gt;$C348,$C348=""),-PMT($C349/12,COUNT($A349:$A$625),$H348),$D348),
_xlpm.IsPrincipalRemainingZeroCondition,ROUND($H348,2)=0,
_xlpm.IsPrincipalRemainingBlankCondition,$H348="",
_xlpm.IsPeriodBlankCondition,ISBLANK($A349),
_xlpm.Calculation,IF(_xlpm.IsPeriodBlankCondition,"",IF(_xlpm.IsPrincipalRemainingBlankCondition,"",IF(_xlpm.IsPrincipalRemainingZeroCondition,"",_xlpm.Payment))),
_xlpm.Calculation
)</f>
        <v>1586.0104653907558</v>
      </c>
      <c r="E349" s="100">
        <f t="shared" si="40"/>
        <v>50319.108534652114</v>
      </c>
      <c r="F349" s="100" cm="1">
        <f t="array" ref="F349">_xlfn.LET(
_xlpm.InterestCalculation,$H348*($C349/12),
_xlpm.IsPrincipalRemainingZeroCondition,ROUND($H348,2)=0,
_xlpm.IsPrincipalRemainingBlankCondition,$H348="",
_xlpm.IsPeriodBlankCondition,ISBLANK($A349),
_xlpm.Calculation,IF(_xlpm.IsPeriodBlankCondition,"",IF(_xlpm.IsPrincipalRemainingBlankCondition,"",IF(_xlpm.IsPrincipalRemainingZeroCondition,"",_xlpm.InterestCalculation))),
_xlpm.Calculation
)</f>
        <v>419.32590445543428</v>
      </c>
      <c r="G349" s="100">
        <f t="shared" si="35"/>
        <v>1166.6845609353215</v>
      </c>
      <c r="H349" s="100">
        <f t="shared" si="36"/>
        <v>49152.423973716795</v>
      </c>
      <c r="I349" s="100">
        <f t="shared" si="37"/>
        <v>500</v>
      </c>
      <c r="J349" s="100" t="str">
        <f t="shared" si="38"/>
        <v/>
      </c>
      <c r="K349" s="100">
        <f t="shared" si="41"/>
        <v>2086.0104653907556</v>
      </c>
      <c r="N349" s="100"/>
    </row>
    <row r="350" spans="1:14" x14ac:dyDescent="0.3">
      <c r="A350" s="92">
        <v>325</v>
      </c>
      <c r="B350" s="116">
        <f t="shared" si="39"/>
        <v>53693</v>
      </c>
      <c r="C350" s="152">
        <f>IF(ISBLANK($A350),"",'Variable Rate Mortgage Schedule'!$C353)</f>
        <v>0.1</v>
      </c>
      <c r="D350" s="153">
        <f>_xlfn.LET(
_xlpm.Payment,IF(OR($C350&lt;&gt;$C349,$C349=""),-PMT($C350/12,COUNT($A350:$A$625),$H349),$D349),
_xlpm.IsPrincipalRemainingZeroCondition,ROUND($H349,2)=0,
_xlpm.IsPrincipalRemainingBlankCondition,$H349="",
_xlpm.IsPeriodBlankCondition,ISBLANK($A350),
_xlpm.Calculation,IF(_xlpm.IsPeriodBlankCondition,"",IF(_xlpm.IsPrincipalRemainingBlankCondition,"",IF(_xlpm.IsPrincipalRemainingZeroCondition,"",_xlpm.Payment))),
_xlpm.Calculation
)</f>
        <v>1586.0104653907558</v>
      </c>
      <c r="E350" s="100">
        <f t="shared" si="40"/>
        <v>49152.423973716795</v>
      </c>
      <c r="F350" s="100" cm="1">
        <f t="array" ref="F350">_xlfn.LET(
_xlpm.InterestCalculation,$H349*($C350/12),
_xlpm.IsPrincipalRemainingZeroCondition,ROUND($H349,2)=0,
_xlpm.IsPrincipalRemainingBlankCondition,$H349="",
_xlpm.IsPeriodBlankCondition,ISBLANK($A350),
_xlpm.Calculation,IF(_xlpm.IsPeriodBlankCondition,"",IF(_xlpm.IsPrincipalRemainingBlankCondition,"",IF(_xlpm.IsPrincipalRemainingZeroCondition,"",_xlpm.InterestCalculation))),
_xlpm.Calculation
)</f>
        <v>409.60353311430663</v>
      </c>
      <c r="G350" s="100">
        <f t="shared" si="35"/>
        <v>1176.4069322764492</v>
      </c>
      <c r="H350" s="100">
        <f t="shared" si="36"/>
        <v>47976.017041440347</v>
      </c>
      <c r="I350" s="100">
        <f t="shared" si="37"/>
        <v>500</v>
      </c>
      <c r="J350" s="100" t="str">
        <f t="shared" si="38"/>
        <v/>
      </c>
      <c r="K350" s="100">
        <f t="shared" si="41"/>
        <v>2086.0104653907556</v>
      </c>
      <c r="N350" s="100"/>
    </row>
    <row r="351" spans="1:14" x14ac:dyDescent="0.3">
      <c r="A351" s="92">
        <v>326</v>
      </c>
      <c r="B351" s="116">
        <f t="shared" si="39"/>
        <v>53724</v>
      </c>
      <c r="C351" s="152">
        <f>IF(ISBLANK($A351),"",'Variable Rate Mortgage Schedule'!$C354)</f>
        <v>0.1</v>
      </c>
      <c r="D351" s="153">
        <f>_xlfn.LET(
_xlpm.Payment,IF(OR($C351&lt;&gt;$C350,$C350=""),-PMT($C351/12,COUNT($A351:$A$625),$H350),$D350),
_xlpm.IsPrincipalRemainingZeroCondition,ROUND($H350,2)=0,
_xlpm.IsPrincipalRemainingBlankCondition,$H350="",
_xlpm.IsPeriodBlankCondition,ISBLANK($A351),
_xlpm.Calculation,IF(_xlpm.IsPeriodBlankCondition,"",IF(_xlpm.IsPrincipalRemainingBlankCondition,"",IF(_xlpm.IsPrincipalRemainingZeroCondition,"",_xlpm.Payment))),
_xlpm.Calculation
)</f>
        <v>1586.0104653907558</v>
      </c>
      <c r="E351" s="100">
        <f t="shared" si="40"/>
        <v>47976.017041440347</v>
      </c>
      <c r="F351" s="100" cm="1">
        <f t="array" ref="F351">_xlfn.LET(
_xlpm.InterestCalculation,$H350*($C351/12),
_xlpm.IsPrincipalRemainingZeroCondition,ROUND($H350,2)=0,
_xlpm.IsPrincipalRemainingBlankCondition,$H350="",
_xlpm.IsPeriodBlankCondition,ISBLANK($A351),
_xlpm.Calculation,IF(_xlpm.IsPeriodBlankCondition,"",IF(_xlpm.IsPrincipalRemainingBlankCondition,"",IF(_xlpm.IsPrincipalRemainingZeroCondition,"",_xlpm.InterestCalculation))),
_xlpm.Calculation
)</f>
        <v>399.80014201200288</v>
      </c>
      <c r="G351" s="100">
        <f t="shared" si="35"/>
        <v>1186.2103233787529</v>
      </c>
      <c r="H351" s="100">
        <f t="shared" si="36"/>
        <v>46789.806718061591</v>
      </c>
      <c r="I351" s="100">
        <f t="shared" si="37"/>
        <v>500</v>
      </c>
      <c r="J351" s="100" t="str">
        <f t="shared" si="38"/>
        <v/>
      </c>
      <c r="K351" s="100">
        <f t="shared" si="41"/>
        <v>2086.0104653907556</v>
      </c>
      <c r="N351" s="100"/>
    </row>
    <row r="352" spans="1:14" x14ac:dyDescent="0.3">
      <c r="A352" s="92">
        <v>327</v>
      </c>
      <c r="B352" s="116">
        <f t="shared" si="39"/>
        <v>53752</v>
      </c>
      <c r="C352" s="152">
        <f>IF(ISBLANK($A352),"",'Variable Rate Mortgage Schedule'!$C355)</f>
        <v>0.1</v>
      </c>
      <c r="D352" s="153">
        <f>_xlfn.LET(
_xlpm.Payment,IF(OR($C352&lt;&gt;$C351,$C351=""),-PMT($C352/12,COUNT($A352:$A$625),$H351),$D351),
_xlpm.IsPrincipalRemainingZeroCondition,ROUND($H351,2)=0,
_xlpm.IsPrincipalRemainingBlankCondition,$H351="",
_xlpm.IsPeriodBlankCondition,ISBLANK($A352),
_xlpm.Calculation,IF(_xlpm.IsPeriodBlankCondition,"",IF(_xlpm.IsPrincipalRemainingBlankCondition,"",IF(_xlpm.IsPrincipalRemainingZeroCondition,"",_xlpm.Payment))),
_xlpm.Calculation
)</f>
        <v>1586.0104653907558</v>
      </c>
      <c r="E352" s="100">
        <f t="shared" si="40"/>
        <v>46789.806718061591</v>
      </c>
      <c r="F352" s="100" cm="1">
        <f t="array" ref="F352">_xlfn.LET(
_xlpm.InterestCalculation,$H351*($C352/12),
_xlpm.IsPrincipalRemainingZeroCondition,ROUND($H351,2)=0,
_xlpm.IsPrincipalRemainingBlankCondition,$H351="",
_xlpm.IsPeriodBlankCondition,ISBLANK($A352),
_xlpm.Calculation,IF(_xlpm.IsPeriodBlankCondition,"",IF(_xlpm.IsPrincipalRemainingBlankCondition,"",IF(_xlpm.IsPrincipalRemainingZeroCondition,"",_xlpm.InterestCalculation))),
_xlpm.Calculation
)</f>
        <v>389.91505598384657</v>
      </c>
      <c r="G352" s="100">
        <f t="shared" si="35"/>
        <v>1196.0954094069093</v>
      </c>
      <c r="H352" s="100">
        <f t="shared" si="36"/>
        <v>45593.711308654681</v>
      </c>
      <c r="I352" s="100">
        <f t="shared" si="37"/>
        <v>500</v>
      </c>
      <c r="J352" s="100" t="str">
        <f t="shared" si="38"/>
        <v/>
      </c>
      <c r="K352" s="100">
        <f t="shared" si="41"/>
        <v>2086.0104653907556</v>
      </c>
      <c r="N352" s="100"/>
    </row>
    <row r="353" spans="1:14" x14ac:dyDescent="0.3">
      <c r="A353" s="92">
        <v>328</v>
      </c>
      <c r="B353" s="116">
        <f t="shared" si="39"/>
        <v>53783</v>
      </c>
      <c r="C353" s="152">
        <f>IF(ISBLANK($A353),"",'Variable Rate Mortgage Schedule'!$C356)</f>
        <v>0.1</v>
      </c>
      <c r="D353" s="153">
        <f>_xlfn.LET(
_xlpm.Payment,IF(OR($C353&lt;&gt;$C352,$C352=""),-PMT($C353/12,COUNT($A353:$A$625),$H352),$D352),
_xlpm.IsPrincipalRemainingZeroCondition,ROUND($H352,2)=0,
_xlpm.IsPrincipalRemainingBlankCondition,$H352="",
_xlpm.IsPeriodBlankCondition,ISBLANK($A353),
_xlpm.Calculation,IF(_xlpm.IsPeriodBlankCondition,"",IF(_xlpm.IsPrincipalRemainingBlankCondition,"",IF(_xlpm.IsPrincipalRemainingZeroCondition,"",_xlpm.Payment))),
_xlpm.Calculation
)</f>
        <v>1586.0104653907558</v>
      </c>
      <c r="E353" s="100">
        <f t="shared" si="40"/>
        <v>45593.711308654681</v>
      </c>
      <c r="F353" s="100" cm="1">
        <f t="array" ref="F353">_xlfn.LET(
_xlpm.InterestCalculation,$H352*($C353/12),
_xlpm.IsPrincipalRemainingZeroCondition,ROUND($H352,2)=0,
_xlpm.IsPrincipalRemainingBlankCondition,$H352="",
_xlpm.IsPeriodBlankCondition,ISBLANK($A353),
_xlpm.Calculation,IF(_xlpm.IsPeriodBlankCondition,"",IF(_xlpm.IsPrincipalRemainingBlankCondition,"",IF(_xlpm.IsPrincipalRemainingZeroCondition,"",_xlpm.InterestCalculation))),
_xlpm.Calculation
)</f>
        <v>379.94759423878901</v>
      </c>
      <c r="G353" s="100">
        <f t="shared" si="35"/>
        <v>1206.0628711519669</v>
      </c>
      <c r="H353" s="100">
        <f t="shared" si="36"/>
        <v>44387.648437502714</v>
      </c>
      <c r="I353" s="100">
        <f t="shared" si="37"/>
        <v>500</v>
      </c>
      <c r="J353" s="100" t="str">
        <f t="shared" si="38"/>
        <v/>
      </c>
      <c r="K353" s="100">
        <f t="shared" si="41"/>
        <v>2086.0104653907556</v>
      </c>
      <c r="N353" s="100"/>
    </row>
    <row r="354" spans="1:14" x14ac:dyDescent="0.3">
      <c r="A354" s="92">
        <v>329</v>
      </c>
      <c r="B354" s="116">
        <f t="shared" si="39"/>
        <v>53813</v>
      </c>
      <c r="C354" s="152">
        <f>IF(ISBLANK($A354),"",'Variable Rate Mortgage Schedule'!$C357)</f>
        <v>0.1</v>
      </c>
      <c r="D354" s="153">
        <f>_xlfn.LET(
_xlpm.Payment,IF(OR($C354&lt;&gt;$C353,$C353=""),-PMT($C354/12,COUNT($A354:$A$625),$H353),$D353),
_xlpm.IsPrincipalRemainingZeroCondition,ROUND($H353,2)=0,
_xlpm.IsPrincipalRemainingBlankCondition,$H353="",
_xlpm.IsPeriodBlankCondition,ISBLANK($A354),
_xlpm.Calculation,IF(_xlpm.IsPeriodBlankCondition,"",IF(_xlpm.IsPrincipalRemainingBlankCondition,"",IF(_xlpm.IsPrincipalRemainingZeroCondition,"",_xlpm.Payment))),
_xlpm.Calculation
)</f>
        <v>1586.0104653907558</v>
      </c>
      <c r="E354" s="100">
        <f t="shared" si="40"/>
        <v>44387.648437502714</v>
      </c>
      <c r="F354" s="100" cm="1">
        <f t="array" ref="F354">_xlfn.LET(
_xlpm.InterestCalculation,$H353*($C354/12),
_xlpm.IsPrincipalRemainingZeroCondition,ROUND($H353,2)=0,
_xlpm.IsPrincipalRemainingBlankCondition,$H353="",
_xlpm.IsPeriodBlankCondition,ISBLANK($A354),
_xlpm.Calculation,IF(_xlpm.IsPeriodBlankCondition,"",IF(_xlpm.IsPrincipalRemainingBlankCondition,"",IF(_xlpm.IsPrincipalRemainingZeroCondition,"",_xlpm.InterestCalculation))),
_xlpm.Calculation
)</f>
        <v>369.8970703125226</v>
      </c>
      <c r="G354" s="100">
        <f t="shared" si="35"/>
        <v>1216.1133950782332</v>
      </c>
      <c r="H354" s="100">
        <f t="shared" si="36"/>
        <v>43171.535042424483</v>
      </c>
      <c r="I354" s="100">
        <f t="shared" si="37"/>
        <v>500</v>
      </c>
      <c r="J354" s="100" t="str">
        <f t="shared" si="38"/>
        <v/>
      </c>
      <c r="K354" s="100">
        <f t="shared" si="41"/>
        <v>2086.0104653907556</v>
      </c>
      <c r="N354" s="100"/>
    </row>
    <row r="355" spans="1:14" x14ac:dyDescent="0.3">
      <c r="A355" s="92">
        <v>330</v>
      </c>
      <c r="B355" s="116">
        <f t="shared" si="39"/>
        <v>53844</v>
      </c>
      <c r="C355" s="152">
        <f>IF(ISBLANK($A355),"",'Variable Rate Mortgage Schedule'!$C358)</f>
        <v>0.1</v>
      </c>
      <c r="D355" s="153">
        <f>_xlfn.LET(
_xlpm.Payment,IF(OR($C355&lt;&gt;$C354,$C354=""),-PMT($C355/12,COUNT($A355:$A$625),$H354),$D354),
_xlpm.IsPrincipalRemainingZeroCondition,ROUND($H354,2)=0,
_xlpm.IsPrincipalRemainingBlankCondition,$H354="",
_xlpm.IsPeriodBlankCondition,ISBLANK($A355),
_xlpm.Calculation,IF(_xlpm.IsPeriodBlankCondition,"",IF(_xlpm.IsPrincipalRemainingBlankCondition,"",IF(_xlpm.IsPrincipalRemainingZeroCondition,"",_xlpm.Payment))),
_xlpm.Calculation
)</f>
        <v>1586.0104653907558</v>
      </c>
      <c r="E355" s="100">
        <f t="shared" si="40"/>
        <v>43171.535042424483</v>
      </c>
      <c r="F355" s="100" cm="1">
        <f t="array" ref="F355">_xlfn.LET(
_xlpm.InterestCalculation,$H354*($C355/12),
_xlpm.IsPrincipalRemainingZeroCondition,ROUND($H354,2)=0,
_xlpm.IsPrincipalRemainingBlankCondition,$H354="",
_xlpm.IsPeriodBlankCondition,ISBLANK($A355),
_xlpm.Calculation,IF(_xlpm.IsPeriodBlankCondition,"",IF(_xlpm.IsPrincipalRemainingBlankCondition,"",IF(_xlpm.IsPrincipalRemainingZeroCondition,"",_xlpm.InterestCalculation))),
_xlpm.Calculation
)</f>
        <v>359.76279202020402</v>
      </c>
      <c r="G355" s="100">
        <f t="shared" si="35"/>
        <v>1226.2476733705519</v>
      </c>
      <c r="H355" s="100">
        <f t="shared" si="36"/>
        <v>41945.287369053927</v>
      </c>
      <c r="I355" s="100">
        <f t="shared" si="37"/>
        <v>500</v>
      </c>
      <c r="J355" s="100" t="str">
        <f t="shared" si="38"/>
        <v/>
      </c>
      <c r="K355" s="100">
        <f t="shared" si="41"/>
        <v>2086.0104653907556</v>
      </c>
      <c r="N355" s="100"/>
    </row>
    <row r="356" spans="1:14" x14ac:dyDescent="0.3">
      <c r="A356" s="92">
        <v>331</v>
      </c>
      <c r="B356" s="116">
        <f t="shared" si="39"/>
        <v>53874</v>
      </c>
      <c r="C356" s="152">
        <f>IF(ISBLANK($A356),"",'Variable Rate Mortgage Schedule'!$C359)</f>
        <v>0.1</v>
      </c>
      <c r="D356" s="153">
        <f>_xlfn.LET(
_xlpm.Payment,IF(OR($C356&lt;&gt;$C355,$C355=""),-PMT($C356/12,COUNT($A356:$A$625),$H355),$D355),
_xlpm.IsPrincipalRemainingZeroCondition,ROUND($H355,2)=0,
_xlpm.IsPrincipalRemainingBlankCondition,$H355="",
_xlpm.IsPeriodBlankCondition,ISBLANK($A356),
_xlpm.Calculation,IF(_xlpm.IsPeriodBlankCondition,"",IF(_xlpm.IsPrincipalRemainingBlankCondition,"",IF(_xlpm.IsPrincipalRemainingZeroCondition,"",_xlpm.Payment))),
_xlpm.Calculation
)</f>
        <v>1586.0104653907558</v>
      </c>
      <c r="E356" s="100">
        <f t="shared" si="40"/>
        <v>41945.287369053927</v>
      </c>
      <c r="F356" s="100" cm="1">
        <f t="array" ref="F356">_xlfn.LET(
_xlpm.InterestCalculation,$H355*($C356/12),
_xlpm.IsPrincipalRemainingZeroCondition,ROUND($H355,2)=0,
_xlpm.IsPrincipalRemainingBlankCondition,$H355="",
_xlpm.IsPeriodBlankCondition,ISBLANK($A356),
_xlpm.Calculation,IF(_xlpm.IsPeriodBlankCondition,"",IF(_xlpm.IsPrincipalRemainingBlankCondition,"",IF(_xlpm.IsPrincipalRemainingZeroCondition,"",_xlpm.InterestCalculation))),
_xlpm.Calculation
)</f>
        <v>349.54406140878274</v>
      </c>
      <c r="G356" s="100">
        <f t="shared" si="35"/>
        <v>1236.4664039819731</v>
      </c>
      <c r="H356" s="100">
        <f t="shared" si="36"/>
        <v>40708.820965071951</v>
      </c>
      <c r="I356" s="100">
        <f t="shared" si="37"/>
        <v>500</v>
      </c>
      <c r="J356" s="100" t="str">
        <f t="shared" si="38"/>
        <v/>
      </c>
      <c r="K356" s="100">
        <f t="shared" si="41"/>
        <v>2086.0104653907556</v>
      </c>
      <c r="N356" s="100"/>
    </row>
    <row r="357" spans="1:14" x14ac:dyDescent="0.3">
      <c r="A357" s="92">
        <v>332</v>
      </c>
      <c r="B357" s="116">
        <f t="shared" si="39"/>
        <v>53905</v>
      </c>
      <c r="C357" s="152">
        <f>IF(ISBLANK($A357),"",'Variable Rate Mortgage Schedule'!$C360)</f>
        <v>0.1</v>
      </c>
      <c r="D357" s="153">
        <f>_xlfn.LET(
_xlpm.Payment,IF(OR($C357&lt;&gt;$C356,$C356=""),-PMT($C357/12,COUNT($A357:$A$625),$H356),$D356),
_xlpm.IsPrincipalRemainingZeroCondition,ROUND($H356,2)=0,
_xlpm.IsPrincipalRemainingBlankCondition,$H356="",
_xlpm.IsPeriodBlankCondition,ISBLANK($A357),
_xlpm.Calculation,IF(_xlpm.IsPeriodBlankCondition,"",IF(_xlpm.IsPrincipalRemainingBlankCondition,"",IF(_xlpm.IsPrincipalRemainingZeroCondition,"",_xlpm.Payment))),
_xlpm.Calculation
)</f>
        <v>1586.0104653907558</v>
      </c>
      <c r="E357" s="100">
        <f t="shared" si="40"/>
        <v>40708.820965071951</v>
      </c>
      <c r="F357" s="100" cm="1">
        <f t="array" ref="F357">_xlfn.LET(
_xlpm.InterestCalculation,$H356*($C357/12),
_xlpm.IsPrincipalRemainingZeroCondition,ROUND($H356,2)=0,
_xlpm.IsPrincipalRemainingBlankCondition,$H356="",
_xlpm.IsPeriodBlankCondition,ISBLANK($A357),
_xlpm.Calculation,IF(_xlpm.IsPeriodBlankCondition,"",IF(_xlpm.IsPrincipalRemainingBlankCondition,"",IF(_xlpm.IsPrincipalRemainingZeroCondition,"",_xlpm.InterestCalculation))),
_xlpm.Calculation
)</f>
        <v>339.2401747089329</v>
      </c>
      <c r="G357" s="100">
        <f t="shared" si="35"/>
        <v>1246.7702906818229</v>
      </c>
      <c r="H357" s="100">
        <f t="shared" si="36"/>
        <v>39462.050674390128</v>
      </c>
      <c r="I357" s="100">
        <f t="shared" si="37"/>
        <v>500</v>
      </c>
      <c r="J357" s="100" t="str">
        <f t="shared" si="38"/>
        <v/>
      </c>
      <c r="K357" s="100">
        <f t="shared" si="41"/>
        <v>2086.0104653907556</v>
      </c>
      <c r="N357" s="100"/>
    </row>
    <row r="358" spans="1:14" x14ac:dyDescent="0.3">
      <c r="A358" s="92">
        <v>333</v>
      </c>
      <c r="B358" s="116">
        <f t="shared" si="39"/>
        <v>53936</v>
      </c>
      <c r="C358" s="152">
        <f>IF(ISBLANK($A358),"",'Variable Rate Mortgage Schedule'!$C361)</f>
        <v>0.1</v>
      </c>
      <c r="D358" s="153">
        <f>_xlfn.LET(
_xlpm.Payment,IF(OR($C358&lt;&gt;$C357,$C357=""),-PMT($C358/12,COUNT($A358:$A$625),$H357),$D357),
_xlpm.IsPrincipalRemainingZeroCondition,ROUND($H357,2)=0,
_xlpm.IsPrincipalRemainingBlankCondition,$H357="",
_xlpm.IsPeriodBlankCondition,ISBLANK($A358),
_xlpm.Calculation,IF(_xlpm.IsPeriodBlankCondition,"",IF(_xlpm.IsPrincipalRemainingBlankCondition,"",IF(_xlpm.IsPrincipalRemainingZeroCondition,"",_xlpm.Payment))),
_xlpm.Calculation
)</f>
        <v>1586.0104653907558</v>
      </c>
      <c r="E358" s="100">
        <f t="shared" si="40"/>
        <v>39462.050674390128</v>
      </c>
      <c r="F358" s="100" cm="1">
        <f t="array" ref="F358">_xlfn.LET(
_xlpm.InterestCalculation,$H357*($C358/12),
_xlpm.IsPrincipalRemainingZeroCondition,ROUND($H357,2)=0,
_xlpm.IsPrincipalRemainingBlankCondition,$H357="",
_xlpm.IsPeriodBlankCondition,ISBLANK($A358),
_xlpm.Calculation,IF(_xlpm.IsPeriodBlankCondition,"",IF(_xlpm.IsPrincipalRemainingBlankCondition,"",IF(_xlpm.IsPrincipalRemainingZeroCondition,"",_xlpm.InterestCalculation))),
_xlpm.Calculation
)</f>
        <v>328.85042228658438</v>
      </c>
      <c r="G358" s="100">
        <f t="shared" si="35"/>
        <v>1257.1600431041716</v>
      </c>
      <c r="H358" s="100">
        <f t="shared" si="36"/>
        <v>38204.890631285954</v>
      </c>
      <c r="I358" s="100">
        <f t="shared" si="37"/>
        <v>500</v>
      </c>
      <c r="J358" s="100" t="str">
        <f t="shared" si="38"/>
        <v/>
      </c>
      <c r="K358" s="100">
        <f t="shared" si="41"/>
        <v>2086.0104653907561</v>
      </c>
      <c r="N358" s="100"/>
    </row>
    <row r="359" spans="1:14" x14ac:dyDescent="0.3">
      <c r="A359" s="92">
        <v>334</v>
      </c>
      <c r="B359" s="116">
        <f t="shared" si="39"/>
        <v>53966</v>
      </c>
      <c r="C359" s="152">
        <f>IF(ISBLANK($A359),"",'Variable Rate Mortgage Schedule'!$C362)</f>
        <v>0.1</v>
      </c>
      <c r="D359" s="153">
        <f>_xlfn.LET(
_xlpm.Payment,IF(OR($C359&lt;&gt;$C358,$C358=""),-PMT($C359/12,COUNT($A359:$A$625),$H358),$D358),
_xlpm.IsPrincipalRemainingZeroCondition,ROUND($H358,2)=0,
_xlpm.IsPrincipalRemainingBlankCondition,$H358="",
_xlpm.IsPeriodBlankCondition,ISBLANK($A359),
_xlpm.Calculation,IF(_xlpm.IsPeriodBlankCondition,"",IF(_xlpm.IsPrincipalRemainingBlankCondition,"",IF(_xlpm.IsPrincipalRemainingZeroCondition,"",_xlpm.Payment))),
_xlpm.Calculation
)</f>
        <v>1586.0104653907558</v>
      </c>
      <c r="E359" s="100">
        <f t="shared" si="40"/>
        <v>38204.890631285954</v>
      </c>
      <c r="F359" s="100" cm="1">
        <f t="array" ref="F359">_xlfn.LET(
_xlpm.InterestCalculation,$H358*($C359/12),
_xlpm.IsPrincipalRemainingZeroCondition,ROUND($H358,2)=0,
_xlpm.IsPrincipalRemainingBlankCondition,$H358="",
_xlpm.IsPeriodBlankCondition,ISBLANK($A359),
_xlpm.Calculation,IF(_xlpm.IsPeriodBlankCondition,"",IF(_xlpm.IsPrincipalRemainingBlankCondition,"",IF(_xlpm.IsPrincipalRemainingZeroCondition,"",_xlpm.InterestCalculation))),
_xlpm.Calculation
)</f>
        <v>318.37408859404962</v>
      </c>
      <c r="G359" s="100">
        <f t="shared" si="35"/>
        <v>1267.6363767967061</v>
      </c>
      <c r="H359" s="100">
        <f t="shared" si="36"/>
        <v>36937.254254489249</v>
      </c>
      <c r="I359" s="100">
        <f t="shared" si="37"/>
        <v>500</v>
      </c>
      <c r="J359" s="100" t="str">
        <f t="shared" si="38"/>
        <v/>
      </c>
      <c r="K359" s="100">
        <f t="shared" si="41"/>
        <v>2086.0104653907556</v>
      </c>
      <c r="N359" s="100"/>
    </row>
    <row r="360" spans="1:14" x14ac:dyDescent="0.3">
      <c r="A360" s="92">
        <v>335</v>
      </c>
      <c r="B360" s="116">
        <f t="shared" si="39"/>
        <v>53997</v>
      </c>
      <c r="C360" s="152">
        <f>IF(ISBLANK($A360),"",'Variable Rate Mortgage Schedule'!$C363)</f>
        <v>0.1</v>
      </c>
      <c r="D360" s="153">
        <f>_xlfn.LET(
_xlpm.Payment,IF(OR($C360&lt;&gt;$C359,$C359=""),-PMT($C360/12,COUNT($A360:$A$625),$H359),$D359),
_xlpm.IsPrincipalRemainingZeroCondition,ROUND($H359,2)=0,
_xlpm.IsPrincipalRemainingBlankCondition,$H359="",
_xlpm.IsPeriodBlankCondition,ISBLANK($A360),
_xlpm.Calculation,IF(_xlpm.IsPeriodBlankCondition,"",IF(_xlpm.IsPrincipalRemainingBlankCondition,"",IF(_xlpm.IsPrincipalRemainingZeroCondition,"",_xlpm.Payment))),
_xlpm.Calculation
)</f>
        <v>1586.0104653907558</v>
      </c>
      <c r="E360" s="100">
        <f t="shared" si="40"/>
        <v>36937.254254489249</v>
      </c>
      <c r="F360" s="100" cm="1">
        <f t="array" ref="F360">_xlfn.LET(
_xlpm.InterestCalculation,$H359*($C360/12),
_xlpm.IsPrincipalRemainingZeroCondition,ROUND($H359,2)=0,
_xlpm.IsPrincipalRemainingBlankCondition,$H359="",
_xlpm.IsPeriodBlankCondition,ISBLANK($A360),
_xlpm.Calculation,IF(_xlpm.IsPeriodBlankCondition,"",IF(_xlpm.IsPrincipalRemainingBlankCondition,"",IF(_xlpm.IsPrincipalRemainingZeroCondition,"",_xlpm.InterestCalculation))),
_xlpm.Calculation
)</f>
        <v>307.81045212074372</v>
      </c>
      <c r="G360" s="100">
        <f t="shared" si="35"/>
        <v>1278.2000132700121</v>
      </c>
      <c r="H360" s="100">
        <f t="shared" si="36"/>
        <v>35659.054241219237</v>
      </c>
      <c r="I360" s="100">
        <f t="shared" si="37"/>
        <v>500</v>
      </c>
      <c r="J360" s="100" t="str">
        <f t="shared" si="38"/>
        <v/>
      </c>
      <c r="K360" s="100">
        <f t="shared" si="41"/>
        <v>2086.0104653907556</v>
      </c>
      <c r="N360" s="100"/>
    </row>
    <row r="361" spans="1:14" x14ac:dyDescent="0.3">
      <c r="A361" s="92">
        <v>336</v>
      </c>
      <c r="B361" s="116">
        <f t="shared" si="39"/>
        <v>54027</v>
      </c>
      <c r="C361" s="152">
        <f>IF(ISBLANK($A361),"",'Variable Rate Mortgage Schedule'!$C364)</f>
        <v>0.1</v>
      </c>
      <c r="D361" s="153">
        <f>_xlfn.LET(
_xlpm.Payment,IF(OR($C361&lt;&gt;$C360,$C360=""),-PMT($C361/12,COUNT($A361:$A$625),$H360),$D360),
_xlpm.IsPrincipalRemainingZeroCondition,ROUND($H360,2)=0,
_xlpm.IsPrincipalRemainingBlankCondition,$H360="",
_xlpm.IsPeriodBlankCondition,ISBLANK($A361),
_xlpm.Calculation,IF(_xlpm.IsPeriodBlankCondition,"",IF(_xlpm.IsPrincipalRemainingBlankCondition,"",IF(_xlpm.IsPrincipalRemainingZeroCondition,"",_xlpm.Payment))),
_xlpm.Calculation
)</f>
        <v>1586.0104653907558</v>
      </c>
      <c r="E361" s="100">
        <f t="shared" si="40"/>
        <v>35659.054241219237</v>
      </c>
      <c r="F361" s="100" cm="1">
        <f t="array" ref="F361">_xlfn.LET(
_xlpm.InterestCalculation,$H360*($C361/12),
_xlpm.IsPrincipalRemainingZeroCondition,ROUND($H360,2)=0,
_xlpm.IsPrincipalRemainingBlankCondition,$H360="",
_xlpm.IsPeriodBlankCondition,ISBLANK($A361),
_xlpm.Calculation,IF(_xlpm.IsPeriodBlankCondition,"",IF(_xlpm.IsPrincipalRemainingBlankCondition,"",IF(_xlpm.IsPrincipalRemainingZeroCondition,"",_xlpm.InterestCalculation))),
_xlpm.Calculation
)</f>
        <v>297.15878534349366</v>
      </c>
      <c r="G361" s="100">
        <f t="shared" si="35"/>
        <v>1288.8516800472621</v>
      </c>
      <c r="H361" s="100">
        <f t="shared" si="36"/>
        <v>34370.202561171973</v>
      </c>
      <c r="I361" s="100">
        <f t="shared" si="37"/>
        <v>500</v>
      </c>
      <c r="J361" s="100" t="str">
        <f t="shared" si="38"/>
        <v/>
      </c>
      <c r="K361" s="100">
        <f t="shared" si="41"/>
        <v>2086.0104653907556</v>
      </c>
      <c r="N361" s="100"/>
    </row>
    <row r="362" spans="1:14" x14ac:dyDescent="0.3">
      <c r="A362" s="92">
        <v>337</v>
      </c>
      <c r="B362" s="116">
        <f t="shared" si="39"/>
        <v>54058</v>
      </c>
      <c r="C362" s="152">
        <f>IF(ISBLANK($A362),"",'Variable Rate Mortgage Schedule'!$C365)</f>
        <v>0.1</v>
      </c>
      <c r="D362" s="153">
        <f>_xlfn.LET(
_xlpm.Payment,IF(OR($C362&lt;&gt;$C361,$C361=""),-PMT($C362/12,COUNT($A362:$A$625),$H361),$D361),
_xlpm.IsPrincipalRemainingZeroCondition,ROUND($H361,2)=0,
_xlpm.IsPrincipalRemainingBlankCondition,$H361="",
_xlpm.IsPeriodBlankCondition,ISBLANK($A362),
_xlpm.Calculation,IF(_xlpm.IsPeriodBlankCondition,"",IF(_xlpm.IsPrincipalRemainingBlankCondition,"",IF(_xlpm.IsPrincipalRemainingZeroCondition,"",_xlpm.Payment))),
_xlpm.Calculation
)</f>
        <v>1586.0104653907558</v>
      </c>
      <c r="E362" s="100">
        <f t="shared" si="40"/>
        <v>34370.202561171973</v>
      </c>
      <c r="F362" s="100" cm="1">
        <f t="array" ref="F362">_xlfn.LET(
_xlpm.InterestCalculation,$H361*($C362/12),
_xlpm.IsPrincipalRemainingZeroCondition,ROUND($H361,2)=0,
_xlpm.IsPrincipalRemainingBlankCondition,$H361="",
_xlpm.IsPeriodBlankCondition,ISBLANK($A362),
_xlpm.Calculation,IF(_xlpm.IsPeriodBlankCondition,"",IF(_xlpm.IsPrincipalRemainingBlankCondition,"",IF(_xlpm.IsPrincipalRemainingZeroCondition,"",_xlpm.InterestCalculation))),
_xlpm.Calculation
)</f>
        <v>286.41835467643313</v>
      </c>
      <c r="G362" s="100">
        <f t="shared" si="35"/>
        <v>1299.5921107143226</v>
      </c>
      <c r="H362" s="100">
        <f t="shared" si="36"/>
        <v>33070.610450457651</v>
      </c>
      <c r="I362" s="100">
        <f t="shared" si="37"/>
        <v>500</v>
      </c>
      <c r="J362" s="100" t="str">
        <f t="shared" si="38"/>
        <v/>
      </c>
      <c r="K362" s="100">
        <f t="shared" si="41"/>
        <v>2086.0104653907556</v>
      </c>
      <c r="N362" s="100"/>
    </row>
    <row r="363" spans="1:14" x14ac:dyDescent="0.3">
      <c r="A363" s="92">
        <v>338</v>
      </c>
      <c r="B363" s="116">
        <f t="shared" si="39"/>
        <v>54089</v>
      </c>
      <c r="C363" s="152">
        <f>IF(ISBLANK($A363),"",'Variable Rate Mortgage Schedule'!$C366)</f>
        <v>0.1</v>
      </c>
      <c r="D363" s="153">
        <f>_xlfn.LET(
_xlpm.Payment,IF(OR($C363&lt;&gt;$C362,$C362=""),-PMT($C363/12,COUNT($A363:$A$625),$H362),$D362),
_xlpm.IsPrincipalRemainingZeroCondition,ROUND($H362,2)=0,
_xlpm.IsPrincipalRemainingBlankCondition,$H362="",
_xlpm.IsPeriodBlankCondition,ISBLANK($A363),
_xlpm.Calculation,IF(_xlpm.IsPeriodBlankCondition,"",IF(_xlpm.IsPrincipalRemainingBlankCondition,"",IF(_xlpm.IsPrincipalRemainingZeroCondition,"",_xlpm.Payment))),
_xlpm.Calculation
)</f>
        <v>1586.0104653907558</v>
      </c>
      <c r="E363" s="100">
        <f t="shared" si="40"/>
        <v>33070.610450457651</v>
      </c>
      <c r="F363" s="100" cm="1">
        <f t="array" ref="F363">_xlfn.LET(
_xlpm.InterestCalculation,$H362*($C363/12),
_xlpm.IsPrincipalRemainingZeroCondition,ROUND($H362,2)=0,
_xlpm.IsPrincipalRemainingBlankCondition,$H362="",
_xlpm.IsPeriodBlankCondition,ISBLANK($A363),
_xlpm.Calculation,IF(_xlpm.IsPeriodBlankCondition,"",IF(_xlpm.IsPrincipalRemainingBlankCondition,"",IF(_xlpm.IsPrincipalRemainingZeroCondition,"",_xlpm.InterestCalculation))),
_xlpm.Calculation
)</f>
        <v>275.58842042048042</v>
      </c>
      <c r="G363" s="100">
        <f t="shared" si="35"/>
        <v>1310.4220449702755</v>
      </c>
      <c r="H363" s="100">
        <f t="shared" si="36"/>
        <v>31760.188405487374</v>
      </c>
      <c r="I363" s="100">
        <f t="shared" si="37"/>
        <v>500</v>
      </c>
      <c r="J363" s="100" t="str">
        <f t="shared" si="38"/>
        <v/>
      </c>
      <c r="K363" s="100">
        <f t="shared" si="41"/>
        <v>2086.0104653907556</v>
      </c>
      <c r="N363" s="100"/>
    </row>
    <row r="364" spans="1:14" x14ac:dyDescent="0.3">
      <c r="A364" s="92">
        <v>339</v>
      </c>
      <c r="B364" s="116">
        <f t="shared" si="39"/>
        <v>54118</v>
      </c>
      <c r="C364" s="152">
        <f>IF(ISBLANK($A364),"",'Variable Rate Mortgage Schedule'!$C367)</f>
        <v>0.1</v>
      </c>
      <c r="D364" s="153">
        <f>_xlfn.LET(
_xlpm.Payment,IF(OR($C364&lt;&gt;$C363,$C363=""),-PMT($C364/12,COUNT($A364:$A$625),$H363),$D363),
_xlpm.IsPrincipalRemainingZeroCondition,ROUND($H363,2)=0,
_xlpm.IsPrincipalRemainingBlankCondition,$H363="",
_xlpm.IsPeriodBlankCondition,ISBLANK($A364),
_xlpm.Calculation,IF(_xlpm.IsPeriodBlankCondition,"",IF(_xlpm.IsPrincipalRemainingBlankCondition,"",IF(_xlpm.IsPrincipalRemainingZeroCondition,"",_xlpm.Payment))),
_xlpm.Calculation
)</f>
        <v>1586.0104653907558</v>
      </c>
      <c r="E364" s="100">
        <f t="shared" si="40"/>
        <v>31760.188405487374</v>
      </c>
      <c r="F364" s="100" cm="1">
        <f t="array" ref="F364">_xlfn.LET(
_xlpm.InterestCalculation,$H363*($C364/12),
_xlpm.IsPrincipalRemainingZeroCondition,ROUND($H363,2)=0,
_xlpm.IsPrincipalRemainingBlankCondition,$H363="",
_xlpm.IsPeriodBlankCondition,ISBLANK($A364),
_xlpm.Calculation,IF(_xlpm.IsPeriodBlankCondition,"",IF(_xlpm.IsPrincipalRemainingBlankCondition,"",IF(_xlpm.IsPrincipalRemainingZeroCondition,"",_xlpm.InterestCalculation))),
_xlpm.Calculation
)</f>
        <v>264.66823671239479</v>
      </c>
      <c r="G364" s="100">
        <f t="shared" si="35"/>
        <v>1321.3422286783612</v>
      </c>
      <c r="H364" s="100">
        <f t="shared" si="36"/>
        <v>30438.846176809013</v>
      </c>
      <c r="I364" s="100">
        <f t="shared" si="37"/>
        <v>500</v>
      </c>
      <c r="J364" s="100" t="str">
        <f t="shared" si="38"/>
        <v/>
      </c>
      <c r="K364" s="100">
        <f t="shared" si="41"/>
        <v>2086.0104653907561</v>
      </c>
      <c r="N364" s="100"/>
    </row>
    <row r="365" spans="1:14" x14ac:dyDescent="0.3">
      <c r="A365" s="92">
        <v>340</v>
      </c>
      <c r="B365" s="116">
        <f t="shared" si="39"/>
        <v>54149</v>
      </c>
      <c r="C365" s="152">
        <f>IF(ISBLANK($A365),"",'Variable Rate Mortgage Schedule'!$C368)</f>
        <v>0.1</v>
      </c>
      <c r="D365" s="153">
        <f>_xlfn.LET(
_xlpm.Payment,IF(OR($C365&lt;&gt;$C364,$C364=""),-PMT($C365/12,COUNT($A365:$A$625),$H364),$D364),
_xlpm.IsPrincipalRemainingZeroCondition,ROUND($H364,2)=0,
_xlpm.IsPrincipalRemainingBlankCondition,$H364="",
_xlpm.IsPeriodBlankCondition,ISBLANK($A365),
_xlpm.Calculation,IF(_xlpm.IsPeriodBlankCondition,"",IF(_xlpm.IsPrincipalRemainingBlankCondition,"",IF(_xlpm.IsPrincipalRemainingZeroCondition,"",_xlpm.Payment))),
_xlpm.Calculation
)</f>
        <v>1586.0104653907558</v>
      </c>
      <c r="E365" s="100">
        <f t="shared" si="40"/>
        <v>30438.846176809013</v>
      </c>
      <c r="F365" s="100" cm="1">
        <f t="array" ref="F365">_xlfn.LET(
_xlpm.InterestCalculation,$H364*($C365/12),
_xlpm.IsPrincipalRemainingZeroCondition,ROUND($H364,2)=0,
_xlpm.IsPrincipalRemainingBlankCondition,$H364="",
_xlpm.IsPeriodBlankCondition,ISBLANK($A365),
_xlpm.Calculation,IF(_xlpm.IsPeriodBlankCondition,"",IF(_xlpm.IsPrincipalRemainingBlankCondition,"",IF(_xlpm.IsPrincipalRemainingZeroCondition,"",_xlpm.InterestCalculation))),
_xlpm.Calculation
)</f>
        <v>253.65705147340844</v>
      </c>
      <c r="G365" s="100">
        <f t="shared" si="35"/>
        <v>1332.3534139173473</v>
      </c>
      <c r="H365" s="100">
        <f t="shared" si="36"/>
        <v>29106.492762891667</v>
      </c>
      <c r="I365" s="100">
        <f t="shared" si="37"/>
        <v>500</v>
      </c>
      <c r="J365" s="100" t="str">
        <f t="shared" si="38"/>
        <v/>
      </c>
      <c r="K365" s="100">
        <f t="shared" si="41"/>
        <v>2086.0104653907556</v>
      </c>
      <c r="N365" s="100"/>
    </row>
    <row r="366" spans="1:14" x14ac:dyDescent="0.3">
      <c r="A366" s="92">
        <v>341</v>
      </c>
      <c r="B366" s="116">
        <f t="shared" si="39"/>
        <v>54179</v>
      </c>
      <c r="C366" s="152">
        <f>IF(ISBLANK($A366),"",'Variable Rate Mortgage Schedule'!$C369)</f>
        <v>0.1</v>
      </c>
      <c r="D366" s="153">
        <f>_xlfn.LET(
_xlpm.Payment,IF(OR($C366&lt;&gt;$C365,$C365=""),-PMT($C366/12,COUNT($A366:$A$625),$H365),$D365),
_xlpm.IsPrincipalRemainingZeroCondition,ROUND($H365,2)=0,
_xlpm.IsPrincipalRemainingBlankCondition,$H365="",
_xlpm.IsPeriodBlankCondition,ISBLANK($A366),
_xlpm.Calculation,IF(_xlpm.IsPeriodBlankCondition,"",IF(_xlpm.IsPrincipalRemainingBlankCondition,"",IF(_xlpm.IsPrincipalRemainingZeroCondition,"",_xlpm.Payment))),
_xlpm.Calculation
)</f>
        <v>1586.0104653907558</v>
      </c>
      <c r="E366" s="100">
        <f t="shared" si="40"/>
        <v>29106.492762891667</v>
      </c>
      <c r="F366" s="100" cm="1">
        <f t="array" ref="F366">_xlfn.LET(
_xlpm.InterestCalculation,$H365*($C366/12),
_xlpm.IsPrincipalRemainingZeroCondition,ROUND($H365,2)=0,
_xlpm.IsPrincipalRemainingBlankCondition,$H365="",
_xlpm.IsPeriodBlankCondition,ISBLANK($A366),
_xlpm.Calculation,IF(_xlpm.IsPeriodBlankCondition,"",IF(_xlpm.IsPrincipalRemainingBlankCondition,"",IF(_xlpm.IsPrincipalRemainingZeroCondition,"",_xlpm.InterestCalculation))),
_xlpm.Calculation
)</f>
        <v>242.55410635743056</v>
      </c>
      <c r="G366" s="100">
        <f t="shared" si="35"/>
        <v>1343.4563590333253</v>
      </c>
      <c r="H366" s="100">
        <f t="shared" si="36"/>
        <v>27763.036403858343</v>
      </c>
      <c r="I366" s="100">
        <f t="shared" si="37"/>
        <v>500</v>
      </c>
      <c r="J366" s="100" t="str">
        <f t="shared" si="38"/>
        <v/>
      </c>
      <c r="K366" s="100">
        <f t="shared" si="41"/>
        <v>2086.0104653907556</v>
      </c>
      <c r="N366" s="100"/>
    </row>
    <row r="367" spans="1:14" x14ac:dyDescent="0.3">
      <c r="A367" s="92">
        <v>342</v>
      </c>
      <c r="B367" s="116">
        <f t="shared" si="39"/>
        <v>54210</v>
      </c>
      <c r="C367" s="152">
        <f>IF(ISBLANK($A367),"",'Variable Rate Mortgage Schedule'!$C370)</f>
        <v>0.1</v>
      </c>
      <c r="D367" s="153">
        <f>_xlfn.LET(
_xlpm.Payment,IF(OR($C367&lt;&gt;$C366,$C366=""),-PMT($C367/12,COUNT($A367:$A$625),$H366),$D366),
_xlpm.IsPrincipalRemainingZeroCondition,ROUND($H366,2)=0,
_xlpm.IsPrincipalRemainingBlankCondition,$H366="",
_xlpm.IsPeriodBlankCondition,ISBLANK($A367),
_xlpm.Calculation,IF(_xlpm.IsPeriodBlankCondition,"",IF(_xlpm.IsPrincipalRemainingBlankCondition,"",IF(_xlpm.IsPrincipalRemainingZeroCondition,"",_xlpm.Payment))),
_xlpm.Calculation
)</f>
        <v>1586.0104653907558</v>
      </c>
      <c r="E367" s="100">
        <f t="shared" si="40"/>
        <v>27763.036403858343</v>
      </c>
      <c r="F367" s="100" cm="1">
        <f t="array" ref="F367">_xlfn.LET(
_xlpm.InterestCalculation,$H366*($C367/12),
_xlpm.IsPrincipalRemainingZeroCondition,ROUND($H366,2)=0,
_xlpm.IsPrincipalRemainingBlankCondition,$H366="",
_xlpm.IsPeriodBlankCondition,ISBLANK($A367),
_xlpm.Calculation,IF(_xlpm.IsPeriodBlankCondition,"",IF(_xlpm.IsPrincipalRemainingBlankCondition,"",IF(_xlpm.IsPrincipalRemainingZeroCondition,"",_xlpm.InterestCalculation))),
_xlpm.Calculation
)</f>
        <v>231.35863669881951</v>
      </c>
      <c r="G367" s="100">
        <f t="shared" si="35"/>
        <v>1354.6518286919363</v>
      </c>
      <c r="H367" s="100">
        <f t="shared" si="36"/>
        <v>26408.384575166405</v>
      </c>
      <c r="I367" s="100">
        <f t="shared" si="37"/>
        <v>500</v>
      </c>
      <c r="J367" s="100" t="str">
        <f t="shared" si="38"/>
        <v/>
      </c>
      <c r="K367" s="100">
        <f t="shared" si="41"/>
        <v>2086.0104653907556</v>
      </c>
      <c r="N367" s="100"/>
    </row>
    <row r="368" spans="1:14" x14ac:dyDescent="0.3">
      <c r="A368" s="92">
        <v>343</v>
      </c>
      <c r="B368" s="116">
        <f t="shared" si="39"/>
        <v>54240</v>
      </c>
      <c r="C368" s="152">
        <f>IF(ISBLANK($A368),"",'Variable Rate Mortgage Schedule'!$C371)</f>
        <v>0.1</v>
      </c>
      <c r="D368" s="153">
        <f>_xlfn.LET(
_xlpm.Payment,IF(OR($C368&lt;&gt;$C367,$C367=""),-PMT($C368/12,COUNT($A368:$A$625),$H367),$D367),
_xlpm.IsPrincipalRemainingZeroCondition,ROUND($H367,2)=0,
_xlpm.IsPrincipalRemainingBlankCondition,$H367="",
_xlpm.IsPeriodBlankCondition,ISBLANK($A368),
_xlpm.Calculation,IF(_xlpm.IsPeriodBlankCondition,"",IF(_xlpm.IsPrincipalRemainingBlankCondition,"",IF(_xlpm.IsPrincipalRemainingZeroCondition,"",_xlpm.Payment))),
_xlpm.Calculation
)</f>
        <v>1586.0104653907558</v>
      </c>
      <c r="E368" s="100">
        <f t="shared" si="40"/>
        <v>26408.384575166405</v>
      </c>
      <c r="F368" s="100" cm="1">
        <f t="array" ref="F368">_xlfn.LET(
_xlpm.InterestCalculation,$H367*($C368/12),
_xlpm.IsPrincipalRemainingZeroCondition,ROUND($H367,2)=0,
_xlpm.IsPrincipalRemainingBlankCondition,$H367="",
_xlpm.IsPeriodBlankCondition,ISBLANK($A368),
_xlpm.Calculation,IF(_xlpm.IsPeriodBlankCondition,"",IF(_xlpm.IsPrincipalRemainingBlankCondition,"",IF(_xlpm.IsPrincipalRemainingZeroCondition,"",_xlpm.InterestCalculation))),
_xlpm.Calculation
)</f>
        <v>220.06987145972005</v>
      </c>
      <c r="G368" s="100">
        <f t="shared" si="35"/>
        <v>1365.9405939310359</v>
      </c>
      <c r="H368" s="100">
        <f t="shared" si="36"/>
        <v>25042.44398123537</v>
      </c>
      <c r="I368" s="100">
        <f t="shared" si="37"/>
        <v>500</v>
      </c>
      <c r="J368" s="100" t="str">
        <f t="shared" si="38"/>
        <v/>
      </c>
      <c r="K368" s="100">
        <f t="shared" si="41"/>
        <v>2086.0104653907561</v>
      </c>
      <c r="N368" s="100"/>
    </row>
    <row r="369" spans="1:14" x14ac:dyDescent="0.3">
      <c r="A369" s="92">
        <v>344</v>
      </c>
      <c r="B369" s="116">
        <f t="shared" si="39"/>
        <v>54271</v>
      </c>
      <c r="C369" s="152">
        <f>IF(ISBLANK($A369),"",'Variable Rate Mortgage Schedule'!$C372)</f>
        <v>0.1</v>
      </c>
      <c r="D369" s="153">
        <f>_xlfn.LET(
_xlpm.Payment,IF(OR($C369&lt;&gt;$C368,$C368=""),-PMT($C369/12,COUNT($A369:$A$625),$H368),$D368),
_xlpm.IsPrincipalRemainingZeroCondition,ROUND($H368,2)=0,
_xlpm.IsPrincipalRemainingBlankCondition,$H368="",
_xlpm.IsPeriodBlankCondition,ISBLANK($A369),
_xlpm.Calculation,IF(_xlpm.IsPeriodBlankCondition,"",IF(_xlpm.IsPrincipalRemainingBlankCondition,"",IF(_xlpm.IsPrincipalRemainingZeroCondition,"",_xlpm.Payment))),
_xlpm.Calculation
)</f>
        <v>1586.0104653907558</v>
      </c>
      <c r="E369" s="100">
        <f t="shared" si="40"/>
        <v>25042.44398123537</v>
      </c>
      <c r="F369" s="100" cm="1">
        <f t="array" ref="F369">_xlfn.LET(
_xlpm.InterestCalculation,$H368*($C369/12),
_xlpm.IsPrincipalRemainingZeroCondition,ROUND($H368,2)=0,
_xlpm.IsPrincipalRemainingBlankCondition,$H368="",
_xlpm.IsPeriodBlankCondition,ISBLANK($A369),
_xlpm.Calculation,IF(_xlpm.IsPeriodBlankCondition,"",IF(_xlpm.IsPrincipalRemainingBlankCondition,"",IF(_xlpm.IsPrincipalRemainingZeroCondition,"",_xlpm.InterestCalculation))),
_xlpm.Calculation
)</f>
        <v>208.68703317696142</v>
      </c>
      <c r="G369" s="100">
        <f t="shared" si="35"/>
        <v>1377.3234322137944</v>
      </c>
      <c r="H369" s="100">
        <f t="shared" si="36"/>
        <v>23665.120549021576</v>
      </c>
      <c r="I369" s="100">
        <f t="shared" si="37"/>
        <v>500</v>
      </c>
      <c r="J369" s="100" t="str">
        <f t="shared" si="38"/>
        <v/>
      </c>
      <c r="K369" s="100">
        <f t="shared" si="41"/>
        <v>2086.0104653907556</v>
      </c>
      <c r="N369" s="100"/>
    </row>
    <row r="370" spans="1:14" x14ac:dyDescent="0.3">
      <c r="A370" s="92">
        <v>345</v>
      </c>
      <c r="B370" s="116">
        <f t="shared" si="39"/>
        <v>54302</v>
      </c>
      <c r="C370" s="152">
        <f>IF(ISBLANK($A370),"",'Variable Rate Mortgage Schedule'!$C373)</f>
        <v>0.1</v>
      </c>
      <c r="D370" s="153">
        <f>_xlfn.LET(
_xlpm.Payment,IF(OR($C370&lt;&gt;$C369,$C369=""),-PMT($C370/12,COUNT($A370:$A$625),$H369),$D369),
_xlpm.IsPrincipalRemainingZeroCondition,ROUND($H369,2)=0,
_xlpm.IsPrincipalRemainingBlankCondition,$H369="",
_xlpm.IsPeriodBlankCondition,ISBLANK($A370),
_xlpm.Calculation,IF(_xlpm.IsPeriodBlankCondition,"",IF(_xlpm.IsPrincipalRemainingBlankCondition,"",IF(_xlpm.IsPrincipalRemainingZeroCondition,"",_xlpm.Payment))),
_xlpm.Calculation
)</f>
        <v>1586.0104653907558</v>
      </c>
      <c r="E370" s="100">
        <f t="shared" si="40"/>
        <v>23665.120549021576</v>
      </c>
      <c r="F370" s="100" cm="1">
        <f t="array" ref="F370">_xlfn.LET(
_xlpm.InterestCalculation,$H369*($C370/12),
_xlpm.IsPrincipalRemainingZeroCondition,ROUND($H369,2)=0,
_xlpm.IsPrincipalRemainingBlankCondition,$H369="",
_xlpm.IsPeriodBlankCondition,ISBLANK($A370),
_xlpm.Calculation,IF(_xlpm.IsPeriodBlankCondition,"",IF(_xlpm.IsPrincipalRemainingBlankCondition,"",IF(_xlpm.IsPrincipalRemainingZeroCondition,"",_xlpm.InterestCalculation))),
_xlpm.Calculation
)</f>
        <v>197.20933790851313</v>
      </c>
      <c r="G370" s="100">
        <f t="shared" si="35"/>
        <v>1388.8011274822427</v>
      </c>
      <c r="H370" s="100">
        <f t="shared" si="36"/>
        <v>22276.319421539334</v>
      </c>
      <c r="I370" s="100">
        <f t="shared" si="37"/>
        <v>500</v>
      </c>
      <c r="J370" s="100" t="str">
        <f t="shared" si="38"/>
        <v/>
      </c>
      <c r="K370" s="100">
        <f t="shared" si="41"/>
        <v>2086.0104653907556</v>
      </c>
      <c r="N370" s="100"/>
    </row>
    <row r="371" spans="1:14" x14ac:dyDescent="0.3">
      <c r="A371" s="92">
        <v>346</v>
      </c>
      <c r="B371" s="116">
        <f t="shared" si="39"/>
        <v>54332</v>
      </c>
      <c r="C371" s="152">
        <f>IF(ISBLANK($A371),"",'Variable Rate Mortgage Schedule'!$C374)</f>
        <v>0.1</v>
      </c>
      <c r="D371" s="153">
        <f>_xlfn.LET(
_xlpm.Payment,IF(OR($C371&lt;&gt;$C370,$C370=""),-PMT($C371/12,COUNT($A371:$A$625),$H370),$D370),
_xlpm.IsPrincipalRemainingZeroCondition,ROUND($H370,2)=0,
_xlpm.IsPrincipalRemainingBlankCondition,$H370="",
_xlpm.IsPeriodBlankCondition,ISBLANK($A371),
_xlpm.Calculation,IF(_xlpm.IsPeriodBlankCondition,"",IF(_xlpm.IsPrincipalRemainingBlankCondition,"",IF(_xlpm.IsPrincipalRemainingZeroCondition,"",_xlpm.Payment))),
_xlpm.Calculation
)</f>
        <v>1586.0104653907558</v>
      </c>
      <c r="E371" s="100">
        <f t="shared" si="40"/>
        <v>22276.319421539334</v>
      </c>
      <c r="F371" s="100" cm="1">
        <f t="array" ref="F371">_xlfn.LET(
_xlpm.InterestCalculation,$H370*($C371/12),
_xlpm.IsPrincipalRemainingZeroCondition,ROUND($H370,2)=0,
_xlpm.IsPrincipalRemainingBlankCondition,$H370="",
_xlpm.IsPeriodBlankCondition,ISBLANK($A371),
_xlpm.Calculation,IF(_xlpm.IsPeriodBlankCondition,"",IF(_xlpm.IsPrincipalRemainingBlankCondition,"",IF(_xlpm.IsPrincipalRemainingZeroCondition,"",_xlpm.InterestCalculation))),
_xlpm.Calculation
)</f>
        <v>185.63599517949444</v>
      </c>
      <c r="G371" s="100">
        <f t="shared" si="35"/>
        <v>1400.3744702112613</v>
      </c>
      <c r="H371" s="100">
        <f t="shared" si="36"/>
        <v>20875.944951328074</v>
      </c>
      <c r="I371" s="100">
        <f t="shared" si="37"/>
        <v>500</v>
      </c>
      <c r="J371" s="100" t="str">
        <f t="shared" si="38"/>
        <v/>
      </c>
      <c r="K371" s="100">
        <f t="shared" si="41"/>
        <v>2086.0104653907556</v>
      </c>
      <c r="N371" s="100"/>
    </row>
    <row r="372" spans="1:14" x14ac:dyDescent="0.3">
      <c r="A372" s="92">
        <v>347</v>
      </c>
      <c r="B372" s="116">
        <f t="shared" si="39"/>
        <v>54363</v>
      </c>
      <c r="C372" s="152">
        <f>IF(ISBLANK($A372),"",'Variable Rate Mortgage Schedule'!$C375)</f>
        <v>0.1</v>
      </c>
      <c r="D372" s="153">
        <f>_xlfn.LET(
_xlpm.Payment,IF(OR($C372&lt;&gt;$C371,$C371=""),-PMT($C372/12,COUNT($A372:$A$625),$H371),$D371),
_xlpm.IsPrincipalRemainingZeroCondition,ROUND($H371,2)=0,
_xlpm.IsPrincipalRemainingBlankCondition,$H371="",
_xlpm.IsPeriodBlankCondition,ISBLANK($A372),
_xlpm.Calculation,IF(_xlpm.IsPeriodBlankCondition,"",IF(_xlpm.IsPrincipalRemainingBlankCondition,"",IF(_xlpm.IsPrincipalRemainingZeroCondition,"",_xlpm.Payment))),
_xlpm.Calculation
)</f>
        <v>1586.0104653907558</v>
      </c>
      <c r="E372" s="100">
        <f t="shared" si="40"/>
        <v>20875.944951328074</v>
      </c>
      <c r="F372" s="100" cm="1">
        <f t="array" ref="F372">_xlfn.LET(
_xlpm.InterestCalculation,$H371*($C372/12),
_xlpm.IsPrincipalRemainingZeroCondition,ROUND($H371,2)=0,
_xlpm.IsPrincipalRemainingBlankCondition,$H371="",
_xlpm.IsPeriodBlankCondition,ISBLANK($A372),
_xlpm.Calculation,IF(_xlpm.IsPeriodBlankCondition,"",IF(_xlpm.IsPrincipalRemainingBlankCondition,"",IF(_xlpm.IsPrincipalRemainingZeroCondition,"",_xlpm.InterestCalculation))),
_xlpm.Calculation
)</f>
        <v>173.96620792773396</v>
      </c>
      <c r="G372" s="100">
        <f t="shared" si="35"/>
        <v>1412.0442574630219</v>
      </c>
      <c r="H372" s="100">
        <f t="shared" si="36"/>
        <v>19463.900693865053</v>
      </c>
      <c r="I372" s="100">
        <f t="shared" si="37"/>
        <v>500</v>
      </c>
      <c r="J372" s="100" t="str">
        <f t="shared" si="38"/>
        <v/>
      </c>
      <c r="K372" s="100">
        <f t="shared" si="41"/>
        <v>2086.0104653907556</v>
      </c>
      <c r="N372" s="100"/>
    </row>
    <row r="373" spans="1:14" x14ac:dyDescent="0.3">
      <c r="A373" s="92">
        <v>348</v>
      </c>
      <c r="B373" s="116">
        <f t="shared" si="39"/>
        <v>54393</v>
      </c>
      <c r="C373" s="152">
        <f>IF(ISBLANK($A373),"",'Variable Rate Mortgage Schedule'!$C376)</f>
        <v>0.1</v>
      </c>
      <c r="D373" s="153">
        <f>_xlfn.LET(
_xlpm.Payment,IF(OR($C373&lt;&gt;$C372,$C372=""),-PMT($C373/12,COUNT($A373:$A$625),$H372),$D372),
_xlpm.IsPrincipalRemainingZeroCondition,ROUND($H372,2)=0,
_xlpm.IsPrincipalRemainingBlankCondition,$H372="",
_xlpm.IsPeriodBlankCondition,ISBLANK($A373),
_xlpm.Calculation,IF(_xlpm.IsPeriodBlankCondition,"",IF(_xlpm.IsPrincipalRemainingBlankCondition,"",IF(_xlpm.IsPrincipalRemainingZeroCondition,"",_xlpm.Payment))),
_xlpm.Calculation
)</f>
        <v>1586.0104653907558</v>
      </c>
      <c r="E373" s="100">
        <f t="shared" si="40"/>
        <v>19463.900693865053</v>
      </c>
      <c r="F373" s="100" cm="1">
        <f t="array" ref="F373">_xlfn.LET(
_xlpm.InterestCalculation,$H372*($C373/12),
_xlpm.IsPrincipalRemainingZeroCondition,ROUND($H372,2)=0,
_xlpm.IsPrincipalRemainingBlankCondition,$H372="",
_xlpm.IsPeriodBlankCondition,ISBLANK($A373),
_xlpm.Calculation,IF(_xlpm.IsPeriodBlankCondition,"",IF(_xlpm.IsPrincipalRemainingBlankCondition,"",IF(_xlpm.IsPrincipalRemainingZeroCondition,"",_xlpm.InterestCalculation))),
_xlpm.Calculation
)</f>
        <v>162.19917244887543</v>
      </c>
      <c r="G373" s="100">
        <f t="shared" si="35"/>
        <v>1423.8112929418803</v>
      </c>
      <c r="H373" s="100">
        <f t="shared" si="36"/>
        <v>18040.089400923171</v>
      </c>
      <c r="I373" s="100">
        <f t="shared" si="37"/>
        <v>500</v>
      </c>
      <c r="J373" s="100" t="str">
        <f t="shared" si="38"/>
        <v/>
      </c>
      <c r="K373" s="100">
        <f t="shared" si="41"/>
        <v>2086.0104653907556</v>
      </c>
      <c r="N373" s="100"/>
    </row>
    <row r="374" spans="1:14" x14ac:dyDescent="0.3">
      <c r="A374" s="92">
        <v>349</v>
      </c>
      <c r="B374" s="116">
        <f t="shared" si="39"/>
        <v>54424</v>
      </c>
      <c r="C374" s="152">
        <f>IF(ISBLANK($A374),"",'Variable Rate Mortgage Schedule'!$C377)</f>
        <v>0.1</v>
      </c>
      <c r="D374" s="153">
        <f>_xlfn.LET(
_xlpm.Payment,IF(OR($C374&lt;&gt;$C373,$C373=""),-PMT($C374/12,COUNT($A374:$A$625),$H373),$D373),
_xlpm.IsPrincipalRemainingZeroCondition,ROUND($H373,2)=0,
_xlpm.IsPrincipalRemainingBlankCondition,$H373="",
_xlpm.IsPeriodBlankCondition,ISBLANK($A374),
_xlpm.Calculation,IF(_xlpm.IsPeriodBlankCondition,"",IF(_xlpm.IsPrincipalRemainingBlankCondition,"",IF(_xlpm.IsPrincipalRemainingZeroCondition,"",_xlpm.Payment))),
_xlpm.Calculation
)</f>
        <v>1586.0104653907558</v>
      </c>
      <c r="E374" s="100">
        <f t="shared" si="40"/>
        <v>18040.089400923171</v>
      </c>
      <c r="F374" s="100" cm="1">
        <f t="array" ref="F374">_xlfn.LET(
_xlpm.InterestCalculation,$H373*($C374/12),
_xlpm.IsPrincipalRemainingZeroCondition,ROUND($H373,2)=0,
_xlpm.IsPrincipalRemainingBlankCondition,$H373="",
_xlpm.IsPeriodBlankCondition,ISBLANK($A374),
_xlpm.Calculation,IF(_xlpm.IsPeriodBlankCondition,"",IF(_xlpm.IsPrincipalRemainingBlankCondition,"",IF(_xlpm.IsPrincipalRemainingZeroCondition,"",_xlpm.InterestCalculation))),
_xlpm.Calculation
)</f>
        <v>150.33407834102641</v>
      </c>
      <c r="G374" s="100">
        <f t="shared" si="35"/>
        <v>1435.6763870497293</v>
      </c>
      <c r="H374" s="100">
        <f t="shared" si="36"/>
        <v>16604.41301387344</v>
      </c>
      <c r="I374" s="100">
        <f t="shared" si="37"/>
        <v>500</v>
      </c>
      <c r="J374" s="100" t="str">
        <f t="shared" si="38"/>
        <v/>
      </c>
      <c r="K374" s="100">
        <f t="shared" si="41"/>
        <v>2086.0104653907556</v>
      </c>
      <c r="N374" s="100"/>
    </row>
    <row r="375" spans="1:14" x14ac:dyDescent="0.3">
      <c r="A375" s="92">
        <v>350</v>
      </c>
      <c r="B375" s="116">
        <f t="shared" si="39"/>
        <v>54455</v>
      </c>
      <c r="C375" s="152">
        <f>IF(ISBLANK($A375),"",'Variable Rate Mortgage Schedule'!$C378)</f>
        <v>0.1</v>
      </c>
      <c r="D375" s="153">
        <f>_xlfn.LET(
_xlpm.Payment,IF(OR($C375&lt;&gt;$C374,$C374=""),-PMT($C375/12,COUNT($A375:$A$625),$H374),$D374),
_xlpm.IsPrincipalRemainingZeroCondition,ROUND($H374,2)=0,
_xlpm.IsPrincipalRemainingBlankCondition,$H374="",
_xlpm.IsPeriodBlankCondition,ISBLANK($A375),
_xlpm.Calculation,IF(_xlpm.IsPeriodBlankCondition,"",IF(_xlpm.IsPrincipalRemainingBlankCondition,"",IF(_xlpm.IsPrincipalRemainingZeroCondition,"",_xlpm.Payment))),
_xlpm.Calculation
)</f>
        <v>1586.0104653907558</v>
      </c>
      <c r="E375" s="100">
        <f t="shared" si="40"/>
        <v>16604.41301387344</v>
      </c>
      <c r="F375" s="100" cm="1">
        <f t="array" ref="F375">_xlfn.LET(
_xlpm.InterestCalculation,$H374*($C375/12),
_xlpm.IsPrincipalRemainingZeroCondition,ROUND($H374,2)=0,
_xlpm.IsPrincipalRemainingBlankCondition,$H374="",
_xlpm.IsPeriodBlankCondition,ISBLANK($A375),
_xlpm.Calculation,IF(_xlpm.IsPeriodBlankCondition,"",IF(_xlpm.IsPrincipalRemainingBlankCondition,"",IF(_xlpm.IsPrincipalRemainingZeroCondition,"",_xlpm.InterestCalculation))),
_xlpm.Calculation
)</f>
        <v>138.37010844894533</v>
      </c>
      <c r="G375" s="100">
        <f t="shared" si="35"/>
        <v>1447.6403569418105</v>
      </c>
      <c r="H375" s="100">
        <f t="shared" si="36"/>
        <v>15156.772656931629</v>
      </c>
      <c r="I375" s="100">
        <f t="shared" si="37"/>
        <v>500</v>
      </c>
      <c r="J375" s="100" t="str">
        <f t="shared" si="38"/>
        <v/>
      </c>
      <c r="K375" s="100">
        <f t="shared" si="41"/>
        <v>2086.0104653907556</v>
      </c>
      <c r="N375" s="100"/>
    </row>
    <row r="376" spans="1:14" x14ac:dyDescent="0.3">
      <c r="A376" s="92">
        <v>351</v>
      </c>
      <c r="B376" s="116">
        <f t="shared" si="39"/>
        <v>54483</v>
      </c>
      <c r="C376" s="152">
        <f>IF(ISBLANK($A376),"",'Variable Rate Mortgage Schedule'!$C379)</f>
        <v>0.1</v>
      </c>
      <c r="D376" s="153">
        <f>_xlfn.LET(
_xlpm.Payment,IF(OR($C376&lt;&gt;$C375,$C375=""),-PMT($C376/12,COUNT($A376:$A$625),$H375),$D375),
_xlpm.IsPrincipalRemainingZeroCondition,ROUND($H375,2)=0,
_xlpm.IsPrincipalRemainingBlankCondition,$H375="",
_xlpm.IsPeriodBlankCondition,ISBLANK($A376),
_xlpm.Calculation,IF(_xlpm.IsPeriodBlankCondition,"",IF(_xlpm.IsPrincipalRemainingBlankCondition,"",IF(_xlpm.IsPrincipalRemainingZeroCondition,"",_xlpm.Payment))),
_xlpm.Calculation
)</f>
        <v>1586.0104653907558</v>
      </c>
      <c r="E376" s="100">
        <f t="shared" si="40"/>
        <v>15156.772656931629</v>
      </c>
      <c r="F376" s="100" cm="1">
        <f t="array" ref="F376">_xlfn.LET(
_xlpm.InterestCalculation,$H375*($C376/12),
_xlpm.IsPrincipalRemainingZeroCondition,ROUND($H375,2)=0,
_xlpm.IsPrincipalRemainingBlankCondition,$H375="",
_xlpm.IsPeriodBlankCondition,ISBLANK($A376),
_xlpm.Calculation,IF(_xlpm.IsPeriodBlankCondition,"",IF(_xlpm.IsPrincipalRemainingBlankCondition,"",IF(_xlpm.IsPrincipalRemainingZeroCondition,"",_xlpm.InterestCalculation))),
_xlpm.Calculation
)</f>
        <v>126.30643880776357</v>
      </c>
      <c r="G376" s="100">
        <f t="shared" si="35"/>
        <v>1459.7040265829924</v>
      </c>
      <c r="H376" s="100">
        <f t="shared" si="36"/>
        <v>13697.068630348636</v>
      </c>
      <c r="I376" s="100">
        <f t="shared" si="37"/>
        <v>500</v>
      </c>
      <c r="J376" s="100" t="str">
        <f t="shared" si="38"/>
        <v/>
      </c>
      <c r="K376" s="100">
        <f t="shared" si="41"/>
        <v>2086.0104653907556</v>
      </c>
      <c r="N376" s="100"/>
    </row>
    <row r="377" spans="1:14" x14ac:dyDescent="0.3">
      <c r="A377" s="92">
        <v>352</v>
      </c>
      <c r="B377" s="116">
        <f t="shared" si="39"/>
        <v>54514</v>
      </c>
      <c r="C377" s="152">
        <f>IF(ISBLANK($A377),"",'Variable Rate Mortgage Schedule'!$C380)</f>
        <v>0.1</v>
      </c>
      <c r="D377" s="153">
        <f>_xlfn.LET(
_xlpm.Payment,IF(OR($C377&lt;&gt;$C376,$C376=""),-PMT($C377/12,COUNT($A377:$A$625),$H376),$D376),
_xlpm.IsPrincipalRemainingZeroCondition,ROUND($H376,2)=0,
_xlpm.IsPrincipalRemainingBlankCondition,$H376="",
_xlpm.IsPeriodBlankCondition,ISBLANK($A377),
_xlpm.Calculation,IF(_xlpm.IsPeriodBlankCondition,"",IF(_xlpm.IsPrincipalRemainingBlankCondition,"",IF(_xlpm.IsPrincipalRemainingZeroCondition,"",_xlpm.Payment))),
_xlpm.Calculation
)</f>
        <v>1586.0104653907558</v>
      </c>
      <c r="E377" s="100">
        <f t="shared" si="40"/>
        <v>13697.068630348636</v>
      </c>
      <c r="F377" s="100" cm="1">
        <f t="array" ref="F377">_xlfn.LET(
_xlpm.InterestCalculation,$H376*($C377/12),
_xlpm.IsPrincipalRemainingZeroCondition,ROUND($H376,2)=0,
_xlpm.IsPrincipalRemainingBlankCondition,$H376="",
_xlpm.IsPeriodBlankCondition,ISBLANK($A377),
_xlpm.Calculation,IF(_xlpm.IsPeriodBlankCondition,"",IF(_xlpm.IsPrincipalRemainingBlankCondition,"",IF(_xlpm.IsPrincipalRemainingZeroCondition,"",_xlpm.InterestCalculation))),
_xlpm.Calculation
)</f>
        <v>114.14223858623863</v>
      </c>
      <c r="G377" s="100">
        <f t="shared" si="35"/>
        <v>1471.8682268045172</v>
      </c>
      <c r="H377" s="100">
        <f t="shared" si="36"/>
        <v>12225.200403544119</v>
      </c>
      <c r="I377" s="100">
        <f t="shared" si="37"/>
        <v>500</v>
      </c>
      <c r="J377" s="100" t="str">
        <f t="shared" si="38"/>
        <v/>
      </c>
      <c r="K377" s="100">
        <f t="shared" si="41"/>
        <v>2086.0104653907556</v>
      </c>
      <c r="N377" s="100"/>
    </row>
    <row r="378" spans="1:14" x14ac:dyDescent="0.3">
      <c r="A378" s="92">
        <v>353</v>
      </c>
      <c r="B378" s="116">
        <f t="shared" si="39"/>
        <v>54544</v>
      </c>
      <c r="C378" s="152">
        <f>IF(ISBLANK($A378),"",'Variable Rate Mortgage Schedule'!$C381)</f>
        <v>0.1</v>
      </c>
      <c r="D378" s="153">
        <f>_xlfn.LET(
_xlpm.Payment,IF(OR($C378&lt;&gt;$C377,$C377=""),-PMT($C378/12,COUNT($A378:$A$625),$H377),$D377),
_xlpm.IsPrincipalRemainingZeroCondition,ROUND($H377,2)=0,
_xlpm.IsPrincipalRemainingBlankCondition,$H377="",
_xlpm.IsPeriodBlankCondition,ISBLANK($A378),
_xlpm.Calculation,IF(_xlpm.IsPeriodBlankCondition,"",IF(_xlpm.IsPrincipalRemainingBlankCondition,"",IF(_xlpm.IsPrincipalRemainingZeroCondition,"",_xlpm.Payment))),
_xlpm.Calculation
)</f>
        <v>1586.0104653907558</v>
      </c>
      <c r="E378" s="100">
        <f t="shared" si="40"/>
        <v>12225.200403544119</v>
      </c>
      <c r="F378" s="100" cm="1">
        <f t="array" ref="F378">_xlfn.LET(
_xlpm.InterestCalculation,$H377*($C378/12),
_xlpm.IsPrincipalRemainingZeroCondition,ROUND($H377,2)=0,
_xlpm.IsPrincipalRemainingBlankCondition,$H377="",
_xlpm.IsPeriodBlankCondition,ISBLANK($A378),
_xlpm.Calculation,IF(_xlpm.IsPeriodBlankCondition,"",IF(_xlpm.IsPrincipalRemainingBlankCondition,"",IF(_xlpm.IsPrincipalRemainingZeroCondition,"",_xlpm.InterestCalculation))),
_xlpm.Calculation
)</f>
        <v>101.87667002953432</v>
      </c>
      <c r="G378" s="100">
        <f t="shared" si="35"/>
        <v>1484.1337953612215</v>
      </c>
      <c r="H378" s="100">
        <f t="shared" si="36"/>
        <v>10741.066608182897</v>
      </c>
      <c r="I378" s="100">
        <f t="shared" si="37"/>
        <v>500</v>
      </c>
      <c r="J378" s="100" t="str">
        <f t="shared" si="38"/>
        <v/>
      </c>
      <c r="K378" s="100">
        <f t="shared" si="41"/>
        <v>2086.0104653907556</v>
      </c>
      <c r="N378" s="100"/>
    </row>
    <row r="379" spans="1:14" x14ac:dyDescent="0.3">
      <c r="A379" s="92">
        <v>354</v>
      </c>
      <c r="B379" s="116">
        <f t="shared" si="39"/>
        <v>54575</v>
      </c>
      <c r="C379" s="152">
        <f>IF(ISBLANK($A379),"",'Variable Rate Mortgage Schedule'!$C382)</f>
        <v>0.1</v>
      </c>
      <c r="D379" s="153">
        <f>_xlfn.LET(
_xlpm.Payment,IF(OR($C379&lt;&gt;$C378,$C378=""),-PMT($C379/12,COUNT($A379:$A$625),$H378),$D378),
_xlpm.IsPrincipalRemainingZeroCondition,ROUND($H378,2)=0,
_xlpm.IsPrincipalRemainingBlankCondition,$H378="",
_xlpm.IsPeriodBlankCondition,ISBLANK($A379),
_xlpm.Calculation,IF(_xlpm.IsPeriodBlankCondition,"",IF(_xlpm.IsPrincipalRemainingBlankCondition,"",IF(_xlpm.IsPrincipalRemainingZeroCondition,"",_xlpm.Payment))),
_xlpm.Calculation
)</f>
        <v>1586.0104653907558</v>
      </c>
      <c r="E379" s="100">
        <f t="shared" si="40"/>
        <v>10741.066608182897</v>
      </c>
      <c r="F379" s="100" cm="1">
        <f t="array" ref="F379">_xlfn.LET(
_xlpm.InterestCalculation,$H378*($C379/12),
_xlpm.IsPrincipalRemainingZeroCondition,ROUND($H378,2)=0,
_xlpm.IsPrincipalRemainingBlankCondition,$H378="",
_xlpm.IsPeriodBlankCondition,ISBLANK($A379),
_xlpm.Calculation,IF(_xlpm.IsPeriodBlankCondition,"",IF(_xlpm.IsPrincipalRemainingBlankCondition,"",IF(_xlpm.IsPrincipalRemainingZeroCondition,"",_xlpm.InterestCalculation))),
_xlpm.Calculation
)</f>
        <v>89.508888401524132</v>
      </c>
      <c r="G379" s="100">
        <f t="shared" si="35"/>
        <v>1496.5015769892316</v>
      </c>
      <c r="H379" s="100">
        <f t="shared" si="36"/>
        <v>9244.5650311936661</v>
      </c>
      <c r="I379" s="100">
        <f t="shared" si="37"/>
        <v>500</v>
      </c>
      <c r="J379" s="100" t="str">
        <f t="shared" si="38"/>
        <v/>
      </c>
      <c r="K379" s="100">
        <f t="shared" si="41"/>
        <v>2086.0104653907556</v>
      </c>
      <c r="N379" s="100"/>
    </row>
    <row r="380" spans="1:14" x14ac:dyDescent="0.3">
      <c r="A380" s="92">
        <v>355</v>
      </c>
      <c r="B380" s="116">
        <f t="shared" si="39"/>
        <v>54605</v>
      </c>
      <c r="C380" s="152">
        <f>IF(ISBLANK($A380),"",'Variable Rate Mortgage Schedule'!$C383)</f>
        <v>0.1</v>
      </c>
      <c r="D380" s="153">
        <f>_xlfn.LET(
_xlpm.Payment,IF(OR($C380&lt;&gt;$C379,$C379=""),-PMT($C380/12,COUNT($A380:$A$625),$H379),$D379),
_xlpm.IsPrincipalRemainingZeroCondition,ROUND($H379,2)=0,
_xlpm.IsPrincipalRemainingBlankCondition,$H379="",
_xlpm.IsPeriodBlankCondition,ISBLANK($A380),
_xlpm.Calculation,IF(_xlpm.IsPeriodBlankCondition,"",IF(_xlpm.IsPrincipalRemainingBlankCondition,"",IF(_xlpm.IsPrincipalRemainingZeroCondition,"",_xlpm.Payment))),
_xlpm.Calculation
)</f>
        <v>1586.0104653907558</v>
      </c>
      <c r="E380" s="100">
        <f t="shared" si="40"/>
        <v>9244.5650311936661</v>
      </c>
      <c r="F380" s="100" cm="1">
        <f t="array" ref="F380">_xlfn.LET(
_xlpm.InterestCalculation,$H379*($C380/12),
_xlpm.IsPrincipalRemainingZeroCondition,ROUND($H379,2)=0,
_xlpm.IsPrincipalRemainingBlankCondition,$H379="",
_xlpm.IsPeriodBlankCondition,ISBLANK($A380),
_xlpm.Calculation,IF(_xlpm.IsPeriodBlankCondition,"",IF(_xlpm.IsPrincipalRemainingBlankCondition,"",IF(_xlpm.IsPrincipalRemainingZeroCondition,"",_xlpm.InterestCalculation))),
_xlpm.Calculation
)</f>
        <v>77.038041926613886</v>
      </c>
      <c r="G380" s="100">
        <f t="shared" si="35"/>
        <v>1508.9724234641419</v>
      </c>
      <c r="H380" s="100">
        <f t="shared" si="36"/>
        <v>7735.5926077295244</v>
      </c>
      <c r="I380" s="100">
        <f t="shared" si="37"/>
        <v>500</v>
      </c>
      <c r="J380" s="100" t="str">
        <f t="shared" si="38"/>
        <v/>
      </c>
      <c r="K380" s="100">
        <f t="shared" si="41"/>
        <v>2086.0104653907556</v>
      </c>
      <c r="N380" s="100"/>
    </row>
    <row r="381" spans="1:14" x14ac:dyDescent="0.3">
      <c r="A381" s="92">
        <v>356</v>
      </c>
      <c r="B381" s="116">
        <f t="shared" si="39"/>
        <v>54636</v>
      </c>
      <c r="C381" s="152">
        <f>IF(ISBLANK($A381),"",'Variable Rate Mortgage Schedule'!$C384)</f>
        <v>0.1</v>
      </c>
      <c r="D381" s="153">
        <f>_xlfn.LET(
_xlpm.Payment,IF(OR($C381&lt;&gt;$C380,$C380=""),-PMT($C381/12,COUNT($A381:$A$625),$H380),$D380),
_xlpm.IsPrincipalRemainingZeroCondition,ROUND($H380,2)=0,
_xlpm.IsPrincipalRemainingBlankCondition,$H380="",
_xlpm.IsPeriodBlankCondition,ISBLANK($A381),
_xlpm.Calculation,IF(_xlpm.IsPeriodBlankCondition,"",IF(_xlpm.IsPrincipalRemainingBlankCondition,"",IF(_xlpm.IsPrincipalRemainingZeroCondition,"",_xlpm.Payment))),
_xlpm.Calculation
)</f>
        <v>1586.0104653907558</v>
      </c>
      <c r="E381" s="100">
        <f t="shared" si="40"/>
        <v>7735.5926077295244</v>
      </c>
      <c r="F381" s="100" cm="1">
        <f t="array" ref="F381">_xlfn.LET(
_xlpm.InterestCalculation,$H380*($C381/12),
_xlpm.IsPrincipalRemainingZeroCondition,ROUND($H380,2)=0,
_xlpm.IsPrincipalRemainingBlankCondition,$H380="",
_xlpm.IsPeriodBlankCondition,ISBLANK($A381),
_xlpm.Calculation,IF(_xlpm.IsPeriodBlankCondition,"",IF(_xlpm.IsPrincipalRemainingBlankCondition,"",IF(_xlpm.IsPrincipalRemainingZeroCondition,"",_xlpm.InterestCalculation))),
_xlpm.Calculation
)</f>
        <v>64.463271731079374</v>
      </c>
      <c r="G381" s="100">
        <f t="shared" si="35"/>
        <v>1521.5471936596764</v>
      </c>
      <c r="H381" s="100">
        <f t="shared" si="36"/>
        <v>6214.0454140698475</v>
      </c>
      <c r="I381" s="100">
        <f t="shared" si="37"/>
        <v>500</v>
      </c>
      <c r="J381" s="100" t="str">
        <f t="shared" si="38"/>
        <v/>
      </c>
      <c r="K381" s="100">
        <f t="shared" si="41"/>
        <v>2086.0104653907556</v>
      </c>
      <c r="L381" s="100"/>
      <c r="M381" s="100"/>
      <c r="N381" s="100"/>
    </row>
    <row r="382" spans="1:14" x14ac:dyDescent="0.3">
      <c r="A382" s="92">
        <v>357</v>
      </c>
      <c r="B382" s="116">
        <f t="shared" si="39"/>
        <v>54667</v>
      </c>
      <c r="C382" s="152">
        <f>IF(ISBLANK($A382),"",'Variable Rate Mortgage Schedule'!$C385)</f>
        <v>0.1</v>
      </c>
      <c r="D382" s="153">
        <f>_xlfn.LET(
_xlpm.Payment,IF(OR($C382&lt;&gt;$C381,$C381=""),-PMT($C382/12,COUNT($A382:$A$625),$H381),$D381),
_xlpm.IsPrincipalRemainingZeroCondition,ROUND($H381,2)=0,
_xlpm.IsPrincipalRemainingBlankCondition,$H381="",
_xlpm.IsPeriodBlankCondition,ISBLANK($A382),
_xlpm.Calculation,IF(_xlpm.IsPeriodBlankCondition,"",IF(_xlpm.IsPrincipalRemainingBlankCondition,"",IF(_xlpm.IsPrincipalRemainingZeroCondition,"",_xlpm.Payment))),
_xlpm.Calculation
)</f>
        <v>1586.0104653907558</v>
      </c>
      <c r="E382" s="100">
        <f t="shared" si="40"/>
        <v>6214.0454140698475</v>
      </c>
      <c r="F382" s="100" cm="1">
        <f t="array" ref="F382">_xlfn.LET(
_xlpm.InterestCalculation,$H381*($C382/12),
_xlpm.IsPrincipalRemainingZeroCondition,ROUND($H381,2)=0,
_xlpm.IsPrincipalRemainingBlankCondition,$H381="",
_xlpm.IsPeriodBlankCondition,ISBLANK($A382),
_xlpm.Calculation,IF(_xlpm.IsPeriodBlankCondition,"",IF(_xlpm.IsPrincipalRemainingBlankCondition,"",IF(_xlpm.IsPrincipalRemainingZeroCondition,"",_xlpm.InterestCalculation))),
_xlpm.Calculation
)</f>
        <v>51.783711783915393</v>
      </c>
      <c r="G382" s="100">
        <f t="shared" si="35"/>
        <v>1534.2267536068405</v>
      </c>
      <c r="H382" s="100">
        <f t="shared" si="36"/>
        <v>4679.8186604630073</v>
      </c>
      <c r="I382" s="100">
        <f t="shared" si="37"/>
        <v>500</v>
      </c>
      <c r="J382" s="100" t="str">
        <f t="shared" si="38"/>
        <v/>
      </c>
      <c r="K382" s="100">
        <f t="shared" si="41"/>
        <v>2086.0104653907556</v>
      </c>
      <c r="L382" s="100"/>
      <c r="M382" s="100"/>
      <c r="N382" s="100"/>
    </row>
    <row r="383" spans="1:14" x14ac:dyDescent="0.3">
      <c r="A383" s="92">
        <v>358</v>
      </c>
      <c r="B383" s="116">
        <f t="shared" si="39"/>
        <v>54697</v>
      </c>
      <c r="C383" s="152">
        <f>IF(ISBLANK($A383),"",'Variable Rate Mortgage Schedule'!$C386)</f>
        <v>0.1</v>
      </c>
      <c r="D383" s="153">
        <f>_xlfn.LET(
_xlpm.Payment,IF(OR($C383&lt;&gt;$C382,$C382=""),-PMT($C383/12,COUNT($A383:$A$625),$H382),$D382),
_xlpm.IsPrincipalRemainingZeroCondition,ROUND($H382,2)=0,
_xlpm.IsPrincipalRemainingBlankCondition,$H382="",
_xlpm.IsPeriodBlankCondition,ISBLANK($A383),
_xlpm.Calculation,IF(_xlpm.IsPeriodBlankCondition,"",IF(_xlpm.IsPrincipalRemainingBlankCondition,"",IF(_xlpm.IsPrincipalRemainingZeroCondition,"",_xlpm.Payment))),
_xlpm.Calculation
)</f>
        <v>1586.0104653907558</v>
      </c>
      <c r="E383" s="100">
        <f t="shared" si="40"/>
        <v>4679.8186604630073</v>
      </c>
      <c r="F383" s="100" cm="1">
        <f t="array" ref="F383">_xlfn.LET(
_xlpm.InterestCalculation,$H382*($C383/12),
_xlpm.IsPrincipalRemainingZeroCondition,ROUND($H382,2)=0,
_xlpm.IsPrincipalRemainingBlankCondition,$H382="",
_xlpm.IsPeriodBlankCondition,ISBLANK($A383),
_xlpm.Calculation,IF(_xlpm.IsPeriodBlankCondition,"",IF(_xlpm.IsPrincipalRemainingBlankCondition,"",IF(_xlpm.IsPrincipalRemainingZeroCondition,"",_xlpm.InterestCalculation))),
_xlpm.Calculation
)</f>
        <v>38.998488837191729</v>
      </c>
      <c r="G383" s="100">
        <f t="shared" si="35"/>
        <v>1547.0119765535642</v>
      </c>
      <c r="H383" s="100">
        <f t="shared" si="36"/>
        <v>3132.8066839094431</v>
      </c>
      <c r="I383" s="100">
        <f t="shared" si="37"/>
        <v>500</v>
      </c>
      <c r="J383" s="100" t="str">
        <f t="shared" si="38"/>
        <v/>
      </c>
      <c r="K383" s="100">
        <f t="shared" si="41"/>
        <v>2086.0104653907556</v>
      </c>
      <c r="L383" s="100"/>
      <c r="M383" s="100"/>
      <c r="N383" s="100"/>
    </row>
    <row r="384" spans="1:14" x14ac:dyDescent="0.3">
      <c r="A384" s="92">
        <v>359</v>
      </c>
      <c r="B384" s="116">
        <f t="shared" si="39"/>
        <v>54728</v>
      </c>
      <c r="C384" s="152">
        <f>IF(ISBLANK($A384),"",'Variable Rate Mortgage Schedule'!$C387)</f>
        <v>0.1</v>
      </c>
      <c r="D384" s="153">
        <f>_xlfn.LET(
_xlpm.Payment,IF(OR($C384&lt;&gt;$C383,$C383=""),-PMT($C384/12,COUNT($A384:$A$625),$H383),$D383),
_xlpm.IsPrincipalRemainingZeroCondition,ROUND($H383,2)=0,
_xlpm.IsPrincipalRemainingBlankCondition,$H383="",
_xlpm.IsPeriodBlankCondition,ISBLANK($A384),
_xlpm.Calculation,IF(_xlpm.IsPeriodBlankCondition,"",IF(_xlpm.IsPrincipalRemainingBlankCondition,"",IF(_xlpm.IsPrincipalRemainingZeroCondition,"",_xlpm.Payment))),
_xlpm.Calculation
)</f>
        <v>1586.0104653907558</v>
      </c>
      <c r="E384" s="100">
        <f t="shared" si="40"/>
        <v>3132.8066839094431</v>
      </c>
      <c r="F384" s="100" cm="1">
        <f t="array" ref="F384">_xlfn.LET(
_xlpm.InterestCalculation,$H383*($C384/12),
_xlpm.IsPrincipalRemainingZeroCondition,ROUND($H383,2)=0,
_xlpm.IsPrincipalRemainingBlankCondition,$H383="",
_xlpm.IsPeriodBlankCondition,ISBLANK($A384),
_xlpm.Calculation,IF(_xlpm.IsPeriodBlankCondition,"",IF(_xlpm.IsPrincipalRemainingBlankCondition,"",IF(_xlpm.IsPrincipalRemainingZeroCondition,"",_xlpm.InterestCalculation))),
_xlpm.Calculation
)</f>
        <v>26.106722365912024</v>
      </c>
      <c r="G384" s="100">
        <f t="shared" si="35"/>
        <v>1559.9037430248438</v>
      </c>
      <c r="H384" s="100">
        <f t="shared" si="36"/>
        <v>1572.9029408845993</v>
      </c>
      <c r="I384" s="100">
        <f t="shared" si="37"/>
        <v>500</v>
      </c>
      <c r="J384" s="100" t="str">
        <f t="shared" si="38"/>
        <v/>
      </c>
      <c r="K384" s="100">
        <f t="shared" si="41"/>
        <v>2086.0104653907556</v>
      </c>
      <c r="L384" s="100"/>
      <c r="M384" s="100"/>
      <c r="N384" s="100"/>
    </row>
    <row r="385" spans="1:14" x14ac:dyDescent="0.3">
      <c r="A385" s="92">
        <v>360</v>
      </c>
      <c r="B385" s="116">
        <f t="shared" si="39"/>
        <v>54758</v>
      </c>
      <c r="C385" s="152">
        <f>IF(ISBLANK($A385),"",'Variable Rate Mortgage Schedule'!$C388)</f>
        <v>0.1</v>
      </c>
      <c r="D385" s="153">
        <f>_xlfn.LET(
_xlpm.Payment,IF(OR($C385&lt;&gt;$C384,$C384=""),-PMT($C385/12,COUNT($A385:$A$625),$H384),$D384),
_xlpm.IsPrincipalRemainingZeroCondition,ROUND($H384,2)=0,
_xlpm.IsPrincipalRemainingBlankCondition,$H384="",
_xlpm.IsPeriodBlankCondition,ISBLANK($A385),
_xlpm.Calculation,IF(_xlpm.IsPeriodBlankCondition,"",IF(_xlpm.IsPrincipalRemainingBlankCondition,"",IF(_xlpm.IsPrincipalRemainingZeroCondition,"",_xlpm.Payment))),
_xlpm.Calculation
)</f>
        <v>1586.0104653907558</v>
      </c>
      <c r="E385" s="100">
        <f t="shared" si="40"/>
        <v>1572.9029408845993</v>
      </c>
      <c r="F385" s="100" cm="1">
        <f t="array" ref="F385">_xlfn.LET(
_xlpm.InterestCalculation,$H384*($C385/12),
_xlpm.IsPrincipalRemainingZeroCondition,ROUND($H384,2)=0,
_xlpm.IsPrincipalRemainingBlankCondition,$H384="",
_xlpm.IsPeriodBlankCondition,ISBLANK($A385),
_xlpm.Calculation,IF(_xlpm.IsPeriodBlankCondition,"",IF(_xlpm.IsPrincipalRemainingBlankCondition,"",IF(_xlpm.IsPrincipalRemainingZeroCondition,"",_xlpm.InterestCalculation))),
_xlpm.Calculation
)</f>
        <v>13.107524507371661</v>
      </c>
      <c r="G385" s="100">
        <f t="shared" si="35"/>
        <v>1572.9029408845993</v>
      </c>
      <c r="H385" s="100">
        <f t="shared" si="36"/>
        <v>0</v>
      </c>
      <c r="I385" s="100">
        <f t="shared" si="37"/>
        <v>500</v>
      </c>
      <c r="J385" s="100" t="str">
        <f t="shared" si="38"/>
        <v/>
      </c>
      <c r="K385" s="100">
        <f t="shared" si="41"/>
        <v>2086.0104653919707</v>
      </c>
      <c r="L385" s="100"/>
      <c r="M385" s="100"/>
      <c r="N385" s="100"/>
    </row>
    <row r="386" spans="1:14" x14ac:dyDescent="0.3">
      <c r="B386" s="116" t="str">
        <f t="shared" si="39"/>
        <v/>
      </c>
      <c r="C386" s="152" t="str">
        <f>IF(ISBLANK($A386),"",'Variable Rate Mortgage Schedule'!$C389)</f>
        <v/>
      </c>
      <c r="D386" s="153" t="str">
        <f>_xlfn.LET(
_xlpm.Payment,IF(OR($C386&lt;&gt;$C385,$C385=""),-PMT($C386/12,COUNT($A386:$A$625),$H385),$D385),
_xlpm.IsPrincipalRemainingZeroCondition,ROUND($H385,2)=0,
_xlpm.IsPrincipalRemainingBlankCondition,$H385="",
_xlpm.IsPeriodBlankCondition,ISBLANK($A386),
_xlpm.Calculation,IF(_xlpm.IsPeriodBlankCondition,"",IF(_xlpm.IsPrincipalRemainingBlankCondition,"",IF(_xlpm.IsPrincipalRemainingZeroCondition,"",_xlpm.Payment))),
_xlpm.Calculation
)</f>
        <v/>
      </c>
      <c r="E386" s="100" t="str">
        <f t="shared" si="40"/>
        <v/>
      </c>
      <c r="F386" s="100" t="str" cm="1">
        <f t="array" ref="F386">_xlfn.LET(
_xlpm.InterestCalculation,$H385*($C386/12),
_xlpm.IsPrincipalRemainingZeroCondition,ROUND($H385,2)=0,
_xlpm.IsPrincipalRemainingBlankCondition,$H385="",
_xlpm.IsPeriodBlankCondition,ISBLANK($A386),
_xlpm.Calculation,IF(_xlpm.IsPeriodBlankCondition,"",IF(_xlpm.IsPrincipalRemainingBlankCondition,"",IF(_xlpm.IsPrincipalRemainingZeroCondition,"",_xlpm.InterestCalculation))),
_xlpm.Calculation
)</f>
        <v/>
      </c>
      <c r="G386" s="100" t="str">
        <f t="shared" si="35"/>
        <v/>
      </c>
      <c r="H386" s="100" t="str">
        <f t="shared" si="36"/>
        <v/>
      </c>
      <c r="I386" s="100" t="str">
        <f t="shared" si="37"/>
        <v/>
      </c>
      <c r="J386" s="100" t="str">
        <f t="shared" si="38"/>
        <v/>
      </c>
      <c r="K386" s="100" t="str">
        <f t="shared" si="41"/>
        <v/>
      </c>
      <c r="M386" s="100"/>
      <c r="N386" s="100"/>
    </row>
    <row r="387" spans="1:14" x14ac:dyDescent="0.3">
      <c r="B387" s="116" t="str">
        <f t="shared" si="39"/>
        <v/>
      </c>
      <c r="C387" s="152" t="str">
        <f>IF(ISBLANK($A387),"",'Variable Rate Mortgage Schedule'!$C390)</f>
        <v/>
      </c>
      <c r="D387" s="153" t="str">
        <f>_xlfn.LET(
_xlpm.Payment,IF(OR($C387&lt;&gt;$C386,$C386=""),-PMT($C387/12,COUNT($A387:$A$625),$H386),$D386),
_xlpm.IsPrincipalRemainingZeroCondition,ROUND($H386,2)=0,
_xlpm.IsPrincipalRemainingBlankCondition,$H386="",
_xlpm.IsPeriodBlankCondition,ISBLANK($A387),
_xlpm.Calculation,IF(_xlpm.IsPeriodBlankCondition,"",IF(_xlpm.IsPrincipalRemainingBlankCondition,"",IF(_xlpm.IsPrincipalRemainingZeroCondition,"",_xlpm.Payment))),
_xlpm.Calculation
)</f>
        <v/>
      </c>
      <c r="E387" s="100" t="str">
        <f t="shared" si="40"/>
        <v/>
      </c>
      <c r="F387" s="100" t="str" cm="1">
        <f t="array" ref="F387">_xlfn.LET(
_xlpm.InterestCalculation,$H386*($C387/12),
_xlpm.IsPrincipalRemainingZeroCondition,ROUND($H386,2)=0,
_xlpm.IsPrincipalRemainingBlankCondition,$H386="",
_xlpm.IsPeriodBlankCondition,ISBLANK($A387),
_xlpm.Calculation,IF(_xlpm.IsPeriodBlankCondition,"",IF(_xlpm.IsPrincipalRemainingBlankCondition,"",IF(_xlpm.IsPrincipalRemainingZeroCondition,"",_xlpm.InterestCalculation))),
_xlpm.Calculation
)</f>
        <v/>
      </c>
      <c r="G387" s="100" t="str">
        <f t="shared" si="35"/>
        <v/>
      </c>
      <c r="H387" s="100" t="str">
        <f t="shared" si="36"/>
        <v/>
      </c>
      <c r="I387" s="100" t="str">
        <f t="shared" si="37"/>
        <v/>
      </c>
      <c r="J387" s="100" t="str">
        <f t="shared" si="38"/>
        <v/>
      </c>
      <c r="K387" s="100" t="str">
        <f t="shared" si="41"/>
        <v/>
      </c>
      <c r="M387" s="107"/>
      <c r="N387" s="100"/>
    </row>
    <row r="388" spans="1:14" x14ac:dyDescent="0.3">
      <c r="B388" s="116" t="str">
        <f t="shared" si="39"/>
        <v/>
      </c>
      <c r="C388" s="152" t="str">
        <f>IF(ISBLANK($A388),"",'Variable Rate Mortgage Schedule'!$C391)</f>
        <v/>
      </c>
      <c r="D388" s="153" t="str">
        <f>_xlfn.LET(
_xlpm.Payment,IF(OR($C388&lt;&gt;$C387,$C387=""),-PMT($C388/12,COUNT($A388:$A$625),$H387),$D387),
_xlpm.IsPrincipalRemainingZeroCondition,ROUND($H387,2)=0,
_xlpm.IsPrincipalRemainingBlankCondition,$H387="",
_xlpm.IsPeriodBlankCondition,ISBLANK($A388),
_xlpm.Calculation,IF(_xlpm.IsPeriodBlankCondition,"",IF(_xlpm.IsPrincipalRemainingBlankCondition,"",IF(_xlpm.IsPrincipalRemainingZeroCondition,"",_xlpm.Payment))),
_xlpm.Calculation
)</f>
        <v/>
      </c>
      <c r="E388" s="100" t="str">
        <f t="shared" si="40"/>
        <v/>
      </c>
      <c r="F388" s="100" t="str" cm="1">
        <f t="array" ref="F388">_xlfn.LET(
_xlpm.InterestCalculation,$H387*($C388/12),
_xlpm.IsPrincipalRemainingZeroCondition,ROUND($H387,2)=0,
_xlpm.IsPrincipalRemainingBlankCondition,$H387="",
_xlpm.IsPeriodBlankCondition,ISBLANK($A388),
_xlpm.Calculation,IF(_xlpm.IsPeriodBlankCondition,"",IF(_xlpm.IsPrincipalRemainingBlankCondition,"",IF(_xlpm.IsPrincipalRemainingZeroCondition,"",_xlpm.InterestCalculation))),
_xlpm.Calculation
)</f>
        <v/>
      </c>
      <c r="G388" s="100" t="str">
        <f t="shared" si="35"/>
        <v/>
      </c>
      <c r="H388" s="100" t="str">
        <f t="shared" si="36"/>
        <v/>
      </c>
      <c r="I388" s="100" t="str">
        <f t="shared" si="37"/>
        <v/>
      </c>
      <c r="J388" s="100" t="str">
        <f t="shared" si="38"/>
        <v/>
      </c>
      <c r="K388" s="100" t="str">
        <f t="shared" si="41"/>
        <v/>
      </c>
      <c r="N388" s="100"/>
    </row>
    <row r="389" spans="1:14" x14ac:dyDescent="0.3">
      <c r="B389" s="116" t="str">
        <f t="shared" si="39"/>
        <v/>
      </c>
      <c r="C389" s="152" t="str">
        <f>IF(ISBLANK($A389),"",'Variable Rate Mortgage Schedule'!$C392)</f>
        <v/>
      </c>
      <c r="D389" s="153" t="str">
        <f>_xlfn.LET(
_xlpm.Payment,IF(OR($C389&lt;&gt;$C388,$C388=""),-PMT($C389/12,COUNT($A389:$A$625),$H388),$D388),
_xlpm.IsPrincipalRemainingZeroCondition,ROUND($H388,2)=0,
_xlpm.IsPrincipalRemainingBlankCondition,$H388="",
_xlpm.IsPeriodBlankCondition,ISBLANK($A389),
_xlpm.Calculation,IF(_xlpm.IsPeriodBlankCondition,"",IF(_xlpm.IsPrincipalRemainingBlankCondition,"",IF(_xlpm.IsPrincipalRemainingZeroCondition,"",_xlpm.Payment))),
_xlpm.Calculation
)</f>
        <v/>
      </c>
      <c r="E389" s="100" t="str">
        <f t="shared" si="40"/>
        <v/>
      </c>
      <c r="F389" s="100" t="str" cm="1">
        <f t="array" ref="F389">_xlfn.LET(
_xlpm.InterestCalculation,$H388*($C389/12),
_xlpm.IsPrincipalRemainingZeroCondition,ROUND($H388,2)=0,
_xlpm.IsPrincipalRemainingBlankCondition,$H388="",
_xlpm.IsPeriodBlankCondition,ISBLANK($A389),
_xlpm.Calculation,IF(_xlpm.IsPeriodBlankCondition,"",IF(_xlpm.IsPrincipalRemainingBlankCondition,"",IF(_xlpm.IsPrincipalRemainingZeroCondition,"",_xlpm.InterestCalculation))),
_xlpm.Calculation
)</f>
        <v/>
      </c>
      <c r="G389" s="100" t="str">
        <f t="shared" si="35"/>
        <v/>
      </c>
      <c r="H389" s="100" t="str">
        <f t="shared" si="36"/>
        <v/>
      </c>
      <c r="I389" s="100" t="str">
        <f t="shared" si="37"/>
        <v/>
      </c>
      <c r="J389" s="100" t="str">
        <f t="shared" si="38"/>
        <v/>
      </c>
      <c r="K389" s="100" t="str">
        <f t="shared" si="41"/>
        <v/>
      </c>
      <c r="N389" s="100"/>
    </row>
    <row r="390" spans="1:14" x14ac:dyDescent="0.3">
      <c r="B390" s="116" t="str">
        <f t="shared" si="39"/>
        <v/>
      </c>
      <c r="C390" s="152" t="str">
        <f>IF(ISBLANK($A390),"",'Variable Rate Mortgage Schedule'!$C393)</f>
        <v/>
      </c>
      <c r="D390" s="153" t="str">
        <f>_xlfn.LET(
_xlpm.Payment,IF(OR($C390&lt;&gt;$C389,$C389=""),-PMT($C390/12,COUNT($A390:$A$625),$H389),$D389),
_xlpm.IsPrincipalRemainingZeroCondition,ROUND($H389,2)=0,
_xlpm.IsPrincipalRemainingBlankCondition,$H389="",
_xlpm.IsPeriodBlankCondition,ISBLANK($A390),
_xlpm.Calculation,IF(_xlpm.IsPeriodBlankCondition,"",IF(_xlpm.IsPrincipalRemainingBlankCondition,"",IF(_xlpm.IsPrincipalRemainingZeroCondition,"",_xlpm.Payment))),
_xlpm.Calculation
)</f>
        <v/>
      </c>
      <c r="E390" s="100" t="str">
        <f t="shared" si="40"/>
        <v/>
      </c>
      <c r="F390" s="100" t="str" cm="1">
        <f t="array" ref="F390">_xlfn.LET(
_xlpm.InterestCalculation,$H389*($C390/12),
_xlpm.IsPrincipalRemainingZeroCondition,ROUND($H389,2)=0,
_xlpm.IsPrincipalRemainingBlankCondition,$H389="",
_xlpm.IsPeriodBlankCondition,ISBLANK($A390),
_xlpm.Calculation,IF(_xlpm.IsPeriodBlankCondition,"",IF(_xlpm.IsPrincipalRemainingBlankCondition,"",IF(_xlpm.IsPrincipalRemainingZeroCondition,"",_xlpm.InterestCalculation))),
_xlpm.Calculation
)</f>
        <v/>
      </c>
      <c r="G390" s="100" t="str">
        <f t="shared" si="35"/>
        <v/>
      </c>
      <c r="H390" s="100" t="str">
        <f t="shared" si="36"/>
        <v/>
      </c>
      <c r="I390" s="100" t="str">
        <f t="shared" si="37"/>
        <v/>
      </c>
      <c r="J390" s="100" t="str">
        <f t="shared" si="38"/>
        <v/>
      </c>
      <c r="K390" s="100" t="str">
        <f t="shared" si="41"/>
        <v/>
      </c>
      <c r="N390" s="100"/>
    </row>
    <row r="391" spans="1:14" x14ac:dyDescent="0.3">
      <c r="B391" s="116" t="str">
        <f t="shared" si="39"/>
        <v/>
      </c>
      <c r="C391" s="152" t="str">
        <f>IF(ISBLANK($A391),"",'Variable Rate Mortgage Schedule'!$C394)</f>
        <v/>
      </c>
      <c r="D391" s="153" t="str">
        <f>_xlfn.LET(
_xlpm.Payment,IF(OR($C391&lt;&gt;$C390,$C390=""),-PMT($C391/12,COUNT($A391:$A$625),$H390),$D390),
_xlpm.IsPrincipalRemainingZeroCondition,ROUND($H390,2)=0,
_xlpm.IsPrincipalRemainingBlankCondition,$H390="",
_xlpm.IsPeriodBlankCondition,ISBLANK($A391),
_xlpm.Calculation,IF(_xlpm.IsPeriodBlankCondition,"",IF(_xlpm.IsPrincipalRemainingBlankCondition,"",IF(_xlpm.IsPrincipalRemainingZeroCondition,"",_xlpm.Payment))),
_xlpm.Calculation
)</f>
        <v/>
      </c>
      <c r="E391" s="100" t="str">
        <f t="shared" si="40"/>
        <v/>
      </c>
      <c r="F391" s="100" t="str" cm="1">
        <f t="array" ref="F391">_xlfn.LET(
_xlpm.InterestCalculation,$H390*($C391/12),
_xlpm.IsPrincipalRemainingZeroCondition,ROUND($H390,2)=0,
_xlpm.IsPrincipalRemainingBlankCondition,$H390="",
_xlpm.IsPeriodBlankCondition,ISBLANK($A391),
_xlpm.Calculation,IF(_xlpm.IsPeriodBlankCondition,"",IF(_xlpm.IsPrincipalRemainingBlankCondition,"",IF(_xlpm.IsPrincipalRemainingZeroCondition,"",_xlpm.InterestCalculation))),
_xlpm.Calculation
)</f>
        <v/>
      </c>
      <c r="G391" s="100" t="str">
        <f t="shared" si="35"/>
        <v/>
      </c>
      <c r="H391" s="100" t="str">
        <f t="shared" si="36"/>
        <v/>
      </c>
      <c r="I391" s="100" t="str">
        <f t="shared" si="37"/>
        <v/>
      </c>
      <c r="J391" s="100" t="str">
        <f t="shared" si="38"/>
        <v/>
      </c>
      <c r="K391" s="100" t="str">
        <f t="shared" si="41"/>
        <v/>
      </c>
      <c r="N391" s="100"/>
    </row>
    <row r="392" spans="1:14" x14ac:dyDescent="0.3">
      <c r="B392" s="116" t="str">
        <f t="shared" si="39"/>
        <v/>
      </c>
      <c r="C392" s="152" t="str">
        <f>IF(ISBLANK($A392),"",'Variable Rate Mortgage Schedule'!$C395)</f>
        <v/>
      </c>
      <c r="D392" s="153" t="str">
        <f>_xlfn.LET(
_xlpm.Payment,IF(OR($C392&lt;&gt;$C391,$C391=""),-PMT($C392/12,COUNT($A392:$A$625),$H391),$D391),
_xlpm.IsPrincipalRemainingZeroCondition,ROUND($H391,2)=0,
_xlpm.IsPrincipalRemainingBlankCondition,$H391="",
_xlpm.IsPeriodBlankCondition,ISBLANK($A392),
_xlpm.Calculation,IF(_xlpm.IsPeriodBlankCondition,"",IF(_xlpm.IsPrincipalRemainingBlankCondition,"",IF(_xlpm.IsPrincipalRemainingZeroCondition,"",_xlpm.Payment))),
_xlpm.Calculation
)</f>
        <v/>
      </c>
      <c r="E392" s="100" t="str">
        <f t="shared" si="40"/>
        <v/>
      </c>
      <c r="F392" s="100" t="str" cm="1">
        <f t="array" ref="F392">_xlfn.LET(
_xlpm.InterestCalculation,$H391*($C392/12),
_xlpm.IsPrincipalRemainingZeroCondition,ROUND($H391,2)=0,
_xlpm.IsPrincipalRemainingBlankCondition,$H391="",
_xlpm.IsPeriodBlankCondition,ISBLANK($A392),
_xlpm.Calculation,IF(_xlpm.IsPeriodBlankCondition,"",IF(_xlpm.IsPrincipalRemainingBlankCondition,"",IF(_xlpm.IsPrincipalRemainingZeroCondition,"",_xlpm.InterestCalculation))),
_xlpm.Calculation
)</f>
        <v/>
      </c>
      <c r="G392" s="100" t="str">
        <f t="shared" si="35"/>
        <v/>
      </c>
      <c r="H392" s="100" t="str">
        <f t="shared" si="36"/>
        <v/>
      </c>
      <c r="I392" s="100" t="str">
        <f t="shared" si="37"/>
        <v/>
      </c>
      <c r="J392" s="100" t="str">
        <f t="shared" si="38"/>
        <v/>
      </c>
      <c r="K392" s="100" t="str">
        <f t="shared" si="41"/>
        <v/>
      </c>
      <c r="N392" s="100"/>
    </row>
    <row r="393" spans="1:14" x14ac:dyDescent="0.3">
      <c r="B393" s="116" t="str">
        <f t="shared" si="39"/>
        <v/>
      </c>
      <c r="C393" s="152" t="str">
        <f>IF(ISBLANK($A393),"",'Variable Rate Mortgage Schedule'!$C396)</f>
        <v/>
      </c>
      <c r="D393" s="153" t="str">
        <f>_xlfn.LET(
_xlpm.Payment,IF(OR($C393&lt;&gt;$C392,$C392=""),-PMT($C393/12,COUNT($A393:$A$625),$H392),$D392),
_xlpm.IsPrincipalRemainingZeroCondition,ROUND($H392,2)=0,
_xlpm.IsPrincipalRemainingBlankCondition,$H392="",
_xlpm.IsPeriodBlankCondition,ISBLANK($A393),
_xlpm.Calculation,IF(_xlpm.IsPeriodBlankCondition,"",IF(_xlpm.IsPrincipalRemainingBlankCondition,"",IF(_xlpm.IsPrincipalRemainingZeroCondition,"",_xlpm.Payment))),
_xlpm.Calculation
)</f>
        <v/>
      </c>
      <c r="E393" s="100" t="str">
        <f t="shared" si="40"/>
        <v/>
      </c>
      <c r="F393" s="100" t="str" cm="1">
        <f t="array" ref="F393">_xlfn.LET(
_xlpm.InterestCalculation,$H392*($C393/12),
_xlpm.IsPrincipalRemainingZeroCondition,ROUND($H392,2)=0,
_xlpm.IsPrincipalRemainingBlankCondition,$H392="",
_xlpm.IsPeriodBlankCondition,ISBLANK($A393),
_xlpm.Calculation,IF(_xlpm.IsPeriodBlankCondition,"",IF(_xlpm.IsPrincipalRemainingBlankCondition,"",IF(_xlpm.IsPrincipalRemainingZeroCondition,"",_xlpm.InterestCalculation))),
_xlpm.Calculation
)</f>
        <v/>
      </c>
      <c r="G393" s="100" t="str">
        <f t="shared" si="35"/>
        <v/>
      </c>
      <c r="H393" s="100" t="str">
        <f t="shared" si="36"/>
        <v/>
      </c>
      <c r="I393" s="100" t="str">
        <f t="shared" si="37"/>
        <v/>
      </c>
      <c r="J393" s="100" t="str">
        <f t="shared" si="38"/>
        <v/>
      </c>
      <c r="K393" s="100" t="str">
        <f t="shared" si="41"/>
        <v/>
      </c>
      <c r="N393" s="100"/>
    </row>
    <row r="394" spans="1:14" x14ac:dyDescent="0.3">
      <c r="B394" s="116" t="str">
        <f t="shared" si="39"/>
        <v/>
      </c>
      <c r="C394" s="152" t="str">
        <f>IF(ISBLANK($A394),"",'Variable Rate Mortgage Schedule'!$C397)</f>
        <v/>
      </c>
      <c r="D394" s="153" t="str">
        <f>_xlfn.LET(
_xlpm.Payment,IF(OR($C394&lt;&gt;$C393,$C393=""),-PMT($C394/12,COUNT($A394:$A$625),$H393),$D393),
_xlpm.IsPrincipalRemainingZeroCondition,ROUND($H393,2)=0,
_xlpm.IsPrincipalRemainingBlankCondition,$H393="",
_xlpm.IsPeriodBlankCondition,ISBLANK($A394),
_xlpm.Calculation,IF(_xlpm.IsPeriodBlankCondition,"",IF(_xlpm.IsPrincipalRemainingBlankCondition,"",IF(_xlpm.IsPrincipalRemainingZeroCondition,"",_xlpm.Payment))),
_xlpm.Calculation
)</f>
        <v/>
      </c>
      <c r="E394" s="100" t="str">
        <f t="shared" si="40"/>
        <v/>
      </c>
      <c r="F394" s="100" t="str" cm="1">
        <f t="array" ref="F394">_xlfn.LET(
_xlpm.InterestCalculation,$H393*($C394/12),
_xlpm.IsPrincipalRemainingZeroCondition,ROUND($H393,2)=0,
_xlpm.IsPrincipalRemainingBlankCondition,$H393="",
_xlpm.IsPeriodBlankCondition,ISBLANK($A394),
_xlpm.Calculation,IF(_xlpm.IsPeriodBlankCondition,"",IF(_xlpm.IsPrincipalRemainingBlankCondition,"",IF(_xlpm.IsPrincipalRemainingZeroCondition,"",_xlpm.InterestCalculation))),
_xlpm.Calculation
)</f>
        <v/>
      </c>
      <c r="G394" s="100" t="str">
        <f t="shared" si="35"/>
        <v/>
      </c>
      <c r="H394" s="100" t="str">
        <f t="shared" si="36"/>
        <v/>
      </c>
      <c r="I394" s="100" t="str">
        <f t="shared" si="37"/>
        <v/>
      </c>
      <c r="J394" s="100" t="str">
        <f t="shared" si="38"/>
        <v/>
      </c>
      <c r="K394" s="100" t="str">
        <f t="shared" si="41"/>
        <v/>
      </c>
      <c r="N394" s="100"/>
    </row>
    <row r="395" spans="1:14" x14ac:dyDescent="0.3">
      <c r="B395" s="116" t="str">
        <f t="shared" si="39"/>
        <v/>
      </c>
      <c r="C395" s="152" t="str">
        <f>IF(ISBLANK($A395),"",'Variable Rate Mortgage Schedule'!$C398)</f>
        <v/>
      </c>
      <c r="D395" s="153" t="str">
        <f>_xlfn.LET(
_xlpm.Payment,IF(OR($C395&lt;&gt;$C394,$C394=""),-PMT($C395/12,COUNT($A395:$A$625),$H394),$D394),
_xlpm.IsPrincipalRemainingZeroCondition,ROUND($H394,2)=0,
_xlpm.IsPrincipalRemainingBlankCondition,$H394="",
_xlpm.IsPeriodBlankCondition,ISBLANK($A395),
_xlpm.Calculation,IF(_xlpm.IsPeriodBlankCondition,"",IF(_xlpm.IsPrincipalRemainingBlankCondition,"",IF(_xlpm.IsPrincipalRemainingZeroCondition,"",_xlpm.Payment))),
_xlpm.Calculation
)</f>
        <v/>
      </c>
      <c r="E395" s="100" t="str">
        <f t="shared" si="40"/>
        <v/>
      </c>
      <c r="F395" s="100" t="str" cm="1">
        <f t="array" ref="F395">_xlfn.LET(
_xlpm.InterestCalculation,$H394*($C395/12),
_xlpm.IsPrincipalRemainingZeroCondition,ROUND($H394,2)=0,
_xlpm.IsPrincipalRemainingBlankCondition,$H394="",
_xlpm.IsPeriodBlankCondition,ISBLANK($A395),
_xlpm.Calculation,IF(_xlpm.IsPeriodBlankCondition,"",IF(_xlpm.IsPrincipalRemainingBlankCondition,"",IF(_xlpm.IsPrincipalRemainingZeroCondition,"",_xlpm.InterestCalculation))),
_xlpm.Calculation
)</f>
        <v/>
      </c>
      <c r="G395" s="100" t="str">
        <f t="shared" si="35"/>
        <v/>
      </c>
      <c r="H395" s="100" t="str">
        <f t="shared" si="36"/>
        <v/>
      </c>
      <c r="I395" s="100" t="str">
        <f t="shared" si="37"/>
        <v/>
      </c>
      <c r="J395" s="100" t="str">
        <f t="shared" si="38"/>
        <v/>
      </c>
      <c r="K395" s="100" t="str">
        <f t="shared" si="41"/>
        <v/>
      </c>
      <c r="N395" s="100"/>
    </row>
    <row r="396" spans="1:14" x14ac:dyDescent="0.3">
      <c r="B396" s="116" t="str">
        <f t="shared" si="39"/>
        <v/>
      </c>
      <c r="C396" s="152" t="str">
        <f>IF(ISBLANK($A396),"",'Variable Rate Mortgage Schedule'!$C399)</f>
        <v/>
      </c>
      <c r="D396" s="153" t="str">
        <f>_xlfn.LET(
_xlpm.Payment,IF(OR($C396&lt;&gt;$C395,$C395=""),-PMT($C396/12,COUNT($A396:$A$625),$H395),$D395),
_xlpm.IsPrincipalRemainingZeroCondition,ROUND($H395,2)=0,
_xlpm.IsPrincipalRemainingBlankCondition,$H395="",
_xlpm.IsPeriodBlankCondition,ISBLANK($A396),
_xlpm.Calculation,IF(_xlpm.IsPeriodBlankCondition,"",IF(_xlpm.IsPrincipalRemainingBlankCondition,"",IF(_xlpm.IsPrincipalRemainingZeroCondition,"",_xlpm.Payment))),
_xlpm.Calculation
)</f>
        <v/>
      </c>
      <c r="E396" s="100" t="str">
        <f t="shared" si="40"/>
        <v/>
      </c>
      <c r="F396" s="100" t="str" cm="1">
        <f t="array" ref="F396">_xlfn.LET(
_xlpm.InterestCalculation,$H395*($C396/12),
_xlpm.IsPrincipalRemainingZeroCondition,ROUND($H395,2)=0,
_xlpm.IsPrincipalRemainingBlankCondition,$H395="",
_xlpm.IsPeriodBlankCondition,ISBLANK($A396),
_xlpm.Calculation,IF(_xlpm.IsPeriodBlankCondition,"",IF(_xlpm.IsPrincipalRemainingBlankCondition,"",IF(_xlpm.IsPrincipalRemainingZeroCondition,"",_xlpm.InterestCalculation))),
_xlpm.Calculation
)</f>
        <v/>
      </c>
      <c r="G396" s="100" t="str">
        <f t="shared" si="35"/>
        <v/>
      </c>
      <c r="H396" s="100" t="str">
        <f t="shared" si="36"/>
        <v/>
      </c>
      <c r="I396" s="100" t="str">
        <f t="shared" si="37"/>
        <v/>
      </c>
      <c r="J396" s="100" t="str">
        <f t="shared" si="38"/>
        <v/>
      </c>
      <c r="K396" s="100" t="str">
        <f t="shared" si="41"/>
        <v/>
      </c>
      <c r="N396" s="100"/>
    </row>
    <row r="397" spans="1:14" x14ac:dyDescent="0.3">
      <c r="B397" s="116" t="str">
        <f t="shared" si="39"/>
        <v/>
      </c>
      <c r="C397" s="152" t="str">
        <f>IF(ISBLANK($A397),"",'Variable Rate Mortgage Schedule'!$C400)</f>
        <v/>
      </c>
      <c r="D397" s="153" t="str">
        <f>_xlfn.LET(
_xlpm.Payment,IF(OR($C397&lt;&gt;$C396,$C396=""),-PMT($C397/12,COUNT($A397:$A$625),$H396),$D396),
_xlpm.IsPrincipalRemainingZeroCondition,ROUND($H396,2)=0,
_xlpm.IsPrincipalRemainingBlankCondition,$H396="",
_xlpm.IsPeriodBlankCondition,ISBLANK($A397),
_xlpm.Calculation,IF(_xlpm.IsPeriodBlankCondition,"",IF(_xlpm.IsPrincipalRemainingBlankCondition,"",IF(_xlpm.IsPrincipalRemainingZeroCondition,"",_xlpm.Payment))),
_xlpm.Calculation
)</f>
        <v/>
      </c>
      <c r="E397" s="100" t="str">
        <f t="shared" si="40"/>
        <v/>
      </c>
      <c r="F397" s="100" t="str" cm="1">
        <f t="array" ref="F397">_xlfn.LET(
_xlpm.InterestCalculation,$H396*($C397/12),
_xlpm.IsPrincipalRemainingZeroCondition,ROUND($H396,2)=0,
_xlpm.IsPrincipalRemainingBlankCondition,$H396="",
_xlpm.IsPeriodBlankCondition,ISBLANK($A397),
_xlpm.Calculation,IF(_xlpm.IsPeriodBlankCondition,"",IF(_xlpm.IsPrincipalRemainingBlankCondition,"",IF(_xlpm.IsPrincipalRemainingZeroCondition,"",_xlpm.InterestCalculation))),
_xlpm.Calculation
)</f>
        <v/>
      </c>
      <c r="G397" s="100" t="str">
        <f t="shared" si="35"/>
        <v/>
      </c>
      <c r="H397" s="100" t="str">
        <f t="shared" si="36"/>
        <v/>
      </c>
      <c r="I397" s="100" t="str">
        <f t="shared" si="37"/>
        <v/>
      </c>
      <c r="J397" s="100" t="str">
        <f t="shared" si="38"/>
        <v/>
      </c>
      <c r="K397" s="100" t="str">
        <f t="shared" si="41"/>
        <v/>
      </c>
      <c r="N397" s="100"/>
    </row>
    <row r="398" spans="1:14" x14ac:dyDescent="0.3">
      <c r="B398" s="116" t="str">
        <f t="shared" si="39"/>
        <v/>
      </c>
      <c r="C398" s="152" t="str">
        <f>IF(ISBLANK($A398),"",'Variable Rate Mortgage Schedule'!$C401)</f>
        <v/>
      </c>
      <c r="D398" s="153" t="str">
        <f>_xlfn.LET(
_xlpm.Payment,IF(OR($C398&lt;&gt;$C397,$C397=""),-PMT($C398/12,COUNT($A398:$A$625),$H397),$D397),
_xlpm.IsPrincipalRemainingZeroCondition,ROUND($H397,2)=0,
_xlpm.IsPrincipalRemainingBlankCondition,$H397="",
_xlpm.IsPeriodBlankCondition,ISBLANK($A398),
_xlpm.Calculation,IF(_xlpm.IsPeriodBlankCondition,"",IF(_xlpm.IsPrincipalRemainingBlankCondition,"",IF(_xlpm.IsPrincipalRemainingZeroCondition,"",_xlpm.Payment))),
_xlpm.Calculation
)</f>
        <v/>
      </c>
      <c r="E398" s="100" t="str">
        <f t="shared" si="40"/>
        <v/>
      </c>
      <c r="F398" s="100" t="str" cm="1">
        <f t="array" ref="F398">_xlfn.LET(
_xlpm.InterestCalculation,$H397*($C398/12),
_xlpm.IsPrincipalRemainingZeroCondition,ROUND($H397,2)=0,
_xlpm.IsPrincipalRemainingBlankCondition,$H397="",
_xlpm.IsPeriodBlankCondition,ISBLANK($A398),
_xlpm.Calculation,IF(_xlpm.IsPeriodBlankCondition,"",IF(_xlpm.IsPrincipalRemainingBlankCondition,"",IF(_xlpm.IsPrincipalRemainingZeroCondition,"",_xlpm.InterestCalculation))),
_xlpm.Calculation
)</f>
        <v/>
      </c>
      <c r="G398" s="100" t="str">
        <f t="shared" si="35"/>
        <v/>
      </c>
      <c r="H398" s="100" t="str">
        <f t="shared" si="36"/>
        <v/>
      </c>
      <c r="I398" s="100" t="str">
        <f t="shared" si="37"/>
        <v/>
      </c>
      <c r="J398" s="100" t="str">
        <f t="shared" si="38"/>
        <v/>
      </c>
      <c r="K398" s="100" t="str">
        <f t="shared" si="41"/>
        <v/>
      </c>
      <c r="N398" s="100"/>
    </row>
    <row r="399" spans="1:14" x14ac:dyDescent="0.3">
      <c r="B399" s="116" t="str">
        <f t="shared" si="39"/>
        <v/>
      </c>
      <c r="C399" s="152" t="str">
        <f>IF(ISBLANK($A399),"",'Variable Rate Mortgage Schedule'!$C402)</f>
        <v/>
      </c>
      <c r="D399" s="153" t="str">
        <f>_xlfn.LET(
_xlpm.Payment,IF(OR($C399&lt;&gt;$C398,$C398=""),-PMT($C399/12,COUNT($A399:$A$625),$H398),$D398),
_xlpm.IsPrincipalRemainingZeroCondition,ROUND($H398,2)=0,
_xlpm.IsPrincipalRemainingBlankCondition,$H398="",
_xlpm.IsPeriodBlankCondition,ISBLANK($A399),
_xlpm.Calculation,IF(_xlpm.IsPeriodBlankCondition,"",IF(_xlpm.IsPrincipalRemainingBlankCondition,"",IF(_xlpm.IsPrincipalRemainingZeroCondition,"",_xlpm.Payment))),
_xlpm.Calculation
)</f>
        <v/>
      </c>
      <c r="E399" s="100" t="str">
        <f t="shared" si="40"/>
        <v/>
      </c>
      <c r="F399" s="100" t="str" cm="1">
        <f t="array" ref="F399">_xlfn.LET(
_xlpm.InterestCalculation,$H398*($C399/12),
_xlpm.IsPrincipalRemainingZeroCondition,ROUND($H398,2)=0,
_xlpm.IsPrincipalRemainingBlankCondition,$H398="",
_xlpm.IsPeriodBlankCondition,ISBLANK($A399),
_xlpm.Calculation,IF(_xlpm.IsPeriodBlankCondition,"",IF(_xlpm.IsPrincipalRemainingBlankCondition,"",IF(_xlpm.IsPrincipalRemainingZeroCondition,"",_xlpm.InterestCalculation))),
_xlpm.Calculation
)</f>
        <v/>
      </c>
      <c r="G399" s="100" t="str">
        <f t="shared" si="35"/>
        <v/>
      </c>
      <c r="H399" s="100" t="str">
        <f t="shared" si="36"/>
        <v/>
      </c>
      <c r="I399" s="100" t="str">
        <f t="shared" si="37"/>
        <v/>
      </c>
      <c r="J399" s="100" t="str">
        <f t="shared" si="38"/>
        <v/>
      </c>
      <c r="K399" s="100" t="str">
        <f t="shared" si="41"/>
        <v/>
      </c>
      <c r="N399" s="100"/>
    </row>
    <row r="400" spans="1:14" x14ac:dyDescent="0.3">
      <c r="B400" s="116" t="str">
        <f t="shared" si="39"/>
        <v/>
      </c>
      <c r="C400" s="152" t="str">
        <f>IF(ISBLANK($A400),"",'Variable Rate Mortgage Schedule'!$C403)</f>
        <v/>
      </c>
      <c r="D400" s="153" t="str">
        <f>_xlfn.LET(
_xlpm.Payment,IF(OR($C400&lt;&gt;$C399,$C399=""),-PMT($C400/12,COUNT($A400:$A$625),$H399),$D399),
_xlpm.IsPrincipalRemainingZeroCondition,ROUND($H399,2)=0,
_xlpm.IsPrincipalRemainingBlankCondition,$H399="",
_xlpm.IsPeriodBlankCondition,ISBLANK($A400),
_xlpm.Calculation,IF(_xlpm.IsPeriodBlankCondition,"",IF(_xlpm.IsPrincipalRemainingBlankCondition,"",IF(_xlpm.IsPrincipalRemainingZeroCondition,"",_xlpm.Payment))),
_xlpm.Calculation
)</f>
        <v/>
      </c>
      <c r="E400" s="100" t="str">
        <f t="shared" si="40"/>
        <v/>
      </c>
      <c r="F400" s="100" t="str" cm="1">
        <f t="array" ref="F400">_xlfn.LET(
_xlpm.InterestCalculation,$H399*($C400/12),
_xlpm.IsPrincipalRemainingZeroCondition,ROUND($H399,2)=0,
_xlpm.IsPrincipalRemainingBlankCondition,$H399="",
_xlpm.IsPeriodBlankCondition,ISBLANK($A400),
_xlpm.Calculation,IF(_xlpm.IsPeriodBlankCondition,"",IF(_xlpm.IsPrincipalRemainingBlankCondition,"",IF(_xlpm.IsPrincipalRemainingZeroCondition,"",_xlpm.InterestCalculation))),
_xlpm.Calculation
)</f>
        <v/>
      </c>
      <c r="G400" s="100" t="str">
        <f t="shared" si="35"/>
        <v/>
      </c>
      <c r="H400" s="100" t="str">
        <f t="shared" si="36"/>
        <v/>
      </c>
      <c r="I400" s="100" t="str">
        <f t="shared" si="37"/>
        <v/>
      </c>
      <c r="J400" s="100" t="str">
        <f t="shared" si="38"/>
        <v/>
      </c>
      <c r="K400" s="100" t="str">
        <f t="shared" si="41"/>
        <v/>
      </c>
      <c r="N400" s="100"/>
    </row>
    <row r="401" spans="2:14" x14ac:dyDescent="0.3">
      <c r="B401" s="116" t="str">
        <f t="shared" si="39"/>
        <v/>
      </c>
      <c r="C401" s="152" t="str">
        <f>IF(ISBLANK($A401),"",'Variable Rate Mortgage Schedule'!$C404)</f>
        <v/>
      </c>
      <c r="D401" s="153" t="str">
        <f>_xlfn.LET(
_xlpm.Payment,IF(OR($C401&lt;&gt;$C400,$C400=""),-PMT($C401/12,COUNT($A401:$A$625),$H400),$D400),
_xlpm.IsPrincipalRemainingZeroCondition,ROUND($H400,2)=0,
_xlpm.IsPrincipalRemainingBlankCondition,$H400="",
_xlpm.IsPeriodBlankCondition,ISBLANK($A401),
_xlpm.Calculation,IF(_xlpm.IsPeriodBlankCondition,"",IF(_xlpm.IsPrincipalRemainingBlankCondition,"",IF(_xlpm.IsPrincipalRemainingZeroCondition,"",_xlpm.Payment))),
_xlpm.Calculation
)</f>
        <v/>
      </c>
      <c r="E401" s="100" t="str">
        <f t="shared" si="40"/>
        <v/>
      </c>
      <c r="F401" s="100" t="str" cm="1">
        <f t="array" ref="F401">_xlfn.LET(
_xlpm.InterestCalculation,$H400*($C401/12),
_xlpm.IsPrincipalRemainingZeroCondition,ROUND($H400,2)=0,
_xlpm.IsPrincipalRemainingBlankCondition,$H400="",
_xlpm.IsPeriodBlankCondition,ISBLANK($A401),
_xlpm.Calculation,IF(_xlpm.IsPeriodBlankCondition,"",IF(_xlpm.IsPrincipalRemainingBlankCondition,"",IF(_xlpm.IsPrincipalRemainingZeroCondition,"",_xlpm.InterestCalculation))),
_xlpm.Calculation
)</f>
        <v/>
      </c>
      <c r="G401" s="100" t="str">
        <f t="shared" si="35"/>
        <v/>
      </c>
      <c r="H401" s="100" t="str">
        <f t="shared" si="36"/>
        <v/>
      </c>
      <c r="I401" s="100" t="str">
        <f t="shared" si="37"/>
        <v/>
      </c>
      <c r="J401" s="100" t="str">
        <f t="shared" si="38"/>
        <v/>
      </c>
      <c r="K401" s="100" t="str">
        <f t="shared" si="41"/>
        <v/>
      </c>
      <c r="N401" s="100"/>
    </row>
    <row r="402" spans="2:14" x14ac:dyDescent="0.3">
      <c r="B402" s="116" t="str">
        <f t="shared" si="39"/>
        <v/>
      </c>
      <c r="C402" s="152" t="str">
        <f>IF(ISBLANK($A402),"",'Variable Rate Mortgage Schedule'!$C405)</f>
        <v/>
      </c>
      <c r="D402" s="153" t="str">
        <f>_xlfn.LET(
_xlpm.Payment,IF(OR($C402&lt;&gt;$C401,$C401=""),-PMT($C402/12,COUNT($A402:$A$625),$H401),$D401),
_xlpm.IsPrincipalRemainingZeroCondition,ROUND($H401,2)=0,
_xlpm.IsPrincipalRemainingBlankCondition,$H401="",
_xlpm.IsPeriodBlankCondition,ISBLANK($A402),
_xlpm.Calculation,IF(_xlpm.IsPeriodBlankCondition,"",IF(_xlpm.IsPrincipalRemainingBlankCondition,"",IF(_xlpm.IsPrincipalRemainingZeroCondition,"",_xlpm.Payment))),
_xlpm.Calculation
)</f>
        <v/>
      </c>
      <c r="E402" s="100" t="str">
        <f t="shared" si="40"/>
        <v/>
      </c>
      <c r="F402" s="100" t="str" cm="1">
        <f t="array" ref="F402">_xlfn.LET(
_xlpm.InterestCalculation,$H401*($C402/12),
_xlpm.IsPrincipalRemainingZeroCondition,ROUND($H401,2)=0,
_xlpm.IsPrincipalRemainingBlankCondition,$H401="",
_xlpm.IsPeriodBlankCondition,ISBLANK($A402),
_xlpm.Calculation,IF(_xlpm.IsPeriodBlankCondition,"",IF(_xlpm.IsPrincipalRemainingBlankCondition,"",IF(_xlpm.IsPrincipalRemainingZeroCondition,"",_xlpm.InterestCalculation))),
_xlpm.Calculation
)</f>
        <v/>
      </c>
      <c r="G402" s="100" t="str">
        <f t="shared" si="35"/>
        <v/>
      </c>
      <c r="H402" s="100" t="str">
        <f t="shared" si="36"/>
        <v/>
      </c>
      <c r="I402" s="100" t="str">
        <f t="shared" si="37"/>
        <v/>
      </c>
      <c r="J402" s="100" t="str">
        <f t="shared" si="38"/>
        <v/>
      </c>
      <c r="K402" s="100" t="str">
        <f t="shared" si="41"/>
        <v/>
      </c>
      <c r="N402" s="100"/>
    </row>
    <row r="403" spans="2:14" x14ac:dyDescent="0.3">
      <c r="B403" s="116" t="str">
        <f t="shared" si="39"/>
        <v/>
      </c>
      <c r="C403" s="152" t="str">
        <f>IF(ISBLANK($A403),"",'Variable Rate Mortgage Schedule'!$C406)</f>
        <v/>
      </c>
      <c r="D403" s="153" t="str">
        <f>_xlfn.LET(
_xlpm.Payment,IF(OR($C403&lt;&gt;$C402,$C402=""),-PMT($C403/12,COUNT($A403:$A$625),$H402),$D402),
_xlpm.IsPrincipalRemainingZeroCondition,ROUND($H402,2)=0,
_xlpm.IsPrincipalRemainingBlankCondition,$H402="",
_xlpm.IsPeriodBlankCondition,ISBLANK($A403),
_xlpm.Calculation,IF(_xlpm.IsPeriodBlankCondition,"",IF(_xlpm.IsPrincipalRemainingBlankCondition,"",IF(_xlpm.IsPrincipalRemainingZeroCondition,"",_xlpm.Payment))),
_xlpm.Calculation
)</f>
        <v/>
      </c>
      <c r="E403" s="100" t="str">
        <f t="shared" si="40"/>
        <v/>
      </c>
      <c r="F403" s="100" t="str" cm="1">
        <f t="array" ref="F403">_xlfn.LET(
_xlpm.InterestCalculation,$H402*($C403/12),
_xlpm.IsPrincipalRemainingZeroCondition,ROUND($H402,2)=0,
_xlpm.IsPrincipalRemainingBlankCondition,$H402="",
_xlpm.IsPeriodBlankCondition,ISBLANK($A403),
_xlpm.Calculation,IF(_xlpm.IsPeriodBlankCondition,"",IF(_xlpm.IsPrincipalRemainingBlankCondition,"",IF(_xlpm.IsPrincipalRemainingZeroCondition,"",_xlpm.InterestCalculation))),
_xlpm.Calculation
)</f>
        <v/>
      </c>
      <c r="G403" s="100" t="str">
        <f t="shared" si="35"/>
        <v/>
      </c>
      <c r="H403" s="100" t="str">
        <f t="shared" si="36"/>
        <v/>
      </c>
      <c r="I403" s="100" t="str">
        <f t="shared" si="37"/>
        <v/>
      </c>
      <c r="J403" s="100" t="str">
        <f t="shared" si="38"/>
        <v/>
      </c>
      <c r="K403" s="100" t="str">
        <f t="shared" si="41"/>
        <v/>
      </c>
      <c r="N403" s="100"/>
    </row>
    <row r="404" spans="2:14" x14ac:dyDescent="0.3">
      <c r="B404" s="116" t="str">
        <f t="shared" si="39"/>
        <v/>
      </c>
      <c r="C404" s="152" t="str">
        <f>IF(ISBLANK($A404),"",'Variable Rate Mortgage Schedule'!$C407)</f>
        <v/>
      </c>
      <c r="D404" s="153" t="str">
        <f>_xlfn.LET(
_xlpm.Payment,IF(OR($C404&lt;&gt;$C403,$C403=""),-PMT($C404/12,COUNT($A404:$A$625),$H403),$D403),
_xlpm.IsPrincipalRemainingZeroCondition,ROUND($H403,2)=0,
_xlpm.IsPrincipalRemainingBlankCondition,$H403="",
_xlpm.IsPeriodBlankCondition,ISBLANK($A404),
_xlpm.Calculation,IF(_xlpm.IsPeriodBlankCondition,"",IF(_xlpm.IsPrincipalRemainingBlankCondition,"",IF(_xlpm.IsPrincipalRemainingZeroCondition,"",_xlpm.Payment))),
_xlpm.Calculation
)</f>
        <v/>
      </c>
      <c r="E404" s="100" t="str">
        <f t="shared" si="40"/>
        <v/>
      </c>
      <c r="F404" s="100" t="str" cm="1">
        <f t="array" ref="F404">_xlfn.LET(
_xlpm.InterestCalculation,$H403*($C404/12),
_xlpm.IsPrincipalRemainingZeroCondition,ROUND($H403,2)=0,
_xlpm.IsPrincipalRemainingBlankCondition,$H403="",
_xlpm.IsPeriodBlankCondition,ISBLANK($A404),
_xlpm.Calculation,IF(_xlpm.IsPeriodBlankCondition,"",IF(_xlpm.IsPrincipalRemainingBlankCondition,"",IF(_xlpm.IsPrincipalRemainingZeroCondition,"",_xlpm.InterestCalculation))),
_xlpm.Calculation
)</f>
        <v/>
      </c>
      <c r="G404" s="100" t="str">
        <f t="shared" si="35"/>
        <v/>
      </c>
      <c r="H404" s="100" t="str">
        <f t="shared" si="36"/>
        <v/>
      </c>
      <c r="I404" s="100" t="str">
        <f t="shared" si="37"/>
        <v/>
      </c>
      <c r="J404" s="100" t="str">
        <f t="shared" si="38"/>
        <v/>
      </c>
      <c r="K404" s="100" t="str">
        <f t="shared" si="41"/>
        <v/>
      </c>
      <c r="N404" s="100"/>
    </row>
    <row r="405" spans="2:14" x14ac:dyDescent="0.3">
      <c r="B405" s="116" t="str">
        <f t="shared" si="39"/>
        <v/>
      </c>
      <c r="C405" s="152" t="str">
        <f>IF(ISBLANK($A405),"",'Variable Rate Mortgage Schedule'!$C408)</f>
        <v/>
      </c>
      <c r="D405" s="153" t="str">
        <f>_xlfn.LET(
_xlpm.Payment,IF(OR($C405&lt;&gt;$C404,$C404=""),-PMT($C405/12,COUNT($A405:$A$625),$H404),$D404),
_xlpm.IsPrincipalRemainingZeroCondition,ROUND($H404,2)=0,
_xlpm.IsPrincipalRemainingBlankCondition,$H404="",
_xlpm.IsPeriodBlankCondition,ISBLANK($A405),
_xlpm.Calculation,IF(_xlpm.IsPeriodBlankCondition,"",IF(_xlpm.IsPrincipalRemainingBlankCondition,"",IF(_xlpm.IsPrincipalRemainingZeroCondition,"",_xlpm.Payment))),
_xlpm.Calculation
)</f>
        <v/>
      </c>
      <c r="E405" s="100" t="str">
        <f t="shared" si="40"/>
        <v/>
      </c>
      <c r="F405" s="100" t="str" cm="1">
        <f t="array" ref="F405">_xlfn.LET(
_xlpm.InterestCalculation,$H404*($C405/12),
_xlpm.IsPrincipalRemainingZeroCondition,ROUND($H404,2)=0,
_xlpm.IsPrincipalRemainingBlankCondition,$H404="",
_xlpm.IsPeriodBlankCondition,ISBLANK($A405),
_xlpm.Calculation,IF(_xlpm.IsPeriodBlankCondition,"",IF(_xlpm.IsPrincipalRemainingBlankCondition,"",IF(_xlpm.IsPrincipalRemainingZeroCondition,"",_xlpm.InterestCalculation))),
_xlpm.Calculation
)</f>
        <v/>
      </c>
      <c r="G405" s="100" t="str">
        <f t="shared" si="35"/>
        <v/>
      </c>
      <c r="H405" s="100" t="str">
        <f t="shared" si="36"/>
        <v/>
      </c>
      <c r="I405" s="100" t="str">
        <f t="shared" si="37"/>
        <v/>
      </c>
      <c r="J405" s="100" t="str">
        <f t="shared" si="38"/>
        <v/>
      </c>
      <c r="K405" s="100" t="str">
        <f t="shared" si="41"/>
        <v/>
      </c>
      <c r="N405" s="100"/>
    </row>
    <row r="406" spans="2:14" x14ac:dyDescent="0.3">
      <c r="B406" s="116" t="str">
        <f t="shared" si="39"/>
        <v/>
      </c>
      <c r="C406" s="152" t="str">
        <f>IF(ISBLANK($A406),"",'Variable Rate Mortgage Schedule'!$C409)</f>
        <v/>
      </c>
      <c r="D406" s="153" t="str">
        <f>_xlfn.LET(
_xlpm.Payment,IF(OR($C406&lt;&gt;$C405,$C405=""),-PMT($C406/12,COUNT($A406:$A$625),$H405),$D405),
_xlpm.IsPrincipalRemainingZeroCondition,ROUND($H405,2)=0,
_xlpm.IsPrincipalRemainingBlankCondition,$H405="",
_xlpm.IsPeriodBlankCondition,ISBLANK($A406),
_xlpm.Calculation,IF(_xlpm.IsPeriodBlankCondition,"",IF(_xlpm.IsPrincipalRemainingBlankCondition,"",IF(_xlpm.IsPrincipalRemainingZeroCondition,"",_xlpm.Payment))),
_xlpm.Calculation
)</f>
        <v/>
      </c>
      <c r="E406" s="100" t="str">
        <f t="shared" si="40"/>
        <v/>
      </c>
      <c r="F406" s="100" t="str" cm="1">
        <f t="array" ref="F406">_xlfn.LET(
_xlpm.InterestCalculation,$H405*($C406/12),
_xlpm.IsPrincipalRemainingZeroCondition,ROUND($H405,2)=0,
_xlpm.IsPrincipalRemainingBlankCondition,$H405="",
_xlpm.IsPeriodBlankCondition,ISBLANK($A406),
_xlpm.Calculation,IF(_xlpm.IsPeriodBlankCondition,"",IF(_xlpm.IsPrincipalRemainingBlankCondition,"",IF(_xlpm.IsPrincipalRemainingZeroCondition,"",_xlpm.InterestCalculation))),
_xlpm.Calculation
)</f>
        <v/>
      </c>
      <c r="G406" s="100" t="str">
        <f t="shared" si="35"/>
        <v/>
      </c>
      <c r="H406" s="100" t="str">
        <f t="shared" si="36"/>
        <v/>
      </c>
      <c r="I406" s="100" t="str">
        <f t="shared" si="37"/>
        <v/>
      </c>
      <c r="J406" s="100" t="str">
        <f t="shared" si="38"/>
        <v/>
      </c>
      <c r="K406" s="100" t="str">
        <f t="shared" si="41"/>
        <v/>
      </c>
      <c r="N406" s="100"/>
    </row>
    <row r="407" spans="2:14" x14ac:dyDescent="0.3">
      <c r="B407" s="116" t="str">
        <f t="shared" si="39"/>
        <v/>
      </c>
      <c r="C407" s="152" t="str">
        <f>IF(ISBLANK($A407),"",'Variable Rate Mortgage Schedule'!$C410)</f>
        <v/>
      </c>
      <c r="D407" s="153" t="str">
        <f>_xlfn.LET(
_xlpm.Payment,IF(OR($C407&lt;&gt;$C406,$C406=""),-PMT($C407/12,COUNT($A407:$A$625),$H406),$D406),
_xlpm.IsPrincipalRemainingZeroCondition,ROUND($H406,2)=0,
_xlpm.IsPrincipalRemainingBlankCondition,$H406="",
_xlpm.IsPeriodBlankCondition,ISBLANK($A407),
_xlpm.Calculation,IF(_xlpm.IsPeriodBlankCondition,"",IF(_xlpm.IsPrincipalRemainingBlankCondition,"",IF(_xlpm.IsPrincipalRemainingZeroCondition,"",_xlpm.Payment))),
_xlpm.Calculation
)</f>
        <v/>
      </c>
      <c r="E407" s="100" t="str">
        <f t="shared" si="40"/>
        <v/>
      </c>
      <c r="F407" s="100" t="str" cm="1">
        <f t="array" ref="F407">_xlfn.LET(
_xlpm.InterestCalculation,$H406*($C407/12),
_xlpm.IsPrincipalRemainingZeroCondition,ROUND($H406,2)=0,
_xlpm.IsPrincipalRemainingBlankCondition,$H406="",
_xlpm.IsPeriodBlankCondition,ISBLANK($A407),
_xlpm.Calculation,IF(_xlpm.IsPeriodBlankCondition,"",IF(_xlpm.IsPrincipalRemainingBlankCondition,"",IF(_xlpm.IsPrincipalRemainingZeroCondition,"",_xlpm.InterestCalculation))),
_xlpm.Calculation
)</f>
        <v/>
      </c>
      <c r="G407" s="100" t="str">
        <f t="shared" si="35"/>
        <v/>
      </c>
      <c r="H407" s="100" t="str">
        <f t="shared" si="36"/>
        <v/>
      </c>
      <c r="I407" s="100" t="str">
        <f t="shared" si="37"/>
        <v/>
      </c>
      <c r="J407" s="100" t="str">
        <f t="shared" si="38"/>
        <v/>
      </c>
      <c r="K407" s="100" t="str">
        <f t="shared" si="41"/>
        <v/>
      </c>
      <c r="N407" s="100"/>
    </row>
    <row r="408" spans="2:14" x14ac:dyDescent="0.3">
      <c r="B408" s="116" t="str">
        <f t="shared" si="39"/>
        <v/>
      </c>
      <c r="C408" s="152" t="str">
        <f>IF(ISBLANK($A408),"",'Variable Rate Mortgage Schedule'!$C411)</f>
        <v/>
      </c>
      <c r="D408" s="153" t="str">
        <f>_xlfn.LET(
_xlpm.Payment,IF(OR($C408&lt;&gt;$C407,$C407=""),-PMT($C408/12,COUNT($A408:$A$625),$H407),$D407),
_xlpm.IsPrincipalRemainingZeroCondition,ROUND($H407,2)=0,
_xlpm.IsPrincipalRemainingBlankCondition,$H407="",
_xlpm.IsPeriodBlankCondition,ISBLANK($A408),
_xlpm.Calculation,IF(_xlpm.IsPeriodBlankCondition,"",IF(_xlpm.IsPrincipalRemainingBlankCondition,"",IF(_xlpm.IsPrincipalRemainingZeroCondition,"",_xlpm.Payment))),
_xlpm.Calculation
)</f>
        <v/>
      </c>
      <c r="E408" s="100" t="str">
        <f t="shared" si="40"/>
        <v/>
      </c>
      <c r="F408" s="100" t="str" cm="1">
        <f t="array" ref="F408">_xlfn.LET(
_xlpm.InterestCalculation,$H407*($C408/12),
_xlpm.IsPrincipalRemainingZeroCondition,ROUND($H407,2)=0,
_xlpm.IsPrincipalRemainingBlankCondition,$H407="",
_xlpm.IsPeriodBlankCondition,ISBLANK($A408),
_xlpm.Calculation,IF(_xlpm.IsPeriodBlankCondition,"",IF(_xlpm.IsPrincipalRemainingBlankCondition,"",IF(_xlpm.IsPrincipalRemainingZeroCondition,"",_xlpm.InterestCalculation))),
_xlpm.Calculation
)</f>
        <v/>
      </c>
      <c r="G408" s="100" t="str">
        <f t="shared" si="35"/>
        <v/>
      </c>
      <c r="H408" s="100" t="str">
        <f t="shared" si="36"/>
        <v/>
      </c>
      <c r="I408" s="100" t="str">
        <f t="shared" si="37"/>
        <v/>
      </c>
      <c r="J408" s="100" t="str">
        <f t="shared" si="38"/>
        <v/>
      </c>
      <c r="K408" s="100" t="str">
        <f t="shared" si="41"/>
        <v/>
      </c>
      <c r="N408" s="100"/>
    </row>
    <row r="409" spans="2:14" x14ac:dyDescent="0.3">
      <c r="B409" s="116" t="str">
        <f t="shared" si="39"/>
        <v/>
      </c>
      <c r="C409" s="152" t="str">
        <f>IF(ISBLANK($A409),"",'Variable Rate Mortgage Schedule'!$C412)</f>
        <v/>
      </c>
      <c r="D409" s="153" t="str">
        <f>_xlfn.LET(
_xlpm.Payment,IF(OR($C409&lt;&gt;$C408,$C408=""),-PMT($C409/12,COUNT($A409:$A$625),$H408),$D408),
_xlpm.IsPrincipalRemainingZeroCondition,ROUND($H408,2)=0,
_xlpm.IsPrincipalRemainingBlankCondition,$H408="",
_xlpm.IsPeriodBlankCondition,ISBLANK($A409),
_xlpm.Calculation,IF(_xlpm.IsPeriodBlankCondition,"",IF(_xlpm.IsPrincipalRemainingBlankCondition,"",IF(_xlpm.IsPrincipalRemainingZeroCondition,"",_xlpm.Payment))),
_xlpm.Calculation
)</f>
        <v/>
      </c>
      <c r="E409" s="100" t="str">
        <f t="shared" si="40"/>
        <v/>
      </c>
      <c r="F409" s="100" t="str" cm="1">
        <f t="array" ref="F409">_xlfn.LET(
_xlpm.InterestCalculation,$H408*($C409/12),
_xlpm.IsPrincipalRemainingZeroCondition,ROUND($H408,2)=0,
_xlpm.IsPrincipalRemainingBlankCondition,$H408="",
_xlpm.IsPeriodBlankCondition,ISBLANK($A409),
_xlpm.Calculation,IF(_xlpm.IsPeriodBlankCondition,"",IF(_xlpm.IsPrincipalRemainingBlankCondition,"",IF(_xlpm.IsPrincipalRemainingZeroCondition,"",_xlpm.InterestCalculation))),
_xlpm.Calculation
)</f>
        <v/>
      </c>
      <c r="G409" s="100" t="str">
        <f t="shared" si="35"/>
        <v/>
      </c>
      <c r="H409" s="100" t="str">
        <f t="shared" si="36"/>
        <v/>
      </c>
      <c r="I409" s="100" t="str">
        <f t="shared" si="37"/>
        <v/>
      </c>
      <c r="J409" s="100" t="str">
        <f t="shared" si="38"/>
        <v/>
      </c>
      <c r="K409" s="100" t="str">
        <f t="shared" si="41"/>
        <v/>
      </c>
      <c r="N409" s="100"/>
    </row>
    <row r="410" spans="2:14" x14ac:dyDescent="0.3">
      <c r="B410" s="116" t="str">
        <f t="shared" si="39"/>
        <v/>
      </c>
      <c r="C410" s="152" t="str">
        <f>IF(ISBLANK($A410),"",'Variable Rate Mortgage Schedule'!$C413)</f>
        <v/>
      </c>
      <c r="D410" s="153" t="str">
        <f>_xlfn.LET(
_xlpm.Payment,IF(OR($C410&lt;&gt;$C409,$C409=""),-PMT($C410/12,COUNT($A410:$A$625),$H409),$D409),
_xlpm.IsPrincipalRemainingZeroCondition,ROUND($H409,2)=0,
_xlpm.IsPrincipalRemainingBlankCondition,$H409="",
_xlpm.IsPeriodBlankCondition,ISBLANK($A410),
_xlpm.Calculation,IF(_xlpm.IsPeriodBlankCondition,"",IF(_xlpm.IsPrincipalRemainingBlankCondition,"",IF(_xlpm.IsPrincipalRemainingZeroCondition,"",_xlpm.Payment))),
_xlpm.Calculation
)</f>
        <v/>
      </c>
      <c r="E410" s="100" t="str">
        <f t="shared" si="40"/>
        <v/>
      </c>
      <c r="F410" s="100" t="str" cm="1">
        <f t="array" ref="F410">_xlfn.LET(
_xlpm.InterestCalculation,$H409*($C410/12),
_xlpm.IsPrincipalRemainingZeroCondition,ROUND($H409,2)=0,
_xlpm.IsPrincipalRemainingBlankCondition,$H409="",
_xlpm.IsPeriodBlankCondition,ISBLANK($A410),
_xlpm.Calculation,IF(_xlpm.IsPeriodBlankCondition,"",IF(_xlpm.IsPrincipalRemainingBlankCondition,"",IF(_xlpm.IsPrincipalRemainingZeroCondition,"",_xlpm.InterestCalculation))),
_xlpm.Calculation
)</f>
        <v/>
      </c>
      <c r="G410" s="100" t="str">
        <f t="shared" ref="G410:G473" si="42">_xlfn.LET(
_xlpm.PrincipalOwedCalculation,$D410-$F410,
_xlpm.IsPrincipalLessThenOrEqualToMonthlyPaymentCondition,$H409&lt;=$D410,
_xlpm.IsPrincipalZeroCondition,ROUND($H409,2) = 0,
_xlpm.IsPrincipalRemainingBlankCondition,$H409="",
_xlpm.IsPeriodBlankCondition,ISBLANK($A410),
_xlpm.Calculation,IF(_xlpm.IsPeriodBlankCondition,"",IF(_xlpm.IsPrincipalRemainingBlankCondition,"",IF(_xlpm.IsPrincipalZeroCondition,"",IF(_xlpm.IsPrincipalLessThenOrEqualToMonthlyPaymentCondition,$H409,_xlpm.PrincipalOwedCalculation)))),
_xlpm.Calculation
)</f>
        <v/>
      </c>
      <c r="H410" s="100" t="str">
        <f t="shared" ref="H410:H473" si="43">_xlfn.LET(
_xlpm.StartingBalanceGreaterThanPrincipalOwedPlusPrepaymentCondition,$E410&gt;=$G410,
_xlpm.IsPrincpalOwedPlusPrepaymentLessThanOrEqualToPrincipalRemainingCondition,ROUND($G410,2)&lt;=ROUND($H409,2),
_xlpm.IsCurrentPrincapalOwedAmtGreaterThanPrevPrincipalOwedCondition,$G409&gt;$H409,
_xlpm.IsPrincipalZeroCondition,ROUND($H409,2) = 0,
_xlpm.IsPrincipalRemainingBlankCondition,$H409="",
_xlpm.IsPeriodBlankCondition,ISBLANK($A410),
_xlpm.Calculation,IF(_xlpm.IsPeriodBlankCondition,"",IF(_xlpm.IsPrincipalRemainingBlankCondition,"",IF(_xlpm.IsPrincipalZeroCondition,"",IF(_xlpm.StartingBalanceGreaterThanPrincipalOwedPlusPrepaymentCondition,$E410-$G410,0)))),
_xlpm.Calculation
)</f>
        <v/>
      </c>
      <c r="I410" s="100" t="str">
        <f t="shared" ref="I410:I473" si="44">_xlfn.LET(
_xlpm.PrincpalRemainingCalculation,$B$11,
_xlpm.IsPrincipalZeroCondition,ROUND($H409,2) = 0,
_xlpm.IsPrincipalRemainingBlankCondition,$H409="",
_xlpm.IsPeriodBlankCondition,ISBLANK($A410),
_xlpm.Calculation,IF(_xlpm.IsPeriodBlankCondition,"",IF(_xlpm.IsPrincipalRemainingBlankCondition,"",IF(_xlpm.IsPrincipalZeroCondition,"",_xlpm.PrincpalRemainingCalculation))),
_xlpm.Calculation
)</f>
        <v/>
      </c>
      <c r="J410" s="100" t="str">
        <f t="shared" ref="J410:J473" si="45">_xlfn.LET(
_xlpm.IsPrincipalRemainingLessThanOrEqualToPMICutoffAmtCondition,$H409&lt;=$B$2*(1-$B$13),
_xlpm.PMIMonthlyPayment,$B$17,
_xlpm.IsPrincipalZeroCondition,ROUND($H409,2) = 0,
_xlpm.IsPrincipalRemainingBlankCondition,$H409="",
_xlpm.IsPeriodBlankCondition,ISBLANK($A410),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10" s="100" t="str">
        <f t="shared" si="41"/>
        <v/>
      </c>
      <c r="N410" s="100"/>
    </row>
    <row r="411" spans="2:14" x14ac:dyDescent="0.3">
      <c r="B411" s="116" t="str">
        <f t="shared" ref="B411:B474" si="46">IF(ISBLANK($A411),"",EDATE($B410,1))</f>
        <v/>
      </c>
      <c r="C411" s="152" t="str">
        <f>IF(ISBLANK($A411),"",'Variable Rate Mortgage Schedule'!$C414)</f>
        <v/>
      </c>
      <c r="D411" s="153" t="str">
        <f>_xlfn.LET(
_xlpm.Payment,IF(OR($C411&lt;&gt;$C410,$C410=""),-PMT($C411/12,COUNT($A411:$A$625),$H410),$D410),
_xlpm.IsPrincipalRemainingZeroCondition,ROUND($H410,2)=0,
_xlpm.IsPrincipalRemainingBlankCondition,$H410="",
_xlpm.IsPeriodBlankCondition,ISBLANK($A411),
_xlpm.Calculation,IF(_xlpm.IsPeriodBlankCondition,"",IF(_xlpm.IsPrincipalRemainingBlankCondition,"",IF(_xlpm.IsPrincipalRemainingZeroCondition,"",_xlpm.Payment))),
_xlpm.Calculation
)</f>
        <v/>
      </c>
      <c r="E411" s="100" t="str">
        <f t="shared" ref="E411:E474" si="47">_xlfn.LET(
_xlpm.StartingPrincipalBalance,$H410,
_xlpm.IsPrincipalRemainingZeroCondition,ROUND($H410,2)=0,
_xlpm.IsPrincipalRemainingBlankCondition,$H410="",
_xlpm.IsPeriodBlankCondition,ISBLANK($A411),
_xlpm.Calculation,IF(_xlpm.IsPeriodBlankCondition,"",IF(_xlpm.IsPrincipalRemainingBlankCondition,"",IF(_xlpm.IsPrincipalRemainingZeroCondition,"",_xlpm.StartingPrincipalBalance))),
_xlpm.Calculation
)</f>
        <v/>
      </c>
      <c r="F411" s="100" t="str" cm="1">
        <f t="array" ref="F411">_xlfn.LET(
_xlpm.InterestCalculation,$H410*($C411/12),
_xlpm.IsPrincipalRemainingZeroCondition,ROUND($H410,2)=0,
_xlpm.IsPrincipalRemainingBlankCondition,$H410="",
_xlpm.IsPeriodBlankCondition,ISBLANK($A411),
_xlpm.Calculation,IF(_xlpm.IsPeriodBlankCondition,"",IF(_xlpm.IsPrincipalRemainingBlankCondition,"",IF(_xlpm.IsPrincipalRemainingZeroCondition,"",_xlpm.InterestCalculation))),
_xlpm.Calculation
)</f>
        <v/>
      </c>
      <c r="G411" s="100" t="str">
        <f t="shared" si="42"/>
        <v/>
      </c>
      <c r="H411" s="100" t="str">
        <f t="shared" si="43"/>
        <v/>
      </c>
      <c r="I411" s="100" t="str">
        <f t="shared" si="44"/>
        <v/>
      </c>
      <c r="J411" s="100" t="str">
        <f t="shared" si="45"/>
        <v/>
      </c>
      <c r="K411" s="100" t="str">
        <f t="shared" ref="K411:K474" si="48">_xlfn.LET(
_xlpm.IfPMIOwedIsBlank,IF($J411 = "",0,$J411),
_xlpm.TotalMonthlyPaymentCalculation,$F411+$G411+$I411+_xlpm.IfPMIOwedIsBlank,
_xlpm.IsPrincipalZeroCondition,ROUND($H410,2) = 0,
_xlpm.IsPrincipalRemainingBlankCondition,$H410="",
_xlpm.IsPeriodBlankCondition,ISBLANK($A411),
_xlpm.Calculation,IF(_xlpm.IsPeriodBlankCondition,"",IF(_xlpm.IsPrincipalRemainingBlankCondition,"",IF(_xlpm.IsPrincipalZeroCondition,"",_xlpm.TotalMonthlyPaymentCalculation))),
_xlpm.Calculation
)</f>
        <v/>
      </c>
      <c r="N411" s="100"/>
    </row>
    <row r="412" spans="2:14" x14ac:dyDescent="0.3">
      <c r="B412" s="116" t="str">
        <f t="shared" si="46"/>
        <v/>
      </c>
      <c r="C412" s="152" t="str">
        <f>IF(ISBLANK($A412),"",'Variable Rate Mortgage Schedule'!$C415)</f>
        <v/>
      </c>
      <c r="D412" s="153" t="str">
        <f>_xlfn.LET(
_xlpm.Payment,IF(OR($C412&lt;&gt;$C411,$C411=""),-PMT($C412/12,COUNT($A412:$A$625),$H411),$D411),
_xlpm.IsPrincipalRemainingZeroCondition,ROUND($H411,2)=0,
_xlpm.IsPrincipalRemainingBlankCondition,$H411="",
_xlpm.IsPeriodBlankCondition,ISBLANK($A412),
_xlpm.Calculation,IF(_xlpm.IsPeriodBlankCondition,"",IF(_xlpm.IsPrincipalRemainingBlankCondition,"",IF(_xlpm.IsPrincipalRemainingZeroCondition,"",_xlpm.Payment))),
_xlpm.Calculation
)</f>
        <v/>
      </c>
      <c r="E412" s="100" t="str">
        <f t="shared" si="47"/>
        <v/>
      </c>
      <c r="F412" s="100" t="str" cm="1">
        <f t="array" ref="F412">_xlfn.LET(
_xlpm.InterestCalculation,$H411*($C412/12),
_xlpm.IsPrincipalRemainingZeroCondition,ROUND($H411,2)=0,
_xlpm.IsPrincipalRemainingBlankCondition,$H411="",
_xlpm.IsPeriodBlankCondition,ISBLANK($A412),
_xlpm.Calculation,IF(_xlpm.IsPeriodBlankCondition,"",IF(_xlpm.IsPrincipalRemainingBlankCondition,"",IF(_xlpm.IsPrincipalRemainingZeroCondition,"",_xlpm.InterestCalculation))),
_xlpm.Calculation
)</f>
        <v/>
      </c>
      <c r="G412" s="100" t="str">
        <f t="shared" si="42"/>
        <v/>
      </c>
      <c r="H412" s="100" t="str">
        <f t="shared" si="43"/>
        <v/>
      </c>
      <c r="I412" s="100" t="str">
        <f t="shared" si="44"/>
        <v/>
      </c>
      <c r="J412" s="100" t="str">
        <f t="shared" si="45"/>
        <v/>
      </c>
      <c r="K412" s="100" t="str">
        <f t="shared" si="48"/>
        <v/>
      </c>
      <c r="N412" s="100"/>
    </row>
    <row r="413" spans="2:14" x14ac:dyDescent="0.3">
      <c r="B413" s="116" t="str">
        <f t="shared" si="46"/>
        <v/>
      </c>
      <c r="C413" s="152" t="str">
        <f>IF(ISBLANK($A413),"",'Variable Rate Mortgage Schedule'!$C416)</f>
        <v/>
      </c>
      <c r="D413" s="153" t="str">
        <f>_xlfn.LET(
_xlpm.Payment,IF(OR($C413&lt;&gt;$C412,$C412=""),-PMT($C413/12,COUNT($A413:$A$625),$H412),$D412),
_xlpm.IsPrincipalRemainingZeroCondition,ROUND($H412,2)=0,
_xlpm.IsPrincipalRemainingBlankCondition,$H412="",
_xlpm.IsPeriodBlankCondition,ISBLANK($A413),
_xlpm.Calculation,IF(_xlpm.IsPeriodBlankCondition,"",IF(_xlpm.IsPrincipalRemainingBlankCondition,"",IF(_xlpm.IsPrincipalRemainingZeroCondition,"",_xlpm.Payment))),
_xlpm.Calculation
)</f>
        <v/>
      </c>
      <c r="E413" s="100" t="str">
        <f t="shared" si="47"/>
        <v/>
      </c>
      <c r="F413" s="100" t="str" cm="1">
        <f t="array" ref="F413">_xlfn.LET(
_xlpm.InterestCalculation,$H412*($C413/12),
_xlpm.IsPrincipalRemainingZeroCondition,ROUND($H412,2)=0,
_xlpm.IsPrincipalRemainingBlankCondition,$H412="",
_xlpm.IsPeriodBlankCondition,ISBLANK($A413),
_xlpm.Calculation,IF(_xlpm.IsPeriodBlankCondition,"",IF(_xlpm.IsPrincipalRemainingBlankCondition,"",IF(_xlpm.IsPrincipalRemainingZeroCondition,"",_xlpm.InterestCalculation))),
_xlpm.Calculation
)</f>
        <v/>
      </c>
      <c r="G413" s="100" t="str">
        <f t="shared" si="42"/>
        <v/>
      </c>
      <c r="H413" s="100" t="str">
        <f t="shared" si="43"/>
        <v/>
      </c>
      <c r="I413" s="100" t="str">
        <f t="shared" si="44"/>
        <v/>
      </c>
      <c r="J413" s="100" t="str">
        <f t="shared" si="45"/>
        <v/>
      </c>
      <c r="K413" s="100" t="str">
        <f t="shared" si="48"/>
        <v/>
      </c>
      <c r="N413" s="100"/>
    </row>
    <row r="414" spans="2:14" x14ac:dyDescent="0.3">
      <c r="B414" s="116" t="str">
        <f t="shared" si="46"/>
        <v/>
      </c>
      <c r="C414" s="152" t="str">
        <f>IF(ISBLANK($A414),"",'Variable Rate Mortgage Schedule'!$C417)</f>
        <v/>
      </c>
      <c r="D414" s="153" t="str">
        <f>_xlfn.LET(
_xlpm.Payment,IF(OR($C414&lt;&gt;$C413,$C413=""),-PMT($C414/12,COUNT($A414:$A$625),$H413),$D413),
_xlpm.IsPrincipalRemainingZeroCondition,ROUND($H413,2)=0,
_xlpm.IsPrincipalRemainingBlankCondition,$H413="",
_xlpm.IsPeriodBlankCondition,ISBLANK($A414),
_xlpm.Calculation,IF(_xlpm.IsPeriodBlankCondition,"",IF(_xlpm.IsPrincipalRemainingBlankCondition,"",IF(_xlpm.IsPrincipalRemainingZeroCondition,"",_xlpm.Payment))),
_xlpm.Calculation
)</f>
        <v/>
      </c>
      <c r="E414" s="100" t="str">
        <f t="shared" si="47"/>
        <v/>
      </c>
      <c r="F414" s="100" t="str" cm="1">
        <f t="array" ref="F414">_xlfn.LET(
_xlpm.InterestCalculation,$H413*($C414/12),
_xlpm.IsPrincipalRemainingZeroCondition,ROUND($H413,2)=0,
_xlpm.IsPrincipalRemainingBlankCondition,$H413="",
_xlpm.IsPeriodBlankCondition,ISBLANK($A414),
_xlpm.Calculation,IF(_xlpm.IsPeriodBlankCondition,"",IF(_xlpm.IsPrincipalRemainingBlankCondition,"",IF(_xlpm.IsPrincipalRemainingZeroCondition,"",_xlpm.InterestCalculation))),
_xlpm.Calculation
)</f>
        <v/>
      </c>
      <c r="G414" s="100" t="str">
        <f t="shared" si="42"/>
        <v/>
      </c>
      <c r="H414" s="100" t="str">
        <f t="shared" si="43"/>
        <v/>
      </c>
      <c r="I414" s="100" t="str">
        <f t="shared" si="44"/>
        <v/>
      </c>
      <c r="J414" s="100" t="str">
        <f t="shared" si="45"/>
        <v/>
      </c>
      <c r="K414" s="100" t="str">
        <f t="shared" si="48"/>
        <v/>
      </c>
      <c r="N414" s="100"/>
    </row>
    <row r="415" spans="2:14" x14ac:dyDescent="0.3">
      <c r="B415" s="116" t="str">
        <f t="shared" si="46"/>
        <v/>
      </c>
      <c r="C415" s="152" t="str">
        <f>IF(ISBLANK($A415),"",'Variable Rate Mortgage Schedule'!$C418)</f>
        <v/>
      </c>
      <c r="D415" s="153" t="str">
        <f>_xlfn.LET(
_xlpm.Payment,IF(OR($C415&lt;&gt;$C414,$C414=""),-PMT($C415/12,COUNT($A415:$A$625),$H414),$D414),
_xlpm.IsPrincipalRemainingZeroCondition,ROUND($H414,2)=0,
_xlpm.IsPrincipalRemainingBlankCondition,$H414="",
_xlpm.IsPeriodBlankCondition,ISBLANK($A415),
_xlpm.Calculation,IF(_xlpm.IsPeriodBlankCondition,"",IF(_xlpm.IsPrincipalRemainingBlankCondition,"",IF(_xlpm.IsPrincipalRemainingZeroCondition,"",_xlpm.Payment))),
_xlpm.Calculation
)</f>
        <v/>
      </c>
      <c r="E415" s="100" t="str">
        <f t="shared" si="47"/>
        <v/>
      </c>
      <c r="F415" s="100" t="str" cm="1">
        <f t="array" ref="F415">_xlfn.LET(
_xlpm.InterestCalculation,$H414*($C415/12),
_xlpm.IsPrincipalRemainingZeroCondition,ROUND($H414,2)=0,
_xlpm.IsPrincipalRemainingBlankCondition,$H414="",
_xlpm.IsPeriodBlankCondition,ISBLANK($A415),
_xlpm.Calculation,IF(_xlpm.IsPeriodBlankCondition,"",IF(_xlpm.IsPrincipalRemainingBlankCondition,"",IF(_xlpm.IsPrincipalRemainingZeroCondition,"",_xlpm.InterestCalculation))),
_xlpm.Calculation
)</f>
        <v/>
      </c>
      <c r="G415" s="100" t="str">
        <f t="shared" si="42"/>
        <v/>
      </c>
      <c r="H415" s="100" t="str">
        <f t="shared" si="43"/>
        <v/>
      </c>
      <c r="I415" s="100" t="str">
        <f t="shared" si="44"/>
        <v/>
      </c>
      <c r="J415" s="100" t="str">
        <f t="shared" si="45"/>
        <v/>
      </c>
      <c r="K415" s="100" t="str">
        <f t="shared" si="48"/>
        <v/>
      </c>
      <c r="N415" s="100"/>
    </row>
    <row r="416" spans="2:14" x14ac:dyDescent="0.3">
      <c r="B416" s="116" t="str">
        <f t="shared" si="46"/>
        <v/>
      </c>
      <c r="C416" s="152" t="str">
        <f>IF(ISBLANK($A416),"",'Variable Rate Mortgage Schedule'!$C419)</f>
        <v/>
      </c>
      <c r="D416" s="153" t="str">
        <f>_xlfn.LET(
_xlpm.Payment,IF(OR($C416&lt;&gt;$C415,$C415=""),-PMT($C416/12,COUNT($A416:$A$625),$H415),$D415),
_xlpm.IsPrincipalRemainingZeroCondition,ROUND($H415,2)=0,
_xlpm.IsPrincipalRemainingBlankCondition,$H415="",
_xlpm.IsPeriodBlankCondition,ISBLANK($A416),
_xlpm.Calculation,IF(_xlpm.IsPeriodBlankCondition,"",IF(_xlpm.IsPrincipalRemainingBlankCondition,"",IF(_xlpm.IsPrincipalRemainingZeroCondition,"",_xlpm.Payment))),
_xlpm.Calculation
)</f>
        <v/>
      </c>
      <c r="E416" s="100" t="str">
        <f t="shared" si="47"/>
        <v/>
      </c>
      <c r="F416" s="100" t="str" cm="1">
        <f t="array" ref="F416">_xlfn.LET(
_xlpm.InterestCalculation,$H415*($C416/12),
_xlpm.IsPrincipalRemainingZeroCondition,ROUND($H415,2)=0,
_xlpm.IsPrincipalRemainingBlankCondition,$H415="",
_xlpm.IsPeriodBlankCondition,ISBLANK($A416),
_xlpm.Calculation,IF(_xlpm.IsPeriodBlankCondition,"",IF(_xlpm.IsPrincipalRemainingBlankCondition,"",IF(_xlpm.IsPrincipalRemainingZeroCondition,"",_xlpm.InterestCalculation))),
_xlpm.Calculation
)</f>
        <v/>
      </c>
      <c r="G416" s="100" t="str">
        <f t="shared" si="42"/>
        <v/>
      </c>
      <c r="H416" s="100" t="str">
        <f t="shared" si="43"/>
        <v/>
      </c>
      <c r="I416" s="100" t="str">
        <f t="shared" si="44"/>
        <v/>
      </c>
      <c r="J416" s="100" t="str">
        <f t="shared" si="45"/>
        <v/>
      </c>
      <c r="K416" s="100" t="str">
        <f t="shared" si="48"/>
        <v/>
      </c>
      <c r="N416" s="100"/>
    </row>
    <row r="417" spans="2:14" x14ac:dyDescent="0.3">
      <c r="B417" s="116" t="str">
        <f t="shared" si="46"/>
        <v/>
      </c>
      <c r="C417" s="152" t="str">
        <f>IF(ISBLANK($A417),"",'Variable Rate Mortgage Schedule'!$C420)</f>
        <v/>
      </c>
      <c r="D417" s="153" t="str">
        <f>_xlfn.LET(
_xlpm.Payment,IF(OR($C417&lt;&gt;$C416,$C416=""),-PMT($C417/12,COUNT($A417:$A$625),$H416),$D416),
_xlpm.IsPrincipalRemainingZeroCondition,ROUND($H416,2)=0,
_xlpm.IsPrincipalRemainingBlankCondition,$H416="",
_xlpm.IsPeriodBlankCondition,ISBLANK($A417),
_xlpm.Calculation,IF(_xlpm.IsPeriodBlankCondition,"",IF(_xlpm.IsPrincipalRemainingBlankCondition,"",IF(_xlpm.IsPrincipalRemainingZeroCondition,"",_xlpm.Payment))),
_xlpm.Calculation
)</f>
        <v/>
      </c>
      <c r="E417" s="100" t="str">
        <f t="shared" si="47"/>
        <v/>
      </c>
      <c r="F417" s="100" t="str" cm="1">
        <f t="array" ref="F417">_xlfn.LET(
_xlpm.InterestCalculation,$H416*($C417/12),
_xlpm.IsPrincipalRemainingZeroCondition,ROUND($H416,2)=0,
_xlpm.IsPrincipalRemainingBlankCondition,$H416="",
_xlpm.IsPeriodBlankCondition,ISBLANK($A417),
_xlpm.Calculation,IF(_xlpm.IsPeriodBlankCondition,"",IF(_xlpm.IsPrincipalRemainingBlankCondition,"",IF(_xlpm.IsPrincipalRemainingZeroCondition,"",_xlpm.InterestCalculation))),
_xlpm.Calculation
)</f>
        <v/>
      </c>
      <c r="G417" s="100" t="str">
        <f t="shared" si="42"/>
        <v/>
      </c>
      <c r="H417" s="100" t="str">
        <f t="shared" si="43"/>
        <v/>
      </c>
      <c r="I417" s="100" t="str">
        <f t="shared" si="44"/>
        <v/>
      </c>
      <c r="J417" s="100" t="str">
        <f t="shared" si="45"/>
        <v/>
      </c>
      <c r="K417" s="100" t="str">
        <f t="shared" si="48"/>
        <v/>
      </c>
      <c r="N417" s="100"/>
    </row>
    <row r="418" spans="2:14" x14ac:dyDescent="0.3">
      <c r="B418" s="116" t="str">
        <f t="shared" si="46"/>
        <v/>
      </c>
      <c r="C418" s="152" t="str">
        <f>IF(ISBLANK($A418),"",'Variable Rate Mortgage Schedule'!$C421)</f>
        <v/>
      </c>
      <c r="D418" s="153" t="str">
        <f>_xlfn.LET(
_xlpm.Payment,IF(OR($C418&lt;&gt;$C417,$C417=""),-PMT($C418/12,COUNT($A418:$A$625),$H417),$D417),
_xlpm.IsPrincipalRemainingZeroCondition,ROUND($H417,2)=0,
_xlpm.IsPrincipalRemainingBlankCondition,$H417="",
_xlpm.IsPeriodBlankCondition,ISBLANK($A418),
_xlpm.Calculation,IF(_xlpm.IsPeriodBlankCondition,"",IF(_xlpm.IsPrincipalRemainingBlankCondition,"",IF(_xlpm.IsPrincipalRemainingZeroCondition,"",_xlpm.Payment))),
_xlpm.Calculation
)</f>
        <v/>
      </c>
      <c r="E418" s="100" t="str">
        <f t="shared" si="47"/>
        <v/>
      </c>
      <c r="F418" s="100" t="str" cm="1">
        <f t="array" ref="F418">_xlfn.LET(
_xlpm.InterestCalculation,$H417*($C418/12),
_xlpm.IsPrincipalRemainingZeroCondition,ROUND($H417,2)=0,
_xlpm.IsPrincipalRemainingBlankCondition,$H417="",
_xlpm.IsPeriodBlankCondition,ISBLANK($A418),
_xlpm.Calculation,IF(_xlpm.IsPeriodBlankCondition,"",IF(_xlpm.IsPrincipalRemainingBlankCondition,"",IF(_xlpm.IsPrincipalRemainingZeroCondition,"",_xlpm.InterestCalculation))),
_xlpm.Calculation
)</f>
        <v/>
      </c>
      <c r="G418" s="100" t="str">
        <f t="shared" si="42"/>
        <v/>
      </c>
      <c r="H418" s="100" t="str">
        <f t="shared" si="43"/>
        <v/>
      </c>
      <c r="I418" s="100" t="str">
        <f t="shared" si="44"/>
        <v/>
      </c>
      <c r="J418" s="100" t="str">
        <f t="shared" si="45"/>
        <v/>
      </c>
      <c r="K418" s="100" t="str">
        <f t="shared" si="48"/>
        <v/>
      </c>
      <c r="N418" s="100"/>
    </row>
    <row r="419" spans="2:14" x14ac:dyDescent="0.3">
      <c r="B419" s="116" t="str">
        <f t="shared" si="46"/>
        <v/>
      </c>
      <c r="C419" s="152" t="str">
        <f>IF(ISBLANK($A419),"",'Variable Rate Mortgage Schedule'!$C422)</f>
        <v/>
      </c>
      <c r="D419" s="153" t="str">
        <f>_xlfn.LET(
_xlpm.Payment,IF(OR($C419&lt;&gt;$C418,$C418=""),-PMT($C419/12,COUNT($A419:$A$625),$H418),$D418),
_xlpm.IsPrincipalRemainingZeroCondition,ROUND($H418,2)=0,
_xlpm.IsPrincipalRemainingBlankCondition,$H418="",
_xlpm.IsPeriodBlankCondition,ISBLANK($A419),
_xlpm.Calculation,IF(_xlpm.IsPeriodBlankCondition,"",IF(_xlpm.IsPrincipalRemainingBlankCondition,"",IF(_xlpm.IsPrincipalRemainingZeroCondition,"",_xlpm.Payment))),
_xlpm.Calculation
)</f>
        <v/>
      </c>
      <c r="E419" s="100" t="str">
        <f t="shared" si="47"/>
        <v/>
      </c>
      <c r="F419" s="100" t="str" cm="1">
        <f t="array" ref="F419">_xlfn.LET(
_xlpm.InterestCalculation,$H418*($C419/12),
_xlpm.IsPrincipalRemainingZeroCondition,ROUND($H418,2)=0,
_xlpm.IsPrincipalRemainingBlankCondition,$H418="",
_xlpm.IsPeriodBlankCondition,ISBLANK($A419),
_xlpm.Calculation,IF(_xlpm.IsPeriodBlankCondition,"",IF(_xlpm.IsPrincipalRemainingBlankCondition,"",IF(_xlpm.IsPrincipalRemainingZeroCondition,"",_xlpm.InterestCalculation))),
_xlpm.Calculation
)</f>
        <v/>
      </c>
      <c r="G419" s="100" t="str">
        <f t="shared" si="42"/>
        <v/>
      </c>
      <c r="H419" s="100" t="str">
        <f t="shared" si="43"/>
        <v/>
      </c>
      <c r="I419" s="100" t="str">
        <f t="shared" si="44"/>
        <v/>
      </c>
      <c r="J419" s="100" t="str">
        <f t="shared" si="45"/>
        <v/>
      </c>
      <c r="K419" s="100" t="str">
        <f t="shared" si="48"/>
        <v/>
      </c>
      <c r="N419" s="100"/>
    </row>
    <row r="420" spans="2:14" x14ac:dyDescent="0.3">
      <c r="B420" s="116" t="str">
        <f t="shared" si="46"/>
        <v/>
      </c>
      <c r="C420" s="152" t="str">
        <f>IF(ISBLANK($A420),"",'Variable Rate Mortgage Schedule'!$C423)</f>
        <v/>
      </c>
      <c r="D420" s="153" t="str">
        <f>_xlfn.LET(
_xlpm.Payment,IF(OR($C420&lt;&gt;$C419,$C419=""),-PMT($C420/12,COUNT($A420:$A$625),$H419),$D419),
_xlpm.IsPrincipalRemainingZeroCondition,ROUND($H419,2)=0,
_xlpm.IsPrincipalRemainingBlankCondition,$H419="",
_xlpm.IsPeriodBlankCondition,ISBLANK($A420),
_xlpm.Calculation,IF(_xlpm.IsPeriodBlankCondition,"",IF(_xlpm.IsPrincipalRemainingBlankCondition,"",IF(_xlpm.IsPrincipalRemainingZeroCondition,"",_xlpm.Payment))),
_xlpm.Calculation
)</f>
        <v/>
      </c>
      <c r="E420" s="100" t="str">
        <f t="shared" si="47"/>
        <v/>
      </c>
      <c r="F420" s="100" t="str" cm="1">
        <f t="array" ref="F420">_xlfn.LET(
_xlpm.InterestCalculation,$H419*($C420/12),
_xlpm.IsPrincipalRemainingZeroCondition,ROUND($H419,2)=0,
_xlpm.IsPrincipalRemainingBlankCondition,$H419="",
_xlpm.IsPeriodBlankCondition,ISBLANK($A420),
_xlpm.Calculation,IF(_xlpm.IsPeriodBlankCondition,"",IF(_xlpm.IsPrincipalRemainingBlankCondition,"",IF(_xlpm.IsPrincipalRemainingZeroCondition,"",_xlpm.InterestCalculation))),
_xlpm.Calculation
)</f>
        <v/>
      </c>
      <c r="G420" s="100" t="str">
        <f t="shared" si="42"/>
        <v/>
      </c>
      <c r="H420" s="100" t="str">
        <f t="shared" si="43"/>
        <v/>
      </c>
      <c r="I420" s="100" t="str">
        <f t="shared" si="44"/>
        <v/>
      </c>
      <c r="J420" s="100" t="str">
        <f t="shared" si="45"/>
        <v/>
      </c>
      <c r="K420" s="100" t="str">
        <f t="shared" si="48"/>
        <v/>
      </c>
      <c r="N420" s="100"/>
    </row>
    <row r="421" spans="2:14" x14ac:dyDescent="0.3">
      <c r="B421" s="116" t="str">
        <f t="shared" si="46"/>
        <v/>
      </c>
      <c r="C421" s="152" t="str">
        <f>IF(ISBLANK($A421),"",'Variable Rate Mortgage Schedule'!$C424)</f>
        <v/>
      </c>
      <c r="D421" s="153" t="str">
        <f>_xlfn.LET(
_xlpm.Payment,IF(OR($C421&lt;&gt;$C420,$C420=""),-PMT($C421/12,COUNT($A421:$A$625),$H420),$D420),
_xlpm.IsPrincipalRemainingZeroCondition,ROUND($H420,2)=0,
_xlpm.IsPrincipalRemainingBlankCondition,$H420="",
_xlpm.IsPeriodBlankCondition,ISBLANK($A421),
_xlpm.Calculation,IF(_xlpm.IsPeriodBlankCondition,"",IF(_xlpm.IsPrincipalRemainingBlankCondition,"",IF(_xlpm.IsPrincipalRemainingZeroCondition,"",_xlpm.Payment))),
_xlpm.Calculation
)</f>
        <v/>
      </c>
      <c r="E421" s="100" t="str">
        <f t="shared" si="47"/>
        <v/>
      </c>
      <c r="F421" s="100" t="str" cm="1">
        <f t="array" ref="F421">_xlfn.LET(
_xlpm.InterestCalculation,$H420*($C421/12),
_xlpm.IsPrincipalRemainingZeroCondition,ROUND($H420,2)=0,
_xlpm.IsPrincipalRemainingBlankCondition,$H420="",
_xlpm.IsPeriodBlankCondition,ISBLANK($A421),
_xlpm.Calculation,IF(_xlpm.IsPeriodBlankCondition,"",IF(_xlpm.IsPrincipalRemainingBlankCondition,"",IF(_xlpm.IsPrincipalRemainingZeroCondition,"",_xlpm.InterestCalculation))),
_xlpm.Calculation
)</f>
        <v/>
      </c>
      <c r="G421" s="100" t="str">
        <f t="shared" si="42"/>
        <v/>
      </c>
      <c r="H421" s="100" t="str">
        <f t="shared" si="43"/>
        <v/>
      </c>
      <c r="I421" s="100" t="str">
        <f t="shared" si="44"/>
        <v/>
      </c>
      <c r="J421" s="100" t="str">
        <f t="shared" si="45"/>
        <v/>
      </c>
      <c r="K421" s="100" t="str">
        <f t="shared" si="48"/>
        <v/>
      </c>
      <c r="N421" s="100"/>
    </row>
    <row r="422" spans="2:14" x14ac:dyDescent="0.3">
      <c r="B422" s="116" t="str">
        <f t="shared" si="46"/>
        <v/>
      </c>
      <c r="C422" s="152" t="str">
        <f>IF(ISBLANK($A422),"",'Variable Rate Mortgage Schedule'!$C425)</f>
        <v/>
      </c>
      <c r="D422" s="153" t="str">
        <f>_xlfn.LET(
_xlpm.Payment,IF(OR($C422&lt;&gt;$C421,$C421=""),-PMT($C422/12,COUNT($A422:$A$625),$H421),$D421),
_xlpm.IsPrincipalRemainingZeroCondition,ROUND($H421,2)=0,
_xlpm.IsPrincipalRemainingBlankCondition,$H421="",
_xlpm.IsPeriodBlankCondition,ISBLANK($A422),
_xlpm.Calculation,IF(_xlpm.IsPeriodBlankCondition,"",IF(_xlpm.IsPrincipalRemainingBlankCondition,"",IF(_xlpm.IsPrincipalRemainingZeroCondition,"",_xlpm.Payment))),
_xlpm.Calculation
)</f>
        <v/>
      </c>
      <c r="E422" s="100" t="str">
        <f t="shared" si="47"/>
        <v/>
      </c>
      <c r="F422" s="100" t="str" cm="1">
        <f t="array" ref="F422">_xlfn.LET(
_xlpm.InterestCalculation,$H421*($C422/12),
_xlpm.IsPrincipalRemainingZeroCondition,ROUND($H421,2)=0,
_xlpm.IsPrincipalRemainingBlankCondition,$H421="",
_xlpm.IsPeriodBlankCondition,ISBLANK($A422),
_xlpm.Calculation,IF(_xlpm.IsPeriodBlankCondition,"",IF(_xlpm.IsPrincipalRemainingBlankCondition,"",IF(_xlpm.IsPrincipalRemainingZeroCondition,"",_xlpm.InterestCalculation))),
_xlpm.Calculation
)</f>
        <v/>
      </c>
      <c r="G422" s="100" t="str">
        <f t="shared" si="42"/>
        <v/>
      </c>
      <c r="H422" s="100" t="str">
        <f t="shared" si="43"/>
        <v/>
      </c>
      <c r="I422" s="100" t="str">
        <f t="shared" si="44"/>
        <v/>
      </c>
      <c r="J422" s="100" t="str">
        <f t="shared" si="45"/>
        <v/>
      </c>
      <c r="K422" s="100" t="str">
        <f t="shared" si="48"/>
        <v/>
      </c>
      <c r="N422" s="100"/>
    </row>
    <row r="423" spans="2:14" x14ac:dyDescent="0.3">
      <c r="B423" s="116" t="str">
        <f t="shared" si="46"/>
        <v/>
      </c>
      <c r="C423" s="152" t="str">
        <f>IF(ISBLANK($A423),"",'Variable Rate Mortgage Schedule'!$C426)</f>
        <v/>
      </c>
      <c r="D423" s="153" t="str">
        <f>_xlfn.LET(
_xlpm.Payment,IF(OR($C423&lt;&gt;$C422,$C422=""),-PMT($C423/12,COUNT($A423:$A$625),$H422),$D422),
_xlpm.IsPrincipalRemainingZeroCondition,ROUND($H422,2)=0,
_xlpm.IsPrincipalRemainingBlankCondition,$H422="",
_xlpm.IsPeriodBlankCondition,ISBLANK($A423),
_xlpm.Calculation,IF(_xlpm.IsPeriodBlankCondition,"",IF(_xlpm.IsPrincipalRemainingBlankCondition,"",IF(_xlpm.IsPrincipalRemainingZeroCondition,"",_xlpm.Payment))),
_xlpm.Calculation
)</f>
        <v/>
      </c>
      <c r="E423" s="100" t="str">
        <f t="shared" si="47"/>
        <v/>
      </c>
      <c r="F423" s="100" t="str" cm="1">
        <f t="array" ref="F423">_xlfn.LET(
_xlpm.InterestCalculation,$H422*($C423/12),
_xlpm.IsPrincipalRemainingZeroCondition,ROUND($H422,2)=0,
_xlpm.IsPrincipalRemainingBlankCondition,$H422="",
_xlpm.IsPeriodBlankCondition,ISBLANK($A423),
_xlpm.Calculation,IF(_xlpm.IsPeriodBlankCondition,"",IF(_xlpm.IsPrincipalRemainingBlankCondition,"",IF(_xlpm.IsPrincipalRemainingZeroCondition,"",_xlpm.InterestCalculation))),
_xlpm.Calculation
)</f>
        <v/>
      </c>
      <c r="G423" s="100" t="str">
        <f t="shared" si="42"/>
        <v/>
      </c>
      <c r="H423" s="100" t="str">
        <f t="shared" si="43"/>
        <v/>
      </c>
      <c r="I423" s="100" t="str">
        <f t="shared" si="44"/>
        <v/>
      </c>
      <c r="J423" s="100" t="str">
        <f t="shared" si="45"/>
        <v/>
      </c>
      <c r="K423" s="100" t="str">
        <f t="shared" si="48"/>
        <v/>
      </c>
      <c r="N423" s="100"/>
    </row>
    <row r="424" spans="2:14" x14ac:dyDescent="0.3">
      <c r="B424" s="116" t="str">
        <f t="shared" si="46"/>
        <v/>
      </c>
      <c r="C424" s="152" t="str">
        <f>IF(ISBLANK($A424),"",'Variable Rate Mortgage Schedule'!$C427)</f>
        <v/>
      </c>
      <c r="D424" s="153" t="str">
        <f>_xlfn.LET(
_xlpm.Payment,IF(OR($C424&lt;&gt;$C423,$C423=""),-PMT($C424/12,COUNT($A424:$A$625),$H423),$D423),
_xlpm.IsPrincipalRemainingZeroCondition,ROUND($H423,2)=0,
_xlpm.IsPrincipalRemainingBlankCondition,$H423="",
_xlpm.IsPeriodBlankCondition,ISBLANK($A424),
_xlpm.Calculation,IF(_xlpm.IsPeriodBlankCondition,"",IF(_xlpm.IsPrincipalRemainingBlankCondition,"",IF(_xlpm.IsPrincipalRemainingZeroCondition,"",_xlpm.Payment))),
_xlpm.Calculation
)</f>
        <v/>
      </c>
      <c r="E424" s="100" t="str">
        <f t="shared" si="47"/>
        <v/>
      </c>
      <c r="F424" s="100" t="str" cm="1">
        <f t="array" ref="F424">_xlfn.LET(
_xlpm.InterestCalculation,$H423*($C424/12),
_xlpm.IsPrincipalRemainingZeroCondition,ROUND($H423,2)=0,
_xlpm.IsPrincipalRemainingBlankCondition,$H423="",
_xlpm.IsPeriodBlankCondition,ISBLANK($A424),
_xlpm.Calculation,IF(_xlpm.IsPeriodBlankCondition,"",IF(_xlpm.IsPrincipalRemainingBlankCondition,"",IF(_xlpm.IsPrincipalRemainingZeroCondition,"",_xlpm.InterestCalculation))),
_xlpm.Calculation
)</f>
        <v/>
      </c>
      <c r="G424" s="100" t="str">
        <f t="shared" si="42"/>
        <v/>
      </c>
      <c r="H424" s="100" t="str">
        <f t="shared" si="43"/>
        <v/>
      </c>
      <c r="I424" s="100" t="str">
        <f t="shared" si="44"/>
        <v/>
      </c>
      <c r="J424" s="100" t="str">
        <f t="shared" si="45"/>
        <v/>
      </c>
      <c r="K424" s="100" t="str">
        <f t="shared" si="48"/>
        <v/>
      </c>
      <c r="N424" s="100"/>
    </row>
    <row r="425" spans="2:14" x14ac:dyDescent="0.3">
      <c r="B425" s="116" t="str">
        <f t="shared" si="46"/>
        <v/>
      </c>
      <c r="C425" s="152" t="str">
        <f>IF(ISBLANK($A425),"",'Variable Rate Mortgage Schedule'!$C428)</f>
        <v/>
      </c>
      <c r="D425" s="153" t="str">
        <f>_xlfn.LET(
_xlpm.Payment,IF(OR($C425&lt;&gt;$C424,$C424=""),-PMT($C425/12,COUNT($A425:$A$625),$H424),$D424),
_xlpm.IsPrincipalRemainingZeroCondition,ROUND($H424,2)=0,
_xlpm.IsPrincipalRemainingBlankCondition,$H424="",
_xlpm.IsPeriodBlankCondition,ISBLANK($A425),
_xlpm.Calculation,IF(_xlpm.IsPeriodBlankCondition,"",IF(_xlpm.IsPrincipalRemainingBlankCondition,"",IF(_xlpm.IsPrincipalRemainingZeroCondition,"",_xlpm.Payment))),
_xlpm.Calculation
)</f>
        <v/>
      </c>
      <c r="E425" s="100" t="str">
        <f t="shared" si="47"/>
        <v/>
      </c>
      <c r="F425" s="100" t="str" cm="1">
        <f t="array" ref="F425">_xlfn.LET(
_xlpm.InterestCalculation,$H424*($C425/12),
_xlpm.IsPrincipalRemainingZeroCondition,ROUND($H424,2)=0,
_xlpm.IsPrincipalRemainingBlankCondition,$H424="",
_xlpm.IsPeriodBlankCondition,ISBLANK($A425),
_xlpm.Calculation,IF(_xlpm.IsPeriodBlankCondition,"",IF(_xlpm.IsPrincipalRemainingBlankCondition,"",IF(_xlpm.IsPrincipalRemainingZeroCondition,"",_xlpm.InterestCalculation))),
_xlpm.Calculation
)</f>
        <v/>
      </c>
      <c r="G425" s="100" t="str">
        <f t="shared" si="42"/>
        <v/>
      </c>
      <c r="H425" s="100" t="str">
        <f t="shared" si="43"/>
        <v/>
      </c>
      <c r="I425" s="100" t="str">
        <f t="shared" si="44"/>
        <v/>
      </c>
      <c r="J425" s="100" t="str">
        <f t="shared" si="45"/>
        <v/>
      </c>
      <c r="K425" s="100" t="str">
        <f t="shared" si="48"/>
        <v/>
      </c>
      <c r="N425" s="100"/>
    </row>
    <row r="426" spans="2:14" x14ac:dyDescent="0.3">
      <c r="B426" s="116" t="str">
        <f t="shared" si="46"/>
        <v/>
      </c>
      <c r="C426" s="152" t="str">
        <f>IF(ISBLANK($A426),"",'Variable Rate Mortgage Schedule'!$C429)</f>
        <v/>
      </c>
      <c r="D426" s="153" t="str">
        <f>_xlfn.LET(
_xlpm.Payment,IF(OR($C426&lt;&gt;$C425,$C425=""),-PMT($C426/12,COUNT($A426:$A$625),$H425),$D425),
_xlpm.IsPrincipalRemainingZeroCondition,ROUND($H425,2)=0,
_xlpm.IsPrincipalRemainingBlankCondition,$H425="",
_xlpm.IsPeriodBlankCondition,ISBLANK($A426),
_xlpm.Calculation,IF(_xlpm.IsPeriodBlankCondition,"",IF(_xlpm.IsPrincipalRemainingBlankCondition,"",IF(_xlpm.IsPrincipalRemainingZeroCondition,"",_xlpm.Payment))),
_xlpm.Calculation
)</f>
        <v/>
      </c>
      <c r="E426" s="100" t="str">
        <f t="shared" si="47"/>
        <v/>
      </c>
      <c r="F426" s="100" t="str" cm="1">
        <f t="array" ref="F426">_xlfn.LET(
_xlpm.InterestCalculation,$H425*($C426/12),
_xlpm.IsPrincipalRemainingZeroCondition,ROUND($H425,2)=0,
_xlpm.IsPrincipalRemainingBlankCondition,$H425="",
_xlpm.IsPeriodBlankCondition,ISBLANK($A426),
_xlpm.Calculation,IF(_xlpm.IsPeriodBlankCondition,"",IF(_xlpm.IsPrincipalRemainingBlankCondition,"",IF(_xlpm.IsPrincipalRemainingZeroCondition,"",_xlpm.InterestCalculation))),
_xlpm.Calculation
)</f>
        <v/>
      </c>
      <c r="G426" s="100" t="str">
        <f t="shared" si="42"/>
        <v/>
      </c>
      <c r="H426" s="100" t="str">
        <f t="shared" si="43"/>
        <v/>
      </c>
      <c r="I426" s="100" t="str">
        <f t="shared" si="44"/>
        <v/>
      </c>
      <c r="J426" s="100" t="str">
        <f t="shared" si="45"/>
        <v/>
      </c>
      <c r="K426" s="100" t="str">
        <f t="shared" si="48"/>
        <v/>
      </c>
      <c r="N426" s="100"/>
    </row>
    <row r="427" spans="2:14" x14ac:dyDescent="0.3">
      <c r="B427" s="116" t="str">
        <f t="shared" si="46"/>
        <v/>
      </c>
      <c r="C427" s="152" t="str">
        <f>IF(ISBLANK($A427),"",'Variable Rate Mortgage Schedule'!$C430)</f>
        <v/>
      </c>
      <c r="D427" s="153" t="str">
        <f>_xlfn.LET(
_xlpm.Payment,IF(OR($C427&lt;&gt;$C426,$C426=""),-PMT($C427/12,COUNT($A427:$A$625),$H426),$D426),
_xlpm.IsPrincipalRemainingZeroCondition,ROUND($H426,2)=0,
_xlpm.IsPrincipalRemainingBlankCondition,$H426="",
_xlpm.IsPeriodBlankCondition,ISBLANK($A427),
_xlpm.Calculation,IF(_xlpm.IsPeriodBlankCondition,"",IF(_xlpm.IsPrincipalRemainingBlankCondition,"",IF(_xlpm.IsPrincipalRemainingZeroCondition,"",_xlpm.Payment))),
_xlpm.Calculation
)</f>
        <v/>
      </c>
      <c r="E427" s="100" t="str">
        <f t="shared" si="47"/>
        <v/>
      </c>
      <c r="F427" s="100" t="str" cm="1">
        <f t="array" ref="F427">_xlfn.LET(
_xlpm.InterestCalculation,$H426*($C427/12),
_xlpm.IsPrincipalRemainingZeroCondition,ROUND($H426,2)=0,
_xlpm.IsPrincipalRemainingBlankCondition,$H426="",
_xlpm.IsPeriodBlankCondition,ISBLANK($A427),
_xlpm.Calculation,IF(_xlpm.IsPeriodBlankCondition,"",IF(_xlpm.IsPrincipalRemainingBlankCondition,"",IF(_xlpm.IsPrincipalRemainingZeroCondition,"",_xlpm.InterestCalculation))),
_xlpm.Calculation
)</f>
        <v/>
      </c>
      <c r="G427" s="100" t="str">
        <f t="shared" si="42"/>
        <v/>
      </c>
      <c r="H427" s="100" t="str">
        <f t="shared" si="43"/>
        <v/>
      </c>
      <c r="I427" s="100" t="str">
        <f t="shared" si="44"/>
        <v/>
      </c>
      <c r="J427" s="100" t="str">
        <f t="shared" si="45"/>
        <v/>
      </c>
      <c r="K427" s="100" t="str">
        <f t="shared" si="48"/>
        <v/>
      </c>
      <c r="N427" s="100"/>
    </row>
    <row r="428" spans="2:14" x14ac:dyDescent="0.3">
      <c r="B428" s="116" t="str">
        <f t="shared" si="46"/>
        <v/>
      </c>
      <c r="C428" s="152" t="str">
        <f>IF(ISBLANK($A428),"",'Variable Rate Mortgage Schedule'!$C431)</f>
        <v/>
      </c>
      <c r="D428" s="153" t="str">
        <f>_xlfn.LET(
_xlpm.Payment,IF(OR($C428&lt;&gt;$C427,$C427=""),-PMT($C428/12,COUNT($A428:$A$625),$H427),$D427),
_xlpm.IsPrincipalRemainingZeroCondition,ROUND($H427,2)=0,
_xlpm.IsPrincipalRemainingBlankCondition,$H427="",
_xlpm.IsPeriodBlankCondition,ISBLANK($A428),
_xlpm.Calculation,IF(_xlpm.IsPeriodBlankCondition,"",IF(_xlpm.IsPrincipalRemainingBlankCondition,"",IF(_xlpm.IsPrincipalRemainingZeroCondition,"",_xlpm.Payment))),
_xlpm.Calculation
)</f>
        <v/>
      </c>
      <c r="E428" s="100" t="str">
        <f t="shared" si="47"/>
        <v/>
      </c>
      <c r="F428" s="100" t="str" cm="1">
        <f t="array" ref="F428">_xlfn.LET(
_xlpm.InterestCalculation,$H427*($C428/12),
_xlpm.IsPrincipalRemainingZeroCondition,ROUND($H427,2)=0,
_xlpm.IsPrincipalRemainingBlankCondition,$H427="",
_xlpm.IsPeriodBlankCondition,ISBLANK($A428),
_xlpm.Calculation,IF(_xlpm.IsPeriodBlankCondition,"",IF(_xlpm.IsPrincipalRemainingBlankCondition,"",IF(_xlpm.IsPrincipalRemainingZeroCondition,"",_xlpm.InterestCalculation))),
_xlpm.Calculation
)</f>
        <v/>
      </c>
      <c r="G428" s="100" t="str">
        <f t="shared" si="42"/>
        <v/>
      </c>
      <c r="H428" s="100" t="str">
        <f t="shared" si="43"/>
        <v/>
      </c>
      <c r="I428" s="100" t="str">
        <f t="shared" si="44"/>
        <v/>
      </c>
      <c r="J428" s="100" t="str">
        <f t="shared" si="45"/>
        <v/>
      </c>
      <c r="K428" s="100" t="str">
        <f t="shared" si="48"/>
        <v/>
      </c>
      <c r="N428" s="100"/>
    </row>
    <row r="429" spans="2:14" x14ac:dyDescent="0.3">
      <c r="B429" s="116" t="str">
        <f t="shared" si="46"/>
        <v/>
      </c>
      <c r="C429" s="152" t="str">
        <f>IF(ISBLANK($A429),"",'Variable Rate Mortgage Schedule'!$C432)</f>
        <v/>
      </c>
      <c r="D429" s="153" t="str">
        <f>_xlfn.LET(
_xlpm.Payment,IF(OR($C429&lt;&gt;$C428,$C428=""),-PMT($C429/12,COUNT($A429:$A$625),$H428),$D428),
_xlpm.IsPrincipalRemainingZeroCondition,ROUND($H428,2)=0,
_xlpm.IsPrincipalRemainingBlankCondition,$H428="",
_xlpm.IsPeriodBlankCondition,ISBLANK($A429),
_xlpm.Calculation,IF(_xlpm.IsPeriodBlankCondition,"",IF(_xlpm.IsPrincipalRemainingBlankCondition,"",IF(_xlpm.IsPrincipalRemainingZeroCondition,"",_xlpm.Payment))),
_xlpm.Calculation
)</f>
        <v/>
      </c>
      <c r="E429" s="100" t="str">
        <f t="shared" si="47"/>
        <v/>
      </c>
      <c r="F429" s="100" t="str" cm="1">
        <f t="array" ref="F429">_xlfn.LET(
_xlpm.InterestCalculation,$H428*($C429/12),
_xlpm.IsPrincipalRemainingZeroCondition,ROUND($H428,2)=0,
_xlpm.IsPrincipalRemainingBlankCondition,$H428="",
_xlpm.IsPeriodBlankCondition,ISBLANK($A429),
_xlpm.Calculation,IF(_xlpm.IsPeriodBlankCondition,"",IF(_xlpm.IsPrincipalRemainingBlankCondition,"",IF(_xlpm.IsPrincipalRemainingZeroCondition,"",_xlpm.InterestCalculation))),
_xlpm.Calculation
)</f>
        <v/>
      </c>
      <c r="G429" s="100" t="str">
        <f t="shared" si="42"/>
        <v/>
      </c>
      <c r="H429" s="100" t="str">
        <f t="shared" si="43"/>
        <v/>
      </c>
      <c r="I429" s="100" t="str">
        <f t="shared" si="44"/>
        <v/>
      </c>
      <c r="J429" s="100" t="str">
        <f t="shared" si="45"/>
        <v/>
      </c>
      <c r="K429" s="100" t="str">
        <f t="shared" si="48"/>
        <v/>
      </c>
      <c r="N429" s="100"/>
    </row>
    <row r="430" spans="2:14" x14ac:dyDescent="0.3">
      <c r="B430" s="116" t="str">
        <f t="shared" si="46"/>
        <v/>
      </c>
      <c r="C430" s="152" t="str">
        <f>IF(ISBLANK($A430),"",'Variable Rate Mortgage Schedule'!$C433)</f>
        <v/>
      </c>
      <c r="D430" s="153" t="str">
        <f>_xlfn.LET(
_xlpm.Payment,IF(OR($C430&lt;&gt;$C429,$C429=""),-PMT($C430/12,COUNT($A430:$A$625),$H429),$D429),
_xlpm.IsPrincipalRemainingZeroCondition,ROUND($H429,2)=0,
_xlpm.IsPrincipalRemainingBlankCondition,$H429="",
_xlpm.IsPeriodBlankCondition,ISBLANK($A430),
_xlpm.Calculation,IF(_xlpm.IsPeriodBlankCondition,"",IF(_xlpm.IsPrincipalRemainingBlankCondition,"",IF(_xlpm.IsPrincipalRemainingZeroCondition,"",_xlpm.Payment))),
_xlpm.Calculation
)</f>
        <v/>
      </c>
      <c r="E430" s="100" t="str">
        <f t="shared" si="47"/>
        <v/>
      </c>
      <c r="F430" s="100" t="str" cm="1">
        <f t="array" ref="F430">_xlfn.LET(
_xlpm.InterestCalculation,$H429*($C430/12),
_xlpm.IsPrincipalRemainingZeroCondition,ROUND($H429,2)=0,
_xlpm.IsPrincipalRemainingBlankCondition,$H429="",
_xlpm.IsPeriodBlankCondition,ISBLANK($A430),
_xlpm.Calculation,IF(_xlpm.IsPeriodBlankCondition,"",IF(_xlpm.IsPrincipalRemainingBlankCondition,"",IF(_xlpm.IsPrincipalRemainingZeroCondition,"",_xlpm.InterestCalculation))),
_xlpm.Calculation
)</f>
        <v/>
      </c>
      <c r="G430" s="100" t="str">
        <f t="shared" si="42"/>
        <v/>
      </c>
      <c r="H430" s="100" t="str">
        <f t="shared" si="43"/>
        <v/>
      </c>
      <c r="I430" s="100" t="str">
        <f t="shared" si="44"/>
        <v/>
      </c>
      <c r="J430" s="100" t="str">
        <f t="shared" si="45"/>
        <v/>
      </c>
      <c r="K430" s="100" t="str">
        <f t="shared" si="48"/>
        <v/>
      </c>
      <c r="N430" s="100"/>
    </row>
    <row r="431" spans="2:14" x14ac:dyDescent="0.3">
      <c r="B431" s="116" t="str">
        <f t="shared" si="46"/>
        <v/>
      </c>
      <c r="C431" s="152" t="str">
        <f>IF(ISBLANK($A431),"",'Variable Rate Mortgage Schedule'!$C434)</f>
        <v/>
      </c>
      <c r="D431" s="153" t="str">
        <f>_xlfn.LET(
_xlpm.Payment,IF(OR($C431&lt;&gt;$C430,$C430=""),-PMT($C431/12,COUNT($A431:$A$625),$H430),$D430),
_xlpm.IsPrincipalRemainingZeroCondition,ROUND($H430,2)=0,
_xlpm.IsPrincipalRemainingBlankCondition,$H430="",
_xlpm.IsPeriodBlankCondition,ISBLANK($A431),
_xlpm.Calculation,IF(_xlpm.IsPeriodBlankCondition,"",IF(_xlpm.IsPrincipalRemainingBlankCondition,"",IF(_xlpm.IsPrincipalRemainingZeroCondition,"",_xlpm.Payment))),
_xlpm.Calculation
)</f>
        <v/>
      </c>
      <c r="E431" s="100" t="str">
        <f t="shared" si="47"/>
        <v/>
      </c>
      <c r="F431" s="100" t="str" cm="1">
        <f t="array" ref="F431">_xlfn.LET(
_xlpm.InterestCalculation,$H430*($C431/12),
_xlpm.IsPrincipalRemainingZeroCondition,ROUND($H430,2)=0,
_xlpm.IsPrincipalRemainingBlankCondition,$H430="",
_xlpm.IsPeriodBlankCondition,ISBLANK($A431),
_xlpm.Calculation,IF(_xlpm.IsPeriodBlankCondition,"",IF(_xlpm.IsPrincipalRemainingBlankCondition,"",IF(_xlpm.IsPrincipalRemainingZeroCondition,"",_xlpm.InterestCalculation))),
_xlpm.Calculation
)</f>
        <v/>
      </c>
      <c r="G431" s="100" t="str">
        <f t="shared" si="42"/>
        <v/>
      </c>
      <c r="H431" s="100" t="str">
        <f t="shared" si="43"/>
        <v/>
      </c>
      <c r="I431" s="100" t="str">
        <f t="shared" si="44"/>
        <v/>
      </c>
      <c r="J431" s="100" t="str">
        <f t="shared" si="45"/>
        <v/>
      </c>
      <c r="K431" s="100" t="str">
        <f t="shared" si="48"/>
        <v/>
      </c>
      <c r="N431" s="100"/>
    </row>
    <row r="432" spans="2:14" x14ac:dyDescent="0.3">
      <c r="B432" s="116" t="str">
        <f t="shared" si="46"/>
        <v/>
      </c>
      <c r="C432" s="152" t="str">
        <f>IF(ISBLANK($A432),"",'Variable Rate Mortgage Schedule'!$C435)</f>
        <v/>
      </c>
      <c r="D432" s="153" t="str">
        <f>_xlfn.LET(
_xlpm.Payment,IF(OR($C432&lt;&gt;$C431,$C431=""),-PMT($C432/12,COUNT($A432:$A$625),$H431),$D431),
_xlpm.IsPrincipalRemainingZeroCondition,ROUND($H431,2)=0,
_xlpm.IsPrincipalRemainingBlankCondition,$H431="",
_xlpm.IsPeriodBlankCondition,ISBLANK($A432),
_xlpm.Calculation,IF(_xlpm.IsPeriodBlankCondition,"",IF(_xlpm.IsPrincipalRemainingBlankCondition,"",IF(_xlpm.IsPrincipalRemainingZeroCondition,"",_xlpm.Payment))),
_xlpm.Calculation
)</f>
        <v/>
      </c>
      <c r="E432" s="100" t="str">
        <f t="shared" si="47"/>
        <v/>
      </c>
      <c r="F432" s="100" t="str" cm="1">
        <f t="array" ref="F432">_xlfn.LET(
_xlpm.InterestCalculation,$H431*($C432/12),
_xlpm.IsPrincipalRemainingZeroCondition,ROUND($H431,2)=0,
_xlpm.IsPrincipalRemainingBlankCondition,$H431="",
_xlpm.IsPeriodBlankCondition,ISBLANK($A432),
_xlpm.Calculation,IF(_xlpm.IsPeriodBlankCondition,"",IF(_xlpm.IsPrincipalRemainingBlankCondition,"",IF(_xlpm.IsPrincipalRemainingZeroCondition,"",_xlpm.InterestCalculation))),
_xlpm.Calculation
)</f>
        <v/>
      </c>
      <c r="G432" s="100" t="str">
        <f t="shared" si="42"/>
        <v/>
      </c>
      <c r="H432" s="100" t="str">
        <f t="shared" si="43"/>
        <v/>
      </c>
      <c r="I432" s="100" t="str">
        <f t="shared" si="44"/>
        <v/>
      </c>
      <c r="J432" s="100" t="str">
        <f t="shared" si="45"/>
        <v/>
      </c>
      <c r="K432" s="100" t="str">
        <f t="shared" si="48"/>
        <v/>
      </c>
      <c r="N432" s="100"/>
    </row>
    <row r="433" spans="2:14" x14ac:dyDescent="0.3">
      <c r="B433" s="116" t="str">
        <f t="shared" si="46"/>
        <v/>
      </c>
      <c r="C433" s="152" t="str">
        <f>IF(ISBLANK($A433),"",'Variable Rate Mortgage Schedule'!$C436)</f>
        <v/>
      </c>
      <c r="D433" s="153" t="str">
        <f>_xlfn.LET(
_xlpm.Payment,IF(OR($C433&lt;&gt;$C432,$C432=""),-PMT($C433/12,COUNT($A433:$A$625),$H432),$D432),
_xlpm.IsPrincipalRemainingZeroCondition,ROUND($H432,2)=0,
_xlpm.IsPrincipalRemainingBlankCondition,$H432="",
_xlpm.IsPeriodBlankCondition,ISBLANK($A433),
_xlpm.Calculation,IF(_xlpm.IsPeriodBlankCondition,"",IF(_xlpm.IsPrincipalRemainingBlankCondition,"",IF(_xlpm.IsPrincipalRemainingZeroCondition,"",_xlpm.Payment))),
_xlpm.Calculation
)</f>
        <v/>
      </c>
      <c r="E433" s="100" t="str">
        <f t="shared" si="47"/>
        <v/>
      </c>
      <c r="F433" s="100" t="str" cm="1">
        <f t="array" ref="F433">_xlfn.LET(
_xlpm.InterestCalculation,$H432*($C433/12),
_xlpm.IsPrincipalRemainingZeroCondition,ROUND($H432,2)=0,
_xlpm.IsPrincipalRemainingBlankCondition,$H432="",
_xlpm.IsPeriodBlankCondition,ISBLANK($A433),
_xlpm.Calculation,IF(_xlpm.IsPeriodBlankCondition,"",IF(_xlpm.IsPrincipalRemainingBlankCondition,"",IF(_xlpm.IsPrincipalRemainingZeroCondition,"",_xlpm.InterestCalculation))),
_xlpm.Calculation
)</f>
        <v/>
      </c>
      <c r="G433" s="100" t="str">
        <f t="shared" si="42"/>
        <v/>
      </c>
      <c r="H433" s="100" t="str">
        <f t="shared" si="43"/>
        <v/>
      </c>
      <c r="I433" s="100" t="str">
        <f t="shared" si="44"/>
        <v/>
      </c>
      <c r="J433" s="100" t="str">
        <f t="shared" si="45"/>
        <v/>
      </c>
      <c r="K433" s="100" t="str">
        <f t="shared" si="48"/>
        <v/>
      </c>
      <c r="N433" s="100"/>
    </row>
    <row r="434" spans="2:14" x14ac:dyDescent="0.3">
      <c r="B434" s="116" t="str">
        <f t="shared" si="46"/>
        <v/>
      </c>
      <c r="C434" s="152" t="str">
        <f>IF(ISBLANK($A434),"",'Variable Rate Mortgage Schedule'!$C437)</f>
        <v/>
      </c>
      <c r="D434" s="153" t="str">
        <f>_xlfn.LET(
_xlpm.Payment,IF(OR($C434&lt;&gt;$C433,$C433=""),-PMT($C434/12,COUNT($A434:$A$625),$H433),$D433),
_xlpm.IsPrincipalRemainingZeroCondition,ROUND($H433,2)=0,
_xlpm.IsPrincipalRemainingBlankCondition,$H433="",
_xlpm.IsPeriodBlankCondition,ISBLANK($A434),
_xlpm.Calculation,IF(_xlpm.IsPeriodBlankCondition,"",IF(_xlpm.IsPrincipalRemainingBlankCondition,"",IF(_xlpm.IsPrincipalRemainingZeroCondition,"",_xlpm.Payment))),
_xlpm.Calculation
)</f>
        <v/>
      </c>
      <c r="E434" s="100" t="str">
        <f t="shared" si="47"/>
        <v/>
      </c>
      <c r="F434" s="100" t="str" cm="1">
        <f t="array" ref="F434">_xlfn.LET(
_xlpm.InterestCalculation,$H433*($C434/12),
_xlpm.IsPrincipalRemainingZeroCondition,ROUND($H433,2)=0,
_xlpm.IsPrincipalRemainingBlankCondition,$H433="",
_xlpm.IsPeriodBlankCondition,ISBLANK($A434),
_xlpm.Calculation,IF(_xlpm.IsPeriodBlankCondition,"",IF(_xlpm.IsPrincipalRemainingBlankCondition,"",IF(_xlpm.IsPrincipalRemainingZeroCondition,"",_xlpm.InterestCalculation))),
_xlpm.Calculation
)</f>
        <v/>
      </c>
      <c r="G434" s="100" t="str">
        <f t="shared" si="42"/>
        <v/>
      </c>
      <c r="H434" s="100" t="str">
        <f t="shared" si="43"/>
        <v/>
      </c>
      <c r="I434" s="100" t="str">
        <f t="shared" si="44"/>
        <v/>
      </c>
      <c r="J434" s="100" t="str">
        <f t="shared" si="45"/>
        <v/>
      </c>
      <c r="K434" s="100" t="str">
        <f t="shared" si="48"/>
        <v/>
      </c>
      <c r="N434" s="100"/>
    </row>
    <row r="435" spans="2:14" x14ac:dyDescent="0.3">
      <c r="B435" s="116" t="str">
        <f t="shared" si="46"/>
        <v/>
      </c>
      <c r="C435" s="152" t="str">
        <f>IF(ISBLANK($A435),"",'Variable Rate Mortgage Schedule'!$C438)</f>
        <v/>
      </c>
      <c r="D435" s="153" t="str">
        <f>_xlfn.LET(
_xlpm.Payment,IF(OR($C435&lt;&gt;$C434,$C434=""),-PMT($C435/12,COUNT($A435:$A$625),$H434),$D434),
_xlpm.IsPrincipalRemainingZeroCondition,ROUND($H434,2)=0,
_xlpm.IsPrincipalRemainingBlankCondition,$H434="",
_xlpm.IsPeriodBlankCondition,ISBLANK($A435),
_xlpm.Calculation,IF(_xlpm.IsPeriodBlankCondition,"",IF(_xlpm.IsPrincipalRemainingBlankCondition,"",IF(_xlpm.IsPrincipalRemainingZeroCondition,"",_xlpm.Payment))),
_xlpm.Calculation
)</f>
        <v/>
      </c>
      <c r="E435" s="100" t="str">
        <f t="shared" si="47"/>
        <v/>
      </c>
      <c r="F435" s="100" t="str" cm="1">
        <f t="array" ref="F435">_xlfn.LET(
_xlpm.InterestCalculation,$H434*($C435/12),
_xlpm.IsPrincipalRemainingZeroCondition,ROUND($H434,2)=0,
_xlpm.IsPrincipalRemainingBlankCondition,$H434="",
_xlpm.IsPeriodBlankCondition,ISBLANK($A435),
_xlpm.Calculation,IF(_xlpm.IsPeriodBlankCondition,"",IF(_xlpm.IsPrincipalRemainingBlankCondition,"",IF(_xlpm.IsPrincipalRemainingZeroCondition,"",_xlpm.InterestCalculation))),
_xlpm.Calculation
)</f>
        <v/>
      </c>
      <c r="G435" s="100" t="str">
        <f t="shared" si="42"/>
        <v/>
      </c>
      <c r="H435" s="100" t="str">
        <f t="shared" si="43"/>
        <v/>
      </c>
      <c r="I435" s="100" t="str">
        <f t="shared" si="44"/>
        <v/>
      </c>
      <c r="J435" s="100" t="str">
        <f t="shared" si="45"/>
        <v/>
      </c>
      <c r="K435" s="100" t="str">
        <f t="shared" si="48"/>
        <v/>
      </c>
      <c r="N435" s="100"/>
    </row>
    <row r="436" spans="2:14" x14ac:dyDescent="0.3">
      <c r="B436" s="116" t="str">
        <f t="shared" si="46"/>
        <v/>
      </c>
      <c r="C436" s="152" t="str">
        <f>IF(ISBLANK($A436),"",'Variable Rate Mortgage Schedule'!$C439)</f>
        <v/>
      </c>
      <c r="D436" s="153" t="str">
        <f>_xlfn.LET(
_xlpm.Payment,IF(OR($C436&lt;&gt;$C435,$C435=""),-PMT($C436/12,COUNT($A436:$A$625),$H435),$D435),
_xlpm.IsPrincipalRemainingZeroCondition,ROUND($H435,2)=0,
_xlpm.IsPrincipalRemainingBlankCondition,$H435="",
_xlpm.IsPeriodBlankCondition,ISBLANK($A436),
_xlpm.Calculation,IF(_xlpm.IsPeriodBlankCondition,"",IF(_xlpm.IsPrincipalRemainingBlankCondition,"",IF(_xlpm.IsPrincipalRemainingZeroCondition,"",_xlpm.Payment))),
_xlpm.Calculation
)</f>
        <v/>
      </c>
      <c r="E436" s="100" t="str">
        <f t="shared" si="47"/>
        <v/>
      </c>
      <c r="F436" s="100" t="str" cm="1">
        <f t="array" ref="F436">_xlfn.LET(
_xlpm.InterestCalculation,$H435*($C436/12),
_xlpm.IsPrincipalRemainingZeroCondition,ROUND($H435,2)=0,
_xlpm.IsPrincipalRemainingBlankCondition,$H435="",
_xlpm.IsPeriodBlankCondition,ISBLANK($A436),
_xlpm.Calculation,IF(_xlpm.IsPeriodBlankCondition,"",IF(_xlpm.IsPrincipalRemainingBlankCondition,"",IF(_xlpm.IsPrincipalRemainingZeroCondition,"",_xlpm.InterestCalculation))),
_xlpm.Calculation
)</f>
        <v/>
      </c>
      <c r="G436" s="100" t="str">
        <f t="shared" si="42"/>
        <v/>
      </c>
      <c r="H436" s="100" t="str">
        <f t="shared" si="43"/>
        <v/>
      </c>
      <c r="I436" s="100" t="str">
        <f t="shared" si="44"/>
        <v/>
      </c>
      <c r="J436" s="100" t="str">
        <f t="shared" si="45"/>
        <v/>
      </c>
      <c r="K436" s="100" t="str">
        <f t="shared" si="48"/>
        <v/>
      </c>
      <c r="N436" s="100"/>
    </row>
    <row r="437" spans="2:14" x14ac:dyDescent="0.3">
      <c r="B437" s="116" t="str">
        <f t="shared" si="46"/>
        <v/>
      </c>
      <c r="C437" s="152" t="str">
        <f>IF(ISBLANK($A437),"",'Variable Rate Mortgage Schedule'!$C440)</f>
        <v/>
      </c>
      <c r="D437" s="153" t="str">
        <f>_xlfn.LET(
_xlpm.Payment,IF(OR($C437&lt;&gt;$C436,$C436=""),-PMT($C437/12,COUNT($A437:$A$625),$H436),$D436),
_xlpm.IsPrincipalRemainingZeroCondition,ROUND($H436,2)=0,
_xlpm.IsPrincipalRemainingBlankCondition,$H436="",
_xlpm.IsPeriodBlankCondition,ISBLANK($A437),
_xlpm.Calculation,IF(_xlpm.IsPeriodBlankCondition,"",IF(_xlpm.IsPrincipalRemainingBlankCondition,"",IF(_xlpm.IsPrincipalRemainingZeroCondition,"",_xlpm.Payment))),
_xlpm.Calculation
)</f>
        <v/>
      </c>
      <c r="E437" s="100" t="str">
        <f t="shared" si="47"/>
        <v/>
      </c>
      <c r="F437" s="100" t="str" cm="1">
        <f t="array" ref="F437">_xlfn.LET(
_xlpm.InterestCalculation,$H436*($C437/12),
_xlpm.IsPrincipalRemainingZeroCondition,ROUND($H436,2)=0,
_xlpm.IsPrincipalRemainingBlankCondition,$H436="",
_xlpm.IsPeriodBlankCondition,ISBLANK($A437),
_xlpm.Calculation,IF(_xlpm.IsPeriodBlankCondition,"",IF(_xlpm.IsPrincipalRemainingBlankCondition,"",IF(_xlpm.IsPrincipalRemainingZeroCondition,"",_xlpm.InterestCalculation))),
_xlpm.Calculation
)</f>
        <v/>
      </c>
      <c r="G437" s="100" t="str">
        <f t="shared" si="42"/>
        <v/>
      </c>
      <c r="H437" s="100" t="str">
        <f t="shared" si="43"/>
        <v/>
      </c>
      <c r="I437" s="100" t="str">
        <f t="shared" si="44"/>
        <v/>
      </c>
      <c r="J437" s="100" t="str">
        <f t="shared" si="45"/>
        <v/>
      </c>
      <c r="K437" s="100" t="str">
        <f t="shared" si="48"/>
        <v/>
      </c>
      <c r="N437" s="100"/>
    </row>
    <row r="438" spans="2:14" x14ac:dyDescent="0.3">
      <c r="B438" s="116" t="str">
        <f t="shared" si="46"/>
        <v/>
      </c>
      <c r="C438" s="152" t="str">
        <f>IF(ISBLANK($A438),"",'Variable Rate Mortgage Schedule'!$C441)</f>
        <v/>
      </c>
      <c r="D438" s="153" t="str">
        <f>_xlfn.LET(
_xlpm.Payment,IF(OR($C438&lt;&gt;$C437,$C437=""),-PMT($C438/12,COUNT($A438:$A$625),$H437),$D437),
_xlpm.IsPrincipalRemainingZeroCondition,ROUND($H437,2)=0,
_xlpm.IsPrincipalRemainingBlankCondition,$H437="",
_xlpm.IsPeriodBlankCondition,ISBLANK($A438),
_xlpm.Calculation,IF(_xlpm.IsPeriodBlankCondition,"",IF(_xlpm.IsPrincipalRemainingBlankCondition,"",IF(_xlpm.IsPrincipalRemainingZeroCondition,"",_xlpm.Payment))),
_xlpm.Calculation
)</f>
        <v/>
      </c>
      <c r="E438" s="100" t="str">
        <f t="shared" si="47"/>
        <v/>
      </c>
      <c r="F438" s="100" t="str" cm="1">
        <f t="array" ref="F438">_xlfn.LET(
_xlpm.InterestCalculation,$H437*($C438/12),
_xlpm.IsPrincipalRemainingZeroCondition,ROUND($H437,2)=0,
_xlpm.IsPrincipalRemainingBlankCondition,$H437="",
_xlpm.IsPeriodBlankCondition,ISBLANK($A438),
_xlpm.Calculation,IF(_xlpm.IsPeriodBlankCondition,"",IF(_xlpm.IsPrincipalRemainingBlankCondition,"",IF(_xlpm.IsPrincipalRemainingZeroCondition,"",_xlpm.InterestCalculation))),
_xlpm.Calculation
)</f>
        <v/>
      </c>
      <c r="G438" s="100" t="str">
        <f t="shared" si="42"/>
        <v/>
      </c>
      <c r="H438" s="100" t="str">
        <f t="shared" si="43"/>
        <v/>
      </c>
      <c r="I438" s="100" t="str">
        <f t="shared" si="44"/>
        <v/>
      </c>
      <c r="J438" s="100" t="str">
        <f t="shared" si="45"/>
        <v/>
      </c>
      <c r="K438" s="100" t="str">
        <f t="shared" si="48"/>
        <v/>
      </c>
      <c r="N438" s="100"/>
    </row>
    <row r="439" spans="2:14" x14ac:dyDescent="0.3">
      <c r="B439" s="116" t="str">
        <f t="shared" si="46"/>
        <v/>
      </c>
      <c r="C439" s="152" t="str">
        <f>IF(ISBLANK($A439),"",'Variable Rate Mortgage Schedule'!$C442)</f>
        <v/>
      </c>
      <c r="D439" s="153" t="str">
        <f>_xlfn.LET(
_xlpm.Payment,IF(OR($C439&lt;&gt;$C438,$C438=""),-PMT($C439/12,COUNT($A439:$A$625),$H438),$D438),
_xlpm.IsPrincipalRemainingZeroCondition,ROUND($H438,2)=0,
_xlpm.IsPrincipalRemainingBlankCondition,$H438="",
_xlpm.IsPeriodBlankCondition,ISBLANK($A439),
_xlpm.Calculation,IF(_xlpm.IsPeriodBlankCondition,"",IF(_xlpm.IsPrincipalRemainingBlankCondition,"",IF(_xlpm.IsPrincipalRemainingZeroCondition,"",_xlpm.Payment))),
_xlpm.Calculation
)</f>
        <v/>
      </c>
      <c r="E439" s="100" t="str">
        <f t="shared" si="47"/>
        <v/>
      </c>
      <c r="F439" s="100" t="str" cm="1">
        <f t="array" ref="F439">_xlfn.LET(
_xlpm.InterestCalculation,$H438*($C439/12),
_xlpm.IsPrincipalRemainingZeroCondition,ROUND($H438,2)=0,
_xlpm.IsPrincipalRemainingBlankCondition,$H438="",
_xlpm.IsPeriodBlankCondition,ISBLANK($A439),
_xlpm.Calculation,IF(_xlpm.IsPeriodBlankCondition,"",IF(_xlpm.IsPrincipalRemainingBlankCondition,"",IF(_xlpm.IsPrincipalRemainingZeroCondition,"",_xlpm.InterestCalculation))),
_xlpm.Calculation
)</f>
        <v/>
      </c>
      <c r="G439" s="100" t="str">
        <f t="shared" si="42"/>
        <v/>
      </c>
      <c r="H439" s="100" t="str">
        <f t="shared" si="43"/>
        <v/>
      </c>
      <c r="I439" s="100" t="str">
        <f t="shared" si="44"/>
        <v/>
      </c>
      <c r="J439" s="100" t="str">
        <f t="shared" si="45"/>
        <v/>
      </c>
      <c r="K439" s="100" t="str">
        <f t="shared" si="48"/>
        <v/>
      </c>
      <c r="N439" s="100"/>
    </row>
    <row r="440" spans="2:14" x14ac:dyDescent="0.3">
      <c r="B440" s="116" t="str">
        <f t="shared" si="46"/>
        <v/>
      </c>
      <c r="C440" s="152" t="str">
        <f>IF(ISBLANK($A440),"",'Variable Rate Mortgage Schedule'!$C443)</f>
        <v/>
      </c>
      <c r="D440" s="153" t="str">
        <f>_xlfn.LET(
_xlpm.Payment,IF(OR($C440&lt;&gt;$C439,$C439=""),-PMT($C440/12,COUNT($A440:$A$625),$H439),$D439),
_xlpm.IsPrincipalRemainingZeroCondition,ROUND($H439,2)=0,
_xlpm.IsPrincipalRemainingBlankCondition,$H439="",
_xlpm.IsPeriodBlankCondition,ISBLANK($A440),
_xlpm.Calculation,IF(_xlpm.IsPeriodBlankCondition,"",IF(_xlpm.IsPrincipalRemainingBlankCondition,"",IF(_xlpm.IsPrincipalRemainingZeroCondition,"",_xlpm.Payment))),
_xlpm.Calculation
)</f>
        <v/>
      </c>
      <c r="E440" s="100" t="str">
        <f t="shared" si="47"/>
        <v/>
      </c>
      <c r="F440" s="100" t="str" cm="1">
        <f t="array" ref="F440">_xlfn.LET(
_xlpm.InterestCalculation,$H439*($C440/12),
_xlpm.IsPrincipalRemainingZeroCondition,ROUND($H439,2)=0,
_xlpm.IsPrincipalRemainingBlankCondition,$H439="",
_xlpm.IsPeriodBlankCondition,ISBLANK($A440),
_xlpm.Calculation,IF(_xlpm.IsPeriodBlankCondition,"",IF(_xlpm.IsPrincipalRemainingBlankCondition,"",IF(_xlpm.IsPrincipalRemainingZeroCondition,"",_xlpm.InterestCalculation))),
_xlpm.Calculation
)</f>
        <v/>
      </c>
      <c r="G440" s="100" t="str">
        <f t="shared" si="42"/>
        <v/>
      </c>
      <c r="H440" s="100" t="str">
        <f t="shared" si="43"/>
        <v/>
      </c>
      <c r="I440" s="100" t="str">
        <f t="shared" si="44"/>
        <v/>
      </c>
      <c r="J440" s="100" t="str">
        <f t="shared" si="45"/>
        <v/>
      </c>
      <c r="K440" s="100" t="str">
        <f t="shared" si="48"/>
        <v/>
      </c>
      <c r="N440" s="100"/>
    </row>
    <row r="441" spans="2:14" x14ac:dyDescent="0.3">
      <c r="B441" s="116" t="str">
        <f t="shared" si="46"/>
        <v/>
      </c>
      <c r="C441" s="152" t="str">
        <f>IF(ISBLANK($A441),"",'Variable Rate Mortgage Schedule'!$C444)</f>
        <v/>
      </c>
      <c r="D441" s="153" t="str">
        <f>_xlfn.LET(
_xlpm.Payment,IF(OR($C441&lt;&gt;$C440,$C440=""),-PMT($C441/12,COUNT($A441:$A$625),$H440),$D440),
_xlpm.IsPrincipalRemainingZeroCondition,ROUND($H440,2)=0,
_xlpm.IsPrincipalRemainingBlankCondition,$H440="",
_xlpm.IsPeriodBlankCondition,ISBLANK($A441),
_xlpm.Calculation,IF(_xlpm.IsPeriodBlankCondition,"",IF(_xlpm.IsPrincipalRemainingBlankCondition,"",IF(_xlpm.IsPrincipalRemainingZeroCondition,"",_xlpm.Payment))),
_xlpm.Calculation
)</f>
        <v/>
      </c>
      <c r="E441" s="100" t="str">
        <f t="shared" si="47"/>
        <v/>
      </c>
      <c r="F441" s="100" t="str" cm="1">
        <f t="array" ref="F441">_xlfn.LET(
_xlpm.InterestCalculation,$H440*($C441/12),
_xlpm.IsPrincipalRemainingZeroCondition,ROUND($H440,2)=0,
_xlpm.IsPrincipalRemainingBlankCondition,$H440="",
_xlpm.IsPeriodBlankCondition,ISBLANK($A441),
_xlpm.Calculation,IF(_xlpm.IsPeriodBlankCondition,"",IF(_xlpm.IsPrincipalRemainingBlankCondition,"",IF(_xlpm.IsPrincipalRemainingZeroCondition,"",_xlpm.InterestCalculation))),
_xlpm.Calculation
)</f>
        <v/>
      </c>
      <c r="G441" s="100" t="str">
        <f t="shared" si="42"/>
        <v/>
      </c>
      <c r="H441" s="100" t="str">
        <f t="shared" si="43"/>
        <v/>
      </c>
      <c r="I441" s="100" t="str">
        <f t="shared" si="44"/>
        <v/>
      </c>
      <c r="J441" s="100" t="str">
        <f t="shared" si="45"/>
        <v/>
      </c>
      <c r="K441" s="100" t="str">
        <f t="shared" si="48"/>
        <v/>
      </c>
      <c r="N441" s="100"/>
    </row>
    <row r="442" spans="2:14" x14ac:dyDescent="0.3">
      <c r="B442" s="116" t="str">
        <f t="shared" si="46"/>
        <v/>
      </c>
      <c r="C442" s="152" t="str">
        <f>IF(ISBLANK($A442),"",'Variable Rate Mortgage Schedule'!$C445)</f>
        <v/>
      </c>
      <c r="D442" s="153" t="str">
        <f>_xlfn.LET(
_xlpm.Payment,IF(OR($C442&lt;&gt;$C441,$C441=""),-PMT($C442/12,COUNT($A442:$A$625),$H441),$D441),
_xlpm.IsPrincipalRemainingZeroCondition,ROUND($H441,2)=0,
_xlpm.IsPrincipalRemainingBlankCondition,$H441="",
_xlpm.IsPeriodBlankCondition,ISBLANK($A442),
_xlpm.Calculation,IF(_xlpm.IsPeriodBlankCondition,"",IF(_xlpm.IsPrincipalRemainingBlankCondition,"",IF(_xlpm.IsPrincipalRemainingZeroCondition,"",_xlpm.Payment))),
_xlpm.Calculation
)</f>
        <v/>
      </c>
      <c r="E442" s="100" t="str">
        <f t="shared" si="47"/>
        <v/>
      </c>
      <c r="F442" s="100" t="str" cm="1">
        <f t="array" ref="F442">_xlfn.LET(
_xlpm.InterestCalculation,$H441*($C442/12),
_xlpm.IsPrincipalRemainingZeroCondition,ROUND($H441,2)=0,
_xlpm.IsPrincipalRemainingBlankCondition,$H441="",
_xlpm.IsPeriodBlankCondition,ISBLANK($A442),
_xlpm.Calculation,IF(_xlpm.IsPeriodBlankCondition,"",IF(_xlpm.IsPrincipalRemainingBlankCondition,"",IF(_xlpm.IsPrincipalRemainingZeroCondition,"",_xlpm.InterestCalculation))),
_xlpm.Calculation
)</f>
        <v/>
      </c>
      <c r="G442" s="100" t="str">
        <f t="shared" si="42"/>
        <v/>
      </c>
      <c r="H442" s="100" t="str">
        <f t="shared" si="43"/>
        <v/>
      </c>
      <c r="I442" s="100" t="str">
        <f t="shared" si="44"/>
        <v/>
      </c>
      <c r="J442" s="100" t="str">
        <f t="shared" si="45"/>
        <v/>
      </c>
      <c r="K442" s="100" t="str">
        <f t="shared" si="48"/>
        <v/>
      </c>
      <c r="N442" s="100"/>
    </row>
    <row r="443" spans="2:14" x14ac:dyDescent="0.3">
      <c r="B443" s="116" t="str">
        <f t="shared" si="46"/>
        <v/>
      </c>
      <c r="C443" s="152" t="str">
        <f>IF(ISBLANK($A443),"",'Variable Rate Mortgage Schedule'!$C446)</f>
        <v/>
      </c>
      <c r="D443" s="153" t="str">
        <f>_xlfn.LET(
_xlpm.Payment,IF(OR($C443&lt;&gt;$C442,$C442=""),-PMT($C443/12,COUNT($A443:$A$625),$H442),$D442),
_xlpm.IsPrincipalRemainingZeroCondition,ROUND($H442,2)=0,
_xlpm.IsPrincipalRemainingBlankCondition,$H442="",
_xlpm.IsPeriodBlankCondition,ISBLANK($A443),
_xlpm.Calculation,IF(_xlpm.IsPeriodBlankCondition,"",IF(_xlpm.IsPrincipalRemainingBlankCondition,"",IF(_xlpm.IsPrincipalRemainingZeroCondition,"",_xlpm.Payment))),
_xlpm.Calculation
)</f>
        <v/>
      </c>
      <c r="E443" s="100" t="str">
        <f t="shared" si="47"/>
        <v/>
      </c>
      <c r="F443" s="100" t="str" cm="1">
        <f t="array" ref="F443">_xlfn.LET(
_xlpm.InterestCalculation,$H442*($C443/12),
_xlpm.IsPrincipalRemainingZeroCondition,ROUND($H442,2)=0,
_xlpm.IsPrincipalRemainingBlankCondition,$H442="",
_xlpm.IsPeriodBlankCondition,ISBLANK($A443),
_xlpm.Calculation,IF(_xlpm.IsPeriodBlankCondition,"",IF(_xlpm.IsPrincipalRemainingBlankCondition,"",IF(_xlpm.IsPrincipalRemainingZeroCondition,"",_xlpm.InterestCalculation))),
_xlpm.Calculation
)</f>
        <v/>
      </c>
      <c r="G443" s="100" t="str">
        <f t="shared" si="42"/>
        <v/>
      </c>
      <c r="H443" s="100" t="str">
        <f t="shared" si="43"/>
        <v/>
      </c>
      <c r="I443" s="100" t="str">
        <f t="shared" si="44"/>
        <v/>
      </c>
      <c r="J443" s="100" t="str">
        <f t="shared" si="45"/>
        <v/>
      </c>
      <c r="K443" s="100" t="str">
        <f t="shared" si="48"/>
        <v/>
      </c>
      <c r="N443" s="100"/>
    </row>
    <row r="444" spans="2:14" x14ac:dyDescent="0.3">
      <c r="B444" s="116" t="str">
        <f t="shared" si="46"/>
        <v/>
      </c>
      <c r="C444" s="152" t="str">
        <f>IF(ISBLANK($A444),"",'Variable Rate Mortgage Schedule'!$C447)</f>
        <v/>
      </c>
      <c r="D444" s="153" t="str">
        <f>_xlfn.LET(
_xlpm.Payment,IF(OR($C444&lt;&gt;$C443,$C443=""),-PMT($C444/12,COUNT($A444:$A$625),$H443),$D443),
_xlpm.IsPrincipalRemainingZeroCondition,ROUND($H443,2)=0,
_xlpm.IsPrincipalRemainingBlankCondition,$H443="",
_xlpm.IsPeriodBlankCondition,ISBLANK($A444),
_xlpm.Calculation,IF(_xlpm.IsPeriodBlankCondition,"",IF(_xlpm.IsPrincipalRemainingBlankCondition,"",IF(_xlpm.IsPrincipalRemainingZeroCondition,"",_xlpm.Payment))),
_xlpm.Calculation
)</f>
        <v/>
      </c>
      <c r="E444" s="100" t="str">
        <f t="shared" si="47"/>
        <v/>
      </c>
      <c r="F444" s="100" t="str" cm="1">
        <f t="array" ref="F444">_xlfn.LET(
_xlpm.InterestCalculation,$H443*($C444/12),
_xlpm.IsPrincipalRemainingZeroCondition,ROUND($H443,2)=0,
_xlpm.IsPrincipalRemainingBlankCondition,$H443="",
_xlpm.IsPeriodBlankCondition,ISBLANK($A444),
_xlpm.Calculation,IF(_xlpm.IsPeriodBlankCondition,"",IF(_xlpm.IsPrincipalRemainingBlankCondition,"",IF(_xlpm.IsPrincipalRemainingZeroCondition,"",_xlpm.InterestCalculation))),
_xlpm.Calculation
)</f>
        <v/>
      </c>
      <c r="G444" s="100" t="str">
        <f t="shared" si="42"/>
        <v/>
      </c>
      <c r="H444" s="100" t="str">
        <f t="shared" si="43"/>
        <v/>
      </c>
      <c r="I444" s="100" t="str">
        <f t="shared" si="44"/>
        <v/>
      </c>
      <c r="J444" s="100" t="str">
        <f t="shared" si="45"/>
        <v/>
      </c>
      <c r="K444" s="100" t="str">
        <f t="shared" si="48"/>
        <v/>
      </c>
      <c r="N444" s="100"/>
    </row>
    <row r="445" spans="2:14" x14ac:dyDescent="0.3">
      <c r="B445" s="116" t="str">
        <f t="shared" si="46"/>
        <v/>
      </c>
      <c r="C445" s="152" t="str">
        <f>IF(ISBLANK($A445),"",'Variable Rate Mortgage Schedule'!$C448)</f>
        <v/>
      </c>
      <c r="D445" s="153" t="str">
        <f>_xlfn.LET(
_xlpm.Payment,IF(OR($C445&lt;&gt;$C444,$C444=""),-PMT($C445/12,COUNT($A445:$A$625),$H444),$D444),
_xlpm.IsPrincipalRemainingZeroCondition,ROUND($H444,2)=0,
_xlpm.IsPrincipalRemainingBlankCondition,$H444="",
_xlpm.IsPeriodBlankCondition,ISBLANK($A445),
_xlpm.Calculation,IF(_xlpm.IsPeriodBlankCondition,"",IF(_xlpm.IsPrincipalRemainingBlankCondition,"",IF(_xlpm.IsPrincipalRemainingZeroCondition,"",_xlpm.Payment))),
_xlpm.Calculation
)</f>
        <v/>
      </c>
      <c r="E445" s="100" t="str">
        <f t="shared" si="47"/>
        <v/>
      </c>
      <c r="F445" s="100" t="str" cm="1">
        <f t="array" ref="F445">_xlfn.LET(
_xlpm.InterestCalculation,$H444*($C445/12),
_xlpm.IsPrincipalRemainingZeroCondition,ROUND($H444,2)=0,
_xlpm.IsPrincipalRemainingBlankCondition,$H444="",
_xlpm.IsPeriodBlankCondition,ISBLANK($A445),
_xlpm.Calculation,IF(_xlpm.IsPeriodBlankCondition,"",IF(_xlpm.IsPrincipalRemainingBlankCondition,"",IF(_xlpm.IsPrincipalRemainingZeroCondition,"",_xlpm.InterestCalculation))),
_xlpm.Calculation
)</f>
        <v/>
      </c>
      <c r="G445" s="100" t="str">
        <f t="shared" si="42"/>
        <v/>
      </c>
      <c r="H445" s="100" t="str">
        <f t="shared" si="43"/>
        <v/>
      </c>
      <c r="I445" s="100" t="str">
        <f t="shared" si="44"/>
        <v/>
      </c>
      <c r="J445" s="100" t="str">
        <f t="shared" si="45"/>
        <v/>
      </c>
      <c r="K445" s="100" t="str">
        <f t="shared" si="48"/>
        <v/>
      </c>
      <c r="N445" s="100"/>
    </row>
    <row r="446" spans="2:14" x14ac:dyDescent="0.3">
      <c r="B446" s="116" t="str">
        <f t="shared" si="46"/>
        <v/>
      </c>
      <c r="C446" s="152" t="str">
        <f>IF(ISBLANK($A446),"",'Variable Rate Mortgage Schedule'!$C449)</f>
        <v/>
      </c>
      <c r="D446" s="153" t="str">
        <f>_xlfn.LET(
_xlpm.Payment,IF(OR($C446&lt;&gt;$C445,$C445=""),-PMT($C446/12,COUNT($A446:$A$625),$H445),$D445),
_xlpm.IsPrincipalRemainingZeroCondition,ROUND($H445,2)=0,
_xlpm.IsPrincipalRemainingBlankCondition,$H445="",
_xlpm.IsPeriodBlankCondition,ISBLANK($A446),
_xlpm.Calculation,IF(_xlpm.IsPeriodBlankCondition,"",IF(_xlpm.IsPrincipalRemainingBlankCondition,"",IF(_xlpm.IsPrincipalRemainingZeroCondition,"",_xlpm.Payment))),
_xlpm.Calculation
)</f>
        <v/>
      </c>
      <c r="E446" s="100" t="str">
        <f t="shared" si="47"/>
        <v/>
      </c>
      <c r="F446" s="100" t="str" cm="1">
        <f t="array" ref="F446">_xlfn.LET(
_xlpm.InterestCalculation,$H445*($C446/12),
_xlpm.IsPrincipalRemainingZeroCondition,ROUND($H445,2)=0,
_xlpm.IsPrincipalRemainingBlankCondition,$H445="",
_xlpm.IsPeriodBlankCondition,ISBLANK($A446),
_xlpm.Calculation,IF(_xlpm.IsPeriodBlankCondition,"",IF(_xlpm.IsPrincipalRemainingBlankCondition,"",IF(_xlpm.IsPrincipalRemainingZeroCondition,"",_xlpm.InterestCalculation))),
_xlpm.Calculation
)</f>
        <v/>
      </c>
      <c r="G446" s="100" t="str">
        <f t="shared" si="42"/>
        <v/>
      </c>
      <c r="H446" s="100" t="str">
        <f t="shared" si="43"/>
        <v/>
      </c>
      <c r="I446" s="100" t="str">
        <f t="shared" si="44"/>
        <v/>
      </c>
      <c r="J446" s="100" t="str">
        <f t="shared" si="45"/>
        <v/>
      </c>
      <c r="K446" s="100" t="str">
        <f t="shared" si="48"/>
        <v/>
      </c>
      <c r="N446" s="100"/>
    </row>
    <row r="447" spans="2:14" x14ac:dyDescent="0.3">
      <c r="B447" s="116" t="str">
        <f t="shared" si="46"/>
        <v/>
      </c>
      <c r="C447" s="152" t="str">
        <f>IF(ISBLANK($A447),"",'Variable Rate Mortgage Schedule'!$C450)</f>
        <v/>
      </c>
      <c r="D447" s="153" t="str">
        <f>_xlfn.LET(
_xlpm.Payment,IF(OR($C447&lt;&gt;$C446,$C446=""),-PMT($C447/12,COUNT($A447:$A$625),$H446),$D446),
_xlpm.IsPrincipalRemainingZeroCondition,ROUND($H446,2)=0,
_xlpm.IsPrincipalRemainingBlankCondition,$H446="",
_xlpm.IsPeriodBlankCondition,ISBLANK($A447),
_xlpm.Calculation,IF(_xlpm.IsPeriodBlankCondition,"",IF(_xlpm.IsPrincipalRemainingBlankCondition,"",IF(_xlpm.IsPrincipalRemainingZeroCondition,"",_xlpm.Payment))),
_xlpm.Calculation
)</f>
        <v/>
      </c>
      <c r="E447" s="100" t="str">
        <f t="shared" si="47"/>
        <v/>
      </c>
      <c r="F447" s="100" t="str" cm="1">
        <f t="array" ref="F447">_xlfn.LET(
_xlpm.InterestCalculation,$H446*($C447/12),
_xlpm.IsPrincipalRemainingZeroCondition,ROUND($H446,2)=0,
_xlpm.IsPrincipalRemainingBlankCondition,$H446="",
_xlpm.IsPeriodBlankCondition,ISBLANK($A447),
_xlpm.Calculation,IF(_xlpm.IsPeriodBlankCondition,"",IF(_xlpm.IsPrincipalRemainingBlankCondition,"",IF(_xlpm.IsPrincipalRemainingZeroCondition,"",_xlpm.InterestCalculation))),
_xlpm.Calculation
)</f>
        <v/>
      </c>
      <c r="G447" s="100" t="str">
        <f t="shared" si="42"/>
        <v/>
      </c>
      <c r="H447" s="100" t="str">
        <f t="shared" si="43"/>
        <v/>
      </c>
      <c r="I447" s="100" t="str">
        <f t="shared" si="44"/>
        <v/>
      </c>
      <c r="J447" s="100" t="str">
        <f t="shared" si="45"/>
        <v/>
      </c>
      <c r="K447" s="100" t="str">
        <f t="shared" si="48"/>
        <v/>
      </c>
      <c r="N447" s="100"/>
    </row>
    <row r="448" spans="2:14" x14ac:dyDescent="0.3">
      <c r="B448" s="116" t="str">
        <f t="shared" si="46"/>
        <v/>
      </c>
      <c r="C448" s="152" t="str">
        <f>IF(ISBLANK($A448),"",'Variable Rate Mortgage Schedule'!$C451)</f>
        <v/>
      </c>
      <c r="D448" s="153" t="str">
        <f>_xlfn.LET(
_xlpm.Payment,IF(OR($C448&lt;&gt;$C447,$C447=""),-PMT($C448/12,COUNT($A448:$A$625),$H447),$D447),
_xlpm.IsPrincipalRemainingZeroCondition,ROUND($H447,2)=0,
_xlpm.IsPrincipalRemainingBlankCondition,$H447="",
_xlpm.IsPeriodBlankCondition,ISBLANK($A448),
_xlpm.Calculation,IF(_xlpm.IsPeriodBlankCondition,"",IF(_xlpm.IsPrincipalRemainingBlankCondition,"",IF(_xlpm.IsPrincipalRemainingZeroCondition,"",_xlpm.Payment))),
_xlpm.Calculation
)</f>
        <v/>
      </c>
      <c r="E448" s="100" t="str">
        <f t="shared" si="47"/>
        <v/>
      </c>
      <c r="F448" s="100" t="str" cm="1">
        <f t="array" ref="F448">_xlfn.LET(
_xlpm.InterestCalculation,$H447*($C448/12),
_xlpm.IsPrincipalRemainingZeroCondition,ROUND($H447,2)=0,
_xlpm.IsPrincipalRemainingBlankCondition,$H447="",
_xlpm.IsPeriodBlankCondition,ISBLANK($A448),
_xlpm.Calculation,IF(_xlpm.IsPeriodBlankCondition,"",IF(_xlpm.IsPrincipalRemainingBlankCondition,"",IF(_xlpm.IsPrincipalRemainingZeroCondition,"",_xlpm.InterestCalculation))),
_xlpm.Calculation
)</f>
        <v/>
      </c>
      <c r="G448" s="100" t="str">
        <f t="shared" si="42"/>
        <v/>
      </c>
      <c r="H448" s="100" t="str">
        <f t="shared" si="43"/>
        <v/>
      </c>
      <c r="I448" s="100" t="str">
        <f t="shared" si="44"/>
        <v/>
      </c>
      <c r="J448" s="100" t="str">
        <f t="shared" si="45"/>
        <v/>
      </c>
      <c r="K448" s="100" t="str">
        <f t="shared" si="48"/>
        <v/>
      </c>
      <c r="N448" s="100"/>
    </row>
    <row r="449" spans="2:14" x14ac:dyDescent="0.3">
      <c r="B449" s="116" t="str">
        <f t="shared" si="46"/>
        <v/>
      </c>
      <c r="C449" s="152" t="str">
        <f>IF(ISBLANK($A449),"",'Variable Rate Mortgage Schedule'!$C452)</f>
        <v/>
      </c>
      <c r="D449" s="153" t="str">
        <f>_xlfn.LET(
_xlpm.Payment,IF(OR($C449&lt;&gt;$C448,$C448=""),-PMT($C449/12,COUNT($A449:$A$625),$H448),$D448),
_xlpm.IsPrincipalRemainingZeroCondition,ROUND($H448,2)=0,
_xlpm.IsPrincipalRemainingBlankCondition,$H448="",
_xlpm.IsPeriodBlankCondition,ISBLANK($A449),
_xlpm.Calculation,IF(_xlpm.IsPeriodBlankCondition,"",IF(_xlpm.IsPrincipalRemainingBlankCondition,"",IF(_xlpm.IsPrincipalRemainingZeroCondition,"",_xlpm.Payment))),
_xlpm.Calculation
)</f>
        <v/>
      </c>
      <c r="E449" s="100" t="str">
        <f t="shared" si="47"/>
        <v/>
      </c>
      <c r="F449" s="100" t="str" cm="1">
        <f t="array" ref="F449">_xlfn.LET(
_xlpm.InterestCalculation,$H448*($C449/12),
_xlpm.IsPrincipalRemainingZeroCondition,ROUND($H448,2)=0,
_xlpm.IsPrincipalRemainingBlankCondition,$H448="",
_xlpm.IsPeriodBlankCondition,ISBLANK($A449),
_xlpm.Calculation,IF(_xlpm.IsPeriodBlankCondition,"",IF(_xlpm.IsPrincipalRemainingBlankCondition,"",IF(_xlpm.IsPrincipalRemainingZeroCondition,"",_xlpm.InterestCalculation))),
_xlpm.Calculation
)</f>
        <v/>
      </c>
      <c r="G449" s="100" t="str">
        <f t="shared" si="42"/>
        <v/>
      </c>
      <c r="H449" s="100" t="str">
        <f t="shared" si="43"/>
        <v/>
      </c>
      <c r="I449" s="100" t="str">
        <f t="shared" si="44"/>
        <v/>
      </c>
      <c r="J449" s="100" t="str">
        <f t="shared" si="45"/>
        <v/>
      </c>
      <c r="K449" s="100" t="str">
        <f t="shared" si="48"/>
        <v/>
      </c>
      <c r="N449" s="100"/>
    </row>
    <row r="450" spans="2:14" x14ac:dyDescent="0.3">
      <c r="B450" s="116" t="str">
        <f t="shared" si="46"/>
        <v/>
      </c>
      <c r="C450" s="152" t="str">
        <f>IF(ISBLANK($A450),"",'Variable Rate Mortgage Schedule'!$C453)</f>
        <v/>
      </c>
      <c r="D450" s="153" t="str">
        <f>_xlfn.LET(
_xlpm.Payment,IF(OR($C450&lt;&gt;$C449,$C449=""),-PMT($C450/12,COUNT($A450:$A$625),$H449),$D449),
_xlpm.IsPrincipalRemainingZeroCondition,ROUND($H449,2)=0,
_xlpm.IsPrincipalRemainingBlankCondition,$H449="",
_xlpm.IsPeriodBlankCondition,ISBLANK($A450),
_xlpm.Calculation,IF(_xlpm.IsPeriodBlankCondition,"",IF(_xlpm.IsPrincipalRemainingBlankCondition,"",IF(_xlpm.IsPrincipalRemainingZeroCondition,"",_xlpm.Payment))),
_xlpm.Calculation
)</f>
        <v/>
      </c>
      <c r="E450" s="100" t="str">
        <f t="shared" si="47"/>
        <v/>
      </c>
      <c r="F450" s="100" t="str" cm="1">
        <f t="array" ref="F450">_xlfn.LET(
_xlpm.InterestCalculation,$H449*($C450/12),
_xlpm.IsPrincipalRemainingZeroCondition,ROUND($H449,2)=0,
_xlpm.IsPrincipalRemainingBlankCondition,$H449="",
_xlpm.IsPeriodBlankCondition,ISBLANK($A450),
_xlpm.Calculation,IF(_xlpm.IsPeriodBlankCondition,"",IF(_xlpm.IsPrincipalRemainingBlankCondition,"",IF(_xlpm.IsPrincipalRemainingZeroCondition,"",_xlpm.InterestCalculation))),
_xlpm.Calculation
)</f>
        <v/>
      </c>
      <c r="G450" s="100" t="str">
        <f t="shared" si="42"/>
        <v/>
      </c>
      <c r="H450" s="100" t="str">
        <f t="shared" si="43"/>
        <v/>
      </c>
      <c r="I450" s="100" t="str">
        <f t="shared" si="44"/>
        <v/>
      </c>
      <c r="J450" s="100" t="str">
        <f t="shared" si="45"/>
        <v/>
      </c>
      <c r="K450" s="100" t="str">
        <f t="shared" si="48"/>
        <v/>
      </c>
      <c r="N450" s="100"/>
    </row>
    <row r="451" spans="2:14" x14ac:dyDescent="0.3">
      <c r="B451" s="116" t="str">
        <f t="shared" si="46"/>
        <v/>
      </c>
      <c r="C451" s="152" t="str">
        <f>IF(ISBLANK($A451),"",'Variable Rate Mortgage Schedule'!$C454)</f>
        <v/>
      </c>
      <c r="D451" s="153" t="str">
        <f>_xlfn.LET(
_xlpm.Payment,IF(OR($C451&lt;&gt;$C450,$C450=""),-PMT($C451/12,COUNT($A451:$A$625),$H450),$D450),
_xlpm.IsPrincipalRemainingZeroCondition,ROUND($H450,2)=0,
_xlpm.IsPrincipalRemainingBlankCondition,$H450="",
_xlpm.IsPeriodBlankCondition,ISBLANK($A451),
_xlpm.Calculation,IF(_xlpm.IsPeriodBlankCondition,"",IF(_xlpm.IsPrincipalRemainingBlankCondition,"",IF(_xlpm.IsPrincipalRemainingZeroCondition,"",_xlpm.Payment))),
_xlpm.Calculation
)</f>
        <v/>
      </c>
      <c r="E451" s="100" t="str">
        <f t="shared" si="47"/>
        <v/>
      </c>
      <c r="F451" s="100" t="str" cm="1">
        <f t="array" ref="F451">_xlfn.LET(
_xlpm.InterestCalculation,$H450*($C451/12),
_xlpm.IsPrincipalRemainingZeroCondition,ROUND($H450,2)=0,
_xlpm.IsPrincipalRemainingBlankCondition,$H450="",
_xlpm.IsPeriodBlankCondition,ISBLANK($A451),
_xlpm.Calculation,IF(_xlpm.IsPeriodBlankCondition,"",IF(_xlpm.IsPrincipalRemainingBlankCondition,"",IF(_xlpm.IsPrincipalRemainingZeroCondition,"",_xlpm.InterestCalculation))),
_xlpm.Calculation
)</f>
        <v/>
      </c>
      <c r="G451" s="100" t="str">
        <f t="shared" si="42"/>
        <v/>
      </c>
      <c r="H451" s="100" t="str">
        <f t="shared" si="43"/>
        <v/>
      </c>
      <c r="I451" s="100" t="str">
        <f t="shared" si="44"/>
        <v/>
      </c>
      <c r="J451" s="100" t="str">
        <f t="shared" si="45"/>
        <v/>
      </c>
      <c r="K451" s="100" t="str">
        <f t="shared" si="48"/>
        <v/>
      </c>
      <c r="N451" s="100"/>
    </row>
    <row r="452" spans="2:14" x14ac:dyDescent="0.3">
      <c r="B452" s="116" t="str">
        <f t="shared" si="46"/>
        <v/>
      </c>
      <c r="C452" s="152" t="str">
        <f>IF(ISBLANK($A452),"",'Variable Rate Mortgage Schedule'!$C455)</f>
        <v/>
      </c>
      <c r="D452" s="153" t="str">
        <f>_xlfn.LET(
_xlpm.Payment,IF(OR($C452&lt;&gt;$C451,$C451=""),-PMT($C452/12,COUNT($A452:$A$625),$H451),$D451),
_xlpm.IsPrincipalRemainingZeroCondition,ROUND($H451,2)=0,
_xlpm.IsPrincipalRemainingBlankCondition,$H451="",
_xlpm.IsPeriodBlankCondition,ISBLANK($A452),
_xlpm.Calculation,IF(_xlpm.IsPeriodBlankCondition,"",IF(_xlpm.IsPrincipalRemainingBlankCondition,"",IF(_xlpm.IsPrincipalRemainingZeroCondition,"",_xlpm.Payment))),
_xlpm.Calculation
)</f>
        <v/>
      </c>
      <c r="E452" s="100" t="str">
        <f t="shared" si="47"/>
        <v/>
      </c>
      <c r="F452" s="100" t="str" cm="1">
        <f t="array" ref="F452">_xlfn.LET(
_xlpm.InterestCalculation,$H451*($C452/12),
_xlpm.IsPrincipalRemainingZeroCondition,ROUND($H451,2)=0,
_xlpm.IsPrincipalRemainingBlankCondition,$H451="",
_xlpm.IsPeriodBlankCondition,ISBLANK($A452),
_xlpm.Calculation,IF(_xlpm.IsPeriodBlankCondition,"",IF(_xlpm.IsPrincipalRemainingBlankCondition,"",IF(_xlpm.IsPrincipalRemainingZeroCondition,"",_xlpm.InterestCalculation))),
_xlpm.Calculation
)</f>
        <v/>
      </c>
      <c r="G452" s="100" t="str">
        <f t="shared" si="42"/>
        <v/>
      </c>
      <c r="H452" s="100" t="str">
        <f t="shared" si="43"/>
        <v/>
      </c>
      <c r="I452" s="100" t="str">
        <f t="shared" si="44"/>
        <v/>
      </c>
      <c r="J452" s="100" t="str">
        <f t="shared" si="45"/>
        <v/>
      </c>
      <c r="K452" s="100" t="str">
        <f t="shared" si="48"/>
        <v/>
      </c>
      <c r="N452" s="100"/>
    </row>
    <row r="453" spans="2:14" x14ac:dyDescent="0.3">
      <c r="B453" s="116" t="str">
        <f t="shared" si="46"/>
        <v/>
      </c>
      <c r="C453" s="152" t="str">
        <f>IF(ISBLANK($A453),"",'Variable Rate Mortgage Schedule'!$C456)</f>
        <v/>
      </c>
      <c r="D453" s="153" t="str">
        <f>_xlfn.LET(
_xlpm.Payment,IF(OR($C453&lt;&gt;$C452,$C452=""),-PMT($C453/12,COUNT($A453:$A$625),$H452),$D452),
_xlpm.IsPrincipalRemainingZeroCondition,ROUND($H452,2)=0,
_xlpm.IsPrincipalRemainingBlankCondition,$H452="",
_xlpm.IsPeriodBlankCondition,ISBLANK($A453),
_xlpm.Calculation,IF(_xlpm.IsPeriodBlankCondition,"",IF(_xlpm.IsPrincipalRemainingBlankCondition,"",IF(_xlpm.IsPrincipalRemainingZeroCondition,"",_xlpm.Payment))),
_xlpm.Calculation
)</f>
        <v/>
      </c>
      <c r="E453" s="100" t="str">
        <f t="shared" si="47"/>
        <v/>
      </c>
      <c r="F453" s="100" t="str" cm="1">
        <f t="array" ref="F453">_xlfn.LET(
_xlpm.InterestCalculation,$H452*($C453/12),
_xlpm.IsPrincipalRemainingZeroCondition,ROUND($H452,2)=0,
_xlpm.IsPrincipalRemainingBlankCondition,$H452="",
_xlpm.IsPeriodBlankCondition,ISBLANK($A453),
_xlpm.Calculation,IF(_xlpm.IsPeriodBlankCondition,"",IF(_xlpm.IsPrincipalRemainingBlankCondition,"",IF(_xlpm.IsPrincipalRemainingZeroCondition,"",_xlpm.InterestCalculation))),
_xlpm.Calculation
)</f>
        <v/>
      </c>
      <c r="G453" s="100" t="str">
        <f t="shared" si="42"/>
        <v/>
      </c>
      <c r="H453" s="100" t="str">
        <f t="shared" si="43"/>
        <v/>
      </c>
      <c r="I453" s="100" t="str">
        <f t="shared" si="44"/>
        <v/>
      </c>
      <c r="J453" s="100" t="str">
        <f t="shared" si="45"/>
        <v/>
      </c>
      <c r="K453" s="100" t="str">
        <f t="shared" si="48"/>
        <v/>
      </c>
      <c r="N453" s="100"/>
    </row>
    <row r="454" spans="2:14" x14ac:dyDescent="0.3">
      <c r="B454" s="116" t="str">
        <f t="shared" si="46"/>
        <v/>
      </c>
      <c r="C454" s="152" t="str">
        <f>IF(ISBLANK($A454),"",'Variable Rate Mortgage Schedule'!$C457)</f>
        <v/>
      </c>
      <c r="D454" s="153" t="str">
        <f>_xlfn.LET(
_xlpm.Payment,IF(OR($C454&lt;&gt;$C453,$C453=""),-PMT($C454/12,COUNT($A454:$A$625),$H453),$D453),
_xlpm.IsPrincipalRemainingZeroCondition,ROUND($H453,2)=0,
_xlpm.IsPrincipalRemainingBlankCondition,$H453="",
_xlpm.IsPeriodBlankCondition,ISBLANK($A454),
_xlpm.Calculation,IF(_xlpm.IsPeriodBlankCondition,"",IF(_xlpm.IsPrincipalRemainingBlankCondition,"",IF(_xlpm.IsPrincipalRemainingZeroCondition,"",_xlpm.Payment))),
_xlpm.Calculation
)</f>
        <v/>
      </c>
      <c r="E454" s="100" t="str">
        <f t="shared" si="47"/>
        <v/>
      </c>
      <c r="F454" s="100" t="str" cm="1">
        <f t="array" ref="F454">_xlfn.LET(
_xlpm.InterestCalculation,$H453*($C454/12),
_xlpm.IsPrincipalRemainingZeroCondition,ROUND($H453,2)=0,
_xlpm.IsPrincipalRemainingBlankCondition,$H453="",
_xlpm.IsPeriodBlankCondition,ISBLANK($A454),
_xlpm.Calculation,IF(_xlpm.IsPeriodBlankCondition,"",IF(_xlpm.IsPrincipalRemainingBlankCondition,"",IF(_xlpm.IsPrincipalRemainingZeroCondition,"",_xlpm.InterestCalculation))),
_xlpm.Calculation
)</f>
        <v/>
      </c>
      <c r="G454" s="100" t="str">
        <f t="shared" si="42"/>
        <v/>
      </c>
      <c r="H454" s="100" t="str">
        <f t="shared" si="43"/>
        <v/>
      </c>
      <c r="I454" s="100" t="str">
        <f t="shared" si="44"/>
        <v/>
      </c>
      <c r="J454" s="100" t="str">
        <f t="shared" si="45"/>
        <v/>
      </c>
      <c r="K454" s="100" t="str">
        <f t="shared" si="48"/>
        <v/>
      </c>
      <c r="N454" s="100"/>
    </row>
    <row r="455" spans="2:14" x14ac:dyDescent="0.3">
      <c r="B455" s="116" t="str">
        <f t="shared" si="46"/>
        <v/>
      </c>
      <c r="C455" s="152" t="str">
        <f>IF(ISBLANK($A455),"",'Variable Rate Mortgage Schedule'!$C458)</f>
        <v/>
      </c>
      <c r="D455" s="153" t="str">
        <f>_xlfn.LET(
_xlpm.Payment,IF(OR($C455&lt;&gt;$C454,$C454=""),-PMT($C455/12,COUNT($A455:$A$625),$H454),$D454),
_xlpm.IsPrincipalRemainingZeroCondition,ROUND($H454,2)=0,
_xlpm.IsPrincipalRemainingBlankCondition,$H454="",
_xlpm.IsPeriodBlankCondition,ISBLANK($A455),
_xlpm.Calculation,IF(_xlpm.IsPeriodBlankCondition,"",IF(_xlpm.IsPrincipalRemainingBlankCondition,"",IF(_xlpm.IsPrincipalRemainingZeroCondition,"",_xlpm.Payment))),
_xlpm.Calculation
)</f>
        <v/>
      </c>
      <c r="E455" s="100" t="str">
        <f t="shared" si="47"/>
        <v/>
      </c>
      <c r="F455" s="100" t="str" cm="1">
        <f t="array" ref="F455">_xlfn.LET(
_xlpm.InterestCalculation,$H454*($C455/12),
_xlpm.IsPrincipalRemainingZeroCondition,ROUND($H454,2)=0,
_xlpm.IsPrincipalRemainingBlankCondition,$H454="",
_xlpm.IsPeriodBlankCondition,ISBLANK($A455),
_xlpm.Calculation,IF(_xlpm.IsPeriodBlankCondition,"",IF(_xlpm.IsPrincipalRemainingBlankCondition,"",IF(_xlpm.IsPrincipalRemainingZeroCondition,"",_xlpm.InterestCalculation))),
_xlpm.Calculation
)</f>
        <v/>
      </c>
      <c r="G455" s="100" t="str">
        <f t="shared" si="42"/>
        <v/>
      </c>
      <c r="H455" s="100" t="str">
        <f t="shared" si="43"/>
        <v/>
      </c>
      <c r="I455" s="100" t="str">
        <f t="shared" si="44"/>
        <v/>
      </c>
      <c r="J455" s="100" t="str">
        <f t="shared" si="45"/>
        <v/>
      </c>
      <c r="K455" s="100" t="str">
        <f t="shared" si="48"/>
        <v/>
      </c>
      <c r="N455" s="100"/>
    </row>
    <row r="456" spans="2:14" x14ac:dyDescent="0.3">
      <c r="B456" s="116" t="str">
        <f t="shared" si="46"/>
        <v/>
      </c>
      <c r="C456" s="152" t="str">
        <f>IF(ISBLANK($A456),"",'Variable Rate Mortgage Schedule'!$C459)</f>
        <v/>
      </c>
      <c r="D456" s="153" t="str">
        <f>_xlfn.LET(
_xlpm.Payment,IF(OR($C456&lt;&gt;$C455,$C455=""),-PMT($C456/12,COUNT($A456:$A$625),$H455),$D455),
_xlpm.IsPrincipalRemainingZeroCondition,ROUND($H455,2)=0,
_xlpm.IsPrincipalRemainingBlankCondition,$H455="",
_xlpm.IsPeriodBlankCondition,ISBLANK($A456),
_xlpm.Calculation,IF(_xlpm.IsPeriodBlankCondition,"",IF(_xlpm.IsPrincipalRemainingBlankCondition,"",IF(_xlpm.IsPrincipalRemainingZeroCondition,"",_xlpm.Payment))),
_xlpm.Calculation
)</f>
        <v/>
      </c>
      <c r="E456" s="100" t="str">
        <f t="shared" si="47"/>
        <v/>
      </c>
      <c r="F456" s="100" t="str" cm="1">
        <f t="array" ref="F456">_xlfn.LET(
_xlpm.InterestCalculation,$H455*($C456/12),
_xlpm.IsPrincipalRemainingZeroCondition,ROUND($H455,2)=0,
_xlpm.IsPrincipalRemainingBlankCondition,$H455="",
_xlpm.IsPeriodBlankCondition,ISBLANK($A456),
_xlpm.Calculation,IF(_xlpm.IsPeriodBlankCondition,"",IF(_xlpm.IsPrincipalRemainingBlankCondition,"",IF(_xlpm.IsPrincipalRemainingZeroCondition,"",_xlpm.InterestCalculation))),
_xlpm.Calculation
)</f>
        <v/>
      </c>
      <c r="G456" s="100" t="str">
        <f t="shared" si="42"/>
        <v/>
      </c>
      <c r="H456" s="100" t="str">
        <f t="shared" si="43"/>
        <v/>
      </c>
      <c r="I456" s="100" t="str">
        <f t="shared" si="44"/>
        <v/>
      </c>
      <c r="J456" s="100" t="str">
        <f t="shared" si="45"/>
        <v/>
      </c>
      <c r="K456" s="100" t="str">
        <f t="shared" si="48"/>
        <v/>
      </c>
      <c r="N456" s="100"/>
    </row>
    <row r="457" spans="2:14" x14ac:dyDescent="0.3">
      <c r="B457" s="116" t="str">
        <f t="shared" si="46"/>
        <v/>
      </c>
      <c r="C457" s="152" t="str">
        <f>IF(ISBLANK($A457),"",'Variable Rate Mortgage Schedule'!$C460)</f>
        <v/>
      </c>
      <c r="D457" s="153" t="str">
        <f>_xlfn.LET(
_xlpm.Payment,IF(OR($C457&lt;&gt;$C456,$C456=""),-PMT($C457/12,COUNT($A457:$A$625),$H456),$D456),
_xlpm.IsPrincipalRemainingZeroCondition,ROUND($H456,2)=0,
_xlpm.IsPrincipalRemainingBlankCondition,$H456="",
_xlpm.IsPeriodBlankCondition,ISBLANK($A457),
_xlpm.Calculation,IF(_xlpm.IsPeriodBlankCondition,"",IF(_xlpm.IsPrincipalRemainingBlankCondition,"",IF(_xlpm.IsPrincipalRemainingZeroCondition,"",_xlpm.Payment))),
_xlpm.Calculation
)</f>
        <v/>
      </c>
      <c r="E457" s="100" t="str">
        <f t="shared" si="47"/>
        <v/>
      </c>
      <c r="F457" s="100" t="str" cm="1">
        <f t="array" ref="F457">_xlfn.LET(
_xlpm.InterestCalculation,$H456*($C457/12),
_xlpm.IsPrincipalRemainingZeroCondition,ROUND($H456,2)=0,
_xlpm.IsPrincipalRemainingBlankCondition,$H456="",
_xlpm.IsPeriodBlankCondition,ISBLANK($A457),
_xlpm.Calculation,IF(_xlpm.IsPeriodBlankCondition,"",IF(_xlpm.IsPrincipalRemainingBlankCondition,"",IF(_xlpm.IsPrincipalRemainingZeroCondition,"",_xlpm.InterestCalculation))),
_xlpm.Calculation
)</f>
        <v/>
      </c>
      <c r="G457" s="100" t="str">
        <f t="shared" si="42"/>
        <v/>
      </c>
      <c r="H457" s="100" t="str">
        <f t="shared" si="43"/>
        <v/>
      </c>
      <c r="I457" s="100" t="str">
        <f t="shared" si="44"/>
        <v/>
      </c>
      <c r="J457" s="100" t="str">
        <f t="shared" si="45"/>
        <v/>
      </c>
      <c r="K457" s="100" t="str">
        <f t="shared" si="48"/>
        <v/>
      </c>
      <c r="N457" s="100"/>
    </row>
    <row r="458" spans="2:14" x14ac:dyDescent="0.3">
      <c r="B458" s="116" t="str">
        <f t="shared" si="46"/>
        <v/>
      </c>
      <c r="C458" s="152" t="str">
        <f>IF(ISBLANK($A458),"",'Variable Rate Mortgage Schedule'!$C461)</f>
        <v/>
      </c>
      <c r="D458" s="153" t="str">
        <f>_xlfn.LET(
_xlpm.Payment,IF(OR($C458&lt;&gt;$C457,$C457=""),-PMT($C458/12,COUNT($A458:$A$625),$H457),$D457),
_xlpm.IsPrincipalRemainingZeroCondition,ROUND($H457,2)=0,
_xlpm.IsPrincipalRemainingBlankCondition,$H457="",
_xlpm.IsPeriodBlankCondition,ISBLANK($A458),
_xlpm.Calculation,IF(_xlpm.IsPeriodBlankCondition,"",IF(_xlpm.IsPrincipalRemainingBlankCondition,"",IF(_xlpm.IsPrincipalRemainingZeroCondition,"",_xlpm.Payment))),
_xlpm.Calculation
)</f>
        <v/>
      </c>
      <c r="E458" s="100" t="str">
        <f t="shared" si="47"/>
        <v/>
      </c>
      <c r="F458" s="100" t="str" cm="1">
        <f t="array" ref="F458">_xlfn.LET(
_xlpm.InterestCalculation,$H457*($C458/12),
_xlpm.IsPrincipalRemainingZeroCondition,ROUND($H457,2)=0,
_xlpm.IsPrincipalRemainingBlankCondition,$H457="",
_xlpm.IsPeriodBlankCondition,ISBLANK($A458),
_xlpm.Calculation,IF(_xlpm.IsPeriodBlankCondition,"",IF(_xlpm.IsPrincipalRemainingBlankCondition,"",IF(_xlpm.IsPrincipalRemainingZeroCondition,"",_xlpm.InterestCalculation))),
_xlpm.Calculation
)</f>
        <v/>
      </c>
      <c r="G458" s="100" t="str">
        <f t="shared" si="42"/>
        <v/>
      </c>
      <c r="H458" s="100" t="str">
        <f t="shared" si="43"/>
        <v/>
      </c>
      <c r="I458" s="100" t="str">
        <f t="shared" si="44"/>
        <v/>
      </c>
      <c r="J458" s="100" t="str">
        <f t="shared" si="45"/>
        <v/>
      </c>
      <c r="K458" s="100" t="str">
        <f t="shared" si="48"/>
        <v/>
      </c>
      <c r="N458" s="100"/>
    </row>
    <row r="459" spans="2:14" x14ac:dyDescent="0.3">
      <c r="B459" s="116" t="str">
        <f t="shared" si="46"/>
        <v/>
      </c>
      <c r="C459" s="152" t="str">
        <f>IF(ISBLANK($A459),"",'Variable Rate Mortgage Schedule'!$C462)</f>
        <v/>
      </c>
      <c r="D459" s="153" t="str">
        <f>_xlfn.LET(
_xlpm.Payment,IF(OR($C459&lt;&gt;$C458,$C458=""),-PMT($C459/12,COUNT($A459:$A$625),$H458),$D458),
_xlpm.IsPrincipalRemainingZeroCondition,ROUND($H458,2)=0,
_xlpm.IsPrincipalRemainingBlankCondition,$H458="",
_xlpm.IsPeriodBlankCondition,ISBLANK($A459),
_xlpm.Calculation,IF(_xlpm.IsPeriodBlankCondition,"",IF(_xlpm.IsPrincipalRemainingBlankCondition,"",IF(_xlpm.IsPrincipalRemainingZeroCondition,"",_xlpm.Payment))),
_xlpm.Calculation
)</f>
        <v/>
      </c>
      <c r="E459" s="100" t="str">
        <f t="shared" si="47"/>
        <v/>
      </c>
      <c r="F459" s="100" t="str" cm="1">
        <f t="array" ref="F459">_xlfn.LET(
_xlpm.InterestCalculation,$H458*($C459/12),
_xlpm.IsPrincipalRemainingZeroCondition,ROUND($H458,2)=0,
_xlpm.IsPrincipalRemainingBlankCondition,$H458="",
_xlpm.IsPeriodBlankCondition,ISBLANK($A459),
_xlpm.Calculation,IF(_xlpm.IsPeriodBlankCondition,"",IF(_xlpm.IsPrincipalRemainingBlankCondition,"",IF(_xlpm.IsPrincipalRemainingZeroCondition,"",_xlpm.InterestCalculation))),
_xlpm.Calculation
)</f>
        <v/>
      </c>
      <c r="G459" s="100" t="str">
        <f t="shared" si="42"/>
        <v/>
      </c>
      <c r="H459" s="100" t="str">
        <f t="shared" si="43"/>
        <v/>
      </c>
      <c r="I459" s="100" t="str">
        <f t="shared" si="44"/>
        <v/>
      </c>
      <c r="J459" s="100" t="str">
        <f t="shared" si="45"/>
        <v/>
      </c>
      <c r="K459" s="100" t="str">
        <f t="shared" si="48"/>
        <v/>
      </c>
      <c r="N459" s="100"/>
    </row>
    <row r="460" spans="2:14" x14ac:dyDescent="0.3">
      <c r="B460" s="116" t="str">
        <f t="shared" si="46"/>
        <v/>
      </c>
      <c r="C460" s="152" t="str">
        <f>IF(ISBLANK($A460),"",'Variable Rate Mortgage Schedule'!$C463)</f>
        <v/>
      </c>
      <c r="D460" s="153" t="str">
        <f>_xlfn.LET(
_xlpm.Payment,IF(OR($C460&lt;&gt;$C459,$C459=""),-PMT($C460/12,COUNT($A460:$A$625),$H459),$D459),
_xlpm.IsPrincipalRemainingZeroCondition,ROUND($H459,2)=0,
_xlpm.IsPrincipalRemainingBlankCondition,$H459="",
_xlpm.IsPeriodBlankCondition,ISBLANK($A460),
_xlpm.Calculation,IF(_xlpm.IsPeriodBlankCondition,"",IF(_xlpm.IsPrincipalRemainingBlankCondition,"",IF(_xlpm.IsPrincipalRemainingZeroCondition,"",_xlpm.Payment))),
_xlpm.Calculation
)</f>
        <v/>
      </c>
      <c r="E460" s="100" t="str">
        <f t="shared" si="47"/>
        <v/>
      </c>
      <c r="F460" s="100" t="str" cm="1">
        <f t="array" ref="F460">_xlfn.LET(
_xlpm.InterestCalculation,$H459*($C460/12),
_xlpm.IsPrincipalRemainingZeroCondition,ROUND($H459,2)=0,
_xlpm.IsPrincipalRemainingBlankCondition,$H459="",
_xlpm.IsPeriodBlankCondition,ISBLANK($A460),
_xlpm.Calculation,IF(_xlpm.IsPeriodBlankCondition,"",IF(_xlpm.IsPrincipalRemainingBlankCondition,"",IF(_xlpm.IsPrincipalRemainingZeroCondition,"",_xlpm.InterestCalculation))),
_xlpm.Calculation
)</f>
        <v/>
      </c>
      <c r="G460" s="100" t="str">
        <f t="shared" si="42"/>
        <v/>
      </c>
      <c r="H460" s="100" t="str">
        <f t="shared" si="43"/>
        <v/>
      </c>
      <c r="I460" s="100" t="str">
        <f t="shared" si="44"/>
        <v/>
      </c>
      <c r="J460" s="100" t="str">
        <f t="shared" si="45"/>
        <v/>
      </c>
      <c r="K460" s="100" t="str">
        <f t="shared" si="48"/>
        <v/>
      </c>
      <c r="N460" s="100"/>
    </row>
    <row r="461" spans="2:14" x14ac:dyDescent="0.3">
      <c r="B461" s="116" t="str">
        <f t="shared" si="46"/>
        <v/>
      </c>
      <c r="C461" s="152" t="str">
        <f>IF(ISBLANK($A461),"",'Variable Rate Mortgage Schedule'!$C464)</f>
        <v/>
      </c>
      <c r="D461" s="153" t="str">
        <f>_xlfn.LET(
_xlpm.Payment,IF(OR($C461&lt;&gt;$C460,$C460=""),-PMT($C461/12,COUNT($A461:$A$625),$H460),$D460),
_xlpm.IsPrincipalRemainingZeroCondition,ROUND($H460,2)=0,
_xlpm.IsPrincipalRemainingBlankCondition,$H460="",
_xlpm.IsPeriodBlankCondition,ISBLANK($A461),
_xlpm.Calculation,IF(_xlpm.IsPeriodBlankCondition,"",IF(_xlpm.IsPrincipalRemainingBlankCondition,"",IF(_xlpm.IsPrincipalRemainingZeroCondition,"",_xlpm.Payment))),
_xlpm.Calculation
)</f>
        <v/>
      </c>
      <c r="E461" s="100" t="str">
        <f t="shared" si="47"/>
        <v/>
      </c>
      <c r="F461" s="100" t="str" cm="1">
        <f t="array" ref="F461">_xlfn.LET(
_xlpm.InterestCalculation,$H460*($C461/12),
_xlpm.IsPrincipalRemainingZeroCondition,ROUND($H460,2)=0,
_xlpm.IsPrincipalRemainingBlankCondition,$H460="",
_xlpm.IsPeriodBlankCondition,ISBLANK($A461),
_xlpm.Calculation,IF(_xlpm.IsPeriodBlankCondition,"",IF(_xlpm.IsPrincipalRemainingBlankCondition,"",IF(_xlpm.IsPrincipalRemainingZeroCondition,"",_xlpm.InterestCalculation))),
_xlpm.Calculation
)</f>
        <v/>
      </c>
      <c r="G461" s="100" t="str">
        <f t="shared" si="42"/>
        <v/>
      </c>
      <c r="H461" s="100" t="str">
        <f t="shared" si="43"/>
        <v/>
      </c>
      <c r="I461" s="100" t="str">
        <f t="shared" si="44"/>
        <v/>
      </c>
      <c r="J461" s="100" t="str">
        <f t="shared" si="45"/>
        <v/>
      </c>
      <c r="K461" s="100" t="str">
        <f t="shared" si="48"/>
        <v/>
      </c>
      <c r="N461" s="100"/>
    </row>
    <row r="462" spans="2:14" x14ac:dyDescent="0.3">
      <c r="B462" s="116" t="str">
        <f t="shared" si="46"/>
        <v/>
      </c>
      <c r="C462" s="152" t="str">
        <f>IF(ISBLANK($A462),"",'Variable Rate Mortgage Schedule'!$C465)</f>
        <v/>
      </c>
      <c r="D462" s="153" t="str">
        <f>_xlfn.LET(
_xlpm.Payment,IF(OR($C462&lt;&gt;$C461,$C461=""),-PMT($C462/12,COUNT($A462:$A$625),$H461),$D461),
_xlpm.IsPrincipalRemainingZeroCondition,ROUND($H461,2)=0,
_xlpm.IsPrincipalRemainingBlankCondition,$H461="",
_xlpm.IsPeriodBlankCondition,ISBLANK($A462),
_xlpm.Calculation,IF(_xlpm.IsPeriodBlankCondition,"",IF(_xlpm.IsPrincipalRemainingBlankCondition,"",IF(_xlpm.IsPrincipalRemainingZeroCondition,"",_xlpm.Payment))),
_xlpm.Calculation
)</f>
        <v/>
      </c>
      <c r="E462" s="100" t="str">
        <f t="shared" si="47"/>
        <v/>
      </c>
      <c r="F462" s="100" t="str" cm="1">
        <f t="array" ref="F462">_xlfn.LET(
_xlpm.InterestCalculation,$H461*($C462/12),
_xlpm.IsPrincipalRemainingZeroCondition,ROUND($H461,2)=0,
_xlpm.IsPrincipalRemainingBlankCondition,$H461="",
_xlpm.IsPeriodBlankCondition,ISBLANK($A462),
_xlpm.Calculation,IF(_xlpm.IsPeriodBlankCondition,"",IF(_xlpm.IsPrincipalRemainingBlankCondition,"",IF(_xlpm.IsPrincipalRemainingZeroCondition,"",_xlpm.InterestCalculation))),
_xlpm.Calculation
)</f>
        <v/>
      </c>
      <c r="G462" s="100" t="str">
        <f t="shared" si="42"/>
        <v/>
      </c>
      <c r="H462" s="100" t="str">
        <f t="shared" si="43"/>
        <v/>
      </c>
      <c r="I462" s="100" t="str">
        <f t="shared" si="44"/>
        <v/>
      </c>
      <c r="J462" s="100" t="str">
        <f t="shared" si="45"/>
        <v/>
      </c>
      <c r="K462" s="100" t="str">
        <f t="shared" si="48"/>
        <v/>
      </c>
      <c r="N462" s="100"/>
    </row>
    <row r="463" spans="2:14" x14ac:dyDescent="0.3">
      <c r="B463" s="116" t="str">
        <f t="shared" si="46"/>
        <v/>
      </c>
      <c r="C463" s="152" t="str">
        <f>IF(ISBLANK($A463),"",'Variable Rate Mortgage Schedule'!$C466)</f>
        <v/>
      </c>
      <c r="D463" s="153" t="str">
        <f>_xlfn.LET(
_xlpm.Payment,IF(OR($C463&lt;&gt;$C462,$C462=""),-PMT($C463/12,COUNT($A463:$A$625),$H462),$D462),
_xlpm.IsPrincipalRemainingZeroCondition,ROUND($H462,2)=0,
_xlpm.IsPrincipalRemainingBlankCondition,$H462="",
_xlpm.IsPeriodBlankCondition,ISBLANK($A463),
_xlpm.Calculation,IF(_xlpm.IsPeriodBlankCondition,"",IF(_xlpm.IsPrincipalRemainingBlankCondition,"",IF(_xlpm.IsPrincipalRemainingZeroCondition,"",_xlpm.Payment))),
_xlpm.Calculation
)</f>
        <v/>
      </c>
      <c r="E463" s="100" t="str">
        <f t="shared" si="47"/>
        <v/>
      </c>
      <c r="F463" s="100" t="str" cm="1">
        <f t="array" ref="F463">_xlfn.LET(
_xlpm.InterestCalculation,$H462*($C463/12),
_xlpm.IsPrincipalRemainingZeroCondition,ROUND($H462,2)=0,
_xlpm.IsPrincipalRemainingBlankCondition,$H462="",
_xlpm.IsPeriodBlankCondition,ISBLANK($A463),
_xlpm.Calculation,IF(_xlpm.IsPeriodBlankCondition,"",IF(_xlpm.IsPrincipalRemainingBlankCondition,"",IF(_xlpm.IsPrincipalRemainingZeroCondition,"",_xlpm.InterestCalculation))),
_xlpm.Calculation
)</f>
        <v/>
      </c>
      <c r="G463" s="100" t="str">
        <f t="shared" si="42"/>
        <v/>
      </c>
      <c r="H463" s="100" t="str">
        <f t="shared" si="43"/>
        <v/>
      </c>
      <c r="I463" s="100" t="str">
        <f t="shared" si="44"/>
        <v/>
      </c>
      <c r="J463" s="100" t="str">
        <f t="shared" si="45"/>
        <v/>
      </c>
      <c r="K463" s="100" t="str">
        <f t="shared" si="48"/>
        <v/>
      </c>
      <c r="N463" s="100"/>
    </row>
    <row r="464" spans="2:14" x14ac:dyDescent="0.3">
      <c r="B464" s="116" t="str">
        <f t="shared" si="46"/>
        <v/>
      </c>
      <c r="C464" s="152" t="str">
        <f>IF(ISBLANK($A464),"",'Variable Rate Mortgage Schedule'!$C467)</f>
        <v/>
      </c>
      <c r="D464" s="153" t="str">
        <f>_xlfn.LET(
_xlpm.Payment,IF(OR($C464&lt;&gt;$C463,$C463=""),-PMT($C464/12,COUNT($A464:$A$625),$H463),$D463),
_xlpm.IsPrincipalRemainingZeroCondition,ROUND($H463,2)=0,
_xlpm.IsPrincipalRemainingBlankCondition,$H463="",
_xlpm.IsPeriodBlankCondition,ISBLANK($A464),
_xlpm.Calculation,IF(_xlpm.IsPeriodBlankCondition,"",IF(_xlpm.IsPrincipalRemainingBlankCondition,"",IF(_xlpm.IsPrincipalRemainingZeroCondition,"",_xlpm.Payment))),
_xlpm.Calculation
)</f>
        <v/>
      </c>
      <c r="E464" s="100" t="str">
        <f t="shared" si="47"/>
        <v/>
      </c>
      <c r="F464" s="100" t="str" cm="1">
        <f t="array" ref="F464">_xlfn.LET(
_xlpm.InterestCalculation,$H463*($C464/12),
_xlpm.IsPrincipalRemainingZeroCondition,ROUND($H463,2)=0,
_xlpm.IsPrincipalRemainingBlankCondition,$H463="",
_xlpm.IsPeriodBlankCondition,ISBLANK($A464),
_xlpm.Calculation,IF(_xlpm.IsPeriodBlankCondition,"",IF(_xlpm.IsPrincipalRemainingBlankCondition,"",IF(_xlpm.IsPrincipalRemainingZeroCondition,"",_xlpm.InterestCalculation))),
_xlpm.Calculation
)</f>
        <v/>
      </c>
      <c r="G464" s="100" t="str">
        <f t="shared" si="42"/>
        <v/>
      </c>
      <c r="H464" s="100" t="str">
        <f t="shared" si="43"/>
        <v/>
      </c>
      <c r="I464" s="100" t="str">
        <f t="shared" si="44"/>
        <v/>
      </c>
      <c r="J464" s="100" t="str">
        <f t="shared" si="45"/>
        <v/>
      </c>
      <c r="K464" s="100" t="str">
        <f t="shared" si="48"/>
        <v/>
      </c>
      <c r="N464" s="100"/>
    </row>
    <row r="465" spans="2:14" x14ac:dyDescent="0.3">
      <c r="B465" s="116" t="str">
        <f t="shared" si="46"/>
        <v/>
      </c>
      <c r="C465" s="152" t="str">
        <f>IF(ISBLANK($A465),"",'Variable Rate Mortgage Schedule'!$C468)</f>
        <v/>
      </c>
      <c r="D465" s="153" t="str">
        <f>_xlfn.LET(
_xlpm.Payment,IF(OR($C465&lt;&gt;$C464,$C464=""),-PMT($C465/12,COUNT($A465:$A$625),$H464),$D464),
_xlpm.IsPrincipalRemainingZeroCondition,ROUND($H464,2)=0,
_xlpm.IsPrincipalRemainingBlankCondition,$H464="",
_xlpm.IsPeriodBlankCondition,ISBLANK($A465),
_xlpm.Calculation,IF(_xlpm.IsPeriodBlankCondition,"",IF(_xlpm.IsPrincipalRemainingBlankCondition,"",IF(_xlpm.IsPrincipalRemainingZeroCondition,"",_xlpm.Payment))),
_xlpm.Calculation
)</f>
        <v/>
      </c>
      <c r="E465" s="100" t="str">
        <f t="shared" si="47"/>
        <v/>
      </c>
      <c r="F465" s="100" t="str" cm="1">
        <f t="array" ref="F465">_xlfn.LET(
_xlpm.InterestCalculation,$H464*($C465/12),
_xlpm.IsPrincipalRemainingZeroCondition,ROUND($H464,2)=0,
_xlpm.IsPrincipalRemainingBlankCondition,$H464="",
_xlpm.IsPeriodBlankCondition,ISBLANK($A465),
_xlpm.Calculation,IF(_xlpm.IsPeriodBlankCondition,"",IF(_xlpm.IsPrincipalRemainingBlankCondition,"",IF(_xlpm.IsPrincipalRemainingZeroCondition,"",_xlpm.InterestCalculation))),
_xlpm.Calculation
)</f>
        <v/>
      </c>
      <c r="G465" s="100" t="str">
        <f t="shared" si="42"/>
        <v/>
      </c>
      <c r="H465" s="100" t="str">
        <f t="shared" si="43"/>
        <v/>
      </c>
      <c r="I465" s="100" t="str">
        <f t="shared" si="44"/>
        <v/>
      </c>
      <c r="J465" s="100" t="str">
        <f t="shared" si="45"/>
        <v/>
      </c>
      <c r="K465" s="100" t="str">
        <f t="shared" si="48"/>
        <v/>
      </c>
      <c r="N465" s="100"/>
    </row>
    <row r="466" spans="2:14" x14ac:dyDescent="0.3">
      <c r="B466" s="116" t="str">
        <f t="shared" si="46"/>
        <v/>
      </c>
      <c r="C466" s="152" t="str">
        <f>IF(ISBLANK($A466),"",'Variable Rate Mortgage Schedule'!$C469)</f>
        <v/>
      </c>
      <c r="D466" s="153" t="str">
        <f>_xlfn.LET(
_xlpm.Payment,IF(OR($C466&lt;&gt;$C465,$C465=""),-PMT($C466/12,COUNT($A466:$A$625),$H465),$D465),
_xlpm.IsPrincipalRemainingZeroCondition,ROUND($H465,2)=0,
_xlpm.IsPrincipalRemainingBlankCondition,$H465="",
_xlpm.IsPeriodBlankCondition,ISBLANK($A466),
_xlpm.Calculation,IF(_xlpm.IsPeriodBlankCondition,"",IF(_xlpm.IsPrincipalRemainingBlankCondition,"",IF(_xlpm.IsPrincipalRemainingZeroCondition,"",_xlpm.Payment))),
_xlpm.Calculation
)</f>
        <v/>
      </c>
      <c r="E466" s="100" t="str">
        <f t="shared" si="47"/>
        <v/>
      </c>
      <c r="F466" s="100" t="str" cm="1">
        <f t="array" ref="F466">_xlfn.LET(
_xlpm.InterestCalculation,$H465*($C466/12),
_xlpm.IsPrincipalRemainingZeroCondition,ROUND($H465,2)=0,
_xlpm.IsPrincipalRemainingBlankCondition,$H465="",
_xlpm.IsPeriodBlankCondition,ISBLANK($A466),
_xlpm.Calculation,IF(_xlpm.IsPeriodBlankCondition,"",IF(_xlpm.IsPrincipalRemainingBlankCondition,"",IF(_xlpm.IsPrincipalRemainingZeroCondition,"",_xlpm.InterestCalculation))),
_xlpm.Calculation
)</f>
        <v/>
      </c>
      <c r="G466" s="100" t="str">
        <f t="shared" si="42"/>
        <v/>
      </c>
      <c r="H466" s="100" t="str">
        <f t="shared" si="43"/>
        <v/>
      </c>
      <c r="I466" s="100" t="str">
        <f t="shared" si="44"/>
        <v/>
      </c>
      <c r="J466" s="100" t="str">
        <f t="shared" si="45"/>
        <v/>
      </c>
      <c r="K466" s="100" t="str">
        <f t="shared" si="48"/>
        <v/>
      </c>
      <c r="N466" s="100"/>
    </row>
    <row r="467" spans="2:14" x14ac:dyDescent="0.3">
      <c r="B467" s="116" t="str">
        <f t="shared" si="46"/>
        <v/>
      </c>
      <c r="C467" s="152" t="str">
        <f>IF(ISBLANK($A467),"",'Variable Rate Mortgage Schedule'!$C470)</f>
        <v/>
      </c>
      <c r="D467" s="153" t="str">
        <f>_xlfn.LET(
_xlpm.Payment,IF(OR($C467&lt;&gt;$C466,$C466=""),-PMT($C467/12,COUNT($A467:$A$625),$H466),$D466),
_xlpm.IsPrincipalRemainingZeroCondition,ROUND($H466,2)=0,
_xlpm.IsPrincipalRemainingBlankCondition,$H466="",
_xlpm.IsPeriodBlankCondition,ISBLANK($A467),
_xlpm.Calculation,IF(_xlpm.IsPeriodBlankCondition,"",IF(_xlpm.IsPrincipalRemainingBlankCondition,"",IF(_xlpm.IsPrincipalRemainingZeroCondition,"",_xlpm.Payment))),
_xlpm.Calculation
)</f>
        <v/>
      </c>
      <c r="E467" s="100" t="str">
        <f t="shared" si="47"/>
        <v/>
      </c>
      <c r="F467" s="100" t="str" cm="1">
        <f t="array" ref="F467">_xlfn.LET(
_xlpm.InterestCalculation,$H466*($C467/12),
_xlpm.IsPrincipalRemainingZeroCondition,ROUND($H466,2)=0,
_xlpm.IsPrincipalRemainingBlankCondition,$H466="",
_xlpm.IsPeriodBlankCondition,ISBLANK($A467),
_xlpm.Calculation,IF(_xlpm.IsPeriodBlankCondition,"",IF(_xlpm.IsPrincipalRemainingBlankCondition,"",IF(_xlpm.IsPrincipalRemainingZeroCondition,"",_xlpm.InterestCalculation))),
_xlpm.Calculation
)</f>
        <v/>
      </c>
      <c r="G467" s="100" t="str">
        <f t="shared" si="42"/>
        <v/>
      </c>
      <c r="H467" s="100" t="str">
        <f t="shared" si="43"/>
        <v/>
      </c>
      <c r="I467" s="100" t="str">
        <f t="shared" si="44"/>
        <v/>
      </c>
      <c r="J467" s="100" t="str">
        <f t="shared" si="45"/>
        <v/>
      </c>
      <c r="K467" s="100" t="str">
        <f t="shared" si="48"/>
        <v/>
      </c>
      <c r="N467" s="100"/>
    </row>
    <row r="468" spans="2:14" x14ac:dyDescent="0.3">
      <c r="B468" s="116" t="str">
        <f t="shared" si="46"/>
        <v/>
      </c>
      <c r="C468" s="152" t="str">
        <f>IF(ISBLANK($A468),"",'Variable Rate Mortgage Schedule'!$C471)</f>
        <v/>
      </c>
      <c r="D468" s="153" t="str">
        <f>_xlfn.LET(
_xlpm.Payment,IF(OR($C468&lt;&gt;$C467,$C467=""),-PMT($C468/12,COUNT($A468:$A$625),$H467),$D467),
_xlpm.IsPrincipalRemainingZeroCondition,ROUND($H467,2)=0,
_xlpm.IsPrincipalRemainingBlankCondition,$H467="",
_xlpm.IsPeriodBlankCondition,ISBLANK($A468),
_xlpm.Calculation,IF(_xlpm.IsPeriodBlankCondition,"",IF(_xlpm.IsPrincipalRemainingBlankCondition,"",IF(_xlpm.IsPrincipalRemainingZeroCondition,"",_xlpm.Payment))),
_xlpm.Calculation
)</f>
        <v/>
      </c>
      <c r="E468" s="100" t="str">
        <f t="shared" si="47"/>
        <v/>
      </c>
      <c r="F468" s="100" t="str" cm="1">
        <f t="array" ref="F468">_xlfn.LET(
_xlpm.InterestCalculation,$H467*($C468/12),
_xlpm.IsPrincipalRemainingZeroCondition,ROUND($H467,2)=0,
_xlpm.IsPrincipalRemainingBlankCondition,$H467="",
_xlpm.IsPeriodBlankCondition,ISBLANK($A468),
_xlpm.Calculation,IF(_xlpm.IsPeriodBlankCondition,"",IF(_xlpm.IsPrincipalRemainingBlankCondition,"",IF(_xlpm.IsPrincipalRemainingZeroCondition,"",_xlpm.InterestCalculation))),
_xlpm.Calculation
)</f>
        <v/>
      </c>
      <c r="G468" s="100" t="str">
        <f t="shared" si="42"/>
        <v/>
      </c>
      <c r="H468" s="100" t="str">
        <f t="shared" si="43"/>
        <v/>
      </c>
      <c r="I468" s="100" t="str">
        <f t="shared" si="44"/>
        <v/>
      </c>
      <c r="J468" s="100" t="str">
        <f t="shared" si="45"/>
        <v/>
      </c>
      <c r="K468" s="100" t="str">
        <f t="shared" si="48"/>
        <v/>
      </c>
      <c r="N468" s="100"/>
    </row>
    <row r="469" spans="2:14" x14ac:dyDescent="0.3">
      <c r="B469" s="116" t="str">
        <f t="shared" si="46"/>
        <v/>
      </c>
      <c r="C469" s="152" t="str">
        <f>IF(ISBLANK($A469),"",'Variable Rate Mortgage Schedule'!$C472)</f>
        <v/>
      </c>
      <c r="D469" s="153" t="str">
        <f>_xlfn.LET(
_xlpm.Payment,IF(OR($C469&lt;&gt;$C468,$C468=""),-PMT($C469/12,COUNT($A469:$A$625),$H468),$D468),
_xlpm.IsPrincipalRemainingZeroCondition,ROUND($H468,2)=0,
_xlpm.IsPrincipalRemainingBlankCondition,$H468="",
_xlpm.IsPeriodBlankCondition,ISBLANK($A469),
_xlpm.Calculation,IF(_xlpm.IsPeriodBlankCondition,"",IF(_xlpm.IsPrincipalRemainingBlankCondition,"",IF(_xlpm.IsPrincipalRemainingZeroCondition,"",_xlpm.Payment))),
_xlpm.Calculation
)</f>
        <v/>
      </c>
      <c r="E469" s="100" t="str">
        <f t="shared" si="47"/>
        <v/>
      </c>
      <c r="F469" s="100" t="str" cm="1">
        <f t="array" ref="F469">_xlfn.LET(
_xlpm.InterestCalculation,$H468*($C469/12),
_xlpm.IsPrincipalRemainingZeroCondition,ROUND($H468,2)=0,
_xlpm.IsPrincipalRemainingBlankCondition,$H468="",
_xlpm.IsPeriodBlankCondition,ISBLANK($A469),
_xlpm.Calculation,IF(_xlpm.IsPeriodBlankCondition,"",IF(_xlpm.IsPrincipalRemainingBlankCondition,"",IF(_xlpm.IsPrincipalRemainingZeroCondition,"",_xlpm.InterestCalculation))),
_xlpm.Calculation
)</f>
        <v/>
      </c>
      <c r="G469" s="100" t="str">
        <f t="shared" si="42"/>
        <v/>
      </c>
      <c r="H469" s="100" t="str">
        <f t="shared" si="43"/>
        <v/>
      </c>
      <c r="I469" s="100" t="str">
        <f t="shared" si="44"/>
        <v/>
      </c>
      <c r="J469" s="100" t="str">
        <f t="shared" si="45"/>
        <v/>
      </c>
      <c r="K469" s="100" t="str">
        <f t="shared" si="48"/>
        <v/>
      </c>
      <c r="N469" s="100"/>
    </row>
    <row r="470" spans="2:14" x14ac:dyDescent="0.3">
      <c r="B470" s="116" t="str">
        <f t="shared" si="46"/>
        <v/>
      </c>
      <c r="C470" s="152" t="str">
        <f>IF(ISBLANK($A470),"",'Variable Rate Mortgage Schedule'!$C473)</f>
        <v/>
      </c>
      <c r="D470" s="153" t="str">
        <f>_xlfn.LET(
_xlpm.Payment,IF(OR($C470&lt;&gt;$C469,$C469=""),-PMT($C470/12,COUNT($A470:$A$625),$H469),$D469),
_xlpm.IsPrincipalRemainingZeroCondition,ROUND($H469,2)=0,
_xlpm.IsPrincipalRemainingBlankCondition,$H469="",
_xlpm.IsPeriodBlankCondition,ISBLANK($A470),
_xlpm.Calculation,IF(_xlpm.IsPeriodBlankCondition,"",IF(_xlpm.IsPrincipalRemainingBlankCondition,"",IF(_xlpm.IsPrincipalRemainingZeroCondition,"",_xlpm.Payment))),
_xlpm.Calculation
)</f>
        <v/>
      </c>
      <c r="E470" s="100" t="str">
        <f t="shared" si="47"/>
        <v/>
      </c>
      <c r="F470" s="100" t="str" cm="1">
        <f t="array" ref="F470">_xlfn.LET(
_xlpm.InterestCalculation,$H469*($C470/12),
_xlpm.IsPrincipalRemainingZeroCondition,ROUND($H469,2)=0,
_xlpm.IsPrincipalRemainingBlankCondition,$H469="",
_xlpm.IsPeriodBlankCondition,ISBLANK($A470),
_xlpm.Calculation,IF(_xlpm.IsPeriodBlankCondition,"",IF(_xlpm.IsPrincipalRemainingBlankCondition,"",IF(_xlpm.IsPrincipalRemainingZeroCondition,"",_xlpm.InterestCalculation))),
_xlpm.Calculation
)</f>
        <v/>
      </c>
      <c r="G470" s="100" t="str">
        <f t="shared" si="42"/>
        <v/>
      </c>
      <c r="H470" s="100" t="str">
        <f t="shared" si="43"/>
        <v/>
      </c>
      <c r="I470" s="100" t="str">
        <f t="shared" si="44"/>
        <v/>
      </c>
      <c r="J470" s="100" t="str">
        <f t="shared" si="45"/>
        <v/>
      </c>
      <c r="K470" s="100" t="str">
        <f t="shared" si="48"/>
        <v/>
      </c>
      <c r="N470" s="100"/>
    </row>
    <row r="471" spans="2:14" x14ac:dyDescent="0.3">
      <c r="B471" s="116" t="str">
        <f t="shared" si="46"/>
        <v/>
      </c>
      <c r="C471" s="152" t="str">
        <f>IF(ISBLANK($A471),"",'Variable Rate Mortgage Schedule'!$C474)</f>
        <v/>
      </c>
      <c r="D471" s="153" t="str">
        <f>_xlfn.LET(
_xlpm.Payment,IF(OR($C471&lt;&gt;$C470,$C470=""),-PMT($C471/12,COUNT($A471:$A$625),$H470),$D470),
_xlpm.IsPrincipalRemainingZeroCondition,ROUND($H470,2)=0,
_xlpm.IsPrincipalRemainingBlankCondition,$H470="",
_xlpm.IsPeriodBlankCondition,ISBLANK($A471),
_xlpm.Calculation,IF(_xlpm.IsPeriodBlankCondition,"",IF(_xlpm.IsPrincipalRemainingBlankCondition,"",IF(_xlpm.IsPrincipalRemainingZeroCondition,"",_xlpm.Payment))),
_xlpm.Calculation
)</f>
        <v/>
      </c>
      <c r="E471" s="100" t="str">
        <f t="shared" si="47"/>
        <v/>
      </c>
      <c r="F471" s="100" t="str" cm="1">
        <f t="array" ref="F471">_xlfn.LET(
_xlpm.InterestCalculation,$H470*($C471/12),
_xlpm.IsPrincipalRemainingZeroCondition,ROUND($H470,2)=0,
_xlpm.IsPrincipalRemainingBlankCondition,$H470="",
_xlpm.IsPeriodBlankCondition,ISBLANK($A471),
_xlpm.Calculation,IF(_xlpm.IsPeriodBlankCondition,"",IF(_xlpm.IsPrincipalRemainingBlankCondition,"",IF(_xlpm.IsPrincipalRemainingZeroCondition,"",_xlpm.InterestCalculation))),
_xlpm.Calculation
)</f>
        <v/>
      </c>
      <c r="G471" s="100" t="str">
        <f t="shared" si="42"/>
        <v/>
      </c>
      <c r="H471" s="100" t="str">
        <f t="shared" si="43"/>
        <v/>
      </c>
      <c r="I471" s="100" t="str">
        <f t="shared" si="44"/>
        <v/>
      </c>
      <c r="J471" s="100" t="str">
        <f t="shared" si="45"/>
        <v/>
      </c>
      <c r="K471" s="100" t="str">
        <f t="shared" si="48"/>
        <v/>
      </c>
      <c r="N471" s="100"/>
    </row>
    <row r="472" spans="2:14" x14ac:dyDescent="0.3">
      <c r="B472" s="116" t="str">
        <f t="shared" si="46"/>
        <v/>
      </c>
      <c r="C472" s="152" t="str">
        <f>IF(ISBLANK($A472),"",'Variable Rate Mortgage Schedule'!$C475)</f>
        <v/>
      </c>
      <c r="D472" s="153" t="str">
        <f>_xlfn.LET(
_xlpm.Payment,IF(OR($C472&lt;&gt;$C471,$C471=""),-PMT($C472/12,COUNT($A472:$A$625),$H471),$D471),
_xlpm.IsPrincipalRemainingZeroCondition,ROUND($H471,2)=0,
_xlpm.IsPrincipalRemainingBlankCondition,$H471="",
_xlpm.IsPeriodBlankCondition,ISBLANK($A472),
_xlpm.Calculation,IF(_xlpm.IsPeriodBlankCondition,"",IF(_xlpm.IsPrincipalRemainingBlankCondition,"",IF(_xlpm.IsPrincipalRemainingZeroCondition,"",_xlpm.Payment))),
_xlpm.Calculation
)</f>
        <v/>
      </c>
      <c r="E472" s="100" t="str">
        <f t="shared" si="47"/>
        <v/>
      </c>
      <c r="F472" s="100" t="str" cm="1">
        <f t="array" ref="F472">_xlfn.LET(
_xlpm.InterestCalculation,$H471*($C472/12),
_xlpm.IsPrincipalRemainingZeroCondition,ROUND($H471,2)=0,
_xlpm.IsPrincipalRemainingBlankCondition,$H471="",
_xlpm.IsPeriodBlankCondition,ISBLANK($A472),
_xlpm.Calculation,IF(_xlpm.IsPeriodBlankCondition,"",IF(_xlpm.IsPrincipalRemainingBlankCondition,"",IF(_xlpm.IsPrincipalRemainingZeroCondition,"",_xlpm.InterestCalculation))),
_xlpm.Calculation
)</f>
        <v/>
      </c>
      <c r="G472" s="100" t="str">
        <f t="shared" si="42"/>
        <v/>
      </c>
      <c r="H472" s="100" t="str">
        <f t="shared" si="43"/>
        <v/>
      </c>
      <c r="I472" s="100" t="str">
        <f t="shared" si="44"/>
        <v/>
      </c>
      <c r="J472" s="100" t="str">
        <f t="shared" si="45"/>
        <v/>
      </c>
      <c r="K472" s="100" t="str">
        <f t="shared" si="48"/>
        <v/>
      </c>
      <c r="N472" s="100"/>
    </row>
    <row r="473" spans="2:14" x14ac:dyDescent="0.3">
      <c r="B473" s="116" t="str">
        <f t="shared" si="46"/>
        <v/>
      </c>
      <c r="C473" s="152" t="str">
        <f>IF(ISBLANK($A473),"",'Variable Rate Mortgage Schedule'!$C476)</f>
        <v/>
      </c>
      <c r="D473" s="153" t="str">
        <f>_xlfn.LET(
_xlpm.Payment,IF(OR($C473&lt;&gt;$C472,$C472=""),-PMT($C473/12,COUNT($A473:$A$625),$H472),$D472),
_xlpm.IsPrincipalRemainingZeroCondition,ROUND($H472,2)=0,
_xlpm.IsPrincipalRemainingBlankCondition,$H472="",
_xlpm.IsPeriodBlankCondition,ISBLANK($A473),
_xlpm.Calculation,IF(_xlpm.IsPeriodBlankCondition,"",IF(_xlpm.IsPrincipalRemainingBlankCondition,"",IF(_xlpm.IsPrincipalRemainingZeroCondition,"",_xlpm.Payment))),
_xlpm.Calculation
)</f>
        <v/>
      </c>
      <c r="E473" s="100" t="str">
        <f t="shared" si="47"/>
        <v/>
      </c>
      <c r="F473" s="100" t="str" cm="1">
        <f t="array" ref="F473">_xlfn.LET(
_xlpm.InterestCalculation,$H472*($C473/12),
_xlpm.IsPrincipalRemainingZeroCondition,ROUND($H472,2)=0,
_xlpm.IsPrincipalRemainingBlankCondition,$H472="",
_xlpm.IsPeriodBlankCondition,ISBLANK($A473),
_xlpm.Calculation,IF(_xlpm.IsPeriodBlankCondition,"",IF(_xlpm.IsPrincipalRemainingBlankCondition,"",IF(_xlpm.IsPrincipalRemainingZeroCondition,"",_xlpm.InterestCalculation))),
_xlpm.Calculation
)</f>
        <v/>
      </c>
      <c r="G473" s="100" t="str">
        <f t="shared" si="42"/>
        <v/>
      </c>
      <c r="H473" s="100" t="str">
        <f t="shared" si="43"/>
        <v/>
      </c>
      <c r="I473" s="100" t="str">
        <f t="shared" si="44"/>
        <v/>
      </c>
      <c r="J473" s="100" t="str">
        <f t="shared" si="45"/>
        <v/>
      </c>
      <c r="K473" s="100" t="str">
        <f t="shared" si="48"/>
        <v/>
      </c>
      <c r="N473" s="100"/>
    </row>
    <row r="474" spans="2:14" x14ac:dyDescent="0.3">
      <c r="B474" s="116" t="str">
        <f t="shared" si="46"/>
        <v/>
      </c>
      <c r="C474" s="152" t="str">
        <f>IF(ISBLANK($A474),"",'Variable Rate Mortgage Schedule'!$C477)</f>
        <v/>
      </c>
      <c r="D474" s="153" t="str">
        <f>_xlfn.LET(
_xlpm.Payment,IF(OR($C474&lt;&gt;$C473,$C473=""),-PMT($C474/12,COUNT($A474:$A$625),$H473),$D473),
_xlpm.IsPrincipalRemainingZeroCondition,ROUND($H473,2)=0,
_xlpm.IsPrincipalRemainingBlankCondition,$H473="",
_xlpm.IsPeriodBlankCondition,ISBLANK($A474),
_xlpm.Calculation,IF(_xlpm.IsPeriodBlankCondition,"",IF(_xlpm.IsPrincipalRemainingBlankCondition,"",IF(_xlpm.IsPrincipalRemainingZeroCondition,"",_xlpm.Payment))),
_xlpm.Calculation
)</f>
        <v/>
      </c>
      <c r="E474" s="100" t="str">
        <f t="shared" si="47"/>
        <v/>
      </c>
      <c r="F474" s="100" t="str" cm="1">
        <f t="array" ref="F474">_xlfn.LET(
_xlpm.InterestCalculation,$H473*($C474/12),
_xlpm.IsPrincipalRemainingZeroCondition,ROUND($H473,2)=0,
_xlpm.IsPrincipalRemainingBlankCondition,$H473="",
_xlpm.IsPeriodBlankCondition,ISBLANK($A474),
_xlpm.Calculation,IF(_xlpm.IsPeriodBlankCondition,"",IF(_xlpm.IsPrincipalRemainingBlankCondition,"",IF(_xlpm.IsPrincipalRemainingZeroCondition,"",_xlpm.InterestCalculation))),
_xlpm.Calculation
)</f>
        <v/>
      </c>
      <c r="G474" s="100" t="str">
        <f t="shared" ref="G474:G537" si="49">_xlfn.LET(
_xlpm.PrincipalOwedCalculation,$D474-$F474,
_xlpm.IsPrincipalLessThenOrEqualToMonthlyPaymentCondition,$H473&lt;=$D474,
_xlpm.IsPrincipalZeroCondition,ROUND($H473,2) = 0,
_xlpm.IsPrincipalRemainingBlankCondition,$H473="",
_xlpm.IsPeriodBlankCondition,ISBLANK($A474),
_xlpm.Calculation,IF(_xlpm.IsPeriodBlankCondition,"",IF(_xlpm.IsPrincipalRemainingBlankCondition,"",IF(_xlpm.IsPrincipalZeroCondition,"",IF(_xlpm.IsPrincipalLessThenOrEqualToMonthlyPaymentCondition,$H473,_xlpm.PrincipalOwedCalculation)))),
_xlpm.Calculation
)</f>
        <v/>
      </c>
      <c r="H474" s="100" t="str">
        <f t="shared" ref="H474:H537" si="50">_xlfn.LET(
_xlpm.StartingBalanceGreaterThanPrincipalOwedPlusPrepaymentCondition,$E474&gt;=$G474,
_xlpm.IsPrincpalOwedPlusPrepaymentLessThanOrEqualToPrincipalRemainingCondition,ROUND($G474,2)&lt;=ROUND($H473,2),
_xlpm.IsCurrentPrincapalOwedAmtGreaterThanPrevPrincipalOwedCondition,$G473&gt;$H473,
_xlpm.IsPrincipalZeroCondition,ROUND($H473,2) = 0,
_xlpm.IsPrincipalRemainingBlankCondition,$H473="",
_xlpm.IsPeriodBlankCondition,ISBLANK($A474),
_xlpm.Calculation,IF(_xlpm.IsPeriodBlankCondition,"",IF(_xlpm.IsPrincipalRemainingBlankCondition,"",IF(_xlpm.IsPrincipalZeroCondition,"",IF(_xlpm.StartingBalanceGreaterThanPrincipalOwedPlusPrepaymentCondition,$E474-$G474,0)))),
_xlpm.Calculation
)</f>
        <v/>
      </c>
      <c r="I474" s="100" t="str">
        <f t="shared" ref="I474:I537" si="51">_xlfn.LET(
_xlpm.PrincpalRemainingCalculation,$B$11,
_xlpm.IsPrincipalZeroCondition,ROUND($H473,2) = 0,
_xlpm.IsPrincipalRemainingBlankCondition,$H473="",
_xlpm.IsPeriodBlankCondition,ISBLANK($A474),
_xlpm.Calculation,IF(_xlpm.IsPeriodBlankCondition,"",IF(_xlpm.IsPrincipalRemainingBlankCondition,"",IF(_xlpm.IsPrincipalZeroCondition,"",_xlpm.PrincpalRemainingCalculation))),
_xlpm.Calculation
)</f>
        <v/>
      </c>
      <c r="J474" s="100" t="str">
        <f t="shared" ref="J474:J537" si="52">_xlfn.LET(
_xlpm.IsPrincipalRemainingLessThanOrEqualToPMICutoffAmtCondition,$H473&lt;=$B$2*(1-$B$13),
_xlpm.PMIMonthlyPayment,$B$17,
_xlpm.IsPrincipalZeroCondition,ROUND($H473,2) = 0,
_xlpm.IsPrincipalRemainingBlankCondition,$H473="",
_xlpm.IsPeriodBlankCondition,ISBLANK($A474),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474" s="100" t="str">
        <f t="shared" si="48"/>
        <v/>
      </c>
      <c r="N474" s="100"/>
    </row>
    <row r="475" spans="2:14" x14ac:dyDescent="0.3">
      <c r="B475" s="116" t="str">
        <f t="shared" ref="B475:B538" si="53">IF(ISBLANK($A475),"",EDATE($B474,1))</f>
        <v/>
      </c>
      <c r="C475" s="152" t="str">
        <f>IF(ISBLANK($A475),"",'Variable Rate Mortgage Schedule'!$C478)</f>
        <v/>
      </c>
      <c r="D475" s="153" t="str">
        <f>_xlfn.LET(
_xlpm.Payment,IF(OR($C475&lt;&gt;$C474,$C474=""),-PMT($C475/12,COUNT($A475:$A$625),$H474),$D474),
_xlpm.IsPrincipalRemainingZeroCondition,ROUND($H474,2)=0,
_xlpm.IsPrincipalRemainingBlankCondition,$H474="",
_xlpm.IsPeriodBlankCondition,ISBLANK($A475),
_xlpm.Calculation,IF(_xlpm.IsPeriodBlankCondition,"",IF(_xlpm.IsPrincipalRemainingBlankCondition,"",IF(_xlpm.IsPrincipalRemainingZeroCondition,"",_xlpm.Payment))),
_xlpm.Calculation
)</f>
        <v/>
      </c>
      <c r="E475" s="100" t="str">
        <f t="shared" ref="E475:E538" si="54">_xlfn.LET(
_xlpm.StartingPrincipalBalance,$H474,
_xlpm.IsPrincipalRemainingZeroCondition,ROUND($H474,2)=0,
_xlpm.IsPrincipalRemainingBlankCondition,$H474="",
_xlpm.IsPeriodBlankCondition,ISBLANK($A475),
_xlpm.Calculation,IF(_xlpm.IsPeriodBlankCondition,"",IF(_xlpm.IsPrincipalRemainingBlankCondition,"",IF(_xlpm.IsPrincipalRemainingZeroCondition,"",_xlpm.StartingPrincipalBalance))),
_xlpm.Calculation
)</f>
        <v/>
      </c>
      <c r="F475" s="100" t="str" cm="1">
        <f t="array" ref="F475">_xlfn.LET(
_xlpm.InterestCalculation,$H474*($C475/12),
_xlpm.IsPrincipalRemainingZeroCondition,ROUND($H474,2)=0,
_xlpm.IsPrincipalRemainingBlankCondition,$H474="",
_xlpm.IsPeriodBlankCondition,ISBLANK($A475),
_xlpm.Calculation,IF(_xlpm.IsPeriodBlankCondition,"",IF(_xlpm.IsPrincipalRemainingBlankCondition,"",IF(_xlpm.IsPrincipalRemainingZeroCondition,"",_xlpm.InterestCalculation))),
_xlpm.Calculation
)</f>
        <v/>
      </c>
      <c r="G475" s="100" t="str">
        <f t="shared" si="49"/>
        <v/>
      </c>
      <c r="H475" s="100" t="str">
        <f t="shared" si="50"/>
        <v/>
      </c>
      <c r="I475" s="100" t="str">
        <f t="shared" si="51"/>
        <v/>
      </c>
      <c r="J475" s="100" t="str">
        <f t="shared" si="52"/>
        <v/>
      </c>
      <c r="K475" s="100" t="str">
        <f t="shared" ref="K475:K538" si="55">_xlfn.LET(
_xlpm.IfPMIOwedIsBlank,IF($J475 = "",0,$J475),
_xlpm.TotalMonthlyPaymentCalculation,$F475+$G475+$I475+_xlpm.IfPMIOwedIsBlank,
_xlpm.IsPrincipalZeroCondition,ROUND($H474,2) = 0,
_xlpm.IsPrincipalRemainingBlankCondition,$H474="",
_xlpm.IsPeriodBlankCondition,ISBLANK($A475),
_xlpm.Calculation,IF(_xlpm.IsPeriodBlankCondition,"",IF(_xlpm.IsPrincipalRemainingBlankCondition,"",IF(_xlpm.IsPrincipalZeroCondition,"",_xlpm.TotalMonthlyPaymentCalculation))),
_xlpm.Calculation
)</f>
        <v/>
      </c>
      <c r="N475" s="100"/>
    </row>
    <row r="476" spans="2:14" x14ac:dyDescent="0.3">
      <c r="B476" s="116" t="str">
        <f t="shared" si="53"/>
        <v/>
      </c>
      <c r="C476" s="152" t="str">
        <f>IF(ISBLANK($A476),"",'Variable Rate Mortgage Schedule'!$C479)</f>
        <v/>
      </c>
      <c r="D476" s="153" t="str">
        <f>_xlfn.LET(
_xlpm.Payment,IF(OR($C476&lt;&gt;$C475,$C475=""),-PMT($C476/12,COUNT($A476:$A$625),$H475),$D475),
_xlpm.IsPrincipalRemainingZeroCondition,ROUND($H475,2)=0,
_xlpm.IsPrincipalRemainingBlankCondition,$H475="",
_xlpm.IsPeriodBlankCondition,ISBLANK($A476),
_xlpm.Calculation,IF(_xlpm.IsPeriodBlankCondition,"",IF(_xlpm.IsPrincipalRemainingBlankCondition,"",IF(_xlpm.IsPrincipalRemainingZeroCondition,"",_xlpm.Payment))),
_xlpm.Calculation
)</f>
        <v/>
      </c>
      <c r="E476" s="100" t="str">
        <f t="shared" si="54"/>
        <v/>
      </c>
      <c r="F476" s="100" t="str" cm="1">
        <f t="array" ref="F476">_xlfn.LET(
_xlpm.InterestCalculation,$H475*($C476/12),
_xlpm.IsPrincipalRemainingZeroCondition,ROUND($H475,2)=0,
_xlpm.IsPrincipalRemainingBlankCondition,$H475="",
_xlpm.IsPeriodBlankCondition,ISBLANK($A476),
_xlpm.Calculation,IF(_xlpm.IsPeriodBlankCondition,"",IF(_xlpm.IsPrincipalRemainingBlankCondition,"",IF(_xlpm.IsPrincipalRemainingZeroCondition,"",_xlpm.InterestCalculation))),
_xlpm.Calculation
)</f>
        <v/>
      </c>
      <c r="G476" s="100" t="str">
        <f t="shared" si="49"/>
        <v/>
      </c>
      <c r="H476" s="100" t="str">
        <f t="shared" si="50"/>
        <v/>
      </c>
      <c r="I476" s="100" t="str">
        <f t="shared" si="51"/>
        <v/>
      </c>
      <c r="J476" s="100" t="str">
        <f t="shared" si="52"/>
        <v/>
      </c>
      <c r="K476" s="100" t="str">
        <f t="shared" si="55"/>
        <v/>
      </c>
      <c r="N476" s="100"/>
    </row>
    <row r="477" spans="2:14" x14ac:dyDescent="0.3">
      <c r="B477" s="116" t="str">
        <f t="shared" si="53"/>
        <v/>
      </c>
      <c r="C477" s="152" t="str">
        <f>IF(ISBLANK($A477),"",'Variable Rate Mortgage Schedule'!$C480)</f>
        <v/>
      </c>
      <c r="D477" s="153" t="str">
        <f>_xlfn.LET(
_xlpm.Payment,IF(OR($C477&lt;&gt;$C476,$C476=""),-PMT($C477/12,COUNT($A477:$A$625),$H476),$D476),
_xlpm.IsPrincipalRemainingZeroCondition,ROUND($H476,2)=0,
_xlpm.IsPrincipalRemainingBlankCondition,$H476="",
_xlpm.IsPeriodBlankCondition,ISBLANK($A477),
_xlpm.Calculation,IF(_xlpm.IsPeriodBlankCondition,"",IF(_xlpm.IsPrincipalRemainingBlankCondition,"",IF(_xlpm.IsPrincipalRemainingZeroCondition,"",_xlpm.Payment))),
_xlpm.Calculation
)</f>
        <v/>
      </c>
      <c r="E477" s="100" t="str">
        <f t="shared" si="54"/>
        <v/>
      </c>
      <c r="F477" s="100" t="str" cm="1">
        <f t="array" ref="F477">_xlfn.LET(
_xlpm.InterestCalculation,$H476*($C477/12),
_xlpm.IsPrincipalRemainingZeroCondition,ROUND($H476,2)=0,
_xlpm.IsPrincipalRemainingBlankCondition,$H476="",
_xlpm.IsPeriodBlankCondition,ISBLANK($A477),
_xlpm.Calculation,IF(_xlpm.IsPeriodBlankCondition,"",IF(_xlpm.IsPrincipalRemainingBlankCondition,"",IF(_xlpm.IsPrincipalRemainingZeroCondition,"",_xlpm.InterestCalculation))),
_xlpm.Calculation
)</f>
        <v/>
      </c>
      <c r="G477" s="100" t="str">
        <f t="shared" si="49"/>
        <v/>
      </c>
      <c r="H477" s="100" t="str">
        <f t="shared" si="50"/>
        <v/>
      </c>
      <c r="I477" s="100" t="str">
        <f t="shared" si="51"/>
        <v/>
      </c>
      <c r="J477" s="100" t="str">
        <f t="shared" si="52"/>
        <v/>
      </c>
      <c r="K477" s="100" t="str">
        <f t="shared" si="55"/>
        <v/>
      </c>
      <c r="N477" s="100"/>
    </row>
    <row r="478" spans="2:14" x14ac:dyDescent="0.3">
      <c r="B478" s="116" t="str">
        <f t="shared" si="53"/>
        <v/>
      </c>
      <c r="C478" s="152" t="str">
        <f>IF(ISBLANK($A478),"",'Variable Rate Mortgage Schedule'!$C481)</f>
        <v/>
      </c>
      <c r="D478" s="153" t="str">
        <f>_xlfn.LET(
_xlpm.Payment,IF(OR($C478&lt;&gt;$C477,$C477=""),-PMT($C478/12,COUNT($A478:$A$625),$H477),$D477),
_xlpm.IsPrincipalRemainingZeroCondition,ROUND($H477,2)=0,
_xlpm.IsPrincipalRemainingBlankCondition,$H477="",
_xlpm.IsPeriodBlankCondition,ISBLANK($A478),
_xlpm.Calculation,IF(_xlpm.IsPeriodBlankCondition,"",IF(_xlpm.IsPrincipalRemainingBlankCondition,"",IF(_xlpm.IsPrincipalRemainingZeroCondition,"",_xlpm.Payment))),
_xlpm.Calculation
)</f>
        <v/>
      </c>
      <c r="E478" s="100" t="str">
        <f t="shared" si="54"/>
        <v/>
      </c>
      <c r="F478" s="100" t="str" cm="1">
        <f t="array" ref="F478">_xlfn.LET(
_xlpm.InterestCalculation,$H477*($C478/12),
_xlpm.IsPrincipalRemainingZeroCondition,ROUND($H477,2)=0,
_xlpm.IsPrincipalRemainingBlankCondition,$H477="",
_xlpm.IsPeriodBlankCondition,ISBLANK($A478),
_xlpm.Calculation,IF(_xlpm.IsPeriodBlankCondition,"",IF(_xlpm.IsPrincipalRemainingBlankCondition,"",IF(_xlpm.IsPrincipalRemainingZeroCondition,"",_xlpm.InterestCalculation))),
_xlpm.Calculation
)</f>
        <v/>
      </c>
      <c r="G478" s="100" t="str">
        <f t="shared" si="49"/>
        <v/>
      </c>
      <c r="H478" s="100" t="str">
        <f t="shared" si="50"/>
        <v/>
      </c>
      <c r="I478" s="100" t="str">
        <f t="shared" si="51"/>
        <v/>
      </c>
      <c r="J478" s="100" t="str">
        <f t="shared" si="52"/>
        <v/>
      </c>
      <c r="K478" s="100" t="str">
        <f t="shared" si="55"/>
        <v/>
      </c>
      <c r="N478" s="100"/>
    </row>
    <row r="479" spans="2:14" x14ac:dyDescent="0.3">
      <c r="B479" s="116" t="str">
        <f t="shared" si="53"/>
        <v/>
      </c>
      <c r="C479" s="152" t="str">
        <f>IF(ISBLANK($A479),"",'Variable Rate Mortgage Schedule'!$C482)</f>
        <v/>
      </c>
      <c r="D479" s="153" t="str">
        <f>_xlfn.LET(
_xlpm.Payment,IF(OR($C479&lt;&gt;$C478,$C478=""),-PMT($C479/12,COUNT($A479:$A$625),$H478),$D478),
_xlpm.IsPrincipalRemainingZeroCondition,ROUND($H478,2)=0,
_xlpm.IsPrincipalRemainingBlankCondition,$H478="",
_xlpm.IsPeriodBlankCondition,ISBLANK($A479),
_xlpm.Calculation,IF(_xlpm.IsPeriodBlankCondition,"",IF(_xlpm.IsPrincipalRemainingBlankCondition,"",IF(_xlpm.IsPrincipalRemainingZeroCondition,"",_xlpm.Payment))),
_xlpm.Calculation
)</f>
        <v/>
      </c>
      <c r="E479" s="100" t="str">
        <f t="shared" si="54"/>
        <v/>
      </c>
      <c r="F479" s="100" t="str" cm="1">
        <f t="array" ref="F479">_xlfn.LET(
_xlpm.InterestCalculation,$H478*($C479/12),
_xlpm.IsPrincipalRemainingZeroCondition,ROUND($H478,2)=0,
_xlpm.IsPrincipalRemainingBlankCondition,$H478="",
_xlpm.IsPeriodBlankCondition,ISBLANK($A479),
_xlpm.Calculation,IF(_xlpm.IsPeriodBlankCondition,"",IF(_xlpm.IsPrincipalRemainingBlankCondition,"",IF(_xlpm.IsPrincipalRemainingZeroCondition,"",_xlpm.InterestCalculation))),
_xlpm.Calculation
)</f>
        <v/>
      </c>
      <c r="G479" s="100" t="str">
        <f t="shared" si="49"/>
        <v/>
      </c>
      <c r="H479" s="100" t="str">
        <f t="shared" si="50"/>
        <v/>
      </c>
      <c r="I479" s="100" t="str">
        <f t="shared" si="51"/>
        <v/>
      </c>
      <c r="J479" s="100" t="str">
        <f t="shared" si="52"/>
        <v/>
      </c>
      <c r="K479" s="100" t="str">
        <f t="shared" si="55"/>
        <v/>
      </c>
      <c r="N479" s="100"/>
    </row>
    <row r="480" spans="2:14" x14ac:dyDescent="0.3">
      <c r="B480" s="116" t="str">
        <f t="shared" si="53"/>
        <v/>
      </c>
      <c r="C480" s="152" t="str">
        <f>IF(ISBLANK($A480),"",'Variable Rate Mortgage Schedule'!$C483)</f>
        <v/>
      </c>
      <c r="D480" s="153" t="str">
        <f>_xlfn.LET(
_xlpm.Payment,IF(OR($C480&lt;&gt;$C479,$C479=""),-PMT($C480/12,COUNT($A480:$A$625),$H479),$D479),
_xlpm.IsPrincipalRemainingZeroCondition,ROUND($H479,2)=0,
_xlpm.IsPrincipalRemainingBlankCondition,$H479="",
_xlpm.IsPeriodBlankCondition,ISBLANK($A480),
_xlpm.Calculation,IF(_xlpm.IsPeriodBlankCondition,"",IF(_xlpm.IsPrincipalRemainingBlankCondition,"",IF(_xlpm.IsPrincipalRemainingZeroCondition,"",_xlpm.Payment))),
_xlpm.Calculation
)</f>
        <v/>
      </c>
      <c r="E480" s="100" t="str">
        <f t="shared" si="54"/>
        <v/>
      </c>
      <c r="F480" s="100" t="str" cm="1">
        <f t="array" ref="F480">_xlfn.LET(
_xlpm.InterestCalculation,$H479*($C480/12),
_xlpm.IsPrincipalRemainingZeroCondition,ROUND($H479,2)=0,
_xlpm.IsPrincipalRemainingBlankCondition,$H479="",
_xlpm.IsPeriodBlankCondition,ISBLANK($A480),
_xlpm.Calculation,IF(_xlpm.IsPeriodBlankCondition,"",IF(_xlpm.IsPrincipalRemainingBlankCondition,"",IF(_xlpm.IsPrincipalRemainingZeroCondition,"",_xlpm.InterestCalculation))),
_xlpm.Calculation
)</f>
        <v/>
      </c>
      <c r="G480" s="100" t="str">
        <f t="shared" si="49"/>
        <v/>
      </c>
      <c r="H480" s="100" t="str">
        <f t="shared" si="50"/>
        <v/>
      </c>
      <c r="I480" s="100" t="str">
        <f t="shared" si="51"/>
        <v/>
      </c>
      <c r="J480" s="100" t="str">
        <f t="shared" si="52"/>
        <v/>
      </c>
      <c r="K480" s="100" t="str">
        <f t="shared" si="55"/>
        <v/>
      </c>
      <c r="N480" s="100"/>
    </row>
    <row r="481" spans="2:14" x14ac:dyDescent="0.3">
      <c r="B481" s="116" t="str">
        <f t="shared" si="53"/>
        <v/>
      </c>
      <c r="C481" s="152" t="str">
        <f>IF(ISBLANK($A481),"",'Variable Rate Mortgage Schedule'!$C484)</f>
        <v/>
      </c>
      <c r="D481" s="153" t="str">
        <f>_xlfn.LET(
_xlpm.Payment,IF(OR($C481&lt;&gt;$C480,$C480=""),-PMT($C481/12,COUNT($A481:$A$625),$H480),$D480),
_xlpm.IsPrincipalRemainingZeroCondition,ROUND($H480,2)=0,
_xlpm.IsPrincipalRemainingBlankCondition,$H480="",
_xlpm.IsPeriodBlankCondition,ISBLANK($A481),
_xlpm.Calculation,IF(_xlpm.IsPeriodBlankCondition,"",IF(_xlpm.IsPrincipalRemainingBlankCondition,"",IF(_xlpm.IsPrincipalRemainingZeroCondition,"",_xlpm.Payment))),
_xlpm.Calculation
)</f>
        <v/>
      </c>
      <c r="E481" s="100" t="str">
        <f t="shared" si="54"/>
        <v/>
      </c>
      <c r="F481" s="100" t="str" cm="1">
        <f t="array" ref="F481">_xlfn.LET(
_xlpm.InterestCalculation,$H480*($C481/12),
_xlpm.IsPrincipalRemainingZeroCondition,ROUND($H480,2)=0,
_xlpm.IsPrincipalRemainingBlankCondition,$H480="",
_xlpm.IsPeriodBlankCondition,ISBLANK($A481),
_xlpm.Calculation,IF(_xlpm.IsPeriodBlankCondition,"",IF(_xlpm.IsPrincipalRemainingBlankCondition,"",IF(_xlpm.IsPrincipalRemainingZeroCondition,"",_xlpm.InterestCalculation))),
_xlpm.Calculation
)</f>
        <v/>
      </c>
      <c r="G481" s="100" t="str">
        <f t="shared" si="49"/>
        <v/>
      </c>
      <c r="H481" s="100" t="str">
        <f t="shared" si="50"/>
        <v/>
      </c>
      <c r="I481" s="100" t="str">
        <f t="shared" si="51"/>
        <v/>
      </c>
      <c r="J481" s="100" t="str">
        <f t="shared" si="52"/>
        <v/>
      </c>
      <c r="K481" s="100" t="str">
        <f t="shared" si="55"/>
        <v/>
      </c>
      <c r="N481" s="100"/>
    </row>
    <row r="482" spans="2:14" x14ac:dyDescent="0.3">
      <c r="B482" s="116" t="str">
        <f t="shared" si="53"/>
        <v/>
      </c>
      <c r="C482" s="152" t="str">
        <f>IF(ISBLANK($A482),"",'Variable Rate Mortgage Schedule'!$C485)</f>
        <v/>
      </c>
      <c r="D482" s="153" t="str">
        <f>_xlfn.LET(
_xlpm.Payment,IF(OR($C482&lt;&gt;$C481,$C481=""),-PMT($C482/12,COUNT($A482:$A$625),$H481),$D481),
_xlpm.IsPrincipalRemainingZeroCondition,ROUND($H481,2)=0,
_xlpm.IsPrincipalRemainingBlankCondition,$H481="",
_xlpm.IsPeriodBlankCondition,ISBLANK($A482),
_xlpm.Calculation,IF(_xlpm.IsPeriodBlankCondition,"",IF(_xlpm.IsPrincipalRemainingBlankCondition,"",IF(_xlpm.IsPrincipalRemainingZeroCondition,"",_xlpm.Payment))),
_xlpm.Calculation
)</f>
        <v/>
      </c>
      <c r="E482" s="100" t="str">
        <f t="shared" si="54"/>
        <v/>
      </c>
      <c r="F482" s="100" t="str" cm="1">
        <f t="array" ref="F482">_xlfn.LET(
_xlpm.InterestCalculation,$H481*($C482/12),
_xlpm.IsPrincipalRemainingZeroCondition,ROUND($H481,2)=0,
_xlpm.IsPrincipalRemainingBlankCondition,$H481="",
_xlpm.IsPeriodBlankCondition,ISBLANK($A482),
_xlpm.Calculation,IF(_xlpm.IsPeriodBlankCondition,"",IF(_xlpm.IsPrincipalRemainingBlankCondition,"",IF(_xlpm.IsPrincipalRemainingZeroCondition,"",_xlpm.InterestCalculation))),
_xlpm.Calculation
)</f>
        <v/>
      </c>
      <c r="G482" s="100" t="str">
        <f t="shared" si="49"/>
        <v/>
      </c>
      <c r="H482" s="100" t="str">
        <f t="shared" si="50"/>
        <v/>
      </c>
      <c r="I482" s="100" t="str">
        <f t="shared" si="51"/>
        <v/>
      </c>
      <c r="J482" s="100" t="str">
        <f t="shared" si="52"/>
        <v/>
      </c>
      <c r="K482" s="100" t="str">
        <f t="shared" si="55"/>
        <v/>
      </c>
      <c r="N482" s="100"/>
    </row>
    <row r="483" spans="2:14" x14ac:dyDescent="0.3">
      <c r="B483" s="116" t="str">
        <f t="shared" si="53"/>
        <v/>
      </c>
      <c r="C483" s="152" t="str">
        <f>IF(ISBLANK($A483),"",'Variable Rate Mortgage Schedule'!$C486)</f>
        <v/>
      </c>
      <c r="D483" s="153" t="str">
        <f>_xlfn.LET(
_xlpm.Payment,IF(OR($C483&lt;&gt;$C482,$C482=""),-PMT($C483/12,COUNT($A483:$A$625),$H482),$D482),
_xlpm.IsPrincipalRemainingZeroCondition,ROUND($H482,2)=0,
_xlpm.IsPrincipalRemainingBlankCondition,$H482="",
_xlpm.IsPeriodBlankCondition,ISBLANK($A483),
_xlpm.Calculation,IF(_xlpm.IsPeriodBlankCondition,"",IF(_xlpm.IsPrincipalRemainingBlankCondition,"",IF(_xlpm.IsPrincipalRemainingZeroCondition,"",_xlpm.Payment))),
_xlpm.Calculation
)</f>
        <v/>
      </c>
      <c r="E483" s="100" t="str">
        <f t="shared" si="54"/>
        <v/>
      </c>
      <c r="F483" s="100" t="str" cm="1">
        <f t="array" ref="F483">_xlfn.LET(
_xlpm.InterestCalculation,$H482*($C483/12),
_xlpm.IsPrincipalRemainingZeroCondition,ROUND($H482,2)=0,
_xlpm.IsPrincipalRemainingBlankCondition,$H482="",
_xlpm.IsPeriodBlankCondition,ISBLANK($A483),
_xlpm.Calculation,IF(_xlpm.IsPeriodBlankCondition,"",IF(_xlpm.IsPrincipalRemainingBlankCondition,"",IF(_xlpm.IsPrincipalRemainingZeroCondition,"",_xlpm.InterestCalculation))),
_xlpm.Calculation
)</f>
        <v/>
      </c>
      <c r="G483" s="100" t="str">
        <f t="shared" si="49"/>
        <v/>
      </c>
      <c r="H483" s="100" t="str">
        <f t="shared" si="50"/>
        <v/>
      </c>
      <c r="I483" s="100" t="str">
        <f t="shared" si="51"/>
        <v/>
      </c>
      <c r="J483" s="100" t="str">
        <f t="shared" si="52"/>
        <v/>
      </c>
      <c r="K483" s="100" t="str">
        <f t="shared" si="55"/>
        <v/>
      </c>
      <c r="N483" s="100"/>
    </row>
    <row r="484" spans="2:14" x14ac:dyDescent="0.3">
      <c r="B484" s="116" t="str">
        <f t="shared" si="53"/>
        <v/>
      </c>
      <c r="C484" s="152" t="str">
        <f>IF(ISBLANK($A484),"",'Variable Rate Mortgage Schedule'!$C487)</f>
        <v/>
      </c>
      <c r="D484" s="153" t="str">
        <f>_xlfn.LET(
_xlpm.Payment,IF(OR($C484&lt;&gt;$C483,$C483=""),-PMT($C484/12,COUNT($A484:$A$625),$H483),$D483),
_xlpm.IsPrincipalRemainingZeroCondition,ROUND($H483,2)=0,
_xlpm.IsPrincipalRemainingBlankCondition,$H483="",
_xlpm.IsPeriodBlankCondition,ISBLANK($A484),
_xlpm.Calculation,IF(_xlpm.IsPeriodBlankCondition,"",IF(_xlpm.IsPrincipalRemainingBlankCondition,"",IF(_xlpm.IsPrincipalRemainingZeroCondition,"",_xlpm.Payment))),
_xlpm.Calculation
)</f>
        <v/>
      </c>
      <c r="E484" s="100" t="str">
        <f t="shared" si="54"/>
        <v/>
      </c>
      <c r="F484" s="100" t="str" cm="1">
        <f t="array" ref="F484">_xlfn.LET(
_xlpm.InterestCalculation,$H483*($C484/12),
_xlpm.IsPrincipalRemainingZeroCondition,ROUND($H483,2)=0,
_xlpm.IsPrincipalRemainingBlankCondition,$H483="",
_xlpm.IsPeriodBlankCondition,ISBLANK($A484),
_xlpm.Calculation,IF(_xlpm.IsPeriodBlankCondition,"",IF(_xlpm.IsPrincipalRemainingBlankCondition,"",IF(_xlpm.IsPrincipalRemainingZeroCondition,"",_xlpm.InterestCalculation))),
_xlpm.Calculation
)</f>
        <v/>
      </c>
      <c r="G484" s="100" t="str">
        <f t="shared" si="49"/>
        <v/>
      </c>
      <c r="H484" s="100" t="str">
        <f t="shared" si="50"/>
        <v/>
      </c>
      <c r="I484" s="100" t="str">
        <f t="shared" si="51"/>
        <v/>
      </c>
      <c r="J484" s="100" t="str">
        <f t="shared" si="52"/>
        <v/>
      </c>
      <c r="K484" s="100" t="str">
        <f t="shared" si="55"/>
        <v/>
      </c>
      <c r="N484" s="100"/>
    </row>
    <row r="485" spans="2:14" x14ac:dyDescent="0.3">
      <c r="B485" s="116" t="str">
        <f t="shared" si="53"/>
        <v/>
      </c>
      <c r="C485" s="152" t="str">
        <f>IF(ISBLANK($A485),"",'Variable Rate Mortgage Schedule'!$C488)</f>
        <v/>
      </c>
      <c r="D485" s="153" t="str">
        <f>_xlfn.LET(
_xlpm.Payment,IF(OR($C485&lt;&gt;$C484,$C484=""),-PMT($C485/12,COUNT($A485:$A$625),$H484),$D484),
_xlpm.IsPrincipalRemainingZeroCondition,ROUND($H484,2)=0,
_xlpm.IsPrincipalRemainingBlankCondition,$H484="",
_xlpm.IsPeriodBlankCondition,ISBLANK($A485),
_xlpm.Calculation,IF(_xlpm.IsPeriodBlankCondition,"",IF(_xlpm.IsPrincipalRemainingBlankCondition,"",IF(_xlpm.IsPrincipalRemainingZeroCondition,"",_xlpm.Payment))),
_xlpm.Calculation
)</f>
        <v/>
      </c>
      <c r="E485" s="100" t="str">
        <f t="shared" si="54"/>
        <v/>
      </c>
      <c r="F485" s="100" t="str" cm="1">
        <f t="array" ref="F485">_xlfn.LET(
_xlpm.InterestCalculation,$H484*($C485/12),
_xlpm.IsPrincipalRemainingZeroCondition,ROUND($H484,2)=0,
_xlpm.IsPrincipalRemainingBlankCondition,$H484="",
_xlpm.IsPeriodBlankCondition,ISBLANK($A485),
_xlpm.Calculation,IF(_xlpm.IsPeriodBlankCondition,"",IF(_xlpm.IsPrincipalRemainingBlankCondition,"",IF(_xlpm.IsPrincipalRemainingZeroCondition,"",_xlpm.InterestCalculation))),
_xlpm.Calculation
)</f>
        <v/>
      </c>
      <c r="G485" s="100" t="str">
        <f t="shared" si="49"/>
        <v/>
      </c>
      <c r="H485" s="100" t="str">
        <f t="shared" si="50"/>
        <v/>
      </c>
      <c r="I485" s="100" t="str">
        <f t="shared" si="51"/>
        <v/>
      </c>
      <c r="J485" s="100" t="str">
        <f t="shared" si="52"/>
        <v/>
      </c>
      <c r="K485" s="100" t="str">
        <f t="shared" si="55"/>
        <v/>
      </c>
      <c r="N485" s="100"/>
    </row>
    <row r="486" spans="2:14" x14ac:dyDescent="0.3">
      <c r="B486" s="116" t="str">
        <f t="shared" si="53"/>
        <v/>
      </c>
      <c r="C486" s="152" t="str">
        <f>IF(ISBLANK($A486),"",'Variable Rate Mortgage Schedule'!$C489)</f>
        <v/>
      </c>
      <c r="D486" s="153" t="str">
        <f>_xlfn.LET(
_xlpm.Payment,IF(OR($C486&lt;&gt;$C485,$C485=""),-PMT($C486/12,COUNT($A486:$A$625),$H485),$D485),
_xlpm.IsPrincipalRemainingZeroCondition,ROUND($H485,2)=0,
_xlpm.IsPrincipalRemainingBlankCondition,$H485="",
_xlpm.IsPeriodBlankCondition,ISBLANK($A486),
_xlpm.Calculation,IF(_xlpm.IsPeriodBlankCondition,"",IF(_xlpm.IsPrincipalRemainingBlankCondition,"",IF(_xlpm.IsPrincipalRemainingZeroCondition,"",_xlpm.Payment))),
_xlpm.Calculation
)</f>
        <v/>
      </c>
      <c r="E486" s="100" t="str">
        <f t="shared" si="54"/>
        <v/>
      </c>
      <c r="F486" s="100" t="str" cm="1">
        <f t="array" ref="F486">_xlfn.LET(
_xlpm.InterestCalculation,$H485*($C486/12),
_xlpm.IsPrincipalRemainingZeroCondition,ROUND($H485,2)=0,
_xlpm.IsPrincipalRemainingBlankCondition,$H485="",
_xlpm.IsPeriodBlankCondition,ISBLANK($A486),
_xlpm.Calculation,IF(_xlpm.IsPeriodBlankCondition,"",IF(_xlpm.IsPrincipalRemainingBlankCondition,"",IF(_xlpm.IsPrincipalRemainingZeroCondition,"",_xlpm.InterestCalculation))),
_xlpm.Calculation
)</f>
        <v/>
      </c>
      <c r="G486" s="100" t="str">
        <f t="shared" si="49"/>
        <v/>
      </c>
      <c r="H486" s="100" t="str">
        <f t="shared" si="50"/>
        <v/>
      </c>
      <c r="I486" s="100" t="str">
        <f t="shared" si="51"/>
        <v/>
      </c>
      <c r="J486" s="100" t="str">
        <f t="shared" si="52"/>
        <v/>
      </c>
      <c r="K486" s="100" t="str">
        <f t="shared" si="55"/>
        <v/>
      </c>
      <c r="N486" s="100"/>
    </row>
    <row r="487" spans="2:14" x14ac:dyDescent="0.3">
      <c r="B487" s="116" t="str">
        <f t="shared" si="53"/>
        <v/>
      </c>
      <c r="C487" s="152" t="str">
        <f>IF(ISBLANK($A487),"",'Variable Rate Mortgage Schedule'!$C490)</f>
        <v/>
      </c>
      <c r="D487" s="153" t="str">
        <f>_xlfn.LET(
_xlpm.Payment,IF(OR($C487&lt;&gt;$C486,$C486=""),-PMT($C487/12,COUNT($A487:$A$625),$H486),$D486),
_xlpm.IsPrincipalRemainingZeroCondition,ROUND($H486,2)=0,
_xlpm.IsPrincipalRemainingBlankCondition,$H486="",
_xlpm.IsPeriodBlankCondition,ISBLANK($A487),
_xlpm.Calculation,IF(_xlpm.IsPeriodBlankCondition,"",IF(_xlpm.IsPrincipalRemainingBlankCondition,"",IF(_xlpm.IsPrincipalRemainingZeroCondition,"",_xlpm.Payment))),
_xlpm.Calculation
)</f>
        <v/>
      </c>
      <c r="E487" s="100" t="str">
        <f t="shared" si="54"/>
        <v/>
      </c>
      <c r="F487" s="100" t="str" cm="1">
        <f t="array" ref="F487">_xlfn.LET(
_xlpm.InterestCalculation,$H486*($C487/12),
_xlpm.IsPrincipalRemainingZeroCondition,ROUND($H486,2)=0,
_xlpm.IsPrincipalRemainingBlankCondition,$H486="",
_xlpm.IsPeriodBlankCondition,ISBLANK($A487),
_xlpm.Calculation,IF(_xlpm.IsPeriodBlankCondition,"",IF(_xlpm.IsPrincipalRemainingBlankCondition,"",IF(_xlpm.IsPrincipalRemainingZeroCondition,"",_xlpm.InterestCalculation))),
_xlpm.Calculation
)</f>
        <v/>
      </c>
      <c r="G487" s="100" t="str">
        <f t="shared" si="49"/>
        <v/>
      </c>
      <c r="H487" s="100" t="str">
        <f t="shared" si="50"/>
        <v/>
      </c>
      <c r="I487" s="100" t="str">
        <f t="shared" si="51"/>
        <v/>
      </c>
      <c r="J487" s="100" t="str">
        <f t="shared" si="52"/>
        <v/>
      </c>
      <c r="K487" s="100" t="str">
        <f t="shared" si="55"/>
        <v/>
      </c>
      <c r="N487" s="100"/>
    </row>
    <row r="488" spans="2:14" x14ac:dyDescent="0.3">
      <c r="B488" s="116" t="str">
        <f t="shared" si="53"/>
        <v/>
      </c>
      <c r="C488" s="152" t="str">
        <f>IF(ISBLANK($A488),"",'Variable Rate Mortgage Schedule'!$C491)</f>
        <v/>
      </c>
      <c r="D488" s="153" t="str">
        <f>_xlfn.LET(
_xlpm.Payment,IF(OR($C488&lt;&gt;$C487,$C487=""),-PMT($C488/12,COUNT($A488:$A$625),$H487),$D487),
_xlpm.IsPrincipalRemainingZeroCondition,ROUND($H487,2)=0,
_xlpm.IsPrincipalRemainingBlankCondition,$H487="",
_xlpm.IsPeriodBlankCondition,ISBLANK($A488),
_xlpm.Calculation,IF(_xlpm.IsPeriodBlankCondition,"",IF(_xlpm.IsPrincipalRemainingBlankCondition,"",IF(_xlpm.IsPrincipalRemainingZeroCondition,"",_xlpm.Payment))),
_xlpm.Calculation
)</f>
        <v/>
      </c>
      <c r="E488" s="100" t="str">
        <f t="shared" si="54"/>
        <v/>
      </c>
      <c r="F488" s="100" t="str" cm="1">
        <f t="array" ref="F488">_xlfn.LET(
_xlpm.InterestCalculation,$H487*($C488/12),
_xlpm.IsPrincipalRemainingZeroCondition,ROUND($H487,2)=0,
_xlpm.IsPrincipalRemainingBlankCondition,$H487="",
_xlpm.IsPeriodBlankCondition,ISBLANK($A488),
_xlpm.Calculation,IF(_xlpm.IsPeriodBlankCondition,"",IF(_xlpm.IsPrincipalRemainingBlankCondition,"",IF(_xlpm.IsPrincipalRemainingZeroCondition,"",_xlpm.InterestCalculation))),
_xlpm.Calculation
)</f>
        <v/>
      </c>
      <c r="G488" s="100" t="str">
        <f t="shared" si="49"/>
        <v/>
      </c>
      <c r="H488" s="100" t="str">
        <f t="shared" si="50"/>
        <v/>
      </c>
      <c r="I488" s="100" t="str">
        <f t="shared" si="51"/>
        <v/>
      </c>
      <c r="J488" s="100" t="str">
        <f t="shared" si="52"/>
        <v/>
      </c>
      <c r="K488" s="100" t="str">
        <f t="shared" si="55"/>
        <v/>
      </c>
      <c r="N488" s="100"/>
    </row>
    <row r="489" spans="2:14" x14ac:dyDescent="0.3">
      <c r="B489" s="116" t="str">
        <f t="shared" si="53"/>
        <v/>
      </c>
      <c r="C489" s="152" t="str">
        <f>IF(ISBLANK($A489),"",'Variable Rate Mortgage Schedule'!$C492)</f>
        <v/>
      </c>
      <c r="D489" s="153" t="str">
        <f>_xlfn.LET(
_xlpm.Payment,IF(OR($C489&lt;&gt;$C488,$C488=""),-PMT($C489/12,COUNT($A489:$A$625),$H488),$D488),
_xlpm.IsPrincipalRemainingZeroCondition,ROUND($H488,2)=0,
_xlpm.IsPrincipalRemainingBlankCondition,$H488="",
_xlpm.IsPeriodBlankCondition,ISBLANK($A489),
_xlpm.Calculation,IF(_xlpm.IsPeriodBlankCondition,"",IF(_xlpm.IsPrincipalRemainingBlankCondition,"",IF(_xlpm.IsPrincipalRemainingZeroCondition,"",_xlpm.Payment))),
_xlpm.Calculation
)</f>
        <v/>
      </c>
      <c r="E489" s="100" t="str">
        <f t="shared" si="54"/>
        <v/>
      </c>
      <c r="F489" s="100" t="str" cm="1">
        <f t="array" ref="F489">_xlfn.LET(
_xlpm.InterestCalculation,$H488*($C489/12),
_xlpm.IsPrincipalRemainingZeroCondition,ROUND($H488,2)=0,
_xlpm.IsPrincipalRemainingBlankCondition,$H488="",
_xlpm.IsPeriodBlankCondition,ISBLANK($A489),
_xlpm.Calculation,IF(_xlpm.IsPeriodBlankCondition,"",IF(_xlpm.IsPrincipalRemainingBlankCondition,"",IF(_xlpm.IsPrincipalRemainingZeroCondition,"",_xlpm.InterestCalculation))),
_xlpm.Calculation
)</f>
        <v/>
      </c>
      <c r="G489" s="100" t="str">
        <f t="shared" si="49"/>
        <v/>
      </c>
      <c r="H489" s="100" t="str">
        <f t="shared" si="50"/>
        <v/>
      </c>
      <c r="I489" s="100" t="str">
        <f t="shared" si="51"/>
        <v/>
      </c>
      <c r="J489" s="100" t="str">
        <f t="shared" si="52"/>
        <v/>
      </c>
      <c r="K489" s="100" t="str">
        <f t="shared" si="55"/>
        <v/>
      </c>
      <c r="N489" s="100"/>
    </row>
    <row r="490" spans="2:14" x14ac:dyDescent="0.3">
      <c r="B490" s="116" t="str">
        <f t="shared" si="53"/>
        <v/>
      </c>
      <c r="C490" s="152" t="str">
        <f>IF(ISBLANK($A490),"",'Variable Rate Mortgage Schedule'!$C493)</f>
        <v/>
      </c>
      <c r="D490" s="153" t="str">
        <f>_xlfn.LET(
_xlpm.Payment,IF(OR($C490&lt;&gt;$C489,$C489=""),-PMT($C490/12,COUNT($A490:$A$625),$H489),$D489),
_xlpm.IsPrincipalRemainingZeroCondition,ROUND($H489,2)=0,
_xlpm.IsPrincipalRemainingBlankCondition,$H489="",
_xlpm.IsPeriodBlankCondition,ISBLANK($A490),
_xlpm.Calculation,IF(_xlpm.IsPeriodBlankCondition,"",IF(_xlpm.IsPrincipalRemainingBlankCondition,"",IF(_xlpm.IsPrincipalRemainingZeroCondition,"",_xlpm.Payment))),
_xlpm.Calculation
)</f>
        <v/>
      </c>
      <c r="E490" s="100" t="str">
        <f t="shared" si="54"/>
        <v/>
      </c>
      <c r="F490" s="100" t="str" cm="1">
        <f t="array" ref="F490">_xlfn.LET(
_xlpm.InterestCalculation,$H489*($C490/12),
_xlpm.IsPrincipalRemainingZeroCondition,ROUND($H489,2)=0,
_xlpm.IsPrincipalRemainingBlankCondition,$H489="",
_xlpm.IsPeriodBlankCondition,ISBLANK($A490),
_xlpm.Calculation,IF(_xlpm.IsPeriodBlankCondition,"",IF(_xlpm.IsPrincipalRemainingBlankCondition,"",IF(_xlpm.IsPrincipalRemainingZeroCondition,"",_xlpm.InterestCalculation))),
_xlpm.Calculation
)</f>
        <v/>
      </c>
      <c r="G490" s="100" t="str">
        <f t="shared" si="49"/>
        <v/>
      </c>
      <c r="H490" s="100" t="str">
        <f t="shared" si="50"/>
        <v/>
      </c>
      <c r="I490" s="100" t="str">
        <f t="shared" si="51"/>
        <v/>
      </c>
      <c r="J490" s="100" t="str">
        <f t="shared" si="52"/>
        <v/>
      </c>
      <c r="K490" s="100" t="str">
        <f t="shared" si="55"/>
        <v/>
      </c>
      <c r="N490" s="100"/>
    </row>
    <row r="491" spans="2:14" x14ac:dyDescent="0.3">
      <c r="B491" s="116" t="str">
        <f t="shared" si="53"/>
        <v/>
      </c>
      <c r="C491" s="152" t="str">
        <f>IF(ISBLANK($A491),"",'Variable Rate Mortgage Schedule'!$C494)</f>
        <v/>
      </c>
      <c r="D491" s="153" t="str">
        <f>_xlfn.LET(
_xlpm.Payment,IF(OR($C491&lt;&gt;$C490,$C490=""),-PMT($C491/12,COUNT($A491:$A$625),$H490),$D490),
_xlpm.IsPrincipalRemainingZeroCondition,ROUND($H490,2)=0,
_xlpm.IsPrincipalRemainingBlankCondition,$H490="",
_xlpm.IsPeriodBlankCondition,ISBLANK($A491),
_xlpm.Calculation,IF(_xlpm.IsPeriodBlankCondition,"",IF(_xlpm.IsPrincipalRemainingBlankCondition,"",IF(_xlpm.IsPrincipalRemainingZeroCondition,"",_xlpm.Payment))),
_xlpm.Calculation
)</f>
        <v/>
      </c>
      <c r="E491" s="100" t="str">
        <f t="shared" si="54"/>
        <v/>
      </c>
      <c r="F491" s="100" t="str" cm="1">
        <f t="array" ref="F491">_xlfn.LET(
_xlpm.InterestCalculation,$H490*($C491/12),
_xlpm.IsPrincipalRemainingZeroCondition,ROUND($H490,2)=0,
_xlpm.IsPrincipalRemainingBlankCondition,$H490="",
_xlpm.IsPeriodBlankCondition,ISBLANK($A491),
_xlpm.Calculation,IF(_xlpm.IsPeriodBlankCondition,"",IF(_xlpm.IsPrincipalRemainingBlankCondition,"",IF(_xlpm.IsPrincipalRemainingZeroCondition,"",_xlpm.InterestCalculation))),
_xlpm.Calculation
)</f>
        <v/>
      </c>
      <c r="G491" s="100" t="str">
        <f t="shared" si="49"/>
        <v/>
      </c>
      <c r="H491" s="100" t="str">
        <f t="shared" si="50"/>
        <v/>
      </c>
      <c r="I491" s="100" t="str">
        <f t="shared" si="51"/>
        <v/>
      </c>
      <c r="J491" s="100" t="str">
        <f t="shared" si="52"/>
        <v/>
      </c>
      <c r="K491" s="100" t="str">
        <f t="shared" si="55"/>
        <v/>
      </c>
      <c r="N491" s="100"/>
    </row>
    <row r="492" spans="2:14" x14ac:dyDescent="0.3">
      <c r="B492" s="116" t="str">
        <f t="shared" si="53"/>
        <v/>
      </c>
      <c r="C492" s="152" t="str">
        <f>IF(ISBLANK($A492),"",'Variable Rate Mortgage Schedule'!$C495)</f>
        <v/>
      </c>
      <c r="D492" s="153" t="str">
        <f>_xlfn.LET(
_xlpm.Payment,IF(OR($C492&lt;&gt;$C491,$C491=""),-PMT($C492/12,COUNT($A492:$A$625),$H491),$D491),
_xlpm.IsPrincipalRemainingZeroCondition,ROUND($H491,2)=0,
_xlpm.IsPrincipalRemainingBlankCondition,$H491="",
_xlpm.IsPeriodBlankCondition,ISBLANK($A492),
_xlpm.Calculation,IF(_xlpm.IsPeriodBlankCondition,"",IF(_xlpm.IsPrincipalRemainingBlankCondition,"",IF(_xlpm.IsPrincipalRemainingZeroCondition,"",_xlpm.Payment))),
_xlpm.Calculation
)</f>
        <v/>
      </c>
      <c r="E492" s="100" t="str">
        <f t="shared" si="54"/>
        <v/>
      </c>
      <c r="F492" s="100" t="str" cm="1">
        <f t="array" ref="F492">_xlfn.LET(
_xlpm.InterestCalculation,$H491*($C492/12),
_xlpm.IsPrincipalRemainingZeroCondition,ROUND($H491,2)=0,
_xlpm.IsPrincipalRemainingBlankCondition,$H491="",
_xlpm.IsPeriodBlankCondition,ISBLANK($A492),
_xlpm.Calculation,IF(_xlpm.IsPeriodBlankCondition,"",IF(_xlpm.IsPrincipalRemainingBlankCondition,"",IF(_xlpm.IsPrincipalRemainingZeroCondition,"",_xlpm.InterestCalculation))),
_xlpm.Calculation
)</f>
        <v/>
      </c>
      <c r="G492" s="100" t="str">
        <f t="shared" si="49"/>
        <v/>
      </c>
      <c r="H492" s="100" t="str">
        <f t="shared" si="50"/>
        <v/>
      </c>
      <c r="I492" s="100" t="str">
        <f t="shared" si="51"/>
        <v/>
      </c>
      <c r="J492" s="100" t="str">
        <f t="shared" si="52"/>
        <v/>
      </c>
      <c r="K492" s="100" t="str">
        <f t="shared" si="55"/>
        <v/>
      </c>
      <c r="N492" s="100"/>
    </row>
    <row r="493" spans="2:14" x14ac:dyDescent="0.3">
      <c r="B493" s="116" t="str">
        <f t="shared" si="53"/>
        <v/>
      </c>
      <c r="C493" s="152" t="str">
        <f>IF(ISBLANK($A493),"",'Variable Rate Mortgage Schedule'!$C496)</f>
        <v/>
      </c>
      <c r="D493" s="153" t="str">
        <f>_xlfn.LET(
_xlpm.Payment,IF(OR($C493&lt;&gt;$C492,$C492=""),-PMT($C493/12,COUNT($A493:$A$625),$H492),$D492),
_xlpm.IsPrincipalRemainingZeroCondition,ROUND($H492,2)=0,
_xlpm.IsPrincipalRemainingBlankCondition,$H492="",
_xlpm.IsPeriodBlankCondition,ISBLANK($A493),
_xlpm.Calculation,IF(_xlpm.IsPeriodBlankCondition,"",IF(_xlpm.IsPrincipalRemainingBlankCondition,"",IF(_xlpm.IsPrincipalRemainingZeroCondition,"",_xlpm.Payment))),
_xlpm.Calculation
)</f>
        <v/>
      </c>
      <c r="E493" s="100" t="str">
        <f t="shared" si="54"/>
        <v/>
      </c>
      <c r="F493" s="100" t="str" cm="1">
        <f t="array" ref="F493">_xlfn.LET(
_xlpm.InterestCalculation,$H492*($C493/12),
_xlpm.IsPrincipalRemainingZeroCondition,ROUND($H492,2)=0,
_xlpm.IsPrincipalRemainingBlankCondition,$H492="",
_xlpm.IsPeriodBlankCondition,ISBLANK($A493),
_xlpm.Calculation,IF(_xlpm.IsPeriodBlankCondition,"",IF(_xlpm.IsPrincipalRemainingBlankCondition,"",IF(_xlpm.IsPrincipalRemainingZeroCondition,"",_xlpm.InterestCalculation))),
_xlpm.Calculation
)</f>
        <v/>
      </c>
      <c r="G493" s="100" t="str">
        <f t="shared" si="49"/>
        <v/>
      </c>
      <c r="H493" s="100" t="str">
        <f t="shared" si="50"/>
        <v/>
      </c>
      <c r="I493" s="100" t="str">
        <f t="shared" si="51"/>
        <v/>
      </c>
      <c r="J493" s="100" t="str">
        <f t="shared" si="52"/>
        <v/>
      </c>
      <c r="K493" s="100" t="str">
        <f t="shared" si="55"/>
        <v/>
      </c>
      <c r="N493" s="100"/>
    </row>
    <row r="494" spans="2:14" x14ac:dyDescent="0.3">
      <c r="B494" s="116" t="str">
        <f t="shared" si="53"/>
        <v/>
      </c>
      <c r="C494" s="152" t="str">
        <f>IF(ISBLANK($A494),"",'Variable Rate Mortgage Schedule'!$C497)</f>
        <v/>
      </c>
      <c r="D494" s="153" t="str">
        <f>_xlfn.LET(
_xlpm.Payment,IF(OR($C494&lt;&gt;$C493,$C493=""),-PMT($C494/12,COUNT($A494:$A$625),$H493),$D493),
_xlpm.IsPrincipalRemainingZeroCondition,ROUND($H493,2)=0,
_xlpm.IsPrincipalRemainingBlankCondition,$H493="",
_xlpm.IsPeriodBlankCondition,ISBLANK($A494),
_xlpm.Calculation,IF(_xlpm.IsPeriodBlankCondition,"",IF(_xlpm.IsPrincipalRemainingBlankCondition,"",IF(_xlpm.IsPrincipalRemainingZeroCondition,"",_xlpm.Payment))),
_xlpm.Calculation
)</f>
        <v/>
      </c>
      <c r="E494" s="100" t="str">
        <f t="shared" si="54"/>
        <v/>
      </c>
      <c r="F494" s="100" t="str" cm="1">
        <f t="array" ref="F494">_xlfn.LET(
_xlpm.InterestCalculation,$H493*($C494/12),
_xlpm.IsPrincipalRemainingZeroCondition,ROUND($H493,2)=0,
_xlpm.IsPrincipalRemainingBlankCondition,$H493="",
_xlpm.IsPeriodBlankCondition,ISBLANK($A494),
_xlpm.Calculation,IF(_xlpm.IsPeriodBlankCondition,"",IF(_xlpm.IsPrincipalRemainingBlankCondition,"",IF(_xlpm.IsPrincipalRemainingZeroCondition,"",_xlpm.InterestCalculation))),
_xlpm.Calculation
)</f>
        <v/>
      </c>
      <c r="G494" s="100" t="str">
        <f t="shared" si="49"/>
        <v/>
      </c>
      <c r="H494" s="100" t="str">
        <f t="shared" si="50"/>
        <v/>
      </c>
      <c r="I494" s="100" t="str">
        <f t="shared" si="51"/>
        <v/>
      </c>
      <c r="J494" s="100" t="str">
        <f t="shared" si="52"/>
        <v/>
      </c>
      <c r="K494" s="100" t="str">
        <f t="shared" si="55"/>
        <v/>
      </c>
      <c r="N494" s="100"/>
    </row>
    <row r="495" spans="2:14" x14ac:dyDescent="0.3">
      <c r="B495" s="116" t="str">
        <f t="shared" si="53"/>
        <v/>
      </c>
      <c r="C495" s="152" t="str">
        <f>IF(ISBLANK($A495),"",'Variable Rate Mortgage Schedule'!$C498)</f>
        <v/>
      </c>
      <c r="D495" s="153" t="str">
        <f>_xlfn.LET(
_xlpm.Payment,IF(OR($C495&lt;&gt;$C494,$C494=""),-PMT($C495/12,COUNT($A495:$A$625),$H494),$D494),
_xlpm.IsPrincipalRemainingZeroCondition,ROUND($H494,2)=0,
_xlpm.IsPrincipalRemainingBlankCondition,$H494="",
_xlpm.IsPeriodBlankCondition,ISBLANK($A495),
_xlpm.Calculation,IF(_xlpm.IsPeriodBlankCondition,"",IF(_xlpm.IsPrincipalRemainingBlankCondition,"",IF(_xlpm.IsPrincipalRemainingZeroCondition,"",_xlpm.Payment))),
_xlpm.Calculation
)</f>
        <v/>
      </c>
      <c r="E495" s="100" t="str">
        <f t="shared" si="54"/>
        <v/>
      </c>
      <c r="F495" s="100" t="str" cm="1">
        <f t="array" ref="F495">_xlfn.LET(
_xlpm.InterestCalculation,$H494*($C495/12),
_xlpm.IsPrincipalRemainingZeroCondition,ROUND($H494,2)=0,
_xlpm.IsPrincipalRemainingBlankCondition,$H494="",
_xlpm.IsPeriodBlankCondition,ISBLANK($A495),
_xlpm.Calculation,IF(_xlpm.IsPeriodBlankCondition,"",IF(_xlpm.IsPrincipalRemainingBlankCondition,"",IF(_xlpm.IsPrincipalRemainingZeroCondition,"",_xlpm.InterestCalculation))),
_xlpm.Calculation
)</f>
        <v/>
      </c>
      <c r="G495" s="100" t="str">
        <f t="shared" si="49"/>
        <v/>
      </c>
      <c r="H495" s="100" t="str">
        <f t="shared" si="50"/>
        <v/>
      </c>
      <c r="I495" s="100" t="str">
        <f t="shared" si="51"/>
        <v/>
      </c>
      <c r="J495" s="100" t="str">
        <f t="shared" si="52"/>
        <v/>
      </c>
      <c r="K495" s="100" t="str">
        <f t="shared" si="55"/>
        <v/>
      </c>
      <c r="N495" s="100"/>
    </row>
    <row r="496" spans="2:14" x14ac:dyDescent="0.3">
      <c r="B496" s="116" t="str">
        <f t="shared" si="53"/>
        <v/>
      </c>
      <c r="C496" s="152" t="str">
        <f>IF(ISBLANK($A496),"",'Variable Rate Mortgage Schedule'!$C499)</f>
        <v/>
      </c>
      <c r="D496" s="153" t="str">
        <f>_xlfn.LET(
_xlpm.Payment,IF(OR($C496&lt;&gt;$C495,$C495=""),-PMT($C496/12,COUNT($A496:$A$625),$H495),$D495),
_xlpm.IsPrincipalRemainingZeroCondition,ROUND($H495,2)=0,
_xlpm.IsPrincipalRemainingBlankCondition,$H495="",
_xlpm.IsPeriodBlankCondition,ISBLANK($A496),
_xlpm.Calculation,IF(_xlpm.IsPeriodBlankCondition,"",IF(_xlpm.IsPrincipalRemainingBlankCondition,"",IF(_xlpm.IsPrincipalRemainingZeroCondition,"",_xlpm.Payment))),
_xlpm.Calculation
)</f>
        <v/>
      </c>
      <c r="E496" s="100" t="str">
        <f t="shared" si="54"/>
        <v/>
      </c>
      <c r="F496" s="100" t="str" cm="1">
        <f t="array" ref="F496">_xlfn.LET(
_xlpm.InterestCalculation,$H495*($C496/12),
_xlpm.IsPrincipalRemainingZeroCondition,ROUND($H495,2)=0,
_xlpm.IsPrincipalRemainingBlankCondition,$H495="",
_xlpm.IsPeriodBlankCondition,ISBLANK($A496),
_xlpm.Calculation,IF(_xlpm.IsPeriodBlankCondition,"",IF(_xlpm.IsPrincipalRemainingBlankCondition,"",IF(_xlpm.IsPrincipalRemainingZeroCondition,"",_xlpm.InterestCalculation))),
_xlpm.Calculation
)</f>
        <v/>
      </c>
      <c r="G496" s="100" t="str">
        <f t="shared" si="49"/>
        <v/>
      </c>
      <c r="H496" s="100" t="str">
        <f t="shared" si="50"/>
        <v/>
      </c>
      <c r="I496" s="100" t="str">
        <f t="shared" si="51"/>
        <v/>
      </c>
      <c r="J496" s="100" t="str">
        <f t="shared" si="52"/>
        <v/>
      </c>
      <c r="K496" s="100" t="str">
        <f t="shared" si="55"/>
        <v/>
      </c>
      <c r="N496" s="100"/>
    </row>
    <row r="497" spans="2:14" x14ac:dyDescent="0.3">
      <c r="B497" s="116" t="str">
        <f t="shared" si="53"/>
        <v/>
      </c>
      <c r="C497" s="152" t="str">
        <f>IF(ISBLANK($A497),"",'Variable Rate Mortgage Schedule'!$C500)</f>
        <v/>
      </c>
      <c r="D497" s="153" t="str">
        <f>_xlfn.LET(
_xlpm.Payment,IF(OR($C497&lt;&gt;$C496,$C496=""),-PMT($C497/12,COUNT($A497:$A$625),$H496),$D496),
_xlpm.IsPrincipalRemainingZeroCondition,ROUND($H496,2)=0,
_xlpm.IsPrincipalRemainingBlankCondition,$H496="",
_xlpm.IsPeriodBlankCondition,ISBLANK($A497),
_xlpm.Calculation,IF(_xlpm.IsPeriodBlankCondition,"",IF(_xlpm.IsPrincipalRemainingBlankCondition,"",IF(_xlpm.IsPrincipalRemainingZeroCondition,"",_xlpm.Payment))),
_xlpm.Calculation
)</f>
        <v/>
      </c>
      <c r="E497" s="100" t="str">
        <f t="shared" si="54"/>
        <v/>
      </c>
      <c r="F497" s="100" t="str" cm="1">
        <f t="array" ref="F497">_xlfn.LET(
_xlpm.InterestCalculation,$H496*($C497/12),
_xlpm.IsPrincipalRemainingZeroCondition,ROUND($H496,2)=0,
_xlpm.IsPrincipalRemainingBlankCondition,$H496="",
_xlpm.IsPeriodBlankCondition,ISBLANK($A497),
_xlpm.Calculation,IF(_xlpm.IsPeriodBlankCondition,"",IF(_xlpm.IsPrincipalRemainingBlankCondition,"",IF(_xlpm.IsPrincipalRemainingZeroCondition,"",_xlpm.InterestCalculation))),
_xlpm.Calculation
)</f>
        <v/>
      </c>
      <c r="G497" s="100" t="str">
        <f t="shared" si="49"/>
        <v/>
      </c>
      <c r="H497" s="100" t="str">
        <f t="shared" si="50"/>
        <v/>
      </c>
      <c r="I497" s="100" t="str">
        <f t="shared" si="51"/>
        <v/>
      </c>
      <c r="J497" s="100" t="str">
        <f t="shared" si="52"/>
        <v/>
      </c>
      <c r="K497" s="100" t="str">
        <f t="shared" si="55"/>
        <v/>
      </c>
      <c r="N497" s="100"/>
    </row>
    <row r="498" spans="2:14" x14ac:dyDescent="0.3">
      <c r="B498" s="116" t="str">
        <f t="shared" si="53"/>
        <v/>
      </c>
      <c r="C498" s="152" t="str">
        <f>IF(ISBLANK($A498),"",'Variable Rate Mortgage Schedule'!$C501)</f>
        <v/>
      </c>
      <c r="D498" s="153" t="str">
        <f>_xlfn.LET(
_xlpm.Payment,IF(OR($C498&lt;&gt;$C497,$C497=""),-PMT($C498/12,COUNT($A498:$A$625),$H497),$D497),
_xlpm.IsPrincipalRemainingZeroCondition,ROUND($H497,2)=0,
_xlpm.IsPrincipalRemainingBlankCondition,$H497="",
_xlpm.IsPeriodBlankCondition,ISBLANK($A498),
_xlpm.Calculation,IF(_xlpm.IsPeriodBlankCondition,"",IF(_xlpm.IsPrincipalRemainingBlankCondition,"",IF(_xlpm.IsPrincipalRemainingZeroCondition,"",_xlpm.Payment))),
_xlpm.Calculation
)</f>
        <v/>
      </c>
      <c r="E498" s="100" t="str">
        <f t="shared" si="54"/>
        <v/>
      </c>
      <c r="F498" s="100" t="str" cm="1">
        <f t="array" ref="F498">_xlfn.LET(
_xlpm.InterestCalculation,$H497*($C498/12),
_xlpm.IsPrincipalRemainingZeroCondition,ROUND($H497,2)=0,
_xlpm.IsPrincipalRemainingBlankCondition,$H497="",
_xlpm.IsPeriodBlankCondition,ISBLANK($A498),
_xlpm.Calculation,IF(_xlpm.IsPeriodBlankCondition,"",IF(_xlpm.IsPrincipalRemainingBlankCondition,"",IF(_xlpm.IsPrincipalRemainingZeroCondition,"",_xlpm.InterestCalculation))),
_xlpm.Calculation
)</f>
        <v/>
      </c>
      <c r="G498" s="100" t="str">
        <f t="shared" si="49"/>
        <v/>
      </c>
      <c r="H498" s="100" t="str">
        <f t="shared" si="50"/>
        <v/>
      </c>
      <c r="I498" s="100" t="str">
        <f t="shared" si="51"/>
        <v/>
      </c>
      <c r="J498" s="100" t="str">
        <f t="shared" si="52"/>
        <v/>
      </c>
      <c r="K498" s="100" t="str">
        <f t="shared" si="55"/>
        <v/>
      </c>
      <c r="N498" s="100"/>
    </row>
    <row r="499" spans="2:14" x14ac:dyDescent="0.3">
      <c r="B499" s="116" t="str">
        <f t="shared" si="53"/>
        <v/>
      </c>
      <c r="C499" s="152" t="str">
        <f>IF(ISBLANK($A499),"",'Variable Rate Mortgage Schedule'!$C502)</f>
        <v/>
      </c>
      <c r="D499" s="153" t="str">
        <f>_xlfn.LET(
_xlpm.Payment,IF(OR($C499&lt;&gt;$C498,$C498=""),-PMT($C499/12,COUNT($A499:$A$625),$H498),$D498),
_xlpm.IsPrincipalRemainingZeroCondition,ROUND($H498,2)=0,
_xlpm.IsPrincipalRemainingBlankCondition,$H498="",
_xlpm.IsPeriodBlankCondition,ISBLANK($A499),
_xlpm.Calculation,IF(_xlpm.IsPeriodBlankCondition,"",IF(_xlpm.IsPrincipalRemainingBlankCondition,"",IF(_xlpm.IsPrincipalRemainingZeroCondition,"",_xlpm.Payment))),
_xlpm.Calculation
)</f>
        <v/>
      </c>
      <c r="E499" s="100" t="str">
        <f t="shared" si="54"/>
        <v/>
      </c>
      <c r="F499" s="100" t="str" cm="1">
        <f t="array" ref="F499">_xlfn.LET(
_xlpm.InterestCalculation,$H498*($C499/12),
_xlpm.IsPrincipalRemainingZeroCondition,ROUND($H498,2)=0,
_xlpm.IsPrincipalRemainingBlankCondition,$H498="",
_xlpm.IsPeriodBlankCondition,ISBLANK($A499),
_xlpm.Calculation,IF(_xlpm.IsPeriodBlankCondition,"",IF(_xlpm.IsPrincipalRemainingBlankCondition,"",IF(_xlpm.IsPrincipalRemainingZeroCondition,"",_xlpm.InterestCalculation))),
_xlpm.Calculation
)</f>
        <v/>
      </c>
      <c r="G499" s="100" t="str">
        <f t="shared" si="49"/>
        <v/>
      </c>
      <c r="H499" s="100" t="str">
        <f t="shared" si="50"/>
        <v/>
      </c>
      <c r="I499" s="100" t="str">
        <f t="shared" si="51"/>
        <v/>
      </c>
      <c r="J499" s="100" t="str">
        <f t="shared" si="52"/>
        <v/>
      </c>
      <c r="K499" s="100" t="str">
        <f t="shared" si="55"/>
        <v/>
      </c>
      <c r="N499" s="100"/>
    </row>
    <row r="500" spans="2:14" x14ac:dyDescent="0.3">
      <c r="B500" s="116" t="str">
        <f t="shared" si="53"/>
        <v/>
      </c>
      <c r="C500" s="152" t="str">
        <f>IF(ISBLANK($A500),"",'Variable Rate Mortgage Schedule'!$C503)</f>
        <v/>
      </c>
      <c r="D500" s="153" t="str">
        <f>_xlfn.LET(
_xlpm.Payment,IF(OR($C500&lt;&gt;$C499,$C499=""),-PMT($C500/12,COUNT($A500:$A$625),$H499),$D499),
_xlpm.IsPrincipalRemainingZeroCondition,ROUND($H499,2)=0,
_xlpm.IsPrincipalRemainingBlankCondition,$H499="",
_xlpm.IsPeriodBlankCondition,ISBLANK($A500),
_xlpm.Calculation,IF(_xlpm.IsPeriodBlankCondition,"",IF(_xlpm.IsPrincipalRemainingBlankCondition,"",IF(_xlpm.IsPrincipalRemainingZeroCondition,"",_xlpm.Payment))),
_xlpm.Calculation
)</f>
        <v/>
      </c>
      <c r="E500" s="100" t="str">
        <f t="shared" si="54"/>
        <v/>
      </c>
      <c r="F500" s="100" t="str" cm="1">
        <f t="array" ref="F500">_xlfn.LET(
_xlpm.InterestCalculation,$H499*($C500/12),
_xlpm.IsPrincipalRemainingZeroCondition,ROUND($H499,2)=0,
_xlpm.IsPrincipalRemainingBlankCondition,$H499="",
_xlpm.IsPeriodBlankCondition,ISBLANK($A500),
_xlpm.Calculation,IF(_xlpm.IsPeriodBlankCondition,"",IF(_xlpm.IsPrincipalRemainingBlankCondition,"",IF(_xlpm.IsPrincipalRemainingZeroCondition,"",_xlpm.InterestCalculation))),
_xlpm.Calculation
)</f>
        <v/>
      </c>
      <c r="G500" s="100" t="str">
        <f t="shared" si="49"/>
        <v/>
      </c>
      <c r="H500" s="100" t="str">
        <f t="shared" si="50"/>
        <v/>
      </c>
      <c r="I500" s="100" t="str">
        <f t="shared" si="51"/>
        <v/>
      </c>
      <c r="J500" s="100" t="str">
        <f t="shared" si="52"/>
        <v/>
      </c>
      <c r="K500" s="100" t="str">
        <f t="shared" si="55"/>
        <v/>
      </c>
      <c r="N500" s="100"/>
    </row>
    <row r="501" spans="2:14" x14ac:dyDescent="0.3">
      <c r="B501" s="116" t="str">
        <f t="shared" si="53"/>
        <v/>
      </c>
      <c r="C501" s="152" t="str">
        <f>IF(ISBLANK($A501),"",'Variable Rate Mortgage Schedule'!$C504)</f>
        <v/>
      </c>
      <c r="D501" s="153" t="str">
        <f>_xlfn.LET(
_xlpm.Payment,IF(OR($C501&lt;&gt;$C500,$C500=""),-PMT($C501/12,COUNT($A501:$A$625),$H500),$D500),
_xlpm.IsPrincipalRemainingZeroCondition,ROUND($H500,2)=0,
_xlpm.IsPrincipalRemainingBlankCondition,$H500="",
_xlpm.IsPeriodBlankCondition,ISBLANK($A501),
_xlpm.Calculation,IF(_xlpm.IsPeriodBlankCondition,"",IF(_xlpm.IsPrincipalRemainingBlankCondition,"",IF(_xlpm.IsPrincipalRemainingZeroCondition,"",_xlpm.Payment))),
_xlpm.Calculation
)</f>
        <v/>
      </c>
      <c r="E501" s="100" t="str">
        <f t="shared" si="54"/>
        <v/>
      </c>
      <c r="F501" s="100" t="str" cm="1">
        <f t="array" ref="F501">_xlfn.LET(
_xlpm.InterestCalculation,$H500*($C501/12),
_xlpm.IsPrincipalRemainingZeroCondition,ROUND($H500,2)=0,
_xlpm.IsPrincipalRemainingBlankCondition,$H500="",
_xlpm.IsPeriodBlankCondition,ISBLANK($A501),
_xlpm.Calculation,IF(_xlpm.IsPeriodBlankCondition,"",IF(_xlpm.IsPrincipalRemainingBlankCondition,"",IF(_xlpm.IsPrincipalRemainingZeroCondition,"",_xlpm.InterestCalculation))),
_xlpm.Calculation
)</f>
        <v/>
      </c>
      <c r="G501" s="100" t="str">
        <f t="shared" si="49"/>
        <v/>
      </c>
      <c r="H501" s="100" t="str">
        <f t="shared" si="50"/>
        <v/>
      </c>
      <c r="I501" s="100" t="str">
        <f t="shared" si="51"/>
        <v/>
      </c>
      <c r="J501" s="100" t="str">
        <f t="shared" si="52"/>
        <v/>
      </c>
      <c r="K501" s="100" t="str">
        <f t="shared" si="55"/>
        <v/>
      </c>
      <c r="N501" s="100"/>
    </row>
    <row r="502" spans="2:14" x14ac:dyDescent="0.3">
      <c r="B502" s="116" t="str">
        <f t="shared" si="53"/>
        <v/>
      </c>
      <c r="C502" s="152" t="str">
        <f>IF(ISBLANK($A502),"",'Variable Rate Mortgage Schedule'!$C505)</f>
        <v/>
      </c>
      <c r="D502" s="153" t="str">
        <f>_xlfn.LET(
_xlpm.Payment,IF(OR($C502&lt;&gt;$C501,$C501=""),-PMT($C502/12,COUNT($A502:$A$625),$H501),$D501),
_xlpm.IsPrincipalRemainingZeroCondition,ROUND($H501,2)=0,
_xlpm.IsPrincipalRemainingBlankCondition,$H501="",
_xlpm.IsPeriodBlankCondition,ISBLANK($A502),
_xlpm.Calculation,IF(_xlpm.IsPeriodBlankCondition,"",IF(_xlpm.IsPrincipalRemainingBlankCondition,"",IF(_xlpm.IsPrincipalRemainingZeroCondition,"",_xlpm.Payment))),
_xlpm.Calculation
)</f>
        <v/>
      </c>
      <c r="E502" s="100" t="str">
        <f t="shared" si="54"/>
        <v/>
      </c>
      <c r="F502" s="100" t="str" cm="1">
        <f t="array" ref="F502">_xlfn.LET(
_xlpm.InterestCalculation,$H501*($C502/12),
_xlpm.IsPrincipalRemainingZeroCondition,ROUND($H501,2)=0,
_xlpm.IsPrincipalRemainingBlankCondition,$H501="",
_xlpm.IsPeriodBlankCondition,ISBLANK($A502),
_xlpm.Calculation,IF(_xlpm.IsPeriodBlankCondition,"",IF(_xlpm.IsPrincipalRemainingBlankCondition,"",IF(_xlpm.IsPrincipalRemainingZeroCondition,"",_xlpm.InterestCalculation))),
_xlpm.Calculation
)</f>
        <v/>
      </c>
      <c r="G502" s="100" t="str">
        <f t="shared" si="49"/>
        <v/>
      </c>
      <c r="H502" s="100" t="str">
        <f t="shared" si="50"/>
        <v/>
      </c>
      <c r="I502" s="100" t="str">
        <f t="shared" si="51"/>
        <v/>
      </c>
      <c r="J502" s="100" t="str">
        <f t="shared" si="52"/>
        <v/>
      </c>
      <c r="K502" s="100" t="str">
        <f t="shared" si="55"/>
        <v/>
      </c>
      <c r="N502" s="100"/>
    </row>
    <row r="503" spans="2:14" x14ac:dyDescent="0.3">
      <c r="B503" s="116" t="str">
        <f t="shared" si="53"/>
        <v/>
      </c>
      <c r="C503" s="152" t="str">
        <f>IF(ISBLANK($A503),"",'Variable Rate Mortgage Schedule'!$C506)</f>
        <v/>
      </c>
      <c r="D503" s="153" t="str">
        <f>_xlfn.LET(
_xlpm.Payment,IF(OR($C503&lt;&gt;$C502,$C502=""),-PMT($C503/12,COUNT($A503:$A$625),$H502),$D502),
_xlpm.IsPrincipalRemainingZeroCondition,ROUND($H502,2)=0,
_xlpm.IsPrincipalRemainingBlankCondition,$H502="",
_xlpm.IsPeriodBlankCondition,ISBLANK($A503),
_xlpm.Calculation,IF(_xlpm.IsPeriodBlankCondition,"",IF(_xlpm.IsPrincipalRemainingBlankCondition,"",IF(_xlpm.IsPrincipalRemainingZeroCondition,"",_xlpm.Payment))),
_xlpm.Calculation
)</f>
        <v/>
      </c>
      <c r="E503" s="100" t="str">
        <f t="shared" si="54"/>
        <v/>
      </c>
      <c r="F503" s="100" t="str" cm="1">
        <f t="array" ref="F503">_xlfn.LET(
_xlpm.InterestCalculation,$H502*($C503/12),
_xlpm.IsPrincipalRemainingZeroCondition,ROUND($H502,2)=0,
_xlpm.IsPrincipalRemainingBlankCondition,$H502="",
_xlpm.IsPeriodBlankCondition,ISBLANK($A503),
_xlpm.Calculation,IF(_xlpm.IsPeriodBlankCondition,"",IF(_xlpm.IsPrincipalRemainingBlankCondition,"",IF(_xlpm.IsPrincipalRemainingZeroCondition,"",_xlpm.InterestCalculation))),
_xlpm.Calculation
)</f>
        <v/>
      </c>
      <c r="G503" s="100" t="str">
        <f t="shared" si="49"/>
        <v/>
      </c>
      <c r="H503" s="100" t="str">
        <f t="shared" si="50"/>
        <v/>
      </c>
      <c r="I503" s="100" t="str">
        <f t="shared" si="51"/>
        <v/>
      </c>
      <c r="J503" s="100" t="str">
        <f t="shared" si="52"/>
        <v/>
      </c>
      <c r="K503" s="100" t="str">
        <f t="shared" si="55"/>
        <v/>
      </c>
      <c r="N503" s="100"/>
    </row>
    <row r="504" spans="2:14" x14ac:dyDescent="0.3">
      <c r="B504" s="116" t="str">
        <f t="shared" si="53"/>
        <v/>
      </c>
      <c r="C504" s="152" t="str">
        <f>IF(ISBLANK($A504),"",'Variable Rate Mortgage Schedule'!$C507)</f>
        <v/>
      </c>
      <c r="D504" s="153" t="str">
        <f>_xlfn.LET(
_xlpm.Payment,IF(OR($C504&lt;&gt;$C503,$C503=""),-PMT($C504/12,COUNT($A504:$A$625),$H503),$D503),
_xlpm.IsPrincipalRemainingZeroCondition,ROUND($H503,2)=0,
_xlpm.IsPrincipalRemainingBlankCondition,$H503="",
_xlpm.IsPeriodBlankCondition,ISBLANK($A504),
_xlpm.Calculation,IF(_xlpm.IsPeriodBlankCondition,"",IF(_xlpm.IsPrincipalRemainingBlankCondition,"",IF(_xlpm.IsPrincipalRemainingZeroCondition,"",_xlpm.Payment))),
_xlpm.Calculation
)</f>
        <v/>
      </c>
      <c r="E504" s="100" t="str">
        <f t="shared" si="54"/>
        <v/>
      </c>
      <c r="F504" s="100" t="str" cm="1">
        <f t="array" ref="F504">_xlfn.LET(
_xlpm.InterestCalculation,$H503*($C504/12),
_xlpm.IsPrincipalRemainingZeroCondition,ROUND($H503,2)=0,
_xlpm.IsPrincipalRemainingBlankCondition,$H503="",
_xlpm.IsPeriodBlankCondition,ISBLANK($A504),
_xlpm.Calculation,IF(_xlpm.IsPeriodBlankCondition,"",IF(_xlpm.IsPrincipalRemainingBlankCondition,"",IF(_xlpm.IsPrincipalRemainingZeroCondition,"",_xlpm.InterestCalculation))),
_xlpm.Calculation
)</f>
        <v/>
      </c>
      <c r="G504" s="100" t="str">
        <f t="shared" si="49"/>
        <v/>
      </c>
      <c r="H504" s="100" t="str">
        <f t="shared" si="50"/>
        <v/>
      </c>
      <c r="I504" s="100" t="str">
        <f t="shared" si="51"/>
        <v/>
      </c>
      <c r="J504" s="100" t="str">
        <f t="shared" si="52"/>
        <v/>
      </c>
      <c r="K504" s="100" t="str">
        <f t="shared" si="55"/>
        <v/>
      </c>
      <c r="N504" s="100"/>
    </row>
    <row r="505" spans="2:14" x14ac:dyDescent="0.3">
      <c r="B505" s="116" t="str">
        <f t="shared" si="53"/>
        <v/>
      </c>
      <c r="C505" s="152" t="str">
        <f>IF(ISBLANK($A505),"",'Variable Rate Mortgage Schedule'!$C508)</f>
        <v/>
      </c>
      <c r="D505" s="153" t="str">
        <f>_xlfn.LET(
_xlpm.Payment,IF(OR($C505&lt;&gt;$C504,$C504=""),-PMT($C505/12,COUNT($A505:$A$625),$H504),$D504),
_xlpm.IsPrincipalRemainingZeroCondition,ROUND($H504,2)=0,
_xlpm.IsPrincipalRemainingBlankCondition,$H504="",
_xlpm.IsPeriodBlankCondition,ISBLANK($A505),
_xlpm.Calculation,IF(_xlpm.IsPeriodBlankCondition,"",IF(_xlpm.IsPrincipalRemainingBlankCondition,"",IF(_xlpm.IsPrincipalRemainingZeroCondition,"",_xlpm.Payment))),
_xlpm.Calculation
)</f>
        <v/>
      </c>
      <c r="E505" s="100" t="str">
        <f t="shared" si="54"/>
        <v/>
      </c>
      <c r="F505" s="100" t="str" cm="1">
        <f t="array" ref="F505">_xlfn.LET(
_xlpm.InterestCalculation,$H504*($C505/12),
_xlpm.IsPrincipalRemainingZeroCondition,ROUND($H504,2)=0,
_xlpm.IsPrincipalRemainingBlankCondition,$H504="",
_xlpm.IsPeriodBlankCondition,ISBLANK($A505),
_xlpm.Calculation,IF(_xlpm.IsPeriodBlankCondition,"",IF(_xlpm.IsPrincipalRemainingBlankCondition,"",IF(_xlpm.IsPrincipalRemainingZeroCondition,"",_xlpm.InterestCalculation))),
_xlpm.Calculation
)</f>
        <v/>
      </c>
      <c r="G505" s="100" t="str">
        <f t="shared" si="49"/>
        <v/>
      </c>
      <c r="H505" s="100" t="str">
        <f t="shared" si="50"/>
        <v/>
      </c>
      <c r="I505" s="100" t="str">
        <f t="shared" si="51"/>
        <v/>
      </c>
      <c r="J505" s="100" t="str">
        <f t="shared" si="52"/>
        <v/>
      </c>
      <c r="K505" s="100" t="str">
        <f t="shared" si="55"/>
        <v/>
      </c>
      <c r="N505" s="100"/>
    </row>
    <row r="506" spans="2:14" x14ac:dyDescent="0.3">
      <c r="B506" s="116" t="str">
        <f t="shared" si="53"/>
        <v/>
      </c>
      <c r="C506" s="152" t="str">
        <f>IF(ISBLANK($A506),"",'Variable Rate Mortgage Schedule'!$C509)</f>
        <v/>
      </c>
      <c r="D506" s="153" t="str">
        <f>_xlfn.LET(
_xlpm.Payment,IF(OR($C506&lt;&gt;$C505,$C505=""),-PMT($C506/12,COUNT($A506:$A$625),$H505),$D505),
_xlpm.IsPrincipalRemainingZeroCondition,ROUND($H505,2)=0,
_xlpm.IsPrincipalRemainingBlankCondition,$H505="",
_xlpm.IsPeriodBlankCondition,ISBLANK($A506),
_xlpm.Calculation,IF(_xlpm.IsPeriodBlankCondition,"",IF(_xlpm.IsPrincipalRemainingBlankCondition,"",IF(_xlpm.IsPrincipalRemainingZeroCondition,"",_xlpm.Payment))),
_xlpm.Calculation
)</f>
        <v/>
      </c>
      <c r="E506" s="100" t="str">
        <f t="shared" si="54"/>
        <v/>
      </c>
      <c r="F506" s="100" t="str" cm="1">
        <f t="array" ref="F506">_xlfn.LET(
_xlpm.InterestCalculation,$H505*($C506/12),
_xlpm.IsPrincipalRemainingZeroCondition,ROUND($H505,2)=0,
_xlpm.IsPrincipalRemainingBlankCondition,$H505="",
_xlpm.IsPeriodBlankCondition,ISBLANK($A506),
_xlpm.Calculation,IF(_xlpm.IsPeriodBlankCondition,"",IF(_xlpm.IsPrincipalRemainingBlankCondition,"",IF(_xlpm.IsPrincipalRemainingZeroCondition,"",_xlpm.InterestCalculation))),
_xlpm.Calculation
)</f>
        <v/>
      </c>
      <c r="G506" s="100" t="str">
        <f t="shared" si="49"/>
        <v/>
      </c>
      <c r="H506" s="100" t="str">
        <f t="shared" si="50"/>
        <v/>
      </c>
      <c r="I506" s="100" t="str">
        <f t="shared" si="51"/>
        <v/>
      </c>
      <c r="J506" s="100" t="str">
        <f t="shared" si="52"/>
        <v/>
      </c>
      <c r="K506" s="100" t="str">
        <f t="shared" si="55"/>
        <v/>
      </c>
      <c r="N506" s="100"/>
    </row>
    <row r="507" spans="2:14" x14ac:dyDescent="0.3">
      <c r="B507" s="116" t="str">
        <f t="shared" si="53"/>
        <v/>
      </c>
      <c r="C507" s="152" t="str">
        <f>IF(ISBLANK($A507),"",'Variable Rate Mortgage Schedule'!$C510)</f>
        <v/>
      </c>
      <c r="D507" s="153" t="str">
        <f>_xlfn.LET(
_xlpm.Payment,IF(OR($C507&lt;&gt;$C506,$C506=""),-PMT($C507/12,COUNT($A507:$A$625),$H506),$D506),
_xlpm.IsPrincipalRemainingZeroCondition,ROUND($H506,2)=0,
_xlpm.IsPrincipalRemainingBlankCondition,$H506="",
_xlpm.IsPeriodBlankCondition,ISBLANK($A507),
_xlpm.Calculation,IF(_xlpm.IsPeriodBlankCondition,"",IF(_xlpm.IsPrincipalRemainingBlankCondition,"",IF(_xlpm.IsPrincipalRemainingZeroCondition,"",_xlpm.Payment))),
_xlpm.Calculation
)</f>
        <v/>
      </c>
      <c r="E507" s="100" t="str">
        <f t="shared" si="54"/>
        <v/>
      </c>
      <c r="F507" s="100" t="str" cm="1">
        <f t="array" ref="F507">_xlfn.LET(
_xlpm.InterestCalculation,$H506*($C507/12),
_xlpm.IsPrincipalRemainingZeroCondition,ROUND($H506,2)=0,
_xlpm.IsPrincipalRemainingBlankCondition,$H506="",
_xlpm.IsPeriodBlankCondition,ISBLANK($A507),
_xlpm.Calculation,IF(_xlpm.IsPeriodBlankCondition,"",IF(_xlpm.IsPrincipalRemainingBlankCondition,"",IF(_xlpm.IsPrincipalRemainingZeroCondition,"",_xlpm.InterestCalculation))),
_xlpm.Calculation
)</f>
        <v/>
      </c>
      <c r="G507" s="100" t="str">
        <f t="shared" si="49"/>
        <v/>
      </c>
      <c r="H507" s="100" t="str">
        <f t="shared" si="50"/>
        <v/>
      </c>
      <c r="I507" s="100" t="str">
        <f t="shared" si="51"/>
        <v/>
      </c>
      <c r="J507" s="100" t="str">
        <f t="shared" si="52"/>
        <v/>
      </c>
      <c r="K507" s="100" t="str">
        <f t="shared" si="55"/>
        <v/>
      </c>
      <c r="N507" s="100"/>
    </row>
    <row r="508" spans="2:14" x14ac:dyDescent="0.3">
      <c r="B508" s="116" t="str">
        <f t="shared" si="53"/>
        <v/>
      </c>
      <c r="C508" s="152" t="str">
        <f>IF(ISBLANK($A508),"",'Variable Rate Mortgage Schedule'!$C511)</f>
        <v/>
      </c>
      <c r="D508" s="153" t="str">
        <f>_xlfn.LET(
_xlpm.Payment,IF(OR($C508&lt;&gt;$C507,$C507=""),-PMT($C508/12,COUNT($A508:$A$625),$H507),$D507),
_xlpm.IsPrincipalRemainingZeroCondition,ROUND($H507,2)=0,
_xlpm.IsPrincipalRemainingBlankCondition,$H507="",
_xlpm.IsPeriodBlankCondition,ISBLANK($A508),
_xlpm.Calculation,IF(_xlpm.IsPeriodBlankCondition,"",IF(_xlpm.IsPrincipalRemainingBlankCondition,"",IF(_xlpm.IsPrincipalRemainingZeroCondition,"",_xlpm.Payment))),
_xlpm.Calculation
)</f>
        <v/>
      </c>
      <c r="E508" s="100" t="str">
        <f t="shared" si="54"/>
        <v/>
      </c>
      <c r="F508" s="100" t="str" cm="1">
        <f t="array" ref="F508">_xlfn.LET(
_xlpm.InterestCalculation,$H507*($C508/12),
_xlpm.IsPrincipalRemainingZeroCondition,ROUND($H507,2)=0,
_xlpm.IsPrincipalRemainingBlankCondition,$H507="",
_xlpm.IsPeriodBlankCondition,ISBLANK($A508),
_xlpm.Calculation,IF(_xlpm.IsPeriodBlankCondition,"",IF(_xlpm.IsPrincipalRemainingBlankCondition,"",IF(_xlpm.IsPrincipalRemainingZeroCondition,"",_xlpm.InterestCalculation))),
_xlpm.Calculation
)</f>
        <v/>
      </c>
      <c r="G508" s="100" t="str">
        <f t="shared" si="49"/>
        <v/>
      </c>
      <c r="H508" s="100" t="str">
        <f t="shared" si="50"/>
        <v/>
      </c>
      <c r="I508" s="100" t="str">
        <f t="shared" si="51"/>
        <v/>
      </c>
      <c r="J508" s="100" t="str">
        <f t="shared" si="52"/>
        <v/>
      </c>
      <c r="K508" s="100" t="str">
        <f t="shared" si="55"/>
        <v/>
      </c>
      <c r="N508" s="100"/>
    </row>
    <row r="509" spans="2:14" x14ac:dyDescent="0.3">
      <c r="B509" s="116" t="str">
        <f t="shared" si="53"/>
        <v/>
      </c>
      <c r="C509" s="152" t="str">
        <f>IF(ISBLANK($A509),"",'Variable Rate Mortgage Schedule'!$C512)</f>
        <v/>
      </c>
      <c r="D509" s="153" t="str">
        <f>_xlfn.LET(
_xlpm.Payment,IF(OR($C509&lt;&gt;$C508,$C508=""),-PMT($C509/12,COUNT($A509:$A$625),$H508),$D508),
_xlpm.IsPrincipalRemainingZeroCondition,ROUND($H508,2)=0,
_xlpm.IsPrincipalRemainingBlankCondition,$H508="",
_xlpm.IsPeriodBlankCondition,ISBLANK($A509),
_xlpm.Calculation,IF(_xlpm.IsPeriodBlankCondition,"",IF(_xlpm.IsPrincipalRemainingBlankCondition,"",IF(_xlpm.IsPrincipalRemainingZeroCondition,"",_xlpm.Payment))),
_xlpm.Calculation
)</f>
        <v/>
      </c>
      <c r="E509" s="100" t="str">
        <f t="shared" si="54"/>
        <v/>
      </c>
      <c r="F509" s="100" t="str" cm="1">
        <f t="array" ref="F509">_xlfn.LET(
_xlpm.InterestCalculation,$H508*($C509/12),
_xlpm.IsPrincipalRemainingZeroCondition,ROUND($H508,2)=0,
_xlpm.IsPrincipalRemainingBlankCondition,$H508="",
_xlpm.IsPeriodBlankCondition,ISBLANK($A509),
_xlpm.Calculation,IF(_xlpm.IsPeriodBlankCondition,"",IF(_xlpm.IsPrincipalRemainingBlankCondition,"",IF(_xlpm.IsPrincipalRemainingZeroCondition,"",_xlpm.InterestCalculation))),
_xlpm.Calculation
)</f>
        <v/>
      </c>
      <c r="G509" s="100" t="str">
        <f t="shared" si="49"/>
        <v/>
      </c>
      <c r="H509" s="100" t="str">
        <f t="shared" si="50"/>
        <v/>
      </c>
      <c r="I509" s="100" t="str">
        <f t="shared" si="51"/>
        <v/>
      </c>
      <c r="J509" s="100" t="str">
        <f t="shared" si="52"/>
        <v/>
      </c>
      <c r="K509" s="100" t="str">
        <f t="shared" si="55"/>
        <v/>
      </c>
      <c r="N509" s="100"/>
    </row>
    <row r="510" spans="2:14" x14ac:dyDescent="0.3">
      <c r="B510" s="116" t="str">
        <f t="shared" si="53"/>
        <v/>
      </c>
      <c r="C510" s="152" t="str">
        <f>IF(ISBLANK($A510),"",'Variable Rate Mortgage Schedule'!$C513)</f>
        <v/>
      </c>
      <c r="D510" s="153" t="str">
        <f>_xlfn.LET(
_xlpm.Payment,IF(OR($C510&lt;&gt;$C509,$C509=""),-PMT($C510/12,COUNT($A510:$A$625),$H509),$D509),
_xlpm.IsPrincipalRemainingZeroCondition,ROUND($H509,2)=0,
_xlpm.IsPrincipalRemainingBlankCondition,$H509="",
_xlpm.IsPeriodBlankCondition,ISBLANK($A510),
_xlpm.Calculation,IF(_xlpm.IsPeriodBlankCondition,"",IF(_xlpm.IsPrincipalRemainingBlankCondition,"",IF(_xlpm.IsPrincipalRemainingZeroCondition,"",_xlpm.Payment))),
_xlpm.Calculation
)</f>
        <v/>
      </c>
      <c r="E510" s="100" t="str">
        <f t="shared" si="54"/>
        <v/>
      </c>
      <c r="F510" s="100" t="str" cm="1">
        <f t="array" ref="F510">_xlfn.LET(
_xlpm.InterestCalculation,$H509*($C510/12),
_xlpm.IsPrincipalRemainingZeroCondition,ROUND($H509,2)=0,
_xlpm.IsPrincipalRemainingBlankCondition,$H509="",
_xlpm.IsPeriodBlankCondition,ISBLANK($A510),
_xlpm.Calculation,IF(_xlpm.IsPeriodBlankCondition,"",IF(_xlpm.IsPrincipalRemainingBlankCondition,"",IF(_xlpm.IsPrincipalRemainingZeroCondition,"",_xlpm.InterestCalculation))),
_xlpm.Calculation
)</f>
        <v/>
      </c>
      <c r="G510" s="100" t="str">
        <f t="shared" si="49"/>
        <v/>
      </c>
      <c r="H510" s="100" t="str">
        <f t="shared" si="50"/>
        <v/>
      </c>
      <c r="I510" s="100" t="str">
        <f t="shared" si="51"/>
        <v/>
      </c>
      <c r="J510" s="100" t="str">
        <f t="shared" si="52"/>
        <v/>
      </c>
      <c r="K510" s="100" t="str">
        <f t="shared" si="55"/>
        <v/>
      </c>
      <c r="N510" s="100"/>
    </row>
    <row r="511" spans="2:14" x14ac:dyDescent="0.3">
      <c r="B511" s="116" t="str">
        <f t="shared" si="53"/>
        <v/>
      </c>
      <c r="C511" s="152" t="str">
        <f>IF(ISBLANK($A511),"",'Variable Rate Mortgage Schedule'!$C514)</f>
        <v/>
      </c>
      <c r="D511" s="153" t="str">
        <f>_xlfn.LET(
_xlpm.Payment,IF(OR($C511&lt;&gt;$C510,$C510=""),-PMT($C511/12,COUNT($A511:$A$625),$H510),$D510),
_xlpm.IsPrincipalRemainingZeroCondition,ROUND($H510,2)=0,
_xlpm.IsPrincipalRemainingBlankCondition,$H510="",
_xlpm.IsPeriodBlankCondition,ISBLANK($A511),
_xlpm.Calculation,IF(_xlpm.IsPeriodBlankCondition,"",IF(_xlpm.IsPrincipalRemainingBlankCondition,"",IF(_xlpm.IsPrincipalRemainingZeroCondition,"",_xlpm.Payment))),
_xlpm.Calculation
)</f>
        <v/>
      </c>
      <c r="E511" s="100" t="str">
        <f t="shared" si="54"/>
        <v/>
      </c>
      <c r="F511" s="100" t="str" cm="1">
        <f t="array" ref="F511">_xlfn.LET(
_xlpm.InterestCalculation,$H510*($C511/12),
_xlpm.IsPrincipalRemainingZeroCondition,ROUND($H510,2)=0,
_xlpm.IsPrincipalRemainingBlankCondition,$H510="",
_xlpm.IsPeriodBlankCondition,ISBLANK($A511),
_xlpm.Calculation,IF(_xlpm.IsPeriodBlankCondition,"",IF(_xlpm.IsPrincipalRemainingBlankCondition,"",IF(_xlpm.IsPrincipalRemainingZeroCondition,"",_xlpm.InterestCalculation))),
_xlpm.Calculation
)</f>
        <v/>
      </c>
      <c r="G511" s="100" t="str">
        <f t="shared" si="49"/>
        <v/>
      </c>
      <c r="H511" s="100" t="str">
        <f t="shared" si="50"/>
        <v/>
      </c>
      <c r="I511" s="100" t="str">
        <f t="shared" si="51"/>
        <v/>
      </c>
      <c r="J511" s="100" t="str">
        <f t="shared" si="52"/>
        <v/>
      </c>
      <c r="K511" s="100" t="str">
        <f t="shared" si="55"/>
        <v/>
      </c>
      <c r="N511" s="100"/>
    </row>
    <row r="512" spans="2:14" x14ac:dyDescent="0.3">
      <c r="B512" s="116" t="str">
        <f t="shared" si="53"/>
        <v/>
      </c>
      <c r="C512" s="152" t="str">
        <f>IF(ISBLANK($A512),"",'Variable Rate Mortgage Schedule'!$C515)</f>
        <v/>
      </c>
      <c r="D512" s="153" t="str">
        <f>_xlfn.LET(
_xlpm.Payment,IF(OR($C512&lt;&gt;$C511,$C511=""),-PMT($C512/12,COUNT($A512:$A$625),$H511),$D511),
_xlpm.IsPrincipalRemainingZeroCondition,ROUND($H511,2)=0,
_xlpm.IsPrincipalRemainingBlankCondition,$H511="",
_xlpm.IsPeriodBlankCondition,ISBLANK($A512),
_xlpm.Calculation,IF(_xlpm.IsPeriodBlankCondition,"",IF(_xlpm.IsPrincipalRemainingBlankCondition,"",IF(_xlpm.IsPrincipalRemainingZeroCondition,"",_xlpm.Payment))),
_xlpm.Calculation
)</f>
        <v/>
      </c>
      <c r="E512" s="100" t="str">
        <f t="shared" si="54"/>
        <v/>
      </c>
      <c r="F512" s="100" t="str" cm="1">
        <f t="array" ref="F512">_xlfn.LET(
_xlpm.InterestCalculation,$H511*($C512/12),
_xlpm.IsPrincipalRemainingZeroCondition,ROUND($H511,2)=0,
_xlpm.IsPrincipalRemainingBlankCondition,$H511="",
_xlpm.IsPeriodBlankCondition,ISBLANK($A512),
_xlpm.Calculation,IF(_xlpm.IsPeriodBlankCondition,"",IF(_xlpm.IsPrincipalRemainingBlankCondition,"",IF(_xlpm.IsPrincipalRemainingZeroCondition,"",_xlpm.InterestCalculation))),
_xlpm.Calculation
)</f>
        <v/>
      </c>
      <c r="G512" s="100" t="str">
        <f t="shared" si="49"/>
        <v/>
      </c>
      <c r="H512" s="100" t="str">
        <f t="shared" si="50"/>
        <v/>
      </c>
      <c r="I512" s="100" t="str">
        <f t="shared" si="51"/>
        <v/>
      </c>
      <c r="J512" s="100" t="str">
        <f t="shared" si="52"/>
        <v/>
      </c>
      <c r="K512" s="100" t="str">
        <f t="shared" si="55"/>
        <v/>
      </c>
      <c r="N512" s="100"/>
    </row>
    <row r="513" spans="2:14" x14ac:dyDescent="0.3">
      <c r="B513" s="116" t="str">
        <f t="shared" si="53"/>
        <v/>
      </c>
      <c r="C513" s="152" t="str">
        <f>IF(ISBLANK($A513),"",'Variable Rate Mortgage Schedule'!$C516)</f>
        <v/>
      </c>
      <c r="D513" s="153" t="str">
        <f>_xlfn.LET(
_xlpm.Payment,IF(OR($C513&lt;&gt;$C512,$C512=""),-PMT($C513/12,COUNT($A513:$A$625),$H512),$D512),
_xlpm.IsPrincipalRemainingZeroCondition,ROUND($H512,2)=0,
_xlpm.IsPrincipalRemainingBlankCondition,$H512="",
_xlpm.IsPeriodBlankCondition,ISBLANK($A513),
_xlpm.Calculation,IF(_xlpm.IsPeriodBlankCondition,"",IF(_xlpm.IsPrincipalRemainingBlankCondition,"",IF(_xlpm.IsPrincipalRemainingZeroCondition,"",_xlpm.Payment))),
_xlpm.Calculation
)</f>
        <v/>
      </c>
      <c r="E513" s="100" t="str">
        <f t="shared" si="54"/>
        <v/>
      </c>
      <c r="F513" s="100" t="str" cm="1">
        <f t="array" ref="F513">_xlfn.LET(
_xlpm.InterestCalculation,$H512*($C513/12),
_xlpm.IsPrincipalRemainingZeroCondition,ROUND($H512,2)=0,
_xlpm.IsPrincipalRemainingBlankCondition,$H512="",
_xlpm.IsPeriodBlankCondition,ISBLANK($A513),
_xlpm.Calculation,IF(_xlpm.IsPeriodBlankCondition,"",IF(_xlpm.IsPrincipalRemainingBlankCondition,"",IF(_xlpm.IsPrincipalRemainingZeroCondition,"",_xlpm.InterestCalculation))),
_xlpm.Calculation
)</f>
        <v/>
      </c>
      <c r="G513" s="100" t="str">
        <f t="shared" si="49"/>
        <v/>
      </c>
      <c r="H513" s="100" t="str">
        <f t="shared" si="50"/>
        <v/>
      </c>
      <c r="I513" s="100" t="str">
        <f t="shared" si="51"/>
        <v/>
      </c>
      <c r="J513" s="100" t="str">
        <f t="shared" si="52"/>
        <v/>
      </c>
      <c r="K513" s="100" t="str">
        <f t="shared" si="55"/>
        <v/>
      </c>
      <c r="N513" s="100"/>
    </row>
    <row r="514" spans="2:14" x14ac:dyDescent="0.3">
      <c r="B514" s="116" t="str">
        <f t="shared" si="53"/>
        <v/>
      </c>
      <c r="C514" s="152" t="str">
        <f>IF(ISBLANK($A514),"",'Variable Rate Mortgage Schedule'!$C517)</f>
        <v/>
      </c>
      <c r="D514" s="153" t="str">
        <f>_xlfn.LET(
_xlpm.Payment,IF(OR($C514&lt;&gt;$C513,$C513=""),-PMT($C514/12,COUNT($A514:$A$625),$H513),$D513),
_xlpm.IsPrincipalRemainingZeroCondition,ROUND($H513,2)=0,
_xlpm.IsPrincipalRemainingBlankCondition,$H513="",
_xlpm.IsPeriodBlankCondition,ISBLANK($A514),
_xlpm.Calculation,IF(_xlpm.IsPeriodBlankCondition,"",IF(_xlpm.IsPrincipalRemainingBlankCondition,"",IF(_xlpm.IsPrincipalRemainingZeroCondition,"",_xlpm.Payment))),
_xlpm.Calculation
)</f>
        <v/>
      </c>
      <c r="E514" s="100" t="str">
        <f t="shared" si="54"/>
        <v/>
      </c>
      <c r="F514" s="100" t="str" cm="1">
        <f t="array" ref="F514">_xlfn.LET(
_xlpm.InterestCalculation,$H513*($C514/12),
_xlpm.IsPrincipalRemainingZeroCondition,ROUND($H513,2)=0,
_xlpm.IsPrincipalRemainingBlankCondition,$H513="",
_xlpm.IsPeriodBlankCondition,ISBLANK($A514),
_xlpm.Calculation,IF(_xlpm.IsPeriodBlankCondition,"",IF(_xlpm.IsPrincipalRemainingBlankCondition,"",IF(_xlpm.IsPrincipalRemainingZeroCondition,"",_xlpm.InterestCalculation))),
_xlpm.Calculation
)</f>
        <v/>
      </c>
      <c r="G514" s="100" t="str">
        <f t="shared" si="49"/>
        <v/>
      </c>
      <c r="H514" s="100" t="str">
        <f t="shared" si="50"/>
        <v/>
      </c>
      <c r="I514" s="100" t="str">
        <f t="shared" si="51"/>
        <v/>
      </c>
      <c r="J514" s="100" t="str">
        <f t="shared" si="52"/>
        <v/>
      </c>
      <c r="K514" s="100" t="str">
        <f t="shared" si="55"/>
        <v/>
      </c>
      <c r="N514" s="100"/>
    </row>
    <row r="515" spans="2:14" x14ac:dyDescent="0.3">
      <c r="B515" s="116" t="str">
        <f t="shared" si="53"/>
        <v/>
      </c>
      <c r="C515" s="152" t="str">
        <f>IF(ISBLANK($A515),"",'Variable Rate Mortgage Schedule'!$C518)</f>
        <v/>
      </c>
      <c r="D515" s="153" t="str">
        <f>_xlfn.LET(
_xlpm.Payment,IF(OR($C515&lt;&gt;$C514,$C514=""),-PMT($C515/12,COUNT($A515:$A$625),$H514),$D514),
_xlpm.IsPrincipalRemainingZeroCondition,ROUND($H514,2)=0,
_xlpm.IsPrincipalRemainingBlankCondition,$H514="",
_xlpm.IsPeriodBlankCondition,ISBLANK($A515),
_xlpm.Calculation,IF(_xlpm.IsPeriodBlankCondition,"",IF(_xlpm.IsPrincipalRemainingBlankCondition,"",IF(_xlpm.IsPrincipalRemainingZeroCondition,"",_xlpm.Payment))),
_xlpm.Calculation
)</f>
        <v/>
      </c>
      <c r="E515" s="100" t="str">
        <f t="shared" si="54"/>
        <v/>
      </c>
      <c r="F515" s="100" t="str" cm="1">
        <f t="array" ref="F515">_xlfn.LET(
_xlpm.InterestCalculation,$H514*($C515/12),
_xlpm.IsPrincipalRemainingZeroCondition,ROUND($H514,2)=0,
_xlpm.IsPrincipalRemainingBlankCondition,$H514="",
_xlpm.IsPeriodBlankCondition,ISBLANK($A515),
_xlpm.Calculation,IF(_xlpm.IsPeriodBlankCondition,"",IF(_xlpm.IsPrincipalRemainingBlankCondition,"",IF(_xlpm.IsPrincipalRemainingZeroCondition,"",_xlpm.InterestCalculation))),
_xlpm.Calculation
)</f>
        <v/>
      </c>
      <c r="G515" s="100" t="str">
        <f t="shared" si="49"/>
        <v/>
      </c>
      <c r="H515" s="100" t="str">
        <f t="shared" si="50"/>
        <v/>
      </c>
      <c r="I515" s="100" t="str">
        <f t="shared" si="51"/>
        <v/>
      </c>
      <c r="J515" s="100" t="str">
        <f t="shared" si="52"/>
        <v/>
      </c>
      <c r="K515" s="100" t="str">
        <f t="shared" si="55"/>
        <v/>
      </c>
      <c r="N515" s="100"/>
    </row>
    <row r="516" spans="2:14" x14ac:dyDescent="0.3">
      <c r="B516" s="116" t="str">
        <f t="shared" si="53"/>
        <v/>
      </c>
      <c r="C516" s="152" t="str">
        <f>IF(ISBLANK($A516),"",'Variable Rate Mortgage Schedule'!$C519)</f>
        <v/>
      </c>
      <c r="D516" s="153" t="str">
        <f>_xlfn.LET(
_xlpm.Payment,IF(OR($C516&lt;&gt;$C515,$C515=""),-PMT($C516/12,COUNT($A516:$A$625),$H515),$D515),
_xlpm.IsPrincipalRemainingZeroCondition,ROUND($H515,2)=0,
_xlpm.IsPrincipalRemainingBlankCondition,$H515="",
_xlpm.IsPeriodBlankCondition,ISBLANK($A516),
_xlpm.Calculation,IF(_xlpm.IsPeriodBlankCondition,"",IF(_xlpm.IsPrincipalRemainingBlankCondition,"",IF(_xlpm.IsPrincipalRemainingZeroCondition,"",_xlpm.Payment))),
_xlpm.Calculation
)</f>
        <v/>
      </c>
      <c r="E516" s="100" t="str">
        <f t="shared" si="54"/>
        <v/>
      </c>
      <c r="F516" s="100" t="str" cm="1">
        <f t="array" ref="F516">_xlfn.LET(
_xlpm.InterestCalculation,$H515*($C516/12),
_xlpm.IsPrincipalRemainingZeroCondition,ROUND($H515,2)=0,
_xlpm.IsPrincipalRemainingBlankCondition,$H515="",
_xlpm.IsPeriodBlankCondition,ISBLANK($A516),
_xlpm.Calculation,IF(_xlpm.IsPeriodBlankCondition,"",IF(_xlpm.IsPrincipalRemainingBlankCondition,"",IF(_xlpm.IsPrincipalRemainingZeroCondition,"",_xlpm.InterestCalculation))),
_xlpm.Calculation
)</f>
        <v/>
      </c>
      <c r="G516" s="100" t="str">
        <f t="shared" si="49"/>
        <v/>
      </c>
      <c r="H516" s="100" t="str">
        <f t="shared" si="50"/>
        <v/>
      </c>
      <c r="I516" s="100" t="str">
        <f t="shared" si="51"/>
        <v/>
      </c>
      <c r="J516" s="100" t="str">
        <f t="shared" si="52"/>
        <v/>
      </c>
      <c r="K516" s="100" t="str">
        <f t="shared" si="55"/>
        <v/>
      </c>
      <c r="N516" s="100"/>
    </row>
    <row r="517" spans="2:14" x14ac:dyDescent="0.3">
      <c r="B517" s="116" t="str">
        <f t="shared" si="53"/>
        <v/>
      </c>
      <c r="C517" s="152" t="str">
        <f>IF(ISBLANK($A517),"",'Variable Rate Mortgage Schedule'!$C520)</f>
        <v/>
      </c>
      <c r="D517" s="153" t="str">
        <f>_xlfn.LET(
_xlpm.Payment,IF(OR($C517&lt;&gt;$C516,$C516=""),-PMT($C517/12,COUNT($A517:$A$625),$H516),$D516),
_xlpm.IsPrincipalRemainingZeroCondition,ROUND($H516,2)=0,
_xlpm.IsPrincipalRemainingBlankCondition,$H516="",
_xlpm.IsPeriodBlankCondition,ISBLANK($A517),
_xlpm.Calculation,IF(_xlpm.IsPeriodBlankCondition,"",IF(_xlpm.IsPrincipalRemainingBlankCondition,"",IF(_xlpm.IsPrincipalRemainingZeroCondition,"",_xlpm.Payment))),
_xlpm.Calculation
)</f>
        <v/>
      </c>
      <c r="E517" s="100" t="str">
        <f t="shared" si="54"/>
        <v/>
      </c>
      <c r="F517" s="100" t="str" cm="1">
        <f t="array" ref="F517">_xlfn.LET(
_xlpm.InterestCalculation,$H516*($C517/12),
_xlpm.IsPrincipalRemainingZeroCondition,ROUND($H516,2)=0,
_xlpm.IsPrincipalRemainingBlankCondition,$H516="",
_xlpm.IsPeriodBlankCondition,ISBLANK($A517),
_xlpm.Calculation,IF(_xlpm.IsPeriodBlankCondition,"",IF(_xlpm.IsPrincipalRemainingBlankCondition,"",IF(_xlpm.IsPrincipalRemainingZeroCondition,"",_xlpm.InterestCalculation))),
_xlpm.Calculation
)</f>
        <v/>
      </c>
      <c r="G517" s="100" t="str">
        <f t="shared" si="49"/>
        <v/>
      </c>
      <c r="H517" s="100" t="str">
        <f t="shared" si="50"/>
        <v/>
      </c>
      <c r="I517" s="100" t="str">
        <f t="shared" si="51"/>
        <v/>
      </c>
      <c r="J517" s="100" t="str">
        <f t="shared" si="52"/>
        <v/>
      </c>
      <c r="K517" s="100" t="str">
        <f t="shared" si="55"/>
        <v/>
      </c>
      <c r="N517" s="100"/>
    </row>
    <row r="518" spans="2:14" x14ac:dyDescent="0.3">
      <c r="B518" s="116" t="str">
        <f t="shared" si="53"/>
        <v/>
      </c>
      <c r="C518" s="152" t="str">
        <f>IF(ISBLANK($A518),"",'Variable Rate Mortgage Schedule'!$C521)</f>
        <v/>
      </c>
      <c r="D518" s="153" t="str">
        <f>_xlfn.LET(
_xlpm.Payment,IF(OR($C518&lt;&gt;$C517,$C517=""),-PMT($C518/12,COUNT($A518:$A$625),$H517),$D517),
_xlpm.IsPrincipalRemainingZeroCondition,ROUND($H517,2)=0,
_xlpm.IsPrincipalRemainingBlankCondition,$H517="",
_xlpm.IsPeriodBlankCondition,ISBLANK($A518),
_xlpm.Calculation,IF(_xlpm.IsPeriodBlankCondition,"",IF(_xlpm.IsPrincipalRemainingBlankCondition,"",IF(_xlpm.IsPrincipalRemainingZeroCondition,"",_xlpm.Payment))),
_xlpm.Calculation
)</f>
        <v/>
      </c>
      <c r="E518" s="100" t="str">
        <f t="shared" si="54"/>
        <v/>
      </c>
      <c r="F518" s="100" t="str" cm="1">
        <f t="array" ref="F518">_xlfn.LET(
_xlpm.InterestCalculation,$H517*($C518/12),
_xlpm.IsPrincipalRemainingZeroCondition,ROUND($H517,2)=0,
_xlpm.IsPrincipalRemainingBlankCondition,$H517="",
_xlpm.IsPeriodBlankCondition,ISBLANK($A518),
_xlpm.Calculation,IF(_xlpm.IsPeriodBlankCondition,"",IF(_xlpm.IsPrincipalRemainingBlankCondition,"",IF(_xlpm.IsPrincipalRemainingZeroCondition,"",_xlpm.InterestCalculation))),
_xlpm.Calculation
)</f>
        <v/>
      </c>
      <c r="G518" s="100" t="str">
        <f t="shared" si="49"/>
        <v/>
      </c>
      <c r="H518" s="100" t="str">
        <f t="shared" si="50"/>
        <v/>
      </c>
      <c r="I518" s="100" t="str">
        <f t="shared" si="51"/>
        <v/>
      </c>
      <c r="J518" s="100" t="str">
        <f t="shared" si="52"/>
        <v/>
      </c>
      <c r="K518" s="100" t="str">
        <f t="shared" si="55"/>
        <v/>
      </c>
      <c r="N518" s="100"/>
    </row>
    <row r="519" spans="2:14" x14ac:dyDescent="0.3">
      <c r="B519" s="116" t="str">
        <f t="shared" si="53"/>
        <v/>
      </c>
      <c r="C519" s="152" t="str">
        <f>IF(ISBLANK($A519),"",'Variable Rate Mortgage Schedule'!$C522)</f>
        <v/>
      </c>
      <c r="D519" s="153" t="str">
        <f>_xlfn.LET(
_xlpm.Payment,IF(OR($C519&lt;&gt;$C518,$C518=""),-PMT($C519/12,COUNT($A519:$A$625),$H518),$D518),
_xlpm.IsPrincipalRemainingZeroCondition,ROUND($H518,2)=0,
_xlpm.IsPrincipalRemainingBlankCondition,$H518="",
_xlpm.IsPeriodBlankCondition,ISBLANK($A519),
_xlpm.Calculation,IF(_xlpm.IsPeriodBlankCondition,"",IF(_xlpm.IsPrincipalRemainingBlankCondition,"",IF(_xlpm.IsPrincipalRemainingZeroCondition,"",_xlpm.Payment))),
_xlpm.Calculation
)</f>
        <v/>
      </c>
      <c r="E519" s="100" t="str">
        <f t="shared" si="54"/>
        <v/>
      </c>
      <c r="F519" s="100" t="str" cm="1">
        <f t="array" ref="F519">_xlfn.LET(
_xlpm.InterestCalculation,$H518*($C519/12),
_xlpm.IsPrincipalRemainingZeroCondition,ROUND($H518,2)=0,
_xlpm.IsPrincipalRemainingBlankCondition,$H518="",
_xlpm.IsPeriodBlankCondition,ISBLANK($A519),
_xlpm.Calculation,IF(_xlpm.IsPeriodBlankCondition,"",IF(_xlpm.IsPrincipalRemainingBlankCondition,"",IF(_xlpm.IsPrincipalRemainingZeroCondition,"",_xlpm.InterestCalculation))),
_xlpm.Calculation
)</f>
        <v/>
      </c>
      <c r="G519" s="100" t="str">
        <f t="shared" si="49"/>
        <v/>
      </c>
      <c r="H519" s="100" t="str">
        <f t="shared" si="50"/>
        <v/>
      </c>
      <c r="I519" s="100" t="str">
        <f t="shared" si="51"/>
        <v/>
      </c>
      <c r="J519" s="100" t="str">
        <f t="shared" si="52"/>
        <v/>
      </c>
      <c r="K519" s="100" t="str">
        <f t="shared" si="55"/>
        <v/>
      </c>
      <c r="N519" s="100"/>
    </row>
    <row r="520" spans="2:14" x14ac:dyDescent="0.3">
      <c r="B520" s="116" t="str">
        <f t="shared" si="53"/>
        <v/>
      </c>
      <c r="C520" s="152" t="str">
        <f>IF(ISBLANK($A520),"",'Variable Rate Mortgage Schedule'!$C523)</f>
        <v/>
      </c>
      <c r="D520" s="153" t="str">
        <f>_xlfn.LET(
_xlpm.Payment,IF(OR($C520&lt;&gt;$C519,$C519=""),-PMT($C520/12,COUNT($A520:$A$625),$H519),$D519),
_xlpm.IsPrincipalRemainingZeroCondition,ROUND($H519,2)=0,
_xlpm.IsPrincipalRemainingBlankCondition,$H519="",
_xlpm.IsPeriodBlankCondition,ISBLANK($A520),
_xlpm.Calculation,IF(_xlpm.IsPeriodBlankCondition,"",IF(_xlpm.IsPrincipalRemainingBlankCondition,"",IF(_xlpm.IsPrincipalRemainingZeroCondition,"",_xlpm.Payment))),
_xlpm.Calculation
)</f>
        <v/>
      </c>
      <c r="E520" s="100" t="str">
        <f t="shared" si="54"/>
        <v/>
      </c>
      <c r="F520" s="100" t="str" cm="1">
        <f t="array" ref="F520">_xlfn.LET(
_xlpm.InterestCalculation,$H519*($C520/12),
_xlpm.IsPrincipalRemainingZeroCondition,ROUND($H519,2)=0,
_xlpm.IsPrincipalRemainingBlankCondition,$H519="",
_xlpm.IsPeriodBlankCondition,ISBLANK($A520),
_xlpm.Calculation,IF(_xlpm.IsPeriodBlankCondition,"",IF(_xlpm.IsPrincipalRemainingBlankCondition,"",IF(_xlpm.IsPrincipalRemainingZeroCondition,"",_xlpm.InterestCalculation))),
_xlpm.Calculation
)</f>
        <v/>
      </c>
      <c r="G520" s="100" t="str">
        <f t="shared" si="49"/>
        <v/>
      </c>
      <c r="H520" s="100" t="str">
        <f t="shared" si="50"/>
        <v/>
      </c>
      <c r="I520" s="100" t="str">
        <f t="shared" si="51"/>
        <v/>
      </c>
      <c r="J520" s="100" t="str">
        <f t="shared" si="52"/>
        <v/>
      </c>
      <c r="K520" s="100" t="str">
        <f t="shared" si="55"/>
        <v/>
      </c>
      <c r="N520" s="100"/>
    </row>
    <row r="521" spans="2:14" x14ac:dyDescent="0.3">
      <c r="B521" s="116" t="str">
        <f t="shared" si="53"/>
        <v/>
      </c>
      <c r="C521" s="152" t="str">
        <f>IF(ISBLANK($A521),"",'Variable Rate Mortgage Schedule'!$C524)</f>
        <v/>
      </c>
      <c r="D521" s="153" t="str">
        <f>_xlfn.LET(
_xlpm.Payment,IF(OR($C521&lt;&gt;$C520,$C520=""),-PMT($C521/12,COUNT($A521:$A$625),$H520),$D520),
_xlpm.IsPrincipalRemainingZeroCondition,ROUND($H520,2)=0,
_xlpm.IsPrincipalRemainingBlankCondition,$H520="",
_xlpm.IsPeriodBlankCondition,ISBLANK($A521),
_xlpm.Calculation,IF(_xlpm.IsPeriodBlankCondition,"",IF(_xlpm.IsPrincipalRemainingBlankCondition,"",IF(_xlpm.IsPrincipalRemainingZeroCondition,"",_xlpm.Payment))),
_xlpm.Calculation
)</f>
        <v/>
      </c>
      <c r="E521" s="100" t="str">
        <f t="shared" si="54"/>
        <v/>
      </c>
      <c r="F521" s="100" t="str" cm="1">
        <f t="array" ref="F521">_xlfn.LET(
_xlpm.InterestCalculation,$H520*($C521/12),
_xlpm.IsPrincipalRemainingZeroCondition,ROUND($H520,2)=0,
_xlpm.IsPrincipalRemainingBlankCondition,$H520="",
_xlpm.IsPeriodBlankCondition,ISBLANK($A521),
_xlpm.Calculation,IF(_xlpm.IsPeriodBlankCondition,"",IF(_xlpm.IsPrincipalRemainingBlankCondition,"",IF(_xlpm.IsPrincipalRemainingZeroCondition,"",_xlpm.InterestCalculation))),
_xlpm.Calculation
)</f>
        <v/>
      </c>
      <c r="G521" s="100" t="str">
        <f t="shared" si="49"/>
        <v/>
      </c>
      <c r="H521" s="100" t="str">
        <f t="shared" si="50"/>
        <v/>
      </c>
      <c r="I521" s="100" t="str">
        <f t="shared" si="51"/>
        <v/>
      </c>
      <c r="J521" s="100" t="str">
        <f t="shared" si="52"/>
        <v/>
      </c>
      <c r="K521" s="100" t="str">
        <f t="shared" si="55"/>
        <v/>
      </c>
      <c r="N521" s="100"/>
    </row>
    <row r="522" spans="2:14" x14ac:dyDescent="0.3">
      <c r="B522" s="116" t="str">
        <f t="shared" si="53"/>
        <v/>
      </c>
      <c r="C522" s="152" t="str">
        <f>IF(ISBLANK($A522),"",'Variable Rate Mortgage Schedule'!$C525)</f>
        <v/>
      </c>
      <c r="D522" s="153" t="str">
        <f>_xlfn.LET(
_xlpm.Payment,IF(OR($C522&lt;&gt;$C521,$C521=""),-PMT($C522/12,COUNT($A522:$A$625),$H521),$D521),
_xlpm.IsPrincipalRemainingZeroCondition,ROUND($H521,2)=0,
_xlpm.IsPrincipalRemainingBlankCondition,$H521="",
_xlpm.IsPeriodBlankCondition,ISBLANK($A522),
_xlpm.Calculation,IF(_xlpm.IsPeriodBlankCondition,"",IF(_xlpm.IsPrincipalRemainingBlankCondition,"",IF(_xlpm.IsPrincipalRemainingZeroCondition,"",_xlpm.Payment))),
_xlpm.Calculation
)</f>
        <v/>
      </c>
      <c r="E522" s="100" t="str">
        <f t="shared" si="54"/>
        <v/>
      </c>
      <c r="F522" s="100" t="str" cm="1">
        <f t="array" ref="F522">_xlfn.LET(
_xlpm.InterestCalculation,$H521*($C522/12),
_xlpm.IsPrincipalRemainingZeroCondition,ROUND($H521,2)=0,
_xlpm.IsPrincipalRemainingBlankCondition,$H521="",
_xlpm.IsPeriodBlankCondition,ISBLANK($A522),
_xlpm.Calculation,IF(_xlpm.IsPeriodBlankCondition,"",IF(_xlpm.IsPrincipalRemainingBlankCondition,"",IF(_xlpm.IsPrincipalRemainingZeroCondition,"",_xlpm.InterestCalculation))),
_xlpm.Calculation
)</f>
        <v/>
      </c>
      <c r="G522" s="100" t="str">
        <f t="shared" si="49"/>
        <v/>
      </c>
      <c r="H522" s="100" t="str">
        <f t="shared" si="50"/>
        <v/>
      </c>
      <c r="I522" s="100" t="str">
        <f t="shared" si="51"/>
        <v/>
      </c>
      <c r="J522" s="100" t="str">
        <f t="shared" si="52"/>
        <v/>
      </c>
      <c r="K522" s="100" t="str">
        <f t="shared" si="55"/>
        <v/>
      </c>
      <c r="N522" s="100"/>
    </row>
    <row r="523" spans="2:14" x14ac:dyDescent="0.3">
      <c r="B523" s="116" t="str">
        <f t="shared" si="53"/>
        <v/>
      </c>
      <c r="C523" s="152" t="str">
        <f>IF(ISBLANK($A523),"",'Variable Rate Mortgage Schedule'!$C526)</f>
        <v/>
      </c>
      <c r="D523" s="153" t="str">
        <f>_xlfn.LET(
_xlpm.Payment,IF(OR($C523&lt;&gt;$C522,$C522=""),-PMT($C523/12,COUNT($A523:$A$625),$H522),$D522),
_xlpm.IsPrincipalRemainingZeroCondition,ROUND($H522,2)=0,
_xlpm.IsPrincipalRemainingBlankCondition,$H522="",
_xlpm.IsPeriodBlankCondition,ISBLANK($A523),
_xlpm.Calculation,IF(_xlpm.IsPeriodBlankCondition,"",IF(_xlpm.IsPrincipalRemainingBlankCondition,"",IF(_xlpm.IsPrincipalRemainingZeroCondition,"",_xlpm.Payment))),
_xlpm.Calculation
)</f>
        <v/>
      </c>
      <c r="E523" s="100" t="str">
        <f t="shared" si="54"/>
        <v/>
      </c>
      <c r="F523" s="100" t="str" cm="1">
        <f t="array" ref="F523">_xlfn.LET(
_xlpm.InterestCalculation,$H522*($C523/12),
_xlpm.IsPrincipalRemainingZeroCondition,ROUND($H522,2)=0,
_xlpm.IsPrincipalRemainingBlankCondition,$H522="",
_xlpm.IsPeriodBlankCondition,ISBLANK($A523),
_xlpm.Calculation,IF(_xlpm.IsPeriodBlankCondition,"",IF(_xlpm.IsPrincipalRemainingBlankCondition,"",IF(_xlpm.IsPrincipalRemainingZeroCondition,"",_xlpm.InterestCalculation))),
_xlpm.Calculation
)</f>
        <v/>
      </c>
      <c r="G523" s="100" t="str">
        <f t="shared" si="49"/>
        <v/>
      </c>
      <c r="H523" s="100" t="str">
        <f t="shared" si="50"/>
        <v/>
      </c>
      <c r="I523" s="100" t="str">
        <f t="shared" si="51"/>
        <v/>
      </c>
      <c r="J523" s="100" t="str">
        <f t="shared" si="52"/>
        <v/>
      </c>
      <c r="K523" s="100" t="str">
        <f t="shared" si="55"/>
        <v/>
      </c>
      <c r="N523" s="100"/>
    </row>
    <row r="524" spans="2:14" x14ac:dyDescent="0.3">
      <c r="B524" s="116" t="str">
        <f t="shared" si="53"/>
        <v/>
      </c>
      <c r="C524" s="152" t="str">
        <f>IF(ISBLANK($A524),"",'Variable Rate Mortgage Schedule'!$C527)</f>
        <v/>
      </c>
      <c r="D524" s="153" t="str">
        <f>_xlfn.LET(
_xlpm.Payment,IF(OR($C524&lt;&gt;$C523,$C523=""),-PMT($C524/12,COUNT($A524:$A$625),$H523),$D523),
_xlpm.IsPrincipalRemainingZeroCondition,ROUND($H523,2)=0,
_xlpm.IsPrincipalRemainingBlankCondition,$H523="",
_xlpm.IsPeriodBlankCondition,ISBLANK($A524),
_xlpm.Calculation,IF(_xlpm.IsPeriodBlankCondition,"",IF(_xlpm.IsPrincipalRemainingBlankCondition,"",IF(_xlpm.IsPrincipalRemainingZeroCondition,"",_xlpm.Payment))),
_xlpm.Calculation
)</f>
        <v/>
      </c>
      <c r="E524" s="100" t="str">
        <f t="shared" si="54"/>
        <v/>
      </c>
      <c r="F524" s="100" t="str" cm="1">
        <f t="array" ref="F524">_xlfn.LET(
_xlpm.InterestCalculation,$H523*($C524/12),
_xlpm.IsPrincipalRemainingZeroCondition,ROUND($H523,2)=0,
_xlpm.IsPrincipalRemainingBlankCondition,$H523="",
_xlpm.IsPeriodBlankCondition,ISBLANK($A524),
_xlpm.Calculation,IF(_xlpm.IsPeriodBlankCondition,"",IF(_xlpm.IsPrincipalRemainingBlankCondition,"",IF(_xlpm.IsPrincipalRemainingZeroCondition,"",_xlpm.InterestCalculation))),
_xlpm.Calculation
)</f>
        <v/>
      </c>
      <c r="G524" s="100" t="str">
        <f t="shared" si="49"/>
        <v/>
      </c>
      <c r="H524" s="100" t="str">
        <f t="shared" si="50"/>
        <v/>
      </c>
      <c r="I524" s="100" t="str">
        <f t="shared" si="51"/>
        <v/>
      </c>
      <c r="J524" s="100" t="str">
        <f t="shared" si="52"/>
        <v/>
      </c>
      <c r="K524" s="100" t="str">
        <f t="shared" si="55"/>
        <v/>
      </c>
      <c r="N524" s="100"/>
    </row>
    <row r="525" spans="2:14" x14ac:dyDescent="0.3">
      <c r="B525" s="116" t="str">
        <f t="shared" si="53"/>
        <v/>
      </c>
      <c r="C525" s="152" t="str">
        <f>IF(ISBLANK($A525),"",'Variable Rate Mortgage Schedule'!$C528)</f>
        <v/>
      </c>
      <c r="D525" s="153" t="str">
        <f>_xlfn.LET(
_xlpm.Payment,IF(OR($C525&lt;&gt;$C524,$C524=""),-PMT($C525/12,COUNT($A525:$A$625),$H524),$D524),
_xlpm.IsPrincipalRemainingZeroCondition,ROUND($H524,2)=0,
_xlpm.IsPrincipalRemainingBlankCondition,$H524="",
_xlpm.IsPeriodBlankCondition,ISBLANK($A525),
_xlpm.Calculation,IF(_xlpm.IsPeriodBlankCondition,"",IF(_xlpm.IsPrincipalRemainingBlankCondition,"",IF(_xlpm.IsPrincipalRemainingZeroCondition,"",_xlpm.Payment))),
_xlpm.Calculation
)</f>
        <v/>
      </c>
      <c r="E525" s="100" t="str">
        <f t="shared" si="54"/>
        <v/>
      </c>
      <c r="F525" s="100" t="str" cm="1">
        <f t="array" ref="F525">_xlfn.LET(
_xlpm.InterestCalculation,$H524*($C525/12),
_xlpm.IsPrincipalRemainingZeroCondition,ROUND($H524,2)=0,
_xlpm.IsPrincipalRemainingBlankCondition,$H524="",
_xlpm.IsPeriodBlankCondition,ISBLANK($A525),
_xlpm.Calculation,IF(_xlpm.IsPeriodBlankCondition,"",IF(_xlpm.IsPrincipalRemainingBlankCondition,"",IF(_xlpm.IsPrincipalRemainingZeroCondition,"",_xlpm.InterestCalculation))),
_xlpm.Calculation
)</f>
        <v/>
      </c>
      <c r="G525" s="100" t="str">
        <f t="shared" si="49"/>
        <v/>
      </c>
      <c r="H525" s="100" t="str">
        <f t="shared" si="50"/>
        <v/>
      </c>
      <c r="I525" s="100" t="str">
        <f t="shared" si="51"/>
        <v/>
      </c>
      <c r="J525" s="100" t="str">
        <f t="shared" si="52"/>
        <v/>
      </c>
      <c r="K525" s="100" t="str">
        <f t="shared" si="55"/>
        <v/>
      </c>
      <c r="N525" s="100"/>
    </row>
    <row r="526" spans="2:14" x14ac:dyDescent="0.3">
      <c r="B526" s="116" t="str">
        <f t="shared" si="53"/>
        <v/>
      </c>
      <c r="C526" s="152" t="str">
        <f>IF(ISBLANK($A526),"",'Variable Rate Mortgage Schedule'!$C529)</f>
        <v/>
      </c>
      <c r="D526" s="153" t="str">
        <f>_xlfn.LET(
_xlpm.Payment,IF(OR($C526&lt;&gt;$C525,$C525=""),-PMT($C526/12,COUNT($A526:$A$625),$H525),$D525),
_xlpm.IsPrincipalRemainingZeroCondition,ROUND($H525,2)=0,
_xlpm.IsPrincipalRemainingBlankCondition,$H525="",
_xlpm.IsPeriodBlankCondition,ISBLANK($A526),
_xlpm.Calculation,IF(_xlpm.IsPeriodBlankCondition,"",IF(_xlpm.IsPrincipalRemainingBlankCondition,"",IF(_xlpm.IsPrincipalRemainingZeroCondition,"",_xlpm.Payment))),
_xlpm.Calculation
)</f>
        <v/>
      </c>
      <c r="E526" s="100" t="str">
        <f t="shared" si="54"/>
        <v/>
      </c>
      <c r="F526" s="100" t="str" cm="1">
        <f t="array" ref="F526">_xlfn.LET(
_xlpm.InterestCalculation,$H525*($C526/12),
_xlpm.IsPrincipalRemainingZeroCondition,ROUND($H525,2)=0,
_xlpm.IsPrincipalRemainingBlankCondition,$H525="",
_xlpm.IsPeriodBlankCondition,ISBLANK($A526),
_xlpm.Calculation,IF(_xlpm.IsPeriodBlankCondition,"",IF(_xlpm.IsPrincipalRemainingBlankCondition,"",IF(_xlpm.IsPrincipalRemainingZeroCondition,"",_xlpm.InterestCalculation))),
_xlpm.Calculation
)</f>
        <v/>
      </c>
      <c r="G526" s="100" t="str">
        <f t="shared" si="49"/>
        <v/>
      </c>
      <c r="H526" s="100" t="str">
        <f t="shared" si="50"/>
        <v/>
      </c>
      <c r="I526" s="100" t="str">
        <f t="shared" si="51"/>
        <v/>
      </c>
      <c r="J526" s="100" t="str">
        <f t="shared" si="52"/>
        <v/>
      </c>
      <c r="K526" s="100" t="str">
        <f t="shared" si="55"/>
        <v/>
      </c>
      <c r="N526" s="100"/>
    </row>
    <row r="527" spans="2:14" x14ac:dyDescent="0.3">
      <c r="B527" s="116" t="str">
        <f t="shared" si="53"/>
        <v/>
      </c>
      <c r="C527" s="152" t="str">
        <f>IF(ISBLANK($A527),"",'Variable Rate Mortgage Schedule'!$C530)</f>
        <v/>
      </c>
      <c r="D527" s="153" t="str">
        <f>_xlfn.LET(
_xlpm.Payment,IF(OR($C527&lt;&gt;$C526,$C526=""),-PMT($C527/12,COUNT($A527:$A$625),$H526),$D526),
_xlpm.IsPrincipalRemainingZeroCondition,ROUND($H526,2)=0,
_xlpm.IsPrincipalRemainingBlankCondition,$H526="",
_xlpm.IsPeriodBlankCondition,ISBLANK($A527),
_xlpm.Calculation,IF(_xlpm.IsPeriodBlankCondition,"",IF(_xlpm.IsPrincipalRemainingBlankCondition,"",IF(_xlpm.IsPrincipalRemainingZeroCondition,"",_xlpm.Payment))),
_xlpm.Calculation
)</f>
        <v/>
      </c>
      <c r="E527" s="100" t="str">
        <f t="shared" si="54"/>
        <v/>
      </c>
      <c r="F527" s="100" t="str" cm="1">
        <f t="array" ref="F527">_xlfn.LET(
_xlpm.InterestCalculation,$H526*($C527/12),
_xlpm.IsPrincipalRemainingZeroCondition,ROUND($H526,2)=0,
_xlpm.IsPrincipalRemainingBlankCondition,$H526="",
_xlpm.IsPeriodBlankCondition,ISBLANK($A527),
_xlpm.Calculation,IF(_xlpm.IsPeriodBlankCondition,"",IF(_xlpm.IsPrincipalRemainingBlankCondition,"",IF(_xlpm.IsPrincipalRemainingZeroCondition,"",_xlpm.InterestCalculation))),
_xlpm.Calculation
)</f>
        <v/>
      </c>
      <c r="G527" s="100" t="str">
        <f t="shared" si="49"/>
        <v/>
      </c>
      <c r="H527" s="100" t="str">
        <f t="shared" si="50"/>
        <v/>
      </c>
      <c r="I527" s="100" t="str">
        <f t="shared" si="51"/>
        <v/>
      </c>
      <c r="J527" s="100" t="str">
        <f t="shared" si="52"/>
        <v/>
      </c>
      <c r="K527" s="100" t="str">
        <f t="shared" si="55"/>
        <v/>
      </c>
      <c r="N527" s="100"/>
    </row>
    <row r="528" spans="2:14" x14ac:dyDescent="0.3">
      <c r="B528" s="116" t="str">
        <f t="shared" si="53"/>
        <v/>
      </c>
      <c r="C528" s="152" t="str">
        <f>IF(ISBLANK($A528),"",'Variable Rate Mortgage Schedule'!$C531)</f>
        <v/>
      </c>
      <c r="D528" s="153" t="str">
        <f>_xlfn.LET(
_xlpm.Payment,IF(OR($C528&lt;&gt;$C527,$C527=""),-PMT($C528/12,COUNT($A528:$A$625),$H527),$D527),
_xlpm.IsPrincipalRemainingZeroCondition,ROUND($H527,2)=0,
_xlpm.IsPrincipalRemainingBlankCondition,$H527="",
_xlpm.IsPeriodBlankCondition,ISBLANK($A528),
_xlpm.Calculation,IF(_xlpm.IsPeriodBlankCondition,"",IF(_xlpm.IsPrincipalRemainingBlankCondition,"",IF(_xlpm.IsPrincipalRemainingZeroCondition,"",_xlpm.Payment))),
_xlpm.Calculation
)</f>
        <v/>
      </c>
      <c r="E528" s="100" t="str">
        <f t="shared" si="54"/>
        <v/>
      </c>
      <c r="F528" s="100" t="str" cm="1">
        <f t="array" ref="F528">_xlfn.LET(
_xlpm.InterestCalculation,$H527*($C528/12),
_xlpm.IsPrincipalRemainingZeroCondition,ROUND($H527,2)=0,
_xlpm.IsPrincipalRemainingBlankCondition,$H527="",
_xlpm.IsPeriodBlankCondition,ISBLANK($A528),
_xlpm.Calculation,IF(_xlpm.IsPeriodBlankCondition,"",IF(_xlpm.IsPrincipalRemainingBlankCondition,"",IF(_xlpm.IsPrincipalRemainingZeroCondition,"",_xlpm.InterestCalculation))),
_xlpm.Calculation
)</f>
        <v/>
      </c>
      <c r="G528" s="100" t="str">
        <f t="shared" si="49"/>
        <v/>
      </c>
      <c r="H528" s="100" t="str">
        <f t="shared" si="50"/>
        <v/>
      </c>
      <c r="I528" s="100" t="str">
        <f t="shared" si="51"/>
        <v/>
      </c>
      <c r="J528" s="100" t="str">
        <f t="shared" si="52"/>
        <v/>
      </c>
      <c r="K528" s="100" t="str">
        <f t="shared" si="55"/>
        <v/>
      </c>
      <c r="N528" s="100"/>
    </row>
    <row r="529" spans="2:14" x14ac:dyDescent="0.3">
      <c r="B529" s="116" t="str">
        <f t="shared" si="53"/>
        <v/>
      </c>
      <c r="C529" s="152" t="str">
        <f>IF(ISBLANK($A529),"",'Variable Rate Mortgage Schedule'!$C532)</f>
        <v/>
      </c>
      <c r="D529" s="153" t="str">
        <f>_xlfn.LET(
_xlpm.Payment,IF(OR($C529&lt;&gt;$C528,$C528=""),-PMT($C529/12,COUNT($A529:$A$625),$H528),$D528),
_xlpm.IsPrincipalRemainingZeroCondition,ROUND($H528,2)=0,
_xlpm.IsPrincipalRemainingBlankCondition,$H528="",
_xlpm.IsPeriodBlankCondition,ISBLANK($A529),
_xlpm.Calculation,IF(_xlpm.IsPeriodBlankCondition,"",IF(_xlpm.IsPrincipalRemainingBlankCondition,"",IF(_xlpm.IsPrincipalRemainingZeroCondition,"",_xlpm.Payment))),
_xlpm.Calculation
)</f>
        <v/>
      </c>
      <c r="E529" s="100" t="str">
        <f t="shared" si="54"/>
        <v/>
      </c>
      <c r="F529" s="100" t="str" cm="1">
        <f t="array" ref="F529">_xlfn.LET(
_xlpm.InterestCalculation,$H528*($C529/12),
_xlpm.IsPrincipalRemainingZeroCondition,ROUND($H528,2)=0,
_xlpm.IsPrincipalRemainingBlankCondition,$H528="",
_xlpm.IsPeriodBlankCondition,ISBLANK($A529),
_xlpm.Calculation,IF(_xlpm.IsPeriodBlankCondition,"",IF(_xlpm.IsPrincipalRemainingBlankCondition,"",IF(_xlpm.IsPrincipalRemainingZeroCondition,"",_xlpm.InterestCalculation))),
_xlpm.Calculation
)</f>
        <v/>
      </c>
      <c r="G529" s="100" t="str">
        <f t="shared" si="49"/>
        <v/>
      </c>
      <c r="H529" s="100" t="str">
        <f t="shared" si="50"/>
        <v/>
      </c>
      <c r="I529" s="100" t="str">
        <f t="shared" si="51"/>
        <v/>
      </c>
      <c r="J529" s="100" t="str">
        <f t="shared" si="52"/>
        <v/>
      </c>
      <c r="K529" s="100" t="str">
        <f t="shared" si="55"/>
        <v/>
      </c>
      <c r="N529" s="100"/>
    </row>
    <row r="530" spans="2:14" x14ac:dyDescent="0.3">
      <c r="B530" s="116" t="str">
        <f t="shared" si="53"/>
        <v/>
      </c>
      <c r="C530" s="152" t="str">
        <f>IF(ISBLANK($A530),"",'Variable Rate Mortgage Schedule'!$C533)</f>
        <v/>
      </c>
      <c r="D530" s="153" t="str">
        <f>_xlfn.LET(
_xlpm.Payment,IF(OR($C530&lt;&gt;$C529,$C529=""),-PMT($C530/12,COUNT($A530:$A$625),$H529),$D529),
_xlpm.IsPrincipalRemainingZeroCondition,ROUND($H529,2)=0,
_xlpm.IsPrincipalRemainingBlankCondition,$H529="",
_xlpm.IsPeriodBlankCondition,ISBLANK($A530),
_xlpm.Calculation,IF(_xlpm.IsPeriodBlankCondition,"",IF(_xlpm.IsPrincipalRemainingBlankCondition,"",IF(_xlpm.IsPrincipalRemainingZeroCondition,"",_xlpm.Payment))),
_xlpm.Calculation
)</f>
        <v/>
      </c>
      <c r="E530" s="100" t="str">
        <f t="shared" si="54"/>
        <v/>
      </c>
      <c r="F530" s="100" t="str" cm="1">
        <f t="array" ref="F530">_xlfn.LET(
_xlpm.InterestCalculation,$H529*($C530/12),
_xlpm.IsPrincipalRemainingZeroCondition,ROUND($H529,2)=0,
_xlpm.IsPrincipalRemainingBlankCondition,$H529="",
_xlpm.IsPeriodBlankCondition,ISBLANK($A530),
_xlpm.Calculation,IF(_xlpm.IsPeriodBlankCondition,"",IF(_xlpm.IsPrincipalRemainingBlankCondition,"",IF(_xlpm.IsPrincipalRemainingZeroCondition,"",_xlpm.InterestCalculation))),
_xlpm.Calculation
)</f>
        <v/>
      </c>
      <c r="G530" s="100" t="str">
        <f t="shared" si="49"/>
        <v/>
      </c>
      <c r="H530" s="100" t="str">
        <f t="shared" si="50"/>
        <v/>
      </c>
      <c r="I530" s="100" t="str">
        <f t="shared" si="51"/>
        <v/>
      </c>
      <c r="J530" s="100" t="str">
        <f t="shared" si="52"/>
        <v/>
      </c>
      <c r="K530" s="100" t="str">
        <f t="shared" si="55"/>
        <v/>
      </c>
      <c r="N530" s="100"/>
    </row>
    <row r="531" spans="2:14" x14ac:dyDescent="0.3">
      <c r="B531" s="116" t="str">
        <f t="shared" si="53"/>
        <v/>
      </c>
      <c r="C531" s="152" t="str">
        <f>IF(ISBLANK($A531),"",'Variable Rate Mortgage Schedule'!$C534)</f>
        <v/>
      </c>
      <c r="D531" s="153" t="str">
        <f>_xlfn.LET(
_xlpm.Payment,IF(OR($C531&lt;&gt;$C530,$C530=""),-PMT($C531/12,COUNT($A531:$A$625),$H530),$D530),
_xlpm.IsPrincipalRemainingZeroCondition,ROUND($H530,2)=0,
_xlpm.IsPrincipalRemainingBlankCondition,$H530="",
_xlpm.IsPeriodBlankCondition,ISBLANK($A531),
_xlpm.Calculation,IF(_xlpm.IsPeriodBlankCondition,"",IF(_xlpm.IsPrincipalRemainingBlankCondition,"",IF(_xlpm.IsPrincipalRemainingZeroCondition,"",_xlpm.Payment))),
_xlpm.Calculation
)</f>
        <v/>
      </c>
      <c r="E531" s="100" t="str">
        <f t="shared" si="54"/>
        <v/>
      </c>
      <c r="F531" s="100" t="str" cm="1">
        <f t="array" ref="F531">_xlfn.LET(
_xlpm.InterestCalculation,$H530*($C531/12),
_xlpm.IsPrincipalRemainingZeroCondition,ROUND($H530,2)=0,
_xlpm.IsPrincipalRemainingBlankCondition,$H530="",
_xlpm.IsPeriodBlankCondition,ISBLANK($A531),
_xlpm.Calculation,IF(_xlpm.IsPeriodBlankCondition,"",IF(_xlpm.IsPrincipalRemainingBlankCondition,"",IF(_xlpm.IsPrincipalRemainingZeroCondition,"",_xlpm.InterestCalculation))),
_xlpm.Calculation
)</f>
        <v/>
      </c>
      <c r="G531" s="100" t="str">
        <f t="shared" si="49"/>
        <v/>
      </c>
      <c r="H531" s="100" t="str">
        <f t="shared" si="50"/>
        <v/>
      </c>
      <c r="I531" s="100" t="str">
        <f t="shared" si="51"/>
        <v/>
      </c>
      <c r="J531" s="100" t="str">
        <f t="shared" si="52"/>
        <v/>
      </c>
      <c r="K531" s="100" t="str">
        <f t="shared" si="55"/>
        <v/>
      </c>
      <c r="N531" s="100"/>
    </row>
    <row r="532" spans="2:14" x14ac:dyDescent="0.3">
      <c r="B532" s="116" t="str">
        <f t="shared" si="53"/>
        <v/>
      </c>
      <c r="C532" s="152" t="str">
        <f>IF(ISBLANK($A532),"",'Variable Rate Mortgage Schedule'!$C535)</f>
        <v/>
      </c>
      <c r="D532" s="153" t="str">
        <f>_xlfn.LET(
_xlpm.Payment,IF(OR($C532&lt;&gt;$C531,$C531=""),-PMT($C532/12,COUNT($A532:$A$625),$H531),$D531),
_xlpm.IsPrincipalRemainingZeroCondition,ROUND($H531,2)=0,
_xlpm.IsPrincipalRemainingBlankCondition,$H531="",
_xlpm.IsPeriodBlankCondition,ISBLANK($A532),
_xlpm.Calculation,IF(_xlpm.IsPeriodBlankCondition,"",IF(_xlpm.IsPrincipalRemainingBlankCondition,"",IF(_xlpm.IsPrincipalRemainingZeroCondition,"",_xlpm.Payment))),
_xlpm.Calculation
)</f>
        <v/>
      </c>
      <c r="E532" s="100" t="str">
        <f t="shared" si="54"/>
        <v/>
      </c>
      <c r="F532" s="100" t="str" cm="1">
        <f t="array" ref="F532">_xlfn.LET(
_xlpm.InterestCalculation,$H531*($C532/12),
_xlpm.IsPrincipalRemainingZeroCondition,ROUND($H531,2)=0,
_xlpm.IsPrincipalRemainingBlankCondition,$H531="",
_xlpm.IsPeriodBlankCondition,ISBLANK($A532),
_xlpm.Calculation,IF(_xlpm.IsPeriodBlankCondition,"",IF(_xlpm.IsPrincipalRemainingBlankCondition,"",IF(_xlpm.IsPrincipalRemainingZeroCondition,"",_xlpm.InterestCalculation))),
_xlpm.Calculation
)</f>
        <v/>
      </c>
      <c r="G532" s="100" t="str">
        <f t="shared" si="49"/>
        <v/>
      </c>
      <c r="H532" s="100" t="str">
        <f t="shared" si="50"/>
        <v/>
      </c>
      <c r="I532" s="100" t="str">
        <f t="shared" si="51"/>
        <v/>
      </c>
      <c r="J532" s="100" t="str">
        <f t="shared" si="52"/>
        <v/>
      </c>
      <c r="K532" s="100" t="str">
        <f t="shared" si="55"/>
        <v/>
      </c>
      <c r="N532" s="100"/>
    </row>
    <row r="533" spans="2:14" x14ac:dyDescent="0.3">
      <c r="B533" s="116" t="str">
        <f t="shared" si="53"/>
        <v/>
      </c>
      <c r="C533" s="152" t="str">
        <f>IF(ISBLANK($A533),"",'Variable Rate Mortgage Schedule'!$C536)</f>
        <v/>
      </c>
      <c r="D533" s="153" t="str">
        <f>_xlfn.LET(
_xlpm.Payment,IF(OR($C533&lt;&gt;$C532,$C532=""),-PMT($C533/12,COUNT($A533:$A$625),$H532),$D532),
_xlpm.IsPrincipalRemainingZeroCondition,ROUND($H532,2)=0,
_xlpm.IsPrincipalRemainingBlankCondition,$H532="",
_xlpm.IsPeriodBlankCondition,ISBLANK($A533),
_xlpm.Calculation,IF(_xlpm.IsPeriodBlankCondition,"",IF(_xlpm.IsPrincipalRemainingBlankCondition,"",IF(_xlpm.IsPrincipalRemainingZeroCondition,"",_xlpm.Payment))),
_xlpm.Calculation
)</f>
        <v/>
      </c>
      <c r="E533" s="100" t="str">
        <f t="shared" si="54"/>
        <v/>
      </c>
      <c r="F533" s="100" t="str" cm="1">
        <f t="array" ref="F533">_xlfn.LET(
_xlpm.InterestCalculation,$H532*($C533/12),
_xlpm.IsPrincipalRemainingZeroCondition,ROUND($H532,2)=0,
_xlpm.IsPrincipalRemainingBlankCondition,$H532="",
_xlpm.IsPeriodBlankCondition,ISBLANK($A533),
_xlpm.Calculation,IF(_xlpm.IsPeriodBlankCondition,"",IF(_xlpm.IsPrincipalRemainingBlankCondition,"",IF(_xlpm.IsPrincipalRemainingZeroCondition,"",_xlpm.InterestCalculation))),
_xlpm.Calculation
)</f>
        <v/>
      </c>
      <c r="G533" s="100" t="str">
        <f t="shared" si="49"/>
        <v/>
      </c>
      <c r="H533" s="100" t="str">
        <f t="shared" si="50"/>
        <v/>
      </c>
      <c r="I533" s="100" t="str">
        <f t="shared" si="51"/>
        <v/>
      </c>
      <c r="J533" s="100" t="str">
        <f t="shared" si="52"/>
        <v/>
      </c>
      <c r="K533" s="100" t="str">
        <f t="shared" si="55"/>
        <v/>
      </c>
      <c r="N533" s="100"/>
    </row>
    <row r="534" spans="2:14" x14ac:dyDescent="0.3">
      <c r="B534" s="116" t="str">
        <f t="shared" si="53"/>
        <v/>
      </c>
      <c r="C534" s="152" t="str">
        <f>IF(ISBLANK($A534),"",'Variable Rate Mortgage Schedule'!$C537)</f>
        <v/>
      </c>
      <c r="D534" s="153" t="str">
        <f>_xlfn.LET(
_xlpm.Payment,IF(OR($C534&lt;&gt;$C533,$C533=""),-PMT($C534/12,COUNT($A534:$A$625),$H533),$D533),
_xlpm.IsPrincipalRemainingZeroCondition,ROUND($H533,2)=0,
_xlpm.IsPrincipalRemainingBlankCondition,$H533="",
_xlpm.IsPeriodBlankCondition,ISBLANK($A534),
_xlpm.Calculation,IF(_xlpm.IsPeriodBlankCondition,"",IF(_xlpm.IsPrincipalRemainingBlankCondition,"",IF(_xlpm.IsPrincipalRemainingZeroCondition,"",_xlpm.Payment))),
_xlpm.Calculation
)</f>
        <v/>
      </c>
      <c r="E534" s="100" t="str">
        <f t="shared" si="54"/>
        <v/>
      </c>
      <c r="F534" s="100" t="str" cm="1">
        <f t="array" ref="F534">_xlfn.LET(
_xlpm.InterestCalculation,$H533*($C534/12),
_xlpm.IsPrincipalRemainingZeroCondition,ROUND($H533,2)=0,
_xlpm.IsPrincipalRemainingBlankCondition,$H533="",
_xlpm.IsPeriodBlankCondition,ISBLANK($A534),
_xlpm.Calculation,IF(_xlpm.IsPeriodBlankCondition,"",IF(_xlpm.IsPrincipalRemainingBlankCondition,"",IF(_xlpm.IsPrincipalRemainingZeroCondition,"",_xlpm.InterestCalculation))),
_xlpm.Calculation
)</f>
        <v/>
      </c>
      <c r="G534" s="100" t="str">
        <f t="shared" si="49"/>
        <v/>
      </c>
      <c r="H534" s="100" t="str">
        <f t="shared" si="50"/>
        <v/>
      </c>
      <c r="I534" s="100" t="str">
        <f t="shared" si="51"/>
        <v/>
      </c>
      <c r="J534" s="100" t="str">
        <f t="shared" si="52"/>
        <v/>
      </c>
      <c r="K534" s="100" t="str">
        <f t="shared" si="55"/>
        <v/>
      </c>
      <c r="N534" s="100"/>
    </row>
    <row r="535" spans="2:14" x14ac:dyDescent="0.3">
      <c r="B535" s="116" t="str">
        <f t="shared" si="53"/>
        <v/>
      </c>
      <c r="C535" s="152" t="str">
        <f>IF(ISBLANK($A535),"",'Variable Rate Mortgage Schedule'!$C538)</f>
        <v/>
      </c>
      <c r="D535" s="153" t="str">
        <f>_xlfn.LET(
_xlpm.Payment,IF(OR($C535&lt;&gt;$C534,$C534=""),-PMT($C535/12,COUNT($A535:$A$625),$H534),$D534),
_xlpm.IsPrincipalRemainingZeroCondition,ROUND($H534,2)=0,
_xlpm.IsPrincipalRemainingBlankCondition,$H534="",
_xlpm.IsPeriodBlankCondition,ISBLANK($A535),
_xlpm.Calculation,IF(_xlpm.IsPeriodBlankCondition,"",IF(_xlpm.IsPrincipalRemainingBlankCondition,"",IF(_xlpm.IsPrincipalRemainingZeroCondition,"",_xlpm.Payment))),
_xlpm.Calculation
)</f>
        <v/>
      </c>
      <c r="E535" s="100" t="str">
        <f t="shared" si="54"/>
        <v/>
      </c>
      <c r="F535" s="100" t="str" cm="1">
        <f t="array" ref="F535">_xlfn.LET(
_xlpm.InterestCalculation,$H534*($C535/12),
_xlpm.IsPrincipalRemainingZeroCondition,ROUND($H534,2)=0,
_xlpm.IsPrincipalRemainingBlankCondition,$H534="",
_xlpm.IsPeriodBlankCondition,ISBLANK($A535),
_xlpm.Calculation,IF(_xlpm.IsPeriodBlankCondition,"",IF(_xlpm.IsPrincipalRemainingBlankCondition,"",IF(_xlpm.IsPrincipalRemainingZeroCondition,"",_xlpm.InterestCalculation))),
_xlpm.Calculation
)</f>
        <v/>
      </c>
      <c r="G535" s="100" t="str">
        <f t="shared" si="49"/>
        <v/>
      </c>
      <c r="H535" s="100" t="str">
        <f t="shared" si="50"/>
        <v/>
      </c>
      <c r="I535" s="100" t="str">
        <f t="shared" si="51"/>
        <v/>
      </c>
      <c r="J535" s="100" t="str">
        <f t="shared" si="52"/>
        <v/>
      </c>
      <c r="K535" s="100" t="str">
        <f t="shared" si="55"/>
        <v/>
      </c>
      <c r="N535" s="100"/>
    </row>
    <row r="536" spans="2:14" x14ac:dyDescent="0.3">
      <c r="B536" s="116" t="str">
        <f t="shared" si="53"/>
        <v/>
      </c>
      <c r="C536" s="152" t="str">
        <f>IF(ISBLANK($A536),"",'Variable Rate Mortgage Schedule'!$C539)</f>
        <v/>
      </c>
      <c r="D536" s="153" t="str">
        <f>_xlfn.LET(
_xlpm.Payment,IF(OR($C536&lt;&gt;$C535,$C535=""),-PMT($C536/12,COUNT($A536:$A$625),$H535),$D535),
_xlpm.IsPrincipalRemainingZeroCondition,ROUND($H535,2)=0,
_xlpm.IsPrincipalRemainingBlankCondition,$H535="",
_xlpm.IsPeriodBlankCondition,ISBLANK($A536),
_xlpm.Calculation,IF(_xlpm.IsPeriodBlankCondition,"",IF(_xlpm.IsPrincipalRemainingBlankCondition,"",IF(_xlpm.IsPrincipalRemainingZeroCondition,"",_xlpm.Payment))),
_xlpm.Calculation
)</f>
        <v/>
      </c>
      <c r="E536" s="100" t="str">
        <f t="shared" si="54"/>
        <v/>
      </c>
      <c r="F536" s="100" t="str" cm="1">
        <f t="array" ref="F536">_xlfn.LET(
_xlpm.InterestCalculation,$H535*($C536/12),
_xlpm.IsPrincipalRemainingZeroCondition,ROUND($H535,2)=0,
_xlpm.IsPrincipalRemainingBlankCondition,$H535="",
_xlpm.IsPeriodBlankCondition,ISBLANK($A536),
_xlpm.Calculation,IF(_xlpm.IsPeriodBlankCondition,"",IF(_xlpm.IsPrincipalRemainingBlankCondition,"",IF(_xlpm.IsPrincipalRemainingZeroCondition,"",_xlpm.InterestCalculation))),
_xlpm.Calculation
)</f>
        <v/>
      </c>
      <c r="G536" s="100" t="str">
        <f t="shared" si="49"/>
        <v/>
      </c>
      <c r="H536" s="100" t="str">
        <f t="shared" si="50"/>
        <v/>
      </c>
      <c r="I536" s="100" t="str">
        <f t="shared" si="51"/>
        <v/>
      </c>
      <c r="J536" s="100" t="str">
        <f t="shared" si="52"/>
        <v/>
      </c>
      <c r="K536" s="100" t="str">
        <f t="shared" si="55"/>
        <v/>
      </c>
      <c r="N536" s="100"/>
    </row>
    <row r="537" spans="2:14" x14ac:dyDescent="0.3">
      <c r="B537" s="116" t="str">
        <f t="shared" si="53"/>
        <v/>
      </c>
      <c r="C537" s="152" t="str">
        <f>IF(ISBLANK($A537),"",'Variable Rate Mortgage Schedule'!$C540)</f>
        <v/>
      </c>
      <c r="D537" s="153" t="str">
        <f>_xlfn.LET(
_xlpm.Payment,IF(OR($C537&lt;&gt;$C536,$C536=""),-PMT($C537/12,COUNT($A537:$A$625),$H536),$D536),
_xlpm.IsPrincipalRemainingZeroCondition,ROUND($H536,2)=0,
_xlpm.IsPrincipalRemainingBlankCondition,$H536="",
_xlpm.IsPeriodBlankCondition,ISBLANK($A537),
_xlpm.Calculation,IF(_xlpm.IsPeriodBlankCondition,"",IF(_xlpm.IsPrincipalRemainingBlankCondition,"",IF(_xlpm.IsPrincipalRemainingZeroCondition,"",_xlpm.Payment))),
_xlpm.Calculation
)</f>
        <v/>
      </c>
      <c r="E537" s="100" t="str">
        <f t="shared" si="54"/>
        <v/>
      </c>
      <c r="F537" s="100" t="str" cm="1">
        <f t="array" ref="F537">_xlfn.LET(
_xlpm.InterestCalculation,$H536*($C537/12),
_xlpm.IsPrincipalRemainingZeroCondition,ROUND($H536,2)=0,
_xlpm.IsPrincipalRemainingBlankCondition,$H536="",
_xlpm.IsPeriodBlankCondition,ISBLANK($A537),
_xlpm.Calculation,IF(_xlpm.IsPeriodBlankCondition,"",IF(_xlpm.IsPrincipalRemainingBlankCondition,"",IF(_xlpm.IsPrincipalRemainingZeroCondition,"",_xlpm.InterestCalculation))),
_xlpm.Calculation
)</f>
        <v/>
      </c>
      <c r="G537" s="100" t="str">
        <f t="shared" si="49"/>
        <v/>
      </c>
      <c r="H537" s="100" t="str">
        <f t="shared" si="50"/>
        <v/>
      </c>
      <c r="I537" s="100" t="str">
        <f t="shared" si="51"/>
        <v/>
      </c>
      <c r="J537" s="100" t="str">
        <f t="shared" si="52"/>
        <v/>
      </c>
      <c r="K537" s="100" t="str">
        <f t="shared" si="55"/>
        <v/>
      </c>
      <c r="N537" s="100"/>
    </row>
    <row r="538" spans="2:14" x14ac:dyDescent="0.3">
      <c r="B538" s="116" t="str">
        <f t="shared" si="53"/>
        <v/>
      </c>
      <c r="C538" s="152" t="str">
        <f>IF(ISBLANK($A538),"",'Variable Rate Mortgage Schedule'!$C541)</f>
        <v/>
      </c>
      <c r="D538" s="153" t="str">
        <f>_xlfn.LET(
_xlpm.Payment,IF(OR($C538&lt;&gt;$C537,$C537=""),-PMT($C538/12,COUNT($A538:$A$625),$H537),$D537),
_xlpm.IsPrincipalRemainingZeroCondition,ROUND($H537,2)=0,
_xlpm.IsPrincipalRemainingBlankCondition,$H537="",
_xlpm.IsPeriodBlankCondition,ISBLANK($A538),
_xlpm.Calculation,IF(_xlpm.IsPeriodBlankCondition,"",IF(_xlpm.IsPrincipalRemainingBlankCondition,"",IF(_xlpm.IsPrincipalRemainingZeroCondition,"",_xlpm.Payment))),
_xlpm.Calculation
)</f>
        <v/>
      </c>
      <c r="E538" s="100" t="str">
        <f t="shared" si="54"/>
        <v/>
      </c>
      <c r="F538" s="100" t="str" cm="1">
        <f t="array" ref="F538">_xlfn.LET(
_xlpm.InterestCalculation,$H537*($C538/12),
_xlpm.IsPrincipalRemainingZeroCondition,ROUND($H537,2)=0,
_xlpm.IsPrincipalRemainingBlankCondition,$H537="",
_xlpm.IsPeriodBlankCondition,ISBLANK($A538),
_xlpm.Calculation,IF(_xlpm.IsPeriodBlankCondition,"",IF(_xlpm.IsPrincipalRemainingBlankCondition,"",IF(_xlpm.IsPrincipalRemainingZeroCondition,"",_xlpm.InterestCalculation))),
_xlpm.Calculation
)</f>
        <v/>
      </c>
      <c r="G538" s="100" t="str">
        <f t="shared" ref="G538:G601" si="56">_xlfn.LET(
_xlpm.PrincipalOwedCalculation,$D538-$F538,
_xlpm.IsPrincipalLessThenOrEqualToMonthlyPaymentCondition,$H537&lt;=$D538,
_xlpm.IsPrincipalZeroCondition,ROUND($H537,2) = 0,
_xlpm.IsPrincipalRemainingBlankCondition,$H537="",
_xlpm.IsPeriodBlankCondition,ISBLANK($A538),
_xlpm.Calculation,IF(_xlpm.IsPeriodBlankCondition,"",IF(_xlpm.IsPrincipalRemainingBlankCondition,"",IF(_xlpm.IsPrincipalZeroCondition,"",IF(_xlpm.IsPrincipalLessThenOrEqualToMonthlyPaymentCondition,$H537,_xlpm.PrincipalOwedCalculation)))),
_xlpm.Calculation
)</f>
        <v/>
      </c>
      <c r="H538" s="100" t="str">
        <f t="shared" ref="H538:H601" si="57">_xlfn.LET(
_xlpm.StartingBalanceGreaterThanPrincipalOwedPlusPrepaymentCondition,$E538&gt;=$G538,
_xlpm.IsPrincpalOwedPlusPrepaymentLessThanOrEqualToPrincipalRemainingCondition,ROUND($G538,2)&lt;=ROUND($H537,2),
_xlpm.IsCurrentPrincapalOwedAmtGreaterThanPrevPrincipalOwedCondition,$G537&gt;$H537,
_xlpm.IsPrincipalZeroCondition,ROUND($H537,2) = 0,
_xlpm.IsPrincipalRemainingBlankCondition,$H537="",
_xlpm.IsPeriodBlankCondition,ISBLANK($A538),
_xlpm.Calculation,IF(_xlpm.IsPeriodBlankCondition,"",IF(_xlpm.IsPrincipalRemainingBlankCondition,"",IF(_xlpm.IsPrincipalZeroCondition,"",IF(_xlpm.StartingBalanceGreaterThanPrincipalOwedPlusPrepaymentCondition,$E538-$G538,0)))),
_xlpm.Calculation
)</f>
        <v/>
      </c>
      <c r="I538" s="100" t="str">
        <f t="shared" ref="I538:I601" si="58">_xlfn.LET(
_xlpm.PrincpalRemainingCalculation,$B$11,
_xlpm.IsPrincipalZeroCondition,ROUND($H537,2) = 0,
_xlpm.IsPrincipalRemainingBlankCondition,$H537="",
_xlpm.IsPeriodBlankCondition,ISBLANK($A538),
_xlpm.Calculation,IF(_xlpm.IsPeriodBlankCondition,"",IF(_xlpm.IsPrincipalRemainingBlankCondition,"",IF(_xlpm.IsPrincipalZeroCondition,"",_xlpm.PrincpalRemainingCalculation))),
_xlpm.Calculation
)</f>
        <v/>
      </c>
      <c r="J538" s="100" t="str">
        <f t="shared" ref="J538:J601" si="59">_xlfn.LET(
_xlpm.IsPrincipalRemainingLessThanOrEqualToPMICutoffAmtCondition,$H537&lt;=$B$2*(1-$B$13),
_xlpm.PMIMonthlyPayment,$B$17,
_xlpm.IsPrincipalZeroCondition,ROUND($H537,2) = 0,
_xlpm.IsPrincipalRemainingBlankCondition,$H537="",
_xlpm.IsPeriodBlankCondition,ISBLANK($A538),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538" s="100" t="str">
        <f t="shared" si="55"/>
        <v/>
      </c>
      <c r="N538" s="100"/>
    </row>
    <row r="539" spans="2:14" x14ac:dyDescent="0.3">
      <c r="B539" s="116" t="str">
        <f t="shared" ref="B539:B602" si="60">IF(ISBLANK($A539),"",EDATE($B538,1))</f>
        <v/>
      </c>
      <c r="C539" s="152" t="str">
        <f>IF(ISBLANK($A539),"",'Variable Rate Mortgage Schedule'!$C542)</f>
        <v/>
      </c>
      <c r="D539" s="153" t="str">
        <f>_xlfn.LET(
_xlpm.Payment,IF(OR($C539&lt;&gt;$C538,$C538=""),-PMT($C539/12,COUNT($A539:$A$625),$H538),$D538),
_xlpm.IsPrincipalRemainingZeroCondition,ROUND($H538,2)=0,
_xlpm.IsPrincipalRemainingBlankCondition,$H538="",
_xlpm.IsPeriodBlankCondition,ISBLANK($A539),
_xlpm.Calculation,IF(_xlpm.IsPeriodBlankCondition,"",IF(_xlpm.IsPrincipalRemainingBlankCondition,"",IF(_xlpm.IsPrincipalRemainingZeroCondition,"",_xlpm.Payment))),
_xlpm.Calculation
)</f>
        <v/>
      </c>
      <c r="E539" s="100" t="str">
        <f t="shared" ref="E539:E602" si="61">_xlfn.LET(
_xlpm.StartingPrincipalBalance,$H538,
_xlpm.IsPrincipalRemainingZeroCondition,ROUND($H538,2)=0,
_xlpm.IsPrincipalRemainingBlankCondition,$H538="",
_xlpm.IsPeriodBlankCondition,ISBLANK($A539),
_xlpm.Calculation,IF(_xlpm.IsPeriodBlankCondition,"",IF(_xlpm.IsPrincipalRemainingBlankCondition,"",IF(_xlpm.IsPrincipalRemainingZeroCondition,"",_xlpm.StartingPrincipalBalance))),
_xlpm.Calculation
)</f>
        <v/>
      </c>
      <c r="F539" s="100" t="str" cm="1">
        <f t="array" ref="F539">_xlfn.LET(
_xlpm.InterestCalculation,$H538*($C539/12),
_xlpm.IsPrincipalRemainingZeroCondition,ROUND($H538,2)=0,
_xlpm.IsPrincipalRemainingBlankCondition,$H538="",
_xlpm.IsPeriodBlankCondition,ISBLANK($A539),
_xlpm.Calculation,IF(_xlpm.IsPeriodBlankCondition,"",IF(_xlpm.IsPrincipalRemainingBlankCondition,"",IF(_xlpm.IsPrincipalRemainingZeroCondition,"",_xlpm.InterestCalculation))),
_xlpm.Calculation
)</f>
        <v/>
      </c>
      <c r="G539" s="100" t="str">
        <f t="shared" si="56"/>
        <v/>
      </c>
      <c r="H539" s="100" t="str">
        <f t="shared" si="57"/>
        <v/>
      </c>
      <c r="I539" s="100" t="str">
        <f t="shared" si="58"/>
        <v/>
      </c>
      <c r="J539" s="100" t="str">
        <f t="shared" si="59"/>
        <v/>
      </c>
      <c r="K539" s="100" t="str">
        <f t="shared" ref="K539:K602" si="62">_xlfn.LET(
_xlpm.IfPMIOwedIsBlank,IF($J539 = "",0,$J539),
_xlpm.TotalMonthlyPaymentCalculation,$F539+$G539+$I539+_xlpm.IfPMIOwedIsBlank,
_xlpm.IsPrincipalZeroCondition,ROUND($H538,2) = 0,
_xlpm.IsPrincipalRemainingBlankCondition,$H538="",
_xlpm.IsPeriodBlankCondition,ISBLANK($A539),
_xlpm.Calculation,IF(_xlpm.IsPeriodBlankCondition,"",IF(_xlpm.IsPrincipalRemainingBlankCondition,"",IF(_xlpm.IsPrincipalZeroCondition,"",_xlpm.TotalMonthlyPaymentCalculation))),
_xlpm.Calculation
)</f>
        <v/>
      </c>
      <c r="N539" s="100"/>
    </row>
    <row r="540" spans="2:14" x14ac:dyDescent="0.3">
      <c r="B540" s="116" t="str">
        <f t="shared" si="60"/>
        <v/>
      </c>
      <c r="C540" s="152" t="str">
        <f>IF(ISBLANK($A540),"",'Variable Rate Mortgage Schedule'!$C543)</f>
        <v/>
      </c>
      <c r="D540" s="153" t="str">
        <f>_xlfn.LET(
_xlpm.Payment,IF(OR($C540&lt;&gt;$C539,$C539=""),-PMT($C540/12,COUNT($A540:$A$625),$H539),$D539),
_xlpm.IsPrincipalRemainingZeroCondition,ROUND($H539,2)=0,
_xlpm.IsPrincipalRemainingBlankCondition,$H539="",
_xlpm.IsPeriodBlankCondition,ISBLANK($A540),
_xlpm.Calculation,IF(_xlpm.IsPeriodBlankCondition,"",IF(_xlpm.IsPrincipalRemainingBlankCondition,"",IF(_xlpm.IsPrincipalRemainingZeroCondition,"",_xlpm.Payment))),
_xlpm.Calculation
)</f>
        <v/>
      </c>
      <c r="E540" s="100" t="str">
        <f t="shared" si="61"/>
        <v/>
      </c>
      <c r="F540" s="100" t="str" cm="1">
        <f t="array" ref="F540">_xlfn.LET(
_xlpm.InterestCalculation,$H539*($C540/12),
_xlpm.IsPrincipalRemainingZeroCondition,ROUND($H539,2)=0,
_xlpm.IsPrincipalRemainingBlankCondition,$H539="",
_xlpm.IsPeriodBlankCondition,ISBLANK($A540),
_xlpm.Calculation,IF(_xlpm.IsPeriodBlankCondition,"",IF(_xlpm.IsPrincipalRemainingBlankCondition,"",IF(_xlpm.IsPrincipalRemainingZeroCondition,"",_xlpm.InterestCalculation))),
_xlpm.Calculation
)</f>
        <v/>
      </c>
      <c r="G540" s="100" t="str">
        <f t="shared" si="56"/>
        <v/>
      </c>
      <c r="H540" s="100" t="str">
        <f t="shared" si="57"/>
        <v/>
      </c>
      <c r="I540" s="100" t="str">
        <f t="shared" si="58"/>
        <v/>
      </c>
      <c r="J540" s="100" t="str">
        <f t="shared" si="59"/>
        <v/>
      </c>
      <c r="K540" s="100" t="str">
        <f t="shared" si="62"/>
        <v/>
      </c>
      <c r="N540" s="100"/>
    </row>
    <row r="541" spans="2:14" x14ac:dyDescent="0.3">
      <c r="B541" s="116" t="str">
        <f t="shared" si="60"/>
        <v/>
      </c>
      <c r="C541" s="152" t="str">
        <f>IF(ISBLANK($A541),"",'Variable Rate Mortgage Schedule'!$C544)</f>
        <v/>
      </c>
      <c r="D541" s="153" t="str">
        <f>_xlfn.LET(
_xlpm.Payment,IF(OR($C541&lt;&gt;$C540,$C540=""),-PMT($C541/12,COUNT($A541:$A$625),$H540),$D540),
_xlpm.IsPrincipalRemainingZeroCondition,ROUND($H540,2)=0,
_xlpm.IsPrincipalRemainingBlankCondition,$H540="",
_xlpm.IsPeriodBlankCondition,ISBLANK($A541),
_xlpm.Calculation,IF(_xlpm.IsPeriodBlankCondition,"",IF(_xlpm.IsPrincipalRemainingBlankCondition,"",IF(_xlpm.IsPrincipalRemainingZeroCondition,"",_xlpm.Payment))),
_xlpm.Calculation
)</f>
        <v/>
      </c>
      <c r="E541" s="100" t="str">
        <f t="shared" si="61"/>
        <v/>
      </c>
      <c r="F541" s="100" t="str" cm="1">
        <f t="array" ref="F541">_xlfn.LET(
_xlpm.InterestCalculation,$H540*($C541/12),
_xlpm.IsPrincipalRemainingZeroCondition,ROUND($H540,2)=0,
_xlpm.IsPrincipalRemainingBlankCondition,$H540="",
_xlpm.IsPeriodBlankCondition,ISBLANK($A541),
_xlpm.Calculation,IF(_xlpm.IsPeriodBlankCondition,"",IF(_xlpm.IsPrincipalRemainingBlankCondition,"",IF(_xlpm.IsPrincipalRemainingZeroCondition,"",_xlpm.InterestCalculation))),
_xlpm.Calculation
)</f>
        <v/>
      </c>
      <c r="G541" s="100" t="str">
        <f t="shared" si="56"/>
        <v/>
      </c>
      <c r="H541" s="100" t="str">
        <f t="shared" si="57"/>
        <v/>
      </c>
      <c r="I541" s="100" t="str">
        <f t="shared" si="58"/>
        <v/>
      </c>
      <c r="J541" s="100" t="str">
        <f t="shared" si="59"/>
        <v/>
      </c>
      <c r="K541" s="100" t="str">
        <f t="shared" si="62"/>
        <v/>
      </c>
      <c r="N541" s="100"/>
    </row>
    <row r="542" spans="2:14" x14ac:dyDescent="0.3">
      <c r="B542" s="116" t="str">
        <f t="shared" si="60"/>
        <v/>
      </c>
      <c r="C542" s="152" t="str">
        <f>IF(ISBLANK($A542),"",'Variable Rate Mortgage Schedule'!$C545)</f>
        <v/>
      </c>
      <c r="D542" s="153" t="str">
        <f>_xlfn.LET(
_xlpm.Payment,IF(OR($C542&lt;&gt;$C541,$C541=""),-PMT($C542/12,COUNT($A542:$A$625),$H541),$D541),
_xlpm.IsPrincipalRemainingZeroCondition,ROUND($H541,2)=0,
_xlpm.IsPrincipalRemainingBlankCondition,$H541="",
_xlpm.IsPeriodBlankCondition,ISBLANK($A542),
_xlpm.Calculation,IF(_xlpm.IsPeriodBlankCondition,"",IF(_xlpm.IsPrincipalRemainingBlankCondition,"",IF(_xlpm.IsPrincipalRemainingZeroCondition,"",_xlpm.Payment))),
_xlpm.Calculation
)</f>
        <v/>
      </c>
      <c r="E542" s="100" t="str">
        <f t="shared" si="61"/>
        <v/>
      </c>
      <c r="F542" s="100" t="str" cm="1">
        <f t="array" ref="F542">_xlfn.LET(
_xlpm.InterestCalculation,$H541*($C542/12),
_xlpm.IsPrincipalRemainingZeroCondition,ROUND($H541,2)=0,
_xlpm.IsPrincipalRemainingBlankCondition,$H541="",
_xlpm.IsPeriodBlankCondition,ISBLANK($A542),
_xlpm.Calculation,IF(_xlpm.IsPeriodBlankCondition,"",IF(_xlpm.IsPrincipalRemainingBlankCondition,"",IF(_xlpm.IsPrincipalRemainingZeroCondition,"",_xlpm.InterestCalculation))),
_xlpm.Calculation
)</f>
        <v/>
      </c>
      <c r="G542" s="100" t="str">
        <f t="shared" si="56"/>
        <v/>
      </c>
      <c r="H542" s="100" t="str">
        <f t="shared" si="57"/>
        <v/>
      </c>
      <c r="I542" s="100" t="str">
        <f t="shared" si="58"/>
        <v/>
      </c>
      <c r="J542" s="100" t="str">
        <f t="shared" si="59"/>
        <v/>
      </c>
      <c r="K542" s="100" t="str">
        <f t="shared" si="62"/>
        <v/>
      </c>
      <c r="N542" s="100"/>
    </row>
    <row r="543" spans="2:14" x14ac:dyDescent="0.3">
      <c r="B543" s="116" t="str">
        <f t="shared" si="60"/>
        <v/>
      </c>
      <c r="C543" s="152" t="str">
        <f>IF(ISBLANK($A543),"",'Variable Rate Mortgage Schedule'!$C546)</f>
        <v/>
      </c>
      <c r="D543" s="153" t="str">
        <f>_xlfn.LET(
_xlpm.Payment,IF(OR($C543&lt;&gt;$C542,$C542=""),-PMT($C543/12,COUNT($A543:$A$625),$H542),$D542),
_xlpm.IsPrincipalRemainingZeroCondition,ROUND($H542,2)=0,
_xlpm.IsPrincipalRemainingBlankCondition,$H542="",
_xlpm.IsPeriodBlankCondition,ISBLANK($A543),
_xlpm.Calculation,IF(_xlpm.IsPeriodBlankCondition,"",IF(_xlpm.IsPrincipalRemainingBlankCondition,"",IF(_xlpm.IsPrincipalRemainingZeroCondition,"",_xlpm.Payment))),
_xlpm.Calculation
)</f>
        <v/>
      </c>
      <c r="E543" s="100" t="str">
        <f t="shared" si="61"/>
        <v/>
      </c>
      <c r="F543" s="100" t="str" cm="1">
        <f t="array" ref="F543">_xlfn.LET(
_xlpm.InterestCalculation,$H542*($C543/12),
_xlpm.IsPrincipalRemainingZeroCondition,ROUND($H542,2)=0,
_xlpm.IsPrincipalRemainingBlankCondition,$H542="",
_xlpm.IsPeriodBlankCondition,ISBLANK($A543),
_xlpm.Calculation,IF(_xlpm.IsPeriodBlankCondition,"",IF(_xlpm.IsPrincipalRemainingBlankCondition,"",IF(_xlpm.IsPrincipalRemainingZeroCondition,"",_xlpm.InterestCalculation))),
_xlpm.Calculation
)</f>
        <v/>
      </c>
      <c r="G543" s="100" t="str">
        <f t="shared" si="56"/>
        <v/>
      </c>
      <c r="H543" s="100" t="str">
        <f t="shared" si="57"/>
        <v/>
      </c>
      <c r="I543" s="100" t="str">
        <f t="shared" si="58"/>
        <v/>
      </c>
      <c r="J543" s="100" t="str">
        <f t="shared" si="59"/>
        <v/>
      </c>
      <c r="K543" s="100" t="str">
        <f t="shared" si="62"/>
        <v/>
      </c>
      <c r="N543" s="100"/>
    </row>
    <row r="544" spans="2:14" x14ac:dyDescent="0.3">
      <c r="B544" s="116" t="str">
        <f t="shared" si="60"/>
        <v/>
      </c>
      <c r="C544" s="152" t="str">
        <f>IF(ISBLANK($A544),"",'Variable Rate Mortgage Schedule'!$C547)</f>
        <v/>
      </c>
      <c r="D544" s="153" t="str">
        <f>_xlfn.LET(
_xlpm.Payment,IF(OR($C544&lt;&gt;$C543,$C543=""),-PMT($C544/12,COUNT($A544:$A$625),$H543),$D543),
_xlpm.IsPrincipalRemainingZeroCondition,ROUND($H543,2)=0,
_xlpm.IsPrincipalRemainingBlankCondition,$H543="",
_xlpm.IsPeriodBlankCondition,ISBLANK($A544),
_xlpm.Calculation,IF(_xlpm.IsPeriodBlankCondition,"",IF(_xlpm.IsPrincipalRemainingBlankCondition,"",IF(_xlpm.IsPrincipalRemainingZeroCondition,"",_xlpm.Payment))),
_xlpm.Calculation
)</f>
        <v/>
      </c>
      <c r="E544" s="100" t="str">
        <f t="shared" si="61"/>
        <v/>
      </c>
      <c r="F544" s="100" t="str" cm="1">
        <f t="array" ref="F544">_xlfn.LET(
_xlpm.InterestCalculation,$H543*($C544/12),
_xlpm.IsPrincipalRemainingZeroCondition,ROUND($H543,2)=0,
_xlpm.IsPrincipalRemainingBlankCondition,$H543="",
_xlpm.IsPeriodBlankCondition,ISBLANK($A544),
_xlpm.Calculation,IF(_xlpm.IsPeriodBlankCondition,"",IF(_xlpm.IsPrincipalRemainingBlankCondition,"",IF(_xlpm.IsPrincipalRemainingZeroCondition,"",_xlpm.InterestCalculation))),
_xlpm.Calculation
)</f>
        <v/>
      </c>
      <c r="G544" s="100" t="str">
        <f t="shared" si="56"/>
        <v/>
      </c>
      <c r="H544" s="100" t="str">
        <f t="shared" si="57"/>
        <v/>
      </c>
      <c r="I544" s="100" t="str">
        <f t="shared" si="58"/>
        <v/>
      </c>
      <c r="J544" s="100" t="str">
        <f t="shared" si="59"/>
        <v/>
      </c>
      <c r="K544" s="100" t="str">
        <f t="shared" si="62"/>
        <v/>
      </c>
      <c r="N544" s="100"/>
    </row>
    <row r="545" spans="2:14" x14ac:dyDescent="0.3">
      <c r="B545" s="116" t="str">
        <f t="shared" si="60"/>
        <v/>
      </c>
      <c r="C545" s="152" t="str">
        <f>IF(ISBLANK($A545),"",'Variable Rate Mortgage Schedule'!$C548)</f>
        <v/>
      </c>
      <c r="D545" s="153" t="str">
        <f>_xlfn.LET(
_xlpm.Payment,IF(OR($C545&lt;&gt;$C544,$C544=""),-PMT($C545/12,COUNT($A545:$A$625),$H544),$D544),
_xlpm.IsPrincipalRemainingZeroCondition,ROUND($H544,2)=0,
_xlpm.IsPrincipalRemainingBlankCondition,$H544="",
_xlpm.IsPeriodBlankCondition,ISBLANK($A545),
_xlpm.Calculation,IF(_xlpm.IsPeriodBlankCondition,"",IF(_xlpm.IsPrincipalRemainingBlankCondition,"",IF(_xlpm.IsPrincipalRemainingZeroCondition,"",_xlpm.Payment))),
_xlpm.Calculation
)</f>
        <v/>
      </c>
      <c r="E545" s="100" t="str">
        <f t="shared" si="61"/>
        <v/>
      </c>
      <c r="F545" s="100" t="str" cm="1">
        <f t="array" ref="F545">_xlfn.LET(
_xlpm.InterestCalculation,$H544*($C545/12),
_xlpm.IsPrincipalRemainingZeroCondition,ROUND($H544,2)=0,
_xlpm.IsPrincipalRemainingBlankCondition,$H544="",
_xlpm.IsPeriodBlankCondition,ISBLANK($A545),
_xlpm.Calculation,IF(_xlpm.IsPeriodBlankCondition,"",IF(_xlpm.IsPrincipalRemainingBlankCondition,"",IF(_xlpm.IsPrincipalRemainingZeroCondition,"",_xlpm.InterestCalculation))),
_xlpm.Calculation
)</f>
        <v/>
      </c>
      <c r="G545" s="100" t="str">
        <f t="shared" si="56"/>
        <v/>
      </c>
      <c r="H545" s="100" t="str">
        <f t="shared" si="57"/>
        <v/>
      </c>
      <c r="I545" s="100" t="str">
        <f t="shared" si="58"/>
        <v/>
      </c>
      <c r="J545" s="100" t="str">
        <f t="shared" si="59"/>
        <v/>
      </c>
      <c r="K545" s="100" t="str">
        <f t="shared" si="62"/>
        <v/>
      </c>
      <c r="N545" s="100"/>
    </row>
    <row r="546" spans="2:14" x14ac:dyDescent="0.3">
      <c r="B546" s="116" t="str">
        <f t="shared" si="60"/>
        <v/>
      </c>
      <c r="C546" s="152" t="str">
        <f>IF(ISBLANK($A546),"",'Variable Rate Mortgage Schedule'!$C549)</f>
        <v/>
      </c>
      <c r="D546" s="153" t="str">
        <f>_xlfn.LET(
_xlpm.Payment,IF(OR($C546&lt;&gt;$C545,$C545=""),-PMT($C546/12,COUNT($A546:$A$625),$H545),$D545),
_xlpm.IsPrincipalRemainingZeroCondition,ROUND($H545,2)=0,
_xlpm.IsPrincipalRemainingBlankCondition,$H545="",
_xlpm.IsPeriodBlankCondition,ISBLANK($A546),
_xlpm.Calculation,IF(_xlpm.IsPeriodBlankCondition,"",IF(_xlpm.IsPrincipalRemainingBlankCondition,"",IF(_xlpm.IsPrincipalRemainingZeroCondition,"",_xlpm.Payment))),
_xlpm.Calculation
)</f>
        <v/>
      </c>
      <c r="E546" s="100" t="str">
        <f t="shared" si="61"/>
        <v/>
      </c>
      <c r="F546" s="100" t="str" cm="1">
        <f t="array" ref="F546">_xlfn.LET(
_xlpm.InterestCalculation,$H545*($C546/12),
_xlpm.IsPrincipalRemainingZeroCondition,ROUND($H545,2)=0,
_xlpm.IsPrincipalRemainingBlankCondition,$H545="",
_xlpm.IsPeriodBlankCondition,ISBLANK($A546),
_xlpm.Calculation,IF(_xlpm.IsPeriodBlankCondition,"",IF(_xlpm.IsPrincipalRemainingBlankCondition,"",IF(_xlpm.IsPrincipalRemainingZeroCondition,"",_xlpm.InterestCalculation))),
_xlpm.Calculation
)</f>
        <v/>
      </c>
      <c r="G546" s="100" t="str">
        <f t="shared" si="56"/>
        <v/>
      </c>
      <c r="H546" s="100" t="str">
        <f t="shared" si="57"/>
        <v/>
      </c>
      <c r="I546" s="100" t="str">
        <f t="shared" si="58"/>
        <v/>
      </c>
      <c r="J546" s="100" t="str">
        <f t="shared" si="59"/>
        <v/>
      </c>
      <c r="K546" s="100" t="str">
        <f t="shared" si="62"/>
        <v/>
      </c>
      <c r="N546" s="100"/>
    </row>
    <row r="547" spans="2:14" x14ac:dyDescent="0.3">
      <c r="B547" s="116" t="str">
        <f t="shared" si="60"/>
        <v/>
      </c>
      <c r="C547" s="152" t="str">
        <f>IF(ISBLANK($A547),"",'Variable Rate Mortgage Schedule'!$C550)</f>
        <v/>
      </c>
      <c r="D547" s="153" t="str">
        <f>_xlfn.LET(
_xlpm.Payment,IF(OR($C547&lt;&gt;$C546,$C546=""),-PMT($C547/12,COUNT($A547:$A$625),$H546),$D546),
_xlpm.IsPrincipalRemainingZeroCondition,ROUND($H546,2)=0,
_xlpm.IsPrincipalRemainingBlankCondition,$H546="",
_xlpm.IsPeriodBlankCondition,ISBLANK($A547),
_xlpm.Calculation,IF(_xlpm.IsPeriodBlankCondition,"",IF(_xlpm.IsPrincipalRemainingBlankCondition,"",IF(_xlpm.IsPrincipalRemainingZeroCondition,"",_xlpm.Payment))),
_xlpm.Calculation
)</f>
        <v/>
      </c>
      <c r="E547" s="100" t="str">
        <f t="shared" si="61"/>
        <v/>
      </c>
      <c r="F547" s="100" t="str" cm="1">
        <f t="array" ref="F547">_xlfn.LET(
_xlpm.InterestCalculation,$H546*($C547/12),
_xlpm.IsPrincipalRemainingZeroCondition,ROUND($H546,2)=0,
_xlpm.IsPrincipalRemainingBlankCondition,$H546="",
_xlpm.IsPeriodBlankCondition,ISBLANK($A547),
_xlpm.Calculation,IF(_xlpm.IsPeriodBlankCondition,"",IF(_xlpm.IsPrincipalRemainingBlankCondition,"",IF(_xlpm.IsPrincipalRemainingZeroCondition,"",_xlpm.InterestCalculation))),
_xlpm.Calculation
)</f>
        <v/>
      </c>
      <c r="G547" s="100" t="str">
        <f t="shared" si="56"/>
        <v/>
      </c>
      <c r="H547" s="100" t="str">
        <f t="shared" si="57"/>
        <v/>
      </c>
      <c r="I547" s="100" t="str">
        <f t="shared" si="58"/>
        <v/>
      </c>
      <c r="J547" s="100" t="str">
        <f t="shared" si="59"/>
        <v/>
      </c>
      <c r="K547" s="100" t="str">
        <f t="shared" si="62"/>
        <v/>
      </c>
      <c r="N547" s="100"/>
    </row>
    <row r="548" spans="2:14" x14ac:dyDescent="0.3">
      <c r="B548" s="116" t="str">
        <f t="shared" si="60"/>
        <v/>
      </c>
      <c r="C548" s="152" t="str">
        <f>IF(ISBLANK($A548),"",'Variable Rate Mortgage Schedule'!$C551)</f>
        <v/>
      </c>
      <c r="D548" s="153" t="str">
        <f>_xlfn.LET(
_xlpm.Payment,IF(OR($C548&lt;&gt;$C547,$C547=""),-PMT($C548/12,COUNT($A548:$A$625),$H547),$D547),
_xlpm.IsPrincipalRemainingZeroCondition,ROUND($H547,2)=0,
_xlpm.IsPrincipalRemainingBlankCondition,$H547="",
_xlpm.IsPeriodBlankCondition,ISBLANK($A548),
_xlpm.Calculation,IF(_xlpm.IsPeriodBlankCondition,"",IF(_xlpm.IsPrincipalRemainingBlankCondition,"",IF(_xlpm.IsPrincipalRemainingZeroCondition,"",_xlpm.Payment))),
_xlpm.Calculation
)</f>
        <v/>
      </c>
      <c r="E548" s="100" t="str">
        <f t="shared" si="61"/>
        <v/>
      </c>
      <c r="F548" s="100" t="str" cm="1">
        <f t="array" ref="F548">_xlfn.LET(
_xlpm.InterestCalculation,$H547*($C548/12),
_xlpm.IsPrincipalRemainingZeroCondition,ROUND($H547,2)=0,
_xlpm.IsPrincipalRemainingBlankCondition,$H547="",
_xlpm.IsPeriodBlankCondition,ISBLANK($A548),
_xlpm.Calculation,IF(_xlpm.IsPeriodBlankCondition,"",IF(_xlpm.IsPrincipalRemainingBlankCondition,"",IF(_xlpm.IsPrincipalRemainingZeroCondition,"",_xlpm.InterestCalculation))),
_xlpm.Calculation
)</f>
        <v/>
      </c>
      <c r="G548" s="100" t="str">
        <f t="shared" si="56"/>
        <v/>
      </c>
      <c r="H548" s="100" t="str">
        <f t="shared" si="57"/>
        <v/>
      </c>
      <c r="I548" s="100" t="str">
        <f t="shared" si="58"/>
        <v/>
      </c>
      <c r="J548" s="100" t="str">
        <f t="shared" si="59"/>
        <v/>
      </c>
      <c r="K548" s="100" t="str">
        <f t="shared" si="62"/>
        <v/>
      </c>
      <c r="N548" s="100"/>
    </row>
    <row r="549" spans="2:14" x14ac:dyDescent="0.3">
      <c r="B549" s="116" t="str">
        <f t="shared" si="60"/>
        <v/>
      </c>
      <c r="C549" s="152" t="str">
        <f>IF(ISBLANK($A549),"",'Variable Rate Mortgage Schedule'!$C552)</f>
        <v/>
      </c>
      <c r="D549" s="153" t="str">
        <f>_xlfn.LET(
_xlpm.Payment,IF(OR($C549&lt;&gt;$C548,$C548=""),-PMT($C549/12,COUNT($A549:$A$625),$H548),$D548),
_xlpm.IsPrincipalRemainingZeroCondition,ROUND($H548,2)=0,
_xlpm.IsPrincipalRemainingBlankCondition,$H548="",
_xlpm.IsPeriodBlankCondition,ISBLANK($A549),
_xlpm.Calculation,IF(_xlpm.IsPeriodBlankCondition,"",IF(_xlpm.IsPrincipalRemainingBlankCondition,"",IF(_xlpm.IsPrincipalRemainingZeroCondition,"",_xlpm.Payment))),
_xlpm.Calculation
)</f>
        <v/>
      </c>
      <c r="E549" s="100" t="str">
        <f t="shared" si="61"/>
        <v/>
      </c>
      <c r="F549" s="100" t="str" cm="1">
        <f t="array" ref="F549">_xlfn.LET(
_xlpm.InterestCalculation,$H548*($C549/12),
_xlpm.IsPrincipalRemainingZeroCondition,ROUND($H548,2)=0,
_xlpm.IsPrincipalRemainingBlankCondition,$H548="",
_xlpm.IsPeriodBlankCondition,ISBLANK($A549),
_xlpm.Calculation,IF(_xlpm.IsPeriodBlankCondition,"",IF(_xlpm.IsPrincipalRemainingBlankCondition,"",IF(_xlpm.IsPrincipalRemainingZeroCondition,"",_xlpm.InterestCalculation))),
_xlpm.Calculation
)</f>
        <v/>
      </c>
      <c r="G549" s="100" t="str">
        <f t="shared" si="56"/>
        <v/>
      </c>
      <c r="H549" s="100" t="str">
        <f t="shared" si="57"/>
        <v/>
      </c>
      <c r="I549" s="100" t="str">
        <f t="shared" si="58"/>
        <v/>
      </c>
      <c r="J549" s="100" t="str">
        <f t="shared" si="59"/>
        <v/>
      </c>
      <c r="K549" s="100" t="str">
        <f t="shared" si="62"/>
        <v/>
      </c>
      <c r="N549" s="100"/>
    </row>
    <row r="550" spans="2:14" x14ac:dyDescent="0.3">
      <c r="B550" s="116" t="str">
        <f t="shared" si="60"/>
        <v/>
      </c>
      <c r="C550" s="152" t="str">
        <f>IF(ISBLANK($A550),"",'Variable Rate Mortgage Schedule'!$C553)</f>
        <v/>
      </c>
      <c r="D550" s="153" t="str">
        <f>_xlfn.LET(
_xlpm.Payment,IF(OR($C550&lt;&gt;$C549,$C549=""),-PMT($C550/12,COUNT($A550:$A$625),$H549),$D549),
_xlpm.IsPrincipalRemainingZeroCondition,ROUND($H549,2)=0,
_xlpm.IsPrincipalRemainingBlankCondition,$H549="",
_xlpm.IsPeriodBlankCondition,ISBLANK($A550),
_xlpm.Calculation,IF(_xlpm.IsPeriodBlankCondition,"",IF(_xlpm.IsPrincipalRemainingBlankCondition,"",IF(_xlpm.IsPrincipalRemainingZeroCondition,"",_xlpm.Payment))),
_xlpm.Calculation
)</f>
        <v/>
      </c>
      <c r="E550" s="100" t="str">
        <f t="shared" si="61"/>
        <v/>
      </c>
      <c r="F550" s="100" t="str" cm="1">
        <f t="array" ref="F550">_xlfn.LET(
_xlpm.InterestCalculation,$H549*($C550/12),
_xlpm.IsPrincipalRemainingZeroCondition,ROUND($H549,2)=0,
_xlpm.IsPrincipalRemainingBlankCondition,$H549="",
_xlpm.IsPeriodBlankCondition,ISBLANK($A550),
_xlpm.Calculation,IF(_xlpm.IsPeriodBlankCondition,"",IF(_xlpm.IsPrincipalRemainingBlankCondition,"",IF(_xlpm.IsPrincipalRemainingZeroCondition,"",_xlpm.InterestCalculation))),
_xlpm.Calculation
)</f>
        <v/>
      </c>
      <c r="G550" s="100" t="str">
        <f t="shared" si="56"/>
        <v/>
      </c>
      <c r="H550" s="100" t="str">
        <f t="shared" si="57"/>
        <v/>
      </c>
      <c r="I550" s="100" t="str">
        <f t="shared" si="58"/>
        <v/>
      </c>
      <c r="J550" s="100" t="str">
        <f t="shared" si="59"/>
        <v/>
      </c>
      <c r="K550" s="100" t="str">
        <f t="shared" si="62"/>
        <v/>
      </c>
      <c r="N550" s="100"/>
    </row>
    <row r="551" spans="2:14" x14ac:dyDescent="0.3">
      <c r="B551" s="116" t="str">
        <f t="shared" si="60"/>
        <v/>
      </c>
      <c r="C551" s="152" t="str">
        <f>IF(ISBLANK($A551),"",'Variable Rate Mortgage Schedule'!$C554)</f>
        <v/>
      </c>
      <c r="D551" s="153" t="str">
        <f>_xlfn.LET(
_xlpm.Payment,IF(OR($C551&lt;&gt;$C550,$C550=""),-PMT($C551/12,COUNT($A551:$A$625),$H550),$D550),
_xlpm.IsPrincipalRemainingZeroCondition,ROUND($H550,2)=0,
_xlpm.IsPrincipalRemainingBlankCondition,$H550="",
_xlpm.IsPeriodBlankCondition,ISBLANK($A551),
_xlpm.Calculation,IF(_xlpm.IsPeriodBlankCondition,"",IF(_xlpm.IsPrincipalRemainingBlankCondition,"",IF(_xlpm.IsPrincipalRemainingZeroCondition,"",_xlpm.Payment))),
_xlpm.Calculation
)</f>
        <v/>
      </c>
      <c r="E551" s="100" t="str">
        <f t="shared" si="61"/>
        <v/>
      </c>
      <c r="F551" s="100" t="str" cm="1">
        <f t="array" ref="F551">_xlfn.LET(
_xlpm.InterestCalculation,$H550*($C551/12),
_xlpm.IsPrincipalRemainingZeroCondition,ROUND($H550,2)=0,
_xlpm.IsPrincipalRemainingBlankCondition,$H550="",
_xlpm.IsPeriodBlankCondition,ISBLANK($A551),
_xlpm.Calculation,IF(_xlpm.IsPeriodBlankCondition,"",IF(_xlpm.IsPrincipalRemainingBlankCondition,"",IF(_xlpm.IsPrincipalRemainingZeroCondition,"",_xlpm.InterestCalculation))),
_xlpm.Calculation
)</f>
        <v/>
      </c>
      <c r="G551" s="100" t="str">
        <f t="shared" si="56"/>
        <v/>
      </c>
      <c r="H551" s="100" t="str">
        <f t="shared" si="57"/>
        <v/>
      </c>
      <c r="I551" s="100" t="str">
        <f t="shared" si="58"/>
        <v/>
      </c>
      <c r="J551" s="100" t="str">
        <f t="shared" si="59"/>
        <v/>
      </c>
      <c r="K551" s="100" t="str">
        <f t="shared" si="62"/>
        <v/>
      </c>
      <c r="N551" s="100"/>
    </row>
    <row r="552" spans="2:14" x14ac:dyDescent="0.3">
      <c r="B552" s="116" t="str">
        <f t="shared" si="60"/>
        <v/>
      </c>
      <c r="C552" s="152" t="str">
        <f>IF(ISBLANK($A552),"",'Variable Rate Mortgage Schedule'!$C555)</f>
        <v/>
      </c>
      <c r="D552" s="153" t="str">
        <f>_xlfn.LET(
_xlpm.Payment,IF(OR($C552&lt;&gt;$C551,$C551=""),-PMT($C552/12,COUNT($A552:$A$625),$H551),$D551),
_xlpm.IsPrincipalRemainingZeroCondition,ROUND($H551,2)=0,
_xlpm.IsPrincipalRemainingBlankCondition,$H551="",
_xlpm.IsPeriodBlankCondition,ISBLANK($A552),
_xlpm.Calculation,IF(_xlpm.IsPeriodBlankCondition,"",IF(_xlpm.IsPrincipalRemainingBlankCondition,"",IF(_xlpm.IsPrincipalRemainingZeroCondition,"",_xlpm.Payment))),
_xlpm.Calculation
)</f>
        <v/>
      </c>
      <c r="E552" s="100" t="str">
        <f t="shared" si="61"/>
        <v/>
      </c>
      <c r="F552" s="100" t="str" cm="1">
        <f t="array" ref="F552">_xlfn.LET(
_xlpm.InterestCalculation,$H551*($C552/12),
_xlpm.IsPrincipalRemainingZeroCondition,ROUND($H551,2)=0,
_xlpm.IsPrincipalRemainingBlankCondition,$H551="",
_xlpm.IsPeriodBlankCondition,ISBLANK($A552),
_xlpm.Calculation,IF(_xlpm.IsPeriodBlankCondition,"",IF(_xlpm.IsPrincipalRemainingBlankCondition,"",IF(_xlpm.IsPrincipalRemainingZeroCondition,"",_xlpm.InterestCalculation))),
_xlpm.Calculation
)</f>
        <v/>
      </c>
      <c r="G552" s="100" t="str">
        <f t="shared" si="56"/>
        <v/>
      </c>
      <c r="H552" s="100" t="str">
        <f t="shared" si="57"/>
        <v/>
      </c>
      <c r="I552" s="100" t="str">
        <f t="shared" si="58"/>
        <v/>
      </c>
      <c r="J552" s="100" t="str">
        <f t="shared" si="59"/>
        <v/>
      </c>
      <c r="K552" s="100" t="str">
        <f t="shared" si="62"/>
        <v/>
      </c>
      <c r="N552" s="100"/>
    </row>
    <row r="553" spans="2:14" x14ac:dyDescent="0.3">
      <c r="B553" s="116" t="str">
        <f t="shared" si="60"/>
        <v/>
      </c>
      <c r="C553" s="152" t="str">
        <f>IF(ISBLANK($A553),"",'Variable Rate Mortgage Schedule'!$C556)</f>
        <v/>
      </c>
      <c r="D553" s="153" t="str">
        <f>_xlfn.LET(
_xlpm.Payment,IF(OR($C553&lt;&gt;$C552,$C552=""),-PMT($C553/12,COUNT($A553:$A$625),$H552),$D552),
_xlpm.IsPrincipalRemainingZeroCondition,ROUND($H552,2)=0,
_xlpm.IsPrincipalRemainingBlankCondition,$H552="",
_xlpm.IsPeriodBlankCondition,ISBLANK($A553),
_xlpm.Calculation,IF(_xlpm.IsPeriodBlankCondition,"",IF(_xlpm.IsPrincipalRemainingBlankCondition,"",IF(_xlpm.IsPrincipalRemainingZeroCondition,"",_xlpm.Payment))),
_xlpm.Calculation
)</f>
        <v/>
      </c>
      <c r="E553" s="100" t="str">
        <f t="shared" si="61"/>
        <v/>
      </c>
      <c r="F553" s="100" t="str" cm="1">
        <f t="array" ref="F553">_xlfn.LET(
_xlpm.InterestCalculation,$H552*($C553/12),
_xlpm.IsPrincipalRemainingZeroCondition,ROUND($H552,2)=0,
_xlpm.IsPrincipalRemainingBlankCondition,$H552="",
_xlpm.IsPeriodBlankCondition,ISBLANK($A553),
_xlpm.Calculation,IF(_xlpm.IsPeriodBlankCondition,"",IF(_xlpm.IsPrincipalRemainingBlankCondition,"",IF(_xlpm.IsPrincipalRemainingZeroCondition,"",_xlpm.InterestCalculation))),
_xlpm.Calculation
)</f>
        <v/>
      </c>
      <c r="G553" s="100" t="str">
        <f t="shared" si="56"/>
        <v/>
      </c>
      <c r="H553" s="100" t="str">
        <f t="shared" si="57"/>
        <v/>
      </c>
      <c r="I553" s="100" t="str">
        <f t="shared" si="58"/>
        <v/>
      </c>
      <c r="J553" s="100" t="str">
        <f t="shared" si="59"/>
        <v/>
      </c>
      <c r="K553" s="100" t="str">
        <f t="shared" si="62"/>
        <v/>
      </c>
      <c r="N553" s="100"/>
    </row>
    <row r="554" spans="2:14" x14ac:dyDescent="0.3">
      <c r="B554" s="116" t="str">
        <f t="shared" si="60"/>
        <v/>
      </c>
      <c r="C554" s="152" t="str">
        <f>IF(ISBLANK($A554),"",'Variable Rate Mortgage Schedule'!$C557)</f>
        <v/>
      </c>
      <c r="D554" s="153" t="str">
        <f>_xlfn.LET(
_xlpm.Payment,IF(OR($C554&lt;&gt;$C553,$C553=""),-PMT($C554/12,COUNT($A554:$A$625),$H553),$D553),
_xlpm.IsPrincipalRemainingZeroCondition,ROUND($H553,2)=0,
_xlpm.IsPrincipalRemainingBlankCondition,$H553="",
_xlpm.IsPeriodBlankCondition,ISBLANK($A554),
_xlpm.Calculation,IF(_xlpm.IsPeriodBlankCondition,"",IF(_xlpm.IsPrincipalRemainingBlankCondition,"",IF(_xlpm.IsPrincipalRemainingZeroCondition,"",_xlpm.Payment))),
_xlpm.Calculation
)</f>
        <v/>
      </c>
      <c r="E554" s="100" t="str">
        <f t="shared" si="61"/>
        <v/>
      </c>
      <c r="F554" s="100" t="str" cm="1">
        <f t="array" ref="F554">_xlfn.LET(
_xlpm.InterestCalculation,$H553*($C554/12),
_xlpm.IsPrincipalRemainingZeroCondition,ROUND($H553,2)=0,
_xlpm.IsPrincipalRemainingBlankCondition,$H553="",
_xlpm.IsPeriodBlankCondition,ISBLANK($A554),
_xlpm.Calculation,IF(_xlpm.IsPeriodBlankCondition,"",IF(_xlpm.IsPrincipalRemainingBlankCondition,"",IF(_xlpm.IsPrincipalRemainingZeroCondition,"",_xlpm.InterestCalculation))),
_xlpm.Calculation
)</f>
        <v/>
      </c>
      <c r="G554" s="100" t="str">
        <f t="shared" si="56"/>
        <v/>
      </c>
      <c r="H554" s="100" t="str">
        <f t="shared" si="57"/>
        <v/>
      </c>
      <c r="I554" s="100" t="str">
        <f t="shared" si="58"/>
        <v/>
      </c>
      <c r="J554" s="100" t="str">
        <f t="shared" si="59"/>
        <v/>
      </c>
      <c r="K554" s="100" t="str">
        <f t="shared" si="62"/>
        <v/>
      </c>
      <c r="N554" s="100"/>
    </row>
    <row r="555" spans="2:14" x14ac:dyDescent="0.3">
      <c r="B555" s="116" t="str">
        <f t="shared" si="60"/>
        <v/>
      </c>
      <c r="C555" s="152" t="str">
        <f>IF(ISBLANK($A555),"",'Variable Rate Mortgage Schedule'!$C558)</f>
        <v/>
      </c>
      <c r="D555" s="153" t="str">
        <f>_xlfn.LET(
_xlpm.Payment,IF(OR($C555&lt;&gt;$C554,$C554=""),-PMT($C555/12,COUNT($A555:$A$625),$H554),$D554),
_xlpm.IsPrincipalRemainingZeroCondition,ROUND($H554,2)=0,
_xlpm.IsPrincipalRemainingBlankCondition,$H554="",
_xlpm.IsPeriodBlankCondition,ISBLANK($A555),
_xlpm.Calculation,IF(_xlpm.IsPeriodBlankCondition,"",IF(_xlpm.IsPrincipalRemainingBlankCondition,"",IF(_xlpm.IsPrincipalRemainingZeroCondition,"",_xlpm.Payment))),
_xlpm.Calculation
)</f>
        <v/>
      </c>
      <c r="E555" s="100" t="str">
        <f t="shared" si="61"/>
        <v/>
      </c>
      <c r="F555" s="100" t="str" cm="1">
        <f t="array" ref="F555">_xlfn.LET(
_xlpm.InterestCalculation,$H554*($C555/12),
_xlpm.IsPrincipalRemainingZeroCondition,ROUND($H554,2)=0,
_xlpm.IsPrincipalRemainingBlankCondition,$H554="",
_xlpm.IsPeriodBlankCondition,ISBLANK($A555),
_xlpm.Calculation,IF(_xlpm.IsPeriodBlankCondition,"",IF(_xlpm.IsPrincipalRemainingBlankCondition,"",IF(_xlpm.IsPrincipalRemainingZeroCondition,"",_xlpm.InterestCalculation))),
_xlpm.Calculation
)</f>
        <v/>
      </c>
      <c r="G555" s="100" t="str">
        <f t="shared" si="56"/>
        <v/>
      </c>
      <c r="H555" s="100" t="str">
        <f t="shared" si="57"/>
        <v/>
      </c>
      <c r="I555" s="100" t="str">
        <f t="shared" si="58"/>
        <v/>
      </c>
      <c r="J555" s="100" t="str">
        <f t="shared" si="59"/>
        <v/>
      </c>
      <c r="K555" s="100" t="str">
        <f t="shared" si="62"/>
        <v/>
      </c>
      <c r="N555" s="100"/>
    </row>
    <row r="556" spans="2:14" x14ac:dyDescent="0.3">
      <c r="B556" s="116" t="str">
        <f t="shared" si="60"/>
        <v/>
      </c>
      <c r="C556" s="152" t="str">
        <f>IF(ISBLANK($A556),"",'Variable Rate Mortgage Schedule'!$C559)</f>
        <v/>
      </c>
      <c r="D556" s="153" t="str">
        <f>_xlfn.LET(
_xlpm.Payment,IF(OR($C556&lt;&gt;$C555,$C555=""),-PMT($C556/12,COUNT($A556:$A$625),$H555),$D555),
_xlpm.IsPrincipalRemainingZeroCondition,ROUND($H555,2)=0,
_xlpm.IsPrincipalRemainingBlankCondition,$H555="",
_xlpm.IsPeriodBlankCondition,ISBLANK($A556),
_xlpm.Calculation,IF(_xlpm.IsPeriodBlankCondition,"",IF(_xlpm.IsPrincipalRemainingBlankCondition,"",IF(_xlpm.IsPrincipalRemainingZeroCondition,"",_xlpm.Payment))),
_xlpm.Calculation
)</f>
        <v/>
      </c>
      <c r="E556" s="100" t="str">
        <f t="shared" si="61"/>
        <v/>
      </c>
      <c r="F556" s="100" t="str" cm="1">
        <f t="array" ref="F556">_xlfn.LET(
_xlpm.InterestCalculation,$H555*($C556/12),
_xlpm.IsPrincipalRemainingZeroCondition,ROUND($H555,2)=0,
_xlpm.IsPrincipalRemainingBlankCondition,$H555="",
_xlpm.IsPeriodBlankCondition,ISBLANK($A556),
_xlpm.Calculation,IF(_xlpm.IsPeriodBlankCondition,"",IF(_xlpm.IsPrincipalRemainingBlankCondition,"",IF(_xlpm.IsPrincipalRemainingZeroCondition,"",_xlpm.InterestCalculation))),
_xlpm.Calculation
)</f>
        <v/>
      </c>
      <c r="G556" s="100" t="str">
        <f t="shared" si="56"/>
        <v/>
      </c>
      <c r="H556" s="100" t="str">
        <f t="shared" si="57"/>
        <v/>
      </c>
      <c r="I556" s="100" t="str">
        <f t="shared" si="58"/>
        <v/>
      </c>
      <c r="J556" s="100" t="str">
        <f t="shared" si="59"/>
        <v/>
      </c>
      <c r="K556" s="100" t="str">
        <f t="shared" si="62"/>
        <v/>
      </c>
      <c r="N556" s="100"/>
    </row>
    <row r="557" spans="2:14" x14ac:dyDescent="0.3">
      <c r="B557" s="116" t="str">
        <f t="shared" si="60"/>
        <v/>
      </c>
      <c r="C557" s="152" t="str">
        <f>IF(ISBLANK($A557),"",'Variable Rate Mortgage Schedule'!$C560)</f>
        <v/>
      </c>
      <c r="D557" s="153" t="str">
        <f>_xlfn.LET(
_xlpm.Payment,IF(OR($C557&lt;&gt;$C556,$C556=""),-PMT($C557/12,COUNT($A557:$A$625),$H556),$D556),
_xlpm.IsPrincipalRemainingZeroCondition,ROUND($H556,2)=0,
_xlpm.IsPrincipalRemainingBlankCondition,$H556="",
_xlpm.IsPeriodBlankCondition,ISBLANK($A557),
_xlpm.Calculation,IF(_xlpm.IsPeriodBlankCondition,"",IF(_xlpm.IsPrincipalRemainingBlankCondition,"",IF(_xlpm.IsPrincipalRemainingZeroCondition,"",_xlpm.Payment))),
_xlpm.Calculation
)</f>
        <v/>
      </c>
      <c r="E557" s="100" t="str">
        <f t="shared" si="61"/>
        <v/>
      </c>
      <c r="F557" s="100" t="str" cm="1">
        <f t="array" ref="F557">_xlfn.LET(
_xlpm.InterestCalculation,$H556*($C557/12),
_xlpm.IsPrincipalRemainingZeroCondition,ROUND($H556,2)=0,
_xlpm.IsPrincipalRemainingBlankCondition,$H556="",
_xlpm.IsPeriodBlankCondition,ISBLANK($A557),
_xlpm.Calculation,IF(_xlpm.IsPeriodBlankCondition,"",IF(_xlpm.IsPrincipalRemainingBlankCondition,"",IF(_xlpm.IsPrincipalRemainingZeroCondition,"",_xlpm.InterestCalculation))),
_xlpm.Calculation
)</f>
        <v/>
      </c>
      <c r="G557" s="100" t="str">
        <f t="shared" si="56"/>
        <v/>
      </c>
      <c r="H557" s="100" t="str">
        <f t="shared" si="57"/>
        <v/>
      </c>
      <c r="I557" s="100" t="str">
        <f t="shared" si="58"/>
        <v/>
      </c>
      <c r="J557" s="100" t="str">
        <f t="shared" si="59"/>
        <v/>
      </c>
      <c r="K557" s="100" t="str">
        <f t="shared" si="62"/>
        <v/>
      </c>
      <c r="N557" s="100"/>
    </row>
    <row r="558" spans="2:14" x14ac:dyDescent="0.3">
      <c r="B558" s="116" t="str">
        <f t="shared" si="60"/>
        <v/>
      </c>
      <c r="C558" s="152" t="str">
        <f>IF(ISBLANK($A558),"",'Variable Rate Mortgage Schedule'!$C561)</f>
        <v/>
      </c>
      <c r="D558" s="153" t="str">
        <f>_xlfn.LET(
_xlpm.Payment,IF(OR($C558&lt;&gt;$C557,$C557=""),-PMT($C558/12,COUNT($A558:$A$625),$H557),$D557),
_xlpm.IsPrincipalRemainingZeroCondition,ROUND($H557,2)=0,
_xlpm.IsPrincipalRemainingBlankCondition,$H557="",
_xlpm.IsPeriodBlankCondition,ISBLANK($A558),
_xlpm.Calculation,IF(_xlpm.IsPeriodBlankCondition,"",IF(_xlpm.IsPrincipalRemainingBlankCondition,"",IF(_xlpm.IsPrincipalRemainingZeroCondition,"",_xlpm.Payment))),
_xlpm.Calculation
)</f>
        <v/>
      </c>
      <c r="E558" s="100" t="str">
        <f t="shared" si="61"/>
        <v/>
      </c>
      <c r="F558" s="100" t="str" cm="1">
        <f t="array" ref="F558">_xlfn.LET(
_xlpm.InterestCalculation,$H557*($C558/12),
_xlpm.IsPrincipalRemainingZeroCondition,ROUND($H557,2)=0,
_xlpm.IsPrincipalRemainingBlankCondition,$H557="",
_xlpm.IsPeriodBlankCondition,ISBLANK($A558),
_xlpm.Calculation,IF(_xlpm.IsPeriodBlankCondition,"",IF(_xlpm.IsPrincipalRemainingBlankCondition,"",IF(_xlpm.IsPrincipalRemainingZeroCondition,"",_xlpm.InterestCalculation))),
_xlpm.Calculation
)</f>
        <v/>
      </c>
      <c r="G558" s="100" t="str">
        <f t="shared" si="56"/>
        <v/>
      </c>
      <c r="H558" s="100" t="str">
        <f t="shared" si="57"/>
        <v/>
      </c>
      <c r="I558" s="100" t="str">
        <f t="shared" si="58"/>
        <v/>
      </c>
      <c r="J558" s="100" t="str">
        <f t="shared" si="59"/>
        <v/>
      </c>
      <c r="K558" s="100" t="str">
        <f t="shared" si="62"/>
        <v/>
      </c>
      <c r="N558" s="100"/>
    </row>
    <row r="559" spans="2:14" x14ac:dyDescent="0.3">
      <c r="B559" s="116" t="str">
        <f t="shared" si="60"/>
        <v/>
      </c>
      <c r="C559" s="152" t="str">
        <f>IF(ISBLANK($A559),"",'Variable Rate Mortgage Schedule'!$C562)</f>
        <v/>
      </c>
      <c r="D559" s="153" t="str">
        <f>_xlfn.LET(
_xlpm.Payment,IF(OR($C559&lt;&gt;$C558,$C558=""),-PMT($C559/12,COUNT($A559:$A$625),$H558),$D558),
_xlpm.IsPrincipalRemainingZeroCondition,ROUND($H558,2)=0,
_xlpm.IsPrincipalRemainingBlankCondition,$H558="",
_xlpm.IsPeriodBlankCondition,ISBLANK($A559),
_xlpm.Calculation,IF(_xlpm.IsPeriodBlankCondition,"",IF(_xlpm.IsPrincipalRemainingBlankCondition,"",IF(_xlpm.IsPrincipalRemainingZeroCondition,"",_xlpm.Payment))),
_xlpm.Calculation
)</f>
        <v/>
      </c>
      <c r="E559" s="100" t="str">
        <f t="shared" si="61"/>
        <v/>
      </c>
      <c r="F559" s="100" t="str" cm="1">
        <f t="array" ref="F559">_xlfn.LET(
_xlpm.InterestCalculation,$H558*($C559/12),
_xlpm.IsPrincipalRemainingZeroCondition,ROUND($H558,2)=0,
_xlpm.IsPrincipalRemainingBlankCondition,$H558="",
_xlpm.IsPeriodBlankCondition,ISBLANK($A559),
_xlpm.Calculation,IF(_xlpm.IsPeriodBlankCondition,"",IF(_xlpm.IsPrincipalRemainingBlankCondition,"",IF(_xlpm.IsPrincipalRemainingZeroCondition,"",_xlpm.InterestCalculation))),
_xlpm.Calculation
)</f>
        <v/>
      </c>
      <c r="G559" s="100" t="str">
        <f t="shared" si="56"/>
        <v/>
      </c>
      <c r="H559" s="100" t="str">
        <f t="shared" si="57"/>
        <v/>
      </c>
      <c r="I559" s="100" t="str">
        <f t="shared" si="58"/>
        <v/>
      </c>
      <c r="J559" s="100" t="str">
        <f t="shared" si="59"/>
        <v/>
      </c>
      <c r="K559" s="100" t="str">
        <f t="shared" si="62"/>
        <v/>
      </c>
      <c r="N559" s="100"/>
    </row>
    <row r="560" spans="2:14" x14ac:dyDescent="0.3">
      <c r="B560" s="116" t="str">
        <f t="shared" si="60"/>
        <v/>
      </c>
      <c r="C560" s="152" t="str">
        <f>IF(ISBLANK($A560),"",'Variable Rate Mortgage Schedule'!$C563)</f>
        <v/>
      </c>
      <c r="D560" s="153" t="str">
        <f>_xlfn.LET(
_xlpm.Payment,IF(OR($C560&lt;&gt;$C559,$C559=""),-PMT($C560/12,COUNT($A560:$A$625),$H559),$D559),
_xlpm.IsPrincipalRemainingZeroCondition,ROUND($H559,2)=0,
_xlpm.IsPrincipalRemainingBlankCondition,$H559="",
_xlpm.IsPeriodBlankCondition,ISBLANK($A560),
_xlpm.Calculation,IF(_xlpm.IsPeriodBlankCondition,"",IF(_xlpm.IsPrincipalRemainingBlankCondition,"",IF(_xlpm.IsPrincipalRemainingZeroCondition,"",_xlpm.Payment))),
_xlpm.Calculation
)</f>
        <v/>
      </c>
      <c r="E560" s="100" t="str">
        <f t="shared" si="61"/>
        <v/>
      </c>
      <c r="F560" s="100" t="str" cm="1">
        <f t="array" ref="F560">_xlfn.LET(
_xlpm.InterestCalculation,$H559*($C560/12),
_xlpm.IsPrincipalRemainingZeroCondition,ROUND($H559,2)=0,
_xlpm.IsPrincipalRemainingBlankCondition,$H559="",
_xlpm.IsPeriodBlankCondition,ISBLANK($A560),
_xlpm.Calculation,IF(_xlpm.IsPeriodBlankCondition,"",IF(_xlpm.IsPrincipalRemainingBlankCondition,"",IF(_xlpm.IsPrincipalRemainingZeroCondition,"",_xlpm.InterestCalculation))),
_xlpm.Calculation
)</f>
        <v/>
      </c>
      <c r="G560" s="100" t="str">
        <f t="shared" si="56"/>
        <v/>
      </c>
      <c r="H560" s="100" t="str">
        <f t="shared" si="57"/>
        <v/>
      </c>
      <c r="I560" s="100" t="str">
        <f t="shared" si="58"/>
        <v/>
      </c>
      <c r="J560" s="100" t="str">
        <f t="shared" si="59"/>
        <v/>
      </c>
      <c r="K560" s="100" t="str">
        <f t="shared" si="62"/>
        <v/>
      </c>
      <c r="N560" s="100"/>
    </row>
    <row r="561" spans="2:14" x14ac:dyDescent="0.3">
      <c r="B561" s="116" t="str">
        <f t="shared" si="60"/>
        <v/>
      </c>
      <c r="C561" s="152" t="str">
        <f>IF(ISBLANK($A561),"",'Variable Rate Mortgage Schedule'!$C564)</f>
        <v/>
      </c>
      <c r="D561" s="153" t="str">
        <f>_xlfn.LET(
_xlpm.Payment,IF(OR($C561&lt;&gt;$C560,$C560=""),-PMT($C561/12,COUNT($A561:$A$625),$H560),$D560),
_xlpm.IsPrincipalRemainingZeroCondition,ROUND($H560,2)=0,
_xlpm.IsPrincipalRemainingBlankCondition,$H560="",
_xlpm.IsPeriodBlankCondition,ISBLANK($A561),
_xlpm.Calculation,IF(_xlpm.IsPeriodBlankCondition,"",IF(_xlpm.IsPrincipalRemainingBlankCondition,"",IF(_xlpm.IsPrincipalRemainingZeroCondition,"",_xlpm.Payment))),
_xlpm.Calculation
)</f>
        <v/>
      </c>
      <c r="E561" s="100" t="str">
        <f t="shared" si="61"/>
        <v/>
      </c>
      <c r="F561" s="100" t="str" cm="1">
        <f t="array" ref="F561">_xlfn.LET(
_xlpm.InterestCalculation,$H560*($C561/12),
_xlpm.IsPrincipalRemainingZeroCondition,ROUND($H560,2)=0,
_xlpm.IsPrincipalRemainingBlankCondition,$H560="",
_xlpm.IsPeriodBlankCondition,ISBLANK($A561),
_xlpm.Calculation,IF(_xlpm.IsPeriodBlankCondition,"",IF(_xlpm.IsPrincipalRemainingBlankCondition,"",IF(_xlpm.IsPrincipalRemainingZeroCondition,"",_xlpm.InterestCalculation))),
_xlpm.Calculation
)</f>
        <v/>
      </c>
      <c r="G561" s="100" t="str">
        <f t="shared" si="56"/>
        <v/>
      </c>
      <c r="H561" s="100" t="str">
        <f t="shared" si="57"/>
        <v/>
      </c>
      <c r="I561" s="100" t="str">
        <f t="shared" si="58"/>
        <v/>
      </c>
      <c r="J561" s="100" t="str">
        <f t="shared" si="59"/>
        <v/>
      </c>
      <c r="K561" s="100" t="str">
        <f t="shared" si="62"/>
        <v/>
      </c>
      <c r="N561" s="100"/>
    </row>
    <row r="562" spans="2:14" x14ac:dyDescent="0.3">
      <c r="B562" s="116" t="str">
        <f t="shared" si="60"/>
        <v/>
      </c>
      <c r="C562" s="152" t="str">
        <f>IF(ISBLANK($A562),"",'Variable Rate Mortgage Schedule'!$C565)</f>
        <v/>
      </c>
      <c r="D562" s="153" t="str">
        <f>_xlfn.LET(
_xlpm.Payment,IF(OR($C562&lt;&gt;$C561,$C561=""),-PMT($C562/12,COUNT($A562:$A$625),$H561),$D561),
_xlpm.IsPrincipalRemainingZeroCondition,ROUND($H561,2)=0,
_xlpm.IsPrincipalRemainingBlankCondition,$H561="",
_xlpm.IsPeriodBlankCondition,ISBLANK($A562),
_xlpm.Calculation,IF(_xlpm.IsPeriodBlankCondition,"",IF(_xlpm.IsPrincipalRemainingBlankCondition,"",IF(_xlpm.IsPrincipalRemainingZeroCondition,"",_xlpm.Payment))),
_xlpm.Calculation
)</f>
        <v/>
      </c>
      <c r="E562" s="100" t="str">
        <f t="shared" si="61"/>
        <v/>
      </c>
      <c r="F562" s="100" t="str" cm="1">
        <f t="array" ref="F562">_xlfn.LET(
_xlpm.InterestCalculation,$H561*($C562/12),
_xlpm.IsPrincipalRemainingZeroCondition,ROUND($H561,2)=0,
_xlpm.IsPrincipalRemainingBlankCondition,$H561="",
_xlpm.IsPeriodBlankCondition,ISBLANK($A562),
_xlpm.Calculation,IF(_xlpm.IsPeriodBlankCondition,"",IF(_xlpm.IsPrincipalRemainingBlankCondition,"",IF(_xlpm.IsPrincipalRemainingZeroCondition,"",_xlpm.InterestCalculation))),
_xlpm.Calculation
)</f>
        <v/>
      </c>
      <c r="G562" s="100" t="str">
        <f t="shared" si="56"/>
        <v/>
      </c>
      <c r="H562" s="100" t="str">
        <f t="shared" si="57"/>
        <v/>
      </c>
      <c r="I562" s="100" t="str">
        <f t="shared" si="58"/>
        <v/>
      </c>
      <c r="J562" s="100" t="str">
        <f t="shared" si="59"/>
        <v/>
      </c>
      <c r="K562" s="100" t="str">
        <f t="shared" si="62"/>
        <v/>
      </c>
      <c r="N562" s="100"/>
    </row>
    <row r="563" spans="2:14" x14ac:dyDescent="0.3">
      <c r="B563" s="116" t="str">
        <f t="shared" si="60"/>
        <v/>
      </c>
      <c r="C563" s="152" t="str">
        <f>IF(ISBLANK($A563),"",'Variable Rate Mortgage Schedule'!$C566)</f>
        <v/>
      </c>
      <c r="D563" s="153" t="str">
        <f>_xlfn.LET(
_xlpm.Payment,IF(OR($C563&lt;&gt;$C562,$C562=""),-PMT($C563/12,COUNT($A563:$A$625),$H562),$D562),
_xlpm.IsPrincipalRemainingZeroCondition,ROUND($H562,2)=0,
_xlpm.IsPrincipalRemainingBlankCondition,$H562="",
_xlpm.IsPeriodBlankCondition,ISBLANK($A563),
_xlpm.Calculation,IF(_xlpm.IsPeriodBlankCondition,"",IF(_xlpm.IsPrincipalRemainingBlankCondition,"",IF(_xlpm.IsPrincipalRemainingZeroCondition,"",_xlpm.Payment))),
_xlpm.Calculation
)</f>
        <v/>
      </c>
      <c r="E563" s="100" t="str">
        <f t="shared" si="61"/>
        <v/>
      </c>
      <c r="F563" s="100" t="str" cm="1">
        <f t="array" ref="F563">_xlfn.LET(
_xlpm.InterestCalculation,$H562*($C563/12),
_xlpm.IsPrincipalRemainingZeroCondition,ROUND($H562,2)=0,
_xlpm.IsPrincipalRemainingBlankCondition,$H562="",
_xlpm.IsPeriodBlankCondition,ISBLANK($A563),
_xlpm.Calculation,IF(_xlpm.IsPeriodBlankCondition,"",IF(_xlpm.IsPrincipalRemainingBlankCondition,"",IF(_xlpm.IsPrincipalRemainingZeroCondition,"",_xlpm.InterestCalculation))),
_xlpm.Calculation
)</f>
        <v/>
      </c>
      <c r="G563" s="100" t="str">
        <f t="shared" si="56"/>
        <v/>
      </c>
      <c r="H563" s="100" t="str">
        <f t="shared" si="57"/>
        <v/>
      </c>
      <c r="I563" s="100" t="str">
        <f t="shared" si="58"/>
        <v/>
      </c>
      <c r="J563" s="100" t="str">
        <f t="shared" si="59"/>
        <v/>
      </c>
      <c r="K563" s="100" t="str">
        <f t="shared" si="62"/>
        <v/>
      </c>
      <c r="N563" s="100"/>
    </row>
    <row r="564" spans="2:14" x14ac:dyDescent="0.3">
      <c r="B564" s="116" t="str">
        <f t="shared" si="60"/>
        <v/>
      </c>
      <c r="C564" s="152" t="str">
        <f>IF(ISBLANK($A564),"",'Variable Rate Mortgage Schedule'!$C567)</f>
        <v/>
      </c>
      <c r="D564" s="153" t="str">
        <f>_xlfn.LET(
_xlpm.Payment,IF(OR($C564&lt;&gt;$C563,$C563=""),-PMT($C564/12,COUNT($A564:$A$625),$H563),$D563),
_xlpm.IsPrincipalRemainingZeroCondition,ROUND($H563,2)=0,
_xlpm.IsPrincipalRemainingBlankCondition,$H563="",
_xlpm.IsPeriodBlankCondition,ISBLANK($A564),
_xlpm.Calculation,IF(_xlpm.IsPeriodBlankCondition,"",IF(_xlpm.IsPrincipalRemainingBlankCondition,"",IF(_xlpm.IsPrincipalRemainingZeroCondition,"",_xlpm.Payment))),
_xlpm.Calculation
)</f>
        <v/>
      </c>
      <c r="E564" s="100" t="str">
        <f t="shared" si="61"/>
        <v/>
      </c>
      <c r="F564" s="100" t="str" cm="1">
        <f t="array" ref="F564">_xlfn.LET(
_xlpm.InterestCalculation,$H563*($C564/12),
_xlpm.IsPrincipalRemainingZeroCondition,ROUND($H563,2)=0,
_xlpm.IsPrincipalRemainingBlankCondition,$H563="",
_xlpm.IsPeriodBlankCondition,ISBLANK($A564),
_xlpm.Calculation,IF(_xlpm.IsPeriodBlankCondition,"",IF(_xlpm.IsPrincipalRemainingBlankCondition,"",IF(_xlpm.IsPrincipalRemainingZeroCondition,"",_xlpm.InterestCalculation))),
_xlpm.Calculation
)</f>
        <v/>
      </c>
      <c r="G564" s="100" t="str">
        <f t="shared" si="56"/>
        <v/>
      </c>
      <c r="H564" s="100" t="str">
        <f t="shared" si="57"/>
        <v/>
      </c>
      <c r="I564" s="100" t="str">
        <f t="shared" si="58"/>
        <v/>
      </c>
      <c r="J564" s="100" t="str">
        <f t="shared" si="59"/>
        <v/>
      </c>
      <c r="K564" s="100" t="str">
        <f t="shared" si="62"/>
        <v/>
      </c>
      <c r="N564" s="100"/>
    </row>
    <row r="565" spans="2:14" x14ac:dyDescent="0.3">
      <c r="B565" s="116" t="str">
        <f t="shared" si="60"/>
        <v/>
      </c>
      <c r="C565" s="152" t="str">
        <f>IF(ISBLANK($A565),"",'Variable Rate Mortgage Schedule'!$C568)</f>
        <v/>
      </c>
      <c r="D565" s="153" t="str">
        <f>_xlfn.LET(
_xlpm.Payment,IF(OR($C565&lt;&gt;$C564,$C564=""),-PMT($C565/12,COUNT($A565:$A$625),$H564),$D564),
_xlpm.IsPrincipalRemainingZeroCondition,ROUND($H564,2)=0,
_xlpm.IsPrincipalRemainingBlankCondition,$H564="",
_xlpm.IsPeriodBlankCondition,ISBLANK($A565),
_xlpm.Calculation,IF(_xlpm.IsPeriodBlankCondition,"",IF(_xlpm.IsPrincipalRemainingBlankCondition,"",IF(_xlpm.IsPrincipalRemainingZeroCondition,"",_xlpm.Payment))),
_xlpm.Calculation
)</f>
        <v/>
      </c>
      <c r="E565" s="100" t="str">
        <f t="shared" si="61"/>
        <v/>
      </c>
      <c r="F565" s="100" t="str" cm="1">
        <f t="array" ref="F565">_xlfn.LET(
_xlpm.InterestCalculation,$H564*($C565/12),
_xlpm.IsPrincipalRemainingZeroCondition,ROUND($H564,2)=0,
_xlpm.IsPrincipalRemainingBlankCondition,$H564="",
_xlpm.IsPeriodBlankCondition,ISBLANK($A565),
_xlpm.Calculation,IF(_xlpm.IsPeriodBlankCondition,"",IF(_xlpm.IsPrincipalRemainingBlankCondition,"",IF(_xlpm.IsPrincipalRemainingZeroCondition,"",_xlpm.InterestCalculation))),
_xlpm.Calculation
)</f>
        <v/>
      </c>
      <c r="G565" s="100" t="str">
        <f t="shared" si="56"/>
        <v/>
      </c>
      <c r="H565" s="100" t="str">
        <f t="shared" si="57"/>
        <v/>
      </c>
      <c r="I565" s="100" t="str">
        <f t="shared" si="58"/>
        <v/>
      </c>
      <c r="J565" s="100" t="str">
        <f t="shared" si="59"/>
        <v/>
      </c>
      <c r="K565" s="100" t="str">
        <f t="shared" si="62"/>
        <v/>
      </c>
      <c r="N565" s="100"/>
    </row>
    <row r="566" spans="2:14" x14ac:dyDescent="0.3">
      <c r="B566" s="116" t="str">
        <f t="shared" si="60"/>
        <v/>
      </c>
      <c r="C566" s="152" t="str">
        <f>IF(ISBLANK($A566),"",'Variable Rate Mortgage Schedule'!$C569)</f>
        <v/>
      </c>
      <c r="D566" s="153" t="str">
        <f>_xlfn.LET(
_xlpm.Payment,IF(OR($C566&lt;&gt;$C565,$C565=""),-PMT($C566/12,COUNT($A566:$A$625),$H565),$D565),
_xlpm.IsPrincipalRemainingZeroCondition,ROUND($H565,2)=0,
_xlpm.IsPrincipalRemainingBlankCondition,$H565="",
_xlpm.IsPeriodBlankCondition,ISBLANK($A566),
_xlpm.Calculation,IF(_xlpm.IsPeriodBlankCondition,"",IF(_xlpm.IsPrincipalRemainingBlankCondition,"",IF(_xlpm.IsPrincipalRemainingZeroCondition,"",_xlpm.Payment))),
_xlpm.Calculation
)</f>
        <v/>
      </c>
      <c r="E566" s="100" t="str">
        <f t="shared" si="61"/>
        <v/>
      </c>
      <c r="F566" s="100" t="str" cm="1">
        <f t="array" ref="F566">_xlfn.LET(
_xlpm.InterestCalculation,$H565*($C566/12),
_xlpm.IsPrincipalRemainingZeroCondition,ROUND($H565,2)=0,
_xlpm.IsPrincipalRemainingBlankCondition,$H565="",
_xlpm.IsPeriodBlankCondition,ISBLANK($A566),
_xlpm.Calculation,IF(_xlpm.IsPeriodBlankCondition,"",IF(_xlpm.IsPrincipalRemainingBlankCondition,"",IF(_xlpm.IsPrincipalRemainingZeroCondition,"",_xlpm.InterestCalculation))),
_xlpm.Calculation
)</f>
        <v/>
      </c>
      <c r="G566" s="100" t="str">
        <f t="shared" si="56"/>
        <v/>
      </c>
      <c r="H566" s="100" t="str">
        <f t="shared" si="57"/>
        <v/>
      </c>
      <c r="I566" s="100" t="str">
        <f t="shared" si="58"/>
        <v/>
      </c>
      <c r="J566" s="100" t="str">
        <f t="shared" si="59"/>
        <v/>
      </c>
      <c r="K566" s="100" t="str">
        <f t="shared" si="62"/>
        <v/>
      </c>
      <c r="N566" s="100"/>
    </row>
    <row r="567" spans="2:14" x14ac:dyDescent="0.3">
      <c r="B567" s="116" t="str">
        <f t="shared" si="60"/>
        <v/>
      </c>
      <c r="C567" s="152" t="str">
        <f>IF(ISBLANK($A567),"",'Variable Rate Mortgage Schedule'!$C570)</f>
        <v/>
      </c>
      <c r="D567" s="153" t="str">
        <f>_xlfn.LET(
_xlpm.Payment,IF(OR($C567&lt;&gt;$C566,$C566=""),-PMT($C567/12,COUNT($A567:$A$625),$H566),$D566),
_xlpm.IsPrincipalRemainingZeroCondition,ROUND($H566,2)=0,
_xlpm.IsPrincipalRemainingBlankCondition,$H566="",
_xlpm.IsPeriodBlankCondition,ISBLANK($A567),
_xlpm.Calculation,IF(_xlpm.IsPeriodBlankCondition,"",IF(_xlpm.IsPrincipalRemainingBlankCondition,"",IF(_xlpm.IsPrincipalRemainingZeroCondition,"",_xlpm.Payment))),
_xlpm.Calculation
)</f>
        <v/>
      </c>
      <c r="E567" s="100" t="str">
        <f t="shared" si="61"/>
        <v/>
      </c>
      <c r="F567" s="100" t="str" cm="1">
        <f t="array" ref="F567">_xlfn.LET(
_xlpm.InterestCalculation,$H566*($C567/12),
_xlpm.IsPrincipalRemainingZeroCondition,ROUND($H566,2)=0,
_xlpm.IsPrincipalRemainingBlankCondition,$H566="",
_xlpm.IsPeriodBlankCondition,ISBLANK($A567),
_xlpm.Calculation,IF(_xlpm.IsPeriodBlankCondition,"",IF(_xlpm.IsPrincipalRemainingBlankCondition,"",IF(_xlpm.IsPrincipalRemainingZeroCondition,"",_xlpm.InterestCalculation))),
_xlpm.Calculation
)</f>
        <v/>
      </c>
      <c r="G567" s="100" t="str">
        <f t="shared" si="56"/>
        <v/>
      </c>
      <c r="H567" s="100" t="str">
        <f t="shared" si="57"/>
        <v/>
      </c>
      <c r="I567" s="100" t="str">
        <f t="shared" si="58"/>
        <v/>
      </c>
      <c r="J567" s="100" t="str">
        <f t="shared" si="59"/>
        <v/>
      </c>
      <c r="K567" s="100" t="str">
        <f t="shared" si="62"/>
        <v/>
      </c>
      <c r="N567" s="100"/>
    </row>
    <row r="568" spans="2:14" x14ac:dyDescent="0.3">
      <c r="B568" s="116" t="str">
        <f t="shared" si="60"/>
        <v/>
      </c>
      <c r="C568" s="152" t="str">
        <f>IF(ISBLANK($A568),"",'Variable Rate Mortgage Schedule'!$C571)</f>
        <v/>
      </c>
      <c r="D568" s="153" t="str">
        <f>_xlfn.LET(
_xlpm.Payment,IF(OR($C568&lt;&gt;$C567,$C567=""),-PMT($C568/12,COUNT($A568:$A$625),$H567),$D567),
_xlpm.IsPrincipalRemainingZeroCondition,ROUND($H567,2)=0,
_xlpm.IsPrincipalRemainingBlankCondition,$H567="",
_xlpm.IsPeriodBlankCondition,ISBLANK($A568),
_xlpm.Calculation,IF(_xlpm.IsPeriodBlankCondition,"",IF(_xlpm.IsPrincipalRemainingBlankCondition,"",IF(_xlpm.IsPrincipalRemainingZeroCondition,"",_xlpm.Payment))),
_xlpm.Calculation
)</f>
        <v/>
      </c>
      <c r="E568" s="100" t="str">
        <f t="shared" si="61"/>
        <v/>
      </c>
      <c r="F568" s="100" t="str" cm="1">
        <f t="array" ref="F568">_xlfn.LET(
_xlpm.InterestCalculation,$H567*($C568/12),
_xlpm.IsPrincipalRemainingZeroCondition,ROUND($H567,2)=0,
_xlpm.IsPrincipalRemainingBlankCondition,$H567="",
_xlpm.IsPeriodBlankCondition,ISBLANK($A568),
_xlpm.Calculation,IF(_xlpm.IsPeriodBlankCondition,"",IF(_xlpm.IsPrincipalRemainingBlankCondition,"",IF(_xlpm.IsPrincipalRemainingZeroCondition,"",_xlpm.InterestCalculation))),
_xlpm.Calculation
)</f>
        <v/>
      </c>
      <c r="G568" s="100" t="str">
        <f t="shared" si="56"/>
        <v/>
      </c>
      <c r="H568" s="100" t="str">
        <f t="shared" si="57"/>
        <v/>
      </c>
      <c r="I568" s="100" t="str">
        <f t="shared" si="58"/>
        <v/>
      </c>
      <c r="J568" s="100" t="str">
        <f t="shared" si="59"/>
        <v/>
      </c>
      <c r="K568" s="100" t="str">
        <f t="shared" si="62"/>
        <v/>
      </c>
      <c r="N568" s="100"/>
    </row>
    <row r="569" spans="2:14" x14ac:dyDescent="0.3">
      <c r="B569" s="116" t="str">
        <f t="shared" si="60"/>
        <v/>
      </c>
      <c r="C569" s="152" t="str">
        <f>IF(ISBLANK($A569),"",'Variable Rate Mortgage Schedule'!$C572)</f>
        <v/>
      </c>
      <c r="D569" s="153" t="str">
        <f>_xlfn.LET(
_xlpm.Payment,IF(OR($C569&lt;&gt;$C568,$C568=""),-PMT($C569/12,COUNT($A569:$A$625),$H568),$D568),
_xlpm.IsPrincipalRemainingZeroCondition,ROUND($H568,2)=0,
_xlpm.IsPrincipalRemainingBlankCondition,$H568="",
_xlpm.IsPeriodBlankCondition,ISBLANK($A569),
_xlpm.Calculation,IF(_xlpm.IsPeriodBlankCondition,"",IF(_xlpm.IsPrincipalRemainingBlankCondition,"",IF(_xlpm.IsPrincipalRemainingZeroCondition,"",_xlpm.Payment))),
_xlpm.Calculation
)</f>
        <v/>
      </c>
      <c r="E569" s="100" t="str">
        <f t="shared" si="61"/>
        <v/>
      </c>
      <c r="F569" s="100" t="str" cm="1">
        <f t="array" ref="F569">_xlfn.LET(
_xlpm.InterestCalculation,$H568*($C569/12),
_xlpm.IsPrincipalRemainingZeroCondition,ROUND($H568,2)=0,
_xlpm.IsPrincipalRemainingBlankCondition,$H568="",
_xlpm.IsPeriodBlankCondition,ISBLANK($A569),
_xlpm.Calculation,IF(_xlpm.IsPeriodBlankCondition,"",IF(_xlpm.IsPrincipalRemainingBlankCondition,"",IF(_xlpm.IsPrincipalRemainingZeroCondition,"",_xlpm.InterestCalculation))),
_xlpm.Calculation
)</f>
        <v/>
      </c>
      <c r="G569" s="100" t="str">
        <f t="shared" si="56"/>
        <v/>
      </c>
      <c r="H569" s="100" t="str">
        <f t="shared" si="57"/>
        <v/>
      </c>
      <c r="I569" s="100" t="str">
        <f t="shared" si="58"/>
        <v/>
      </c>
      <c r="J569" s="100" t="str">
        <f t="shared" si="59"/>
        <v/>
      </c>
      <c r="K569" s="100" t="str">
        <f t="shared" si="62"/>
        <v/>
      </c>
      <c r="N569" s="100"/>
    </row>
    <row r="570" spans="2:14" x14ac:dyDescent="0.3">
      <c r="B570" s="116" t="str">
        <f t="shared" si="60"/>
        <v/>
      </c>
      <c r="C570" s="152" t="str">
        <f>IF(ISBLANK($A570),"",'Variable Rate Mortgage Schedule'!$C573)</f>
        <v/>
      </c>
      <c r="D570" s="153" t="str">
        <f>_xlfn.LET(
_xlpm.Payment,IF(OR($C570&lt;&gt;$C569,$C569=""),-PMT($C570/12,COUNT($A570:$A$625),$H569),$D569),
_xlpm.IsPrincipalRemainingZeroCondition,ROUND($H569,2)=0,
_xlpm.IsPrincipalRemainingBlankCondition,$H569="",
_xlpm.IsPeriodBlankCondition,ISBLANK($A570),
_xlpm.Calculation,IF(_xlpm.IsPeriodBlankCondition,"",IF(_xlpm.IsPrincipalRemainingBlankCondition,"",IF(_xlpm.IsPrincipalRemainingZeroCondition,"",_xlpm.Payment))),
_xlpm.Calculation
)</f>
        <v/>
      </c>
      <c r="E570" s="100" t="str">
        <f t="shared" si="61"/>
        <v/>
      </c>
      <c r="F570" s="100" t="str" cm="1">
        <f t="array" ref="F570">_xlfn.LET(
_xlpm.InterestCalculation,$H569*($C570/12),
_xlpm.IsPrincipalRemainingZeroCondition,ROUND($H569,2)=0,
_xlpm.IsPrincipalRemainingBlankCondition,$H569="",
_xlpm.IsPeriodBlankCondition,ISBLANK($A570),
_xlpm.Calculation,IF(_xlpm.IsPeriodBlankCondition,"",IF(_xlpm.IsPrincipalRemainingBlankCondition,"",IF(_xlpm.IsPrincipalRemainingZeroCondition,"",_xlpm.InterestCalculation))),
_xlpm.Calculation
)</f>
        <v/>
      </c>
      <c r="G570" s="100" t="str">
        <f t="shared" si="56"/>
        <v/>
      </c>
      <c r="H570" s="100" t="str">
        <f t="shared" si="57"/>
        <v/>
      </c>
      <c r="I570" s="100" t="str">
        <f t="shared" si="58"/>
        <v/>
      </c>
      <c r="J570" s="100" t="str">
        <f t="shared" si="59"/>
        <v/>
      </c>
      <c r="K570" s="100" t="str">
        <f t="shared" si="62"/>
        <v/>
      </c>
      <c r="N570" s="100"/>
    </row>
    <row r="571" spans="2:14" x14ac:dyDescent="0.3">
      <c r="B571" s="116" t="str">
        <f t="shared" si="60"/>
        <v/>
      </c>
      <c r="C571" s="152" t="str">
        <f>IF(ISBLANK($A571),"",'Variable Rate Mortgage Schedule'!$C574)</f>
        <v/>
      </c>
      <c r="D571" s="153" t="str">
        <f>_xlfn.LET(
_xlpm.Payment,IF(OR($C571&lt;&gt;$C570,$C570=""),-PMT($C571/12,COUNT($A571:$A$625),$H570),$D570),
_xlpm.IsPrincipalRemainingZeroCondition,ROUND($H570,2)=0,
_xlpm.IsPrincipalRemainingBlankCondition,$H570="",
_xlpm.IsPeriodBlankCondition,ISBLANK($A571),
_xlpm.Calculation,IF(_xlpm.IsPeriodBlankCondition,"",IF(_xlpm.IsPrincipalRemainingBlankCondition,"",IF(_xlpm.IsPrincipalRemainingZeroCondition,"",_xlpm.Payment))),
_xlpm.Calculation
)</f>
        <v/>
      </c>
      <c r="E571" s="100" t="str">
        <f t="shared" si="61"/>
        <v/>
      </c>
      <c r="F571" s="100" t="str" cm="1">
        <f t="array" ref="F571">_xlfn.LET(
_xlpm.InterestCalculation,$H570*($C571/12),
_xlpm.IsPrincipalRemainingZeroCondition,ROUND($H570,2)=0,
_xlpm.IsPrincipalRemainingBlankCondition,$H570="",
_xlpm.IsPeriodBlankCondition,ISBLANK($A571),
_xlpm.Calculation,IF(_xlpm.IsPeriodBlankCondition,"",IF(_xlpm.IsPrincipalRemainingBlankCondition,"",IF(_xlpm.IsPrincipalRemainingZeroCondition,"",_xlpm.InterestCalculation))),
_xlpm.Calculation
)</f>
        <v/>
      </c>
      <c r="G571" s="100" t="str">
        <f t="shared" si="56"/>
        <v/>
      </c>
      <c r="H571" s="100" t="str">
        <f t="shared" si="57"/>
        <v/>
      </c>
      <c r="I571" s="100" t="str">
        <f t="shared" si="58"/>
        <v/>
      </c>
      <c r="J571" s="100" t="str">
        <f t="shared" si="59"/>
        <v/>
      </c>
      <c r="K571" s="100" t="str">
        <f t="shared" si="62"/>
        <v/>
      </c>
      <c r="N571" s="100"/>
    </row>
    <row r="572" spans="2:14" x14ac:dyDescent="0.3">
      <c r="B572" s="116" t="str">
        <f t="shared" si="60"/>
        <v/>
      </c>
      <c r="C572" s="152" t="str">
        <f>IF(ISBLANK($A572),"",'Variable Rate Mortgage Schedule'!$C575)</f>
        <v/>
      </c>
      <c r="D572" s="153" t="str">
        <f>_xlfn.LET(
_xlpm.Payment,IF(OR($C572&lt;&gt;$C571,$C571=""),-PMT($C572/12,COUNT($A572:$A$625),$H571),$D571),
_xlpm.IsPrincipalRemainingZeroCondition,ROUND($H571,2)=0,
_xlpm.IsPrincipalRemainingBlankCondition,$H571="",
_xlpm.IsPeriodBlankCondition,ISBLANK($A572),
_xlpm.Calculation,IF(_xlpm.IsPeriodBlankCondition,"",IF(_xlpm.IsPrincipalRemainingBlankCondition,"",IF(_xlpm.IsPrincipalRemainingZeroCondition,"",_xlpm.Payment))),
_xlpm.Calculation
)</f>
        <v/>
      </c>
      <c r="E572" s="100" t="str">
        <f t="shared" si="61"/>
        <v/>
      </c>
      <c r="F572" s="100" t="str" cm="1">
        <f t="array" ref="F572">_xlfn.LET(
_xlpm.InterestCalculation,$H571*($C572/12),
_xlpm.IsPrincipalRemainingZeroCondition,ROUND($H571,2)=0,
_xlpm.IsPrincipalRemainingBlankCondition,$H571="",
_xlpm.IsPeriodBlankCondition,ISBLANK($A572),
_xlpm.Calculation,IF(_xlpm.IsPeriodBlankCondition,"",IF(_xlpm.IsPrincipalRemainingBlankCondition,"",IF(_xlpm.IsPrincipalRemainingZeroCondition,"",_xlpm.InterestCalculation))),
_xlpm.Calculation
)</f>
        <v/>
      </c>
      <c r="G572" s="100" t="str">
        <f t="shared" si="56"/>
        <v/>
      </c>
      <c r="H572" s="100" t="str">
        <f t="shared" si="57"/>
        <v/>
      </c>
      <c r="I572" s="100" t="str">
        <f t="shared" si="58"/>
        <v/>
      </c>
      <c r="J572" s="100" t="str">
        <f t="shared" si="59"/>
        <v/>
      </c>
      <c r="K572" s="100" t="str">
        <f t="shared" si="62"/>
        <v/>
      </c>
      <c r="N572" s="100"/>
    </row>
    <row r="573" spans="2:14" x14ac:dyDescent="0.3">
      <c r="B573" s="116" t="str">
        <f t="shared" si="60"/>
        <v/>
      </c>
      <c r="C573" s="152" t="str">
        <f>IF(ISBLANK($A573),"",'Variable Rate Mortgage Schedule'!$C576)</f>
        <v/>
      </c>
      <c r="D573" s="153" t="str">
        <f>_xlfn.LET(
_xlpm.Payment,IF(OR($C573&lt;&gt;$C572,$C572=""),-PMT($C573/12,COUNT($A573:$A$625),$H572),$D572),
_xlpm.IsPrincipalRemainingZeroCondition,ROUND($H572,2)=0,
_xlpm.IsPrincipalRemainingBlankCondition,$H572="",
_xlpm.IsPeriodBlankCondition,ISBLANK($A573),
_xlpm.Calculation,IF(_xlpm.IsPeriodBlankCondition,"",IF(_xlpm.IsPrincipalRemainingBlankCondition,"",IF(_xlpm.IsPrincipalRemainingZeroCondition,"",_xlpm.Payment))),
_xlpm.Calculation
)</f>
        <v/>
      </c>
      <c r="E573" s="100" t="str">
        <f t="shared" si="61"/>
        <v/>
      </c>
      <c r="F573" s="100" t="str" cm="1">
        <f t="array" ref="F573">_xlfn.LET(
_xlpm.InterestCalculation,$H572*($C573/12),
_xlpm.IsPrincipalRemainingZeroCondition,ROUND($H572,2)=0,
_xlpm.IsPrincipalRemainingBlankCondition,$H572="",
_xlpm.IsPeriodBlankCondition,ISBLANK($A573),
_xlpm.Calculation,IF(_xlpm.IsPeriodBlankCondition,"",IF(_xlpm.IsPrincipalRemainingBlankCondition,"",IF(_xlpm.IsPrincipalRemainingZeroCondition,"",_xlpm.InterestCalculation))),
_xlpm.Calculation
)</f>
        <v/>
      </c>
      <c r="G573" s="100" t="str">
        <f t="shared" si="56"/>
        <v/>
      </c>
      <c r="H573" s="100" t="str">
        <f t="shared" si="57"/>
        <v/>
      </c>
      <c r="I573" s="100" t="str">
        <f t="shared" si="58"/>
        <v/>
      </c>
      <c r="J573" s="100" t="str">
        <f t="shared" si="59"/>
        <v/>
      </c>
      <c r="K573" s="100" t="str">
        <f t="shared" si="62"/>
        <v/>
      </c>
      <c r="N573" s="100"/>
    </row>
    <row r="574" spans="2:14" x14ac:dyDescent="0.3">
      <c r="B574" s="116" t="str">
        <f t="shared" si="60"/>
        <v/>
      </c>
      <c r="C574" s="152" t="str">
        <f>IF(ISBLANK($A574),"",'Variable Rate Mortgage Schedule'!$C577)</f>
        <v/>
      </c>
      <c r="D574" s="153" t="str">
        <f>_xlfn.LET(
_xlpm.Payment,IF(OR($C574&lt;&gt;$C573,$C573=""),-PMT($C574/12,COUNT($A574:$A$625),$H573),$D573),
_xlpm.IsPrincipalRemainingZeroCondition,ROUND($H573,2)=0,
_xlpm.IsPrincipalRemainingBlankCondition,$H573="",
_xlpm.IsPeriodBlankCondition,ISBLANK($A574),
_xlpm.Calculation,IF(_xlpm.IsPeriodBlankCondition,"",IF(_xlpm.IsPrincipalRemainingBlankCondition,"",IF(_xlpm.IsPrincipalRemainingZeroCondition,"",_xlpm.Payment))),
_xlpm.Calculation
)</f>
        <v/>
      </c>
      <c r="E574" s="100" t="str">
        <f t="shared" si="61"/>
        <v/>
      </c>
      <c r="F574" s="100" t="str" cm="1">
        <f t="array" ref="F574">_xlfn.LET(
_xlpm.InterestCalculation,$H573*($C574/12),
_xlpm.IsPrincipalRemainingZeroCondition,ROUND($H573,2)=0,
_xlpm.IsPrincipalRemainingBlankCondition,$H573="",
_xlpm.IsPeriodBlankCondition,ISBLANK($A574),
_xlpm.Calculation,IF(_xlpm.IsPeriodBlankCondition,"",IF(_xlpm.IsPrincipalRemainingBlankCondition,"",IF(_xlpm.IsPrincipalRemainingZeroCondition,"",_xlpm.InterestCalculation))),
_xlpm.Calculation
)</f>
        <v/>
      </c>
      <c r="G574" s="100" t="str">
        <f t="shared" si="56"/>
        <v/>
      </c>
      <c r="H574" s="100" t="str">
        <f t="shared" si="57"/>
        <v/>
      </c>
      <c r="I574" s="100" t="str">
        <f t="shared" si="58"/>
        <v/>
      </c>
      <c r="J574" s="100" t="str">
        <f t="shared" si="59"/>
        <v/>
      </c>
      <c r="K574" s="100" t="str">
        <f t="shared" si="62"/>
        <v/>
      </c>
      <c r="N574" s="100"/>
    </row>
    <row r="575" spans="2:14" x14ac:dyDescent="0.3">
      <c r="B575" s="116" t="str">
        <f t="shared" si="60"/>
        <v/>
      </c>
      <c r="C575" s="152" t="str">
        <f>IF(ISBLANK($A575),"",'Variable Rate Mortgage Schedule'!$C578)</f>
        <v/>
      </c>
      <c r="D575" s="153" t="str">
        <f>_xlfn.LET(
_xlpm.Payment,IF(OR($C575&lt;&gt;$C574,$C574=""),-PMT($C575/12,COUNT($A575:$A$625),$H574),$D574),
_xlpm.IsPrincipalRemainingZeroCondition,ROUND($H574,2)=0,
_xlpm.IsPrincipalRemainingBlankCondition,$H574="",
_xlpm.IsPeriodBlankCondition,ISBLANK($A575),
_xlpm.Calculation,IF(_xlpm.IsPeriodBlankCondition,"",IF(_xlpm.IsPrincipalRemainingBlankCondition,"",IF(_xlpm.IsPrincipalRemainingZeroCondition,"",_xlpm.Payment))),
_xlpm.Calculation
)</f>
        <v/>
      </c>
      <c r="E575" s="100" t="str">
        <f t="shared" si="61"/>
        <v/>
      </c>
      <c r="F575" s="100" t="str" cm="1">
        <f t="array" ref="F575">_xlfn.LET(
_xlpm.InterestCalculation,$H574*($C575/12),
_xlpm.IsPrincipalRemainingZeroCondition,ROUND($H574,2)=0,
_xlpm.IsPrincipalRemainingBlankCondition,$H574="",
_xlpm.IsPeriodBlankCondition,ISBLANK($A575),
_xlpm.Calculation,IF(_xlpm.IsPeriodBlankCondition,"",IF(_xlpm.IsPrincipalRemainingBlankCondition,"",IF(_xlpm.IsPrincipalRemainingZeroCondition,"",_xlpm.InterestCalculation))),
_xlpm.Calculation
)</f>
        <v/>
      </c>
      <c r="G575" s="100" t="str">
        <f t="shared" si="56"/>
        <v/>
      </c>
      <c r="H575" s="100" t="str">
        <f t="shared" si="57"/>
        <v/>
      </c>
      <c r="I575" s="100" t="str">
        <f t="shared" si="58"/>
        <v/>
      </c>
      <c r="J575" s="100" t="str">
        <f t="shared" si="59"/>
        <v/>
      </c>
      <c r="K575" s="100" t="str">
        <f t="shared" si="62"/>
        <v/>
      </c>
      <c r="N575" s="100"/>
    </row>
    <row r="576" spans="2:14" x14ac:dyDescent="0.3">
      <c r="B576" s="116" t="str">
        <f t="shared" si="60"/>
        <v/>
      </c>
      <c r="C576" s="152" t="str">
        <f>IF(ISBLANK($A576),"",'Variable Rate Mortgage Schedule'!$C579)</f>
        <v/>
      </c>
      <c r="D576" s="153" t="str">
        <f>_xlfn.LET(
_xlpm.Payment,IF(OR($C576&lt;&gt;$C575,$C575=""),-PMT($C576/12,COUNT($A576:$A$625),$H575),$D575),
_xlpm.IsPrincipalRemainingZeroCondition,ROUND($H575,2)=0,
_xlpm.IsPrincipalRemainingBlankCondition,$H575="",
_xlpm.IsPeriodBlankCondition,ISBLANK($A576),
_xlpm.Calculation,IF(_xlpm.IsPeriodBlankCondition,"",IF(_xlpm.IsPrincipalRemainingBlankCondition,"",IF(_xlpm.IsPrincipalRemainingZeroCondition,"",_xlpm.Payment))),
_xlpm.Calculation
)</f>
        <v/>
      </c>
      <c r="E576" s="100" t="str">
        <f t="shared" si="61"/>
        <v/>
      </c>
      <c r="F576" s="100" t="str" cm="1">
        <f t="array" ref="F576">_xlfn.LET(
_xlpm.InterestCalculation,$H575*($C576/12),
_xlpm.IsPrincipalRemainingZeroCondition,ROUND($H575,2)=0,
_xlpm.IsPrincipalRemainingBlankCondition,$H575="",
_xlpm.IsPeriodBlankCondition,ISBLANK($A576),
_xlpm.Calculation,IF(_xlpm.IsPeriodBlankCondition,"",IF(_xlpm.IsPrincipalRemainingBlankCondition,"",IF(_xlpm.IsPrincipalRemainingZeroCondition,"",_xlpm.InterestCalculation))),
_xlpm.Calculation
)</f>
        <v/>
      </c>
      <c r="G576" s="100" t="str">
        <f t="shared" si="56"/>
        <v/>
      </c>
      <c r="H576" s="100" t="str">
        <f t="shared" si="57"/>
        <v/>
      </c>
      <c r="I576" s="100" t="str">
        <f t="shared" si="58"/>
        <v/>
      </c>
      <c r="J576" s="100" t="str">
        <f t="shared" si="59"/>
        <v/>
      </c>
      <c r="K576" s="100" t="str">
        <f t="shared" si="62"/>
        <v/>
      </c>
      <c r="N576" s="100"/>
    </row>
    <row r="577" spans="2:14" x14ac:dyDescent="0.3">
      <c r="B577" s="116" t="str">
        <f t="shared" si="60"/>
        <v/>
      </c>
      <c r="C577" s="152" t="str">
        <f>IF(ISBLANK($A577),"",'Variable Rate Mortgage Schedule'!$C580)</f>
        <v/>
      </c>
      <c r="D577" s="153" t="str">
        <f>_xlfn.LET(
_xlpm.Payment,IF(OR($C577&lt;&gt;$C576,$C576=""),-PMT($C577/12,COUNT($A577:$A$625),$H576),$D576),
_xlpm.IsPrincipalRemainingZeroCondition,ROUND($H576,2)=0,
_xlpm.IsPrincipalRemainingBlankCondition,$H576="",
_xlpm.IsPeriodBlankCondition,ISBLANK($A577),
_xlpm.Calculation,IF(_xlpm.IsPeriodBlankCondition,"",IF(_xlpm.IsPrincipalRemainingBlankCondition,"",IF(_xlpm.IsPrincipalRemainingZeroCondition,"",_xlpm.Payment))),
_xlpm.Calculation
)</f>
        <v/>
      </c>
      <c r="E577" s="100" t="str">
        <f t="shared" si="61"/>
        <v/>
      </c>
      <c r="F577" s="100" t="str" cm="1">
        <f t="array" ref="F577">_xlfn.LET(
_xlpm.InterestCalculation,$H576*($C577/12),
_xlpm.IsPrincipalRemainingZeroCondition,ROUND($H576,2)=0,
_xlpm.IsPrincipalRemainingBlankCondition,$H576="",
_xlpm.IsPeriodBlankCondition,ISBLANK($A577),
_xlpm.Calculation,IF(_xlpm.IsPeriodBlankCondition,"",IF(_xlpm.IsPrincipalRemainingBlankCondition,"",IF(_xlpm.IsPrincipalRemainingZeroCondition,"",_xlpm.InterestCalculation))),
_xlpm.Calculation
)</f>
        <v/>
      </c>
      <c r="G577" s="100" t="str">
        <f t="shared" si="56"/>
        <v/>
      </c>
      <c r="H577" s="100" t="str">
        <f t="shared" si="57"/>
        <v/>
      </c>
      <c r="I577" s="100" t="str">
        <f t="shared" si="58"/>
        <v/>
      </c>
      <c r="J577" s="100" t="str">
        <f t="shared" si="59"/>
        <v/>
      </c>
      <c r="K577" s="100" t="str">
        <f t="shared" si="62"/>
        <v/>
      </c>
      <c r="N577" s="100"/>
    </row>
    <row r="578" spans="2:14" x14ac:dyDescent="0.3">
      <c r="B578" s="116" t="str">
        <f t="shared" si="60"/>
        <v/>
      </c>
      <c r="C578" s="152" t="str">
        <f>IF(ISBLANK($A578),"",'Variable Rate Mortgage Schedule'!$C581)</f>
        <v/>
      </c>
      <c r="D578" s="153" t="str">
        <f>_xlfn.LET(
_xlpm.Payment,IF(OR($C578&lt;&gt;$C577,$C577=""),-PMT($C578/12,COUNT($A578:$A$625),$H577),$D577),
_xlpm.IsPrincipalRemainingZeroCondition,ROUND($H577,2)=0,
_xlpm.IsPrincipalRemainingBlankCondition,$H577="",
_xlpm.IsPeriodBlankCondition,ISBLANK($A578),
_xlpm.Calculation,IF(_xlpm.IsPeriodBlankCondition,"",IF(_xlpm.IsPrincipalRemainingBlankCondition,"",IF(_xlpm.IsPrincipalRemainingZeroCondition,"",_xlpm.Payment))),
_xlpm.Calculation
)</f>
        <v/>
      </c>
      <c r="E578" s="100" t="str">
        <f t="shared" si="61"/>
        <v/>
      </c>
      <c r="F578" s="100" t="str" cm="1">
        <f t="array" ref="F578">_xlfn.LET(
_xlpm.InterestCalculation,$H577*($C578/12),
_xlpm.IsPrincipalRemainingZeroCondition,ROUND($H577,2)=0,
_xlpm.IsPrincipalRemainingBlankCondition,$H577="",
_xlpm.IsPeriodBlankCondition,ISBLANK($A578),
_xlpm.Calculation,IF(_xlpm.IsPeriodBlankCondition,"",IF(_xlpm.IsPrincipalRemainingBlankCondition,"",IF(_xlpm.IsPrincipalRemainingZeroCondition,"",_xlpm.InterestCalculation))),
_xlpm.Calculation
)</f>
        <v/>
      </c>
      <c r="G578" s="100" t="str">
        <f t="shared" si="56"/>
        <v/>
      </c>
      <c r="H578" s="100" t="str">
        <f t="shared" si="57"/>
        <v/>
      </c>
      <c r="I578" s="100" t="str">
        <f t="shared" si="58"/>
        <v/>
      </c>
      <c r="J578" s="100" t="str">
        <f t="shared" si="59"/>
        <v/>
      </c>
      <c r="K578" s="100" t="str">
        <f t="shared" si="62"/>
        <v/>
      </c>
      <c r="N578" s="100"/>
    </row>
    <row r="579" spans="2:14" x14ac:dyDescent="0.3">
      <c r="B579" s="116" t="str">
        <f t="shared" si="60"/>
        <v/>
      </c>
      <c r="C579" s="152" t="str">
        <f>IF(ISBLANK($A579),"",'Variable Rate Mortgage Schedule'!$C582)</f>
        <v/>
      </c>
      <c r="D579" s="153" t="str">
        <f>_xlfn.LET(
_xlpm.Payment,IF(OR($C579&lt;&gt;$C578,$C578=""),-PMT($C579/12,COUNT($A579:$A$625),$H578),$D578),
_xlpm.IsPrincipalRemainingZeroCondition,ROUND($H578,2)=0,
_xlpm.IsPrincipalRemainingBlankCondition,$H578="",
_xlpm.IsPeriodBlankCondition,ISBLANK($A579),
_xlpm.Calculation,IF(_xlpm.IsPeriodBlankCondition,"",IF(_xlpm.IsPrincipalRemainingBlankCondition,"",IF(_xlpm.IsPrincipalRemainingZeroCondition,"",_xlpm.Payment))),
_xlpm.Calculation
)</f>
        <v/>
      </c>
      <c r="E579" s="100" t="str">
        <f t="shared" si="61"/>
        <v/>
      </c>
      <c r="F579" s="100" t="str" cm="1">
        <f t="array" ref="F579">_xlfn.LET(
_xlpm.InterestCalculation,$H578*($C579/12),
_xlpm.IsPrincipalRemainingZeroCondition,ROUND($H578,2)=0,
_xlpm.IsPrincipalRemainingBlankCondition,$H578="",
_xlpm.IsPeriodBlankCondition,ISBLANK($A579),
_xlpm.Calculation,IF(_xlpm.IsPeriodBlankCondition,"",IF(_xlpm.IsPrincipalRemainingBlankCondition,"",IF(_xlpm.IsPrincipalRemainingZeroCondition,"",_xlpm.InterestCalculation))),
_xlpm.Calculation
)</f>
        <v/>
      </c>
      <c r="G579" s="100" t="str">
        <f t="shared" si="56"/>
        <v/>
      </c>
      <c r="H579" s="100" t="str">
        <f t="shared" si="57"/>
        <v/>
      </c>
      <c r="I579" s="100" t="str">
        <f t="shared" si="58"/>
        <v/>
      </c>
      <c r="J579" s="100" t="str">
        <f t="shared" si="59"/>
        <v/>
      </c>
      <c r="K579" s="100" t="str">
        <f t="shared" si="62"/>
        <v/>
      </c>
      <c r="N579" s="100"/>
    </row>
    <row r="580" spans="2:14" x14ac:dyDescent="0.3">
      <c r="B580" s="116" t="str">
        <f t="shared" si="60"/>
        <v/>
      </c>
      <c r="C580" s="152" t="str">
        <f>IF(ISBLANK($A580),"",'Variable Rate Mortgage Schedule'!$C583)</f>
        <v/>
      </c>
      <c r="D580" s="153" t="str">
        <f>_xlfn.LET(
_xlpm.Payment,IF(OR($C580&lt;&gt;$C579,$C579=""),-PMT($C580/12,COUNT($A580:$A$625),$H579),$D579),
_xlpm.IsPrincipalRemainingZeroCondition,ROUND($H579,2)=0,
_xlpm.IsPrincipalRemainingBlankCondition,$H579="",
_xlpm.IsPeriodBlankCondition,ISBLANK($A580),
_xlpm.Calculation,IF(_xlpm.IsPeriodBlankCondition,"",IF(_xlpm.IsPrincipalRemainingBlankCondition,"",IF(_xlpm.IsPrincipalRemainingZeroCondition,"",_xlpm.Payment))),
_xlpm.Calculation
)</f>
        <v/>
      </c>
      <c r="E580" s="100" t="str">
        <f t="shared" si="61"/>
        <v/>
      </c>
      <c r="F580" s="100" t="str" cm="1">
        <f t="array" ref="F580">_xlfn.LET(
_xlpm.InterestCalculation,$H579*($C580/12),
_xlpm.IsPrincipalRemainingZeroCondition,ROUND($H579,2)=0,
_xlpm.IsPrincipalRemainingBlankCondition,$H579="",
_xlpm.IsPeriodBlankCondition,ISBLANK($A580),
_xlpm.Calculation,IF(_xlpm.IsPeriodBlankCondition,"",IF(_xlpm.IsPrincipalRemainingBlankCondition,"",IF(_xlpm.IsPrincipalRemainingZeroCondition,"",_xlpm.InterestCalculation))),
_xlpm.Calculation
)</f>
        <v/>
      </c>
      <c r="G580" s="100" t="str">
        <f t="shared" si="56"/>
        <v/>
      </c>
      <c r="H580" s="100" t="str">
        <f t="shared" si="57"/>
        <v/>
      </c>
      <c r="I580" s="100" t="str">
        <f t="shared" si="58"/>
        <v/>
      </c>
      <c r="J580" s="100" t="str">
        <f t="shared" si="59"/>
        <v/>
      </c>
      <c r="K580" s="100" t="str">
        <f t="shared" si="62"/>
        <v/>
      </c>
      <c r="N580" s="100"/>
    </row>
    <row r="581" spans="2:14" x14ac:dyDescent="0.3">
      <c r="B581" s="116" t="str">
        <f t="shared" si="60"/>
        <v/>
      </c>
      <c r="C581" s="152" t="str">
        <f>IF(ISBLANK($A581),"",'Variable Rate Mortgage Schedule'!$C584)</f>
        <v/>
      </c>
      <c r="D581" s="153" t="str">
        <f>_xlfn.LET(
_xlpm.Payment,IF(OR($C581&lt;&gt;$C580,$C580=""),-PMT($C581/12,COUNT($A581:$A$625),$H580),$D580),
_xlpm.IsPrincipalRemainingZeroCondition,ROUND($H580,2)=0,
_xlpm.IsPrincipalRemainingBlankCondition,$H580="",
_xlpm.IsPeriodBlankCondition,ISBLANK($A581),
_xlpm.Calculation,IF(_xlpm.IsPeriodBlankCondition,"",IF(_xlpm.IsPrincipalRemainingBlankCondition,"",IF(_xlpm.IsPrincipalRemainingZeroCondition,"",_xlpm.Payment))),
_xlpm.Calculation
)</f>
        <v/>
      </c>
      <c r="E581" s="100" t="str">
        <f t="shared" si="61"/>
        <v/>
      </c>
      <c r="F581" s="100" t="str" cm="1">
        <f t="array" ref="F581">_xlfn.LET(
_xlpm.InterestCalculation,$H580*($C581/12),
_xlpm.IsPrincipalRemainingZeroCondition,ROUND($H580,2)=0,
_xlpm.IsPrincipalRemainingBlankCondition,$H580="",
_xlpm.IsPeriodBlankCondition,ISBLANK($A581),
_xlpm.Calculation,IF(_xlpm.IsPeriodBlankCondition,"",IF(_xlpm.IsPrincipalRemainingBlankCondition,"",IF(_xlpm.IsPrincipalRemainingZeroCondition,"",_xlpm.InterestCalculation))),
_xlpm.Calculation
)</f>
        <v/>
      </c>
      <c r="G581" s="100" t="str">
        <f t="shared" si="56"/>
        <v/>
      </c>
      <c r="H581" s="100" t="str">
        <f t="shared" si="57"/>
        <v/>
      </c>
      <c r="I581" s="100" t="str">
        <f t="shared" si="58"/>
        <v/>
      </c>
      <c r="J581" s="100" t="str">
        <f t="shared" si="59"/>
        <v/>
      </c>
      <c r="K581" s="100" t="str">
        <f t="shared" si="62"/>
        <v/>
      </c>
      <c r="N581" s="100"/>
    </row>
    <row r="582" spans="2:14" x14ac:dyDescent="0.3">
      <c r="B582" s="116" t="str">
        <f t="shared" si="60"/>
        <v/>
      </c>
      <c r="C582" s="152" t="str">
        <f>IF(ISBLANK($A582),"",'Variable Rate Mortgage Schedule'!$C585)</f>
        <v/>
      </c>
      <c r="D582" s="153" t="str">
        <f>_xlfn.LET(
_xlpm.Payment,IF(OR($C582&lt;&gt;$C581,$C581=""),-PMT($C582/12,COUNT($A582:$A$625),$H581),$D581),
_xlpm.IsPrincipalRemainingZeroCondition,ROUND($H581,2)=0,
_xlpm.IsPrincipalRemainingBlankCondition,$H581="",
_xlpm.IsPeriodBlankCondition,ISBLANK($A582),
_xlpm.Calculation,IF(_xlpm.IsPeriodBlankCondition,"",IF(_xlpm.IsPrincipalRemainingBlankCondition,"",IF(_xlpm.IsPrincipalRemainingZeroCondition,"",_xlpm.Payment))),
_xlpm.Calculation
)</f>
        <v/>
      </c>
      <c r="E582" s="100" t="str">
        <f t="shared" si="61"/>
        <v/>
      </c>
      <c r="F582" s="100" t="str" cm="1">
        <f t="array" ref="F582">_xlfn.LET(
_xlpm.InterestCalculation,$H581*($C582/12),
_xlpm.IsPrincipalRemainingZeroCondition,ROUND($H581,2)=0,
_xlpm.IsPrincipalRemainingBlankCondition,$H581="",
_xlpm.IsPeriodBlankCondition,ISBLANK($A582),
_xlpm.Calculation,IF(_xlpm.IsPeriodBlankCondition,"",IF(_xlpm.IsPrincipalRemainingBlankCondition,"",IF(_xlpm.IsPrincipalRemainingZeroCondition,"",_xlpm.InterestCalculation))),
_xlpm.Calculation
)</f>
        <v/>
      </c>
      <c r="G582" s="100" t="str">
        <f t="shared" si="56"/>
        <v/>
      </c>
      <c r="H582" s="100" t="str">
        <f t="shared" si="57"/>
        <v/>
      </c>
      <c r="I582" s="100" t="str">
        <f t="shared" si="58"/>
        <v/>
      </c>
      <c r="J582" s="100" t="str">
        <f t="shared" si="59"/>
        <v/>
      </c>
      <c r="K582" s="100" t="str">
        <f t="shared" si="62"/>
        <v/>
      </c>
      <c r="N582" s="100"/>
    </row>
    <row r="583" spans="2:14" x14ac:dyDescent="0.3">
      <c r="B583" s="116" t="str">
        <f t="shared" si="60"/>
        <v/>
      </c>
      <c r="C583" s="152" t="str">
        <f>IF(ISBLANK($A583),"",'Variable Rate Mortgage Schedule'!$C586)</f>
        <v/>
      </c>
      <c r="D583" s="153" t="str">
        <f>_xlfn.LET(
_xlpm.Payment,IF(OR($C583&lt;&gt;$C582,$C582=""),-PMT($C583/12,COUNT($A583:$A$625),$H582),$D582),
_xlpm.IsPrincipalRemainingZeroCondition,ROUND($H582,2)=0,
_xlpm.IsPrincipalRemainingBlankCondition,$H582="",
_xlpm.IsPeriodBlankCondition,ISBLANK($A583),
_xlpm.Calculation,IF(_xlpm.IsPeriodBlankCondition,"",IF(_xlpm.IsPrincipalRemainingBlankCondition,"",IF(_xlpm.IsPrincipalRemainingZeroCondition,"",_xlpm.Payment))),
_xlpm.Calculation
)</f>
        <v/>
      </c>
      <c r="E583" s="100" t="str">
        <f t="shared" si="61"/>
        <v/>
      </c>
      <c r="F583" s="100" t="str" cm="1">
        <f t="array" ref="F583">_xlfn.LET(
_xlpm.InterestCalculation,$H582*($C583/12),
_xlpm.IsPrincipalRemainingZeroCondition,ROUND($H582,2)=0,
_xlpm.IsPrincipalRemainingBlankCondition,$H582="",
_xlpm.IsPeriodBlankCondition,ISBLANK($A583),
_xlpm.Calculation,IF(_xlpm.IsPeriodBlankCondition,"",IF(_xlpm.IsPrincipalRemainingBlankCondition,"",IF(_xlpm.IsPrincipalRemainingZeroCondition,"",_xlpm.InterestCalculation))),
_xlpm.Calculation
)</f>
        <v/>
      </c>
      <c r="G583" s="100" t="str">
        <f t="shared" si="56"/>
        <v/>
      </c>
      <c r="H583" s="100" t="str">
        <f t="shared" si="57"/>
        <v/>
      </c>
      <c r="I583" s="100" t="str">
        <f t="shared" si="58"/>
        <v/>
      </c>
      <c r="J583" s="100" t="str">
        <f t="shared" si="59"/>
        <v/>
      </c>
      <c r="K583" s="100" t="str">
        <f t="shared" si="62"/>
        <v/>
      </c>
      <c r="N583" s="100"/>
    </row>
    <row r="584" spans="2:14" x14ac:dyDescent="0.3">
      <c r="B584" s="116" t="str">
        <f t="shared" si="60"/>
        <v/>
      </c>
      <c r="C584" s="152" t="str">
        <f>IF(ISBLANK($A584),"",'Variable Rate Mortgage Schedule'!$C587)</f>
        <v/>
      </c>
      <c r="D584" s="153" t="str">
        <f>_xlfn.LET(
_xlpm.Payment,IF(OR($C584&lt;&gt;$C583,$C583=""),-PMT($C584/12,COUNT($A584:$A$625),$H583),$D583),
_xlpm.IsPrincipalRemainingZeroCondition,ROUND($H583,2)=0,
_xlpm.IsPrincipalRemainingBlankCondition,$H583="",
_xlpm.IsPeriodBlankCondition,ISBLANK($A584),
_xlpm.Calculation,IF(_xlpm.IsPeriodBlankCondition,"",IF(_xlpm.IsPrincipalRemainingBlankCondition,"",IF(_xlpm.IsPrincipalRemainingZeroCondition,"",_xlpm.Payment))),
_xlpm.Calculation
)</f>
        <v/>
      </c>
      <c r="E584" s="100" t="str">
        <f t="shared" si="61"/>
        <v/>
      </c>
      <c r="F584" s="100" t="str" cm="1">
        <f t="array" ref="F584">_xlfn.LET(
_xlpm.InterestCalculation,$H583*($C584/12),
_xlpm.IsPrincipalRemainingZeroCondition,ROUND($H583,2)=0,
_xlpm.IsPrincipalRemainingBlankCondition,$H583="",
_xlpm.IsPeriodBlankCondition,ISBLANK($A584),
_xlpm.Calculation,IF(_xlpm.IsPeriodBlankCondition,"",IF(_xlpm.IsPrincipalRemainingBlankCondition,"",IF(_xlpm.IsPrincipalRemainingZeroCondition,"",_xlpm.InterestCalculation))),
_xlpm.Calculation
)</f>
        <v/>
      </c>
      <c r="G584" s="100" t="str">
        <f t="shared" si="56"/>
        <v/>
      </c>
      <c r="H584" s="100" t="str">
        <f t="shared" si="57"/>
        <v/>
      </c>
      <c r="I584" s="100" t="str">
        <f t="shared" si="58"/>
        <v/>
      </c>
      <c r="J584" s="100" t="str">
        <f t="shared" si="59"/>
        <v/>
      </c>
      <c r="K584" s="100" t="str">
        <f t="shared" si="62"/>
        <v/>
      </c>
      <c r="N584" s="100"/>
    </row>
    <row r="585" spans="2:14" x14ac:dyDescent="0.3">
      <c r="B585" s="116" t="str">
        <f t="shared" si="60"/>
        <v/>
      </c>
      <c r="C585" s="152" t="str">
        <f>IF(ISBLANK($A585),"",'Variable Rate Mortgage Schedule'!$C588)</f>
        <v/>
      </c>
      <c r="D585" s="153" t="str">
        <f>_xlfn.LET(
_xlpm.Payment,IF(OR($C585&lt;&gt;$C584,$C584=""),-PMT($C585/12,COUNT($A585:$A$625),$H584),$D584),
_xlpm.IsPrincipalRemainingZeroCondition,ROUND($H584,2)=0,
_xlpm.IsPrincipalRemainingBlankCondition,$H584="",
_xlpm.IsPeriodBlankCondition,ISBLANK($A585),
_xlpm.Calculation,IF(_xlpm.IsPeriodBlankCondition,"",IF(_xlpm.IsPrincipalRemainingBlankCondition,"",IF(_xlpm.IsPrincipalRemainingZeroCondition,"",_xlpm.Payment))),
_xlpm.Calculation
)</f>
        <v/>
      </c>
      <c r="E585" s="100" t="str">
        <f t="shared" si="61"/>
        <v/>
      </c>
      <c r="F585" s="100" t="str" cm="1">
        <f t="array" ref="F585">_xlfn.LET(
_xlpm.InterestCalculation,$H584*($C585/12),
_xlpm.IsPrincipalRemainingZeroCondition,ROUND($H584,2)=0,
_xlpm.IsPrincipalRemainingBlankCondition,$H584="",
_xlpm.IsPeriodBlankCondition,ISBLANK($A585),
_xlpm.Calculation,IF(_xlpm.IsPeriodBlankCondition,"",IF(_xlpm.IsPrincipalRemainingBlankCondition,"",IF(_xlpm.IsPrincipalRemainingZeroCondition,"",_xlpm.InterestCalculation))),
_xlpm.Calculation
)</f>
        <v/>
      </c>
      <c r="G585" s="100" t="str">
        <f t="shared" si="56"/>
        <v/>
      </c>
      <c r="H585" s="100" t="str">
        <f t="shared" si="57"/>
        <v/>
      </c>
      <c r="I585" s="100" t="str">
        <f t="shared" si="58"/>
        <v/>
      </c>
      <c r="J585" s="100" t="str">
        <f t="shared" si="59"/>
        <v/>
      </c>
      <c r="K585" s="100" t="str">
        <f t="shared" si="62"/>
        <v/>
      </c>
      <c r="N585" s="100"/>
    </row>
    <row r="586" spans="2:14" x14ac:dyDescent="0.3">
      <c r="B586" s="116" t="str">
        <f t="shared" si="60"/>
        <v/>
      </c>
      <c r="C586" s="152" t="str">
        <f>IF(ISBLANK($A586),"",'Variable Rate Mortgage Schedule'!$C589)</f>
        <v/>
      </c>
      <c r="D586" s="153" t="str">
        <f>_xlfn.LET(
_xlpm.Payment,IF(OR($C586&lt;&gt;$C585,$C585=""),-PMT($C586/12,COUNT($A586:$A$625),$H585),$D585),
_xlpm.IsPrincipalRemainingZeroCondition,ROUND($H585,2)=0,
_xlpm.IsPrincipalRemainingBlankCondition,$H585="",
_xlpm.IsPeriodBlankCondition,ISBLANK($A586),
_xlpm.Calculation,IF(_xlpm.IsPeriodBlankCondition,"",IF(_xlpm.IsPrincipalRemainingBlankCondition,"",IF(_xlpm.IsPrincipalRemainingZeroCondition,"",_xlpm.Payment))),
_xlpm.Calculation
)</f>
        <v/>
      </c>
      <c r="E586" s="100" t="str">
        <f t="shared" si="61"/>
        <v/>
      </c>
      <c r="F586" s="100" t="str" cm="1">
        <f t="array" ref="F586">_xlfn.LET(
_xlpm.InterestCalculation,$H585*($C586/12),
_xlpm.IsPrincipalRemainingZeroCondition,ROUND($H585,2)=0,
_xlpm.IsPrincipalRemainingBlankCondition,$H585="",
_xlpm.IsPeriodBlankCondition,ISBLANK($A586),
_xlpm.Calculation,IF(_xlpm.IsPeriodBlankCondition,"",IF(_xlpm.IsPrincipalRemainingBlankCondition,"",IF(_xlpm.IsPrincipalRemainingZeroCondition,"",_xlpm.InterestCalculation))),
_xlpm.Calculation
)</f>
        <v/>
      </c>
      <c r="G586" s="100" t="str">
        <f t="shared" si="56"/>
        <v/>
      </c>
      <c r="H586" s="100" t="str">
        <f t="shared" si="57"/>
        <v/>
      </c>
      <c r="I586" s="100" t="str">
        <f t="shared" si="58"/>
        <v/>
      </c>
      <c r="J586" s="100" t="str">
        <f t="shared" si="59"/>
        <v/>
      </c>
      <c r="K586" s="100" t="str">
        <f t="shared" si="62"/>
        <v/>
      </c>
      <c r="N586" s="100"/>
    </row>
    <row r="587" spans="2:14" x14ac:dyDescent="0.3">
      <c r="B587" s="116" t="str">
        <f t="shared" si="60"/>
        <v/>
      </c>
      <c r="C587" s="152" t="str">
        <f>IF(ISBLANK($A587),"",'Variable Rate Mortgage Schedule'!$C590)</f>
        <v/>
      </c>
      <c r="D587" s="153" t="str">
        <f>_xlfn.LET(
_xlpm.Payment,IF(OR($C587&lt;&gt;$C586,$C586=""),-PMT($C587/12,COUNT($A587:$A$625),$H586),$D586),
_xlpm.IsPrincipalRemainingZeroCondition,ROUND($H586,2)=0,
_xlpm.IsPrincipalRemainingBlankCondition,$H586="",
_xlpm.IsPeriodBlankCondition,ISBLANK($A587),
_xlpm.Calculation,IF(_xlpm.IsPeriodBlankCondition,"",IF(_xlpm.IsPrincipalRemainingBlankCondition,"",IF(_xlpm.IsPrincipalRemainingZeroCondition,"",_xlpm.Payment))),
_xlpm.Calculation
)</f>
        <v/>
      </c>
      <c r="E587" s="100" t="str">
        <f t="shared" si="61"/>
        <v/>
      </c>
      <c r="F587" s="100" t="str" cm="1">
        <f t="array" ref="F587">_xlfn.LET(
_xlpm.InterestCalculation,$H586*($C587/12),
_xlpm.IsPrincipalRemainingZeroCondition,ROUND($H586,2)=0,
_xlpm.IsPrincipalRemainingBlankCondition,$H586="",
_xlpm.IsPeriodBlankCondition,ISBLANK($A587),
_xlpm.Calculation,IF(_xlpm.IsPeriodBlankCondition,"",IF(_xlpm.IsPrincipalRemainingBlankCondition,"",IF(_xlpm.IsPrincipalRemainingZeroCondition,"",_xlpm.InterestCalculation))),
_xlpm.Calculation
)</f>
        <v/>
      </c>
      <c r="G587" s="100" t="str">
        <f t="shared" si="56"/>
        <v/>
      </c>
      <c r="H587" s="100" t="str">
        <f t="shared" si="57"/>
        <v/>
      </c>
      <c r="I587" s="100" t="str">
        <f t="shared" si="58"/>
        <v/>
      </c>
      <c r="J587" s="100" t="str">
        <f t="shared" si="59"/>
        <v/>
      </c>
      <c r="K587" s="100" t="str">
        <f t="shared" si="62"/>
        <v/>
      </c>
      <c r="N587" s="100"/>
    </row>
    <row r="588" spans="2:14" x14ac:dyDescent="0.3">
      <c r="B588" s="116" t="str">
        <f t="shared" si="60"/>
        <v/>
      </c>
      <c r="C588" s="152" t="str">
        <f>IF(ISBLANK($A588),"",'Variable Rate Mortgage Schedule'!$C591)</f>
        <v/>
      </c>
      <c r="D588" s="153" t="str">
        <f>_xlfn.LET(
_xlpm.Payment,IF(OR($C588&lt;&gt;$C587,$C587=""),-PMT($C588/12,COUNT($A588:$A$625),$H587),$D587),
_xlpm.IsPrincipalRemainingZeroCondition,ROUND($H587,2)=0,
_xlpm.IsPrincipalRemainingBlankCondition,$H587="",
_xlpm.IsPeriodBlankCondition,ISBLANK($A588),
_xlpm.Calculation,IF(_xlpm.IsPeriodBlankCondition,"",IF(_xlpm.IsPrincipalRemainingBlankCondition,"",IF(_xlpm.IsPrincipalRemainingZeroCondition,"",_xlpm.Payment))),
_xlpm.Calculation
)</f>
        <v/>
      </c>
      <c r="E588" s="100" t="str">
        <f t="shared" si="61"/>
        <v/>
      </c>
      <c r="F588" s="100" t="str" cm="1">
        <f t="array" ref="F588">_xlfn.LET(
_xlpm.InterestCalculation,$H587*($C588/12),
_xlpm.IsPrincipalRemainingZeroCondition,ROUND($H587,2)=0,
_xlpm.IsPrincipalRemainingBlankCondition,$H587="",
_xlpm.IsPeriodBlankCondition,ISBLANK($A588),
_xlpm.Calculation,IF(_xlpm.IsPeriodBlankCondition,"",IF(_xlpm.IsPrincipalRemainingBlankCondition,"",IF(_xlpm.IsPrincipalRemainingZeroCondition,"",_xlpm.InterestCalculation))),
_xlpm.Calculation
)</f>
        <v/>
      </c>
      <c r="G588" s="100" t="str">
        <f t="shared" si="56"/>
        <v/>
      </c>
      <c r="H588" s="100" t="str">
        <f t="shared" si="57"/>
        <v/>
      </c>
      <c r="I588" s="100" t="str">
        <f t="shared" si="58"/>
        <v/>
      </c>
      <c r="J588" s="100" t="str">
        <f t="shared" si="59"/>
        <v/>
      </c>
      <c r="K588" s="100" t="str">
        <f t="shared" si="62"/>
        <v/>
      </c>
      <c r="N588" s="100"/>
    </row>
    <row r="589" spans="2:14" x14ac:dyDescent="0.3">
      <c r="B589" s="116" t="str">
        <f t="shared" si="60"/>
        <v/>
      </c>
      <c r="C589" s="152" t="str">
        <f>IF(ISBLANK($A589),"",'Variable Rate Mortgage Schedule'!$C592)</f>
        <v/>
      </c>
      <c r="D589" s="153" t="str">
        <f>_xlfn.LET(
_xlpm.Payment,IF(OR($C589&lt;&gt;$C588,$C588=""),-PMT($C589/12,COUNT($A589:$A$625),$H588),$D588),
_xlpm.IsPrincipalRemainingZeroCondition,ROUND($H588,2)=0,
_xlpm.IsPrincipalRemainingBlankCondition,$H588="",
_xlpm.IsPeriodBlankCondition,ISBLANK($A589),
_xlpm.Calculation,IF(_xlpm.IsPeriodBlankCondition,"",IF(_xlpm.IsPrincipalRemainingBlankCondition,"",IF(_xlpm.IsPrincipalRemainingZeroCondition,"",_xlpm.Payment))),
_xlpm.Calculation
)</f>
        <v/>
      </c>
      <c r="E589" s="100" t="str">
        <f t="shared" si="61"/>
        <v/>
      </c>
      <c r="F589" s="100" t="str" cm="1">
        <f t="array" ref="F589">_xlfn.LET(
_xlpm.InterestCalculation,$H588*($C589/12),
_xlpm.IsPrincipalRemainingZeroCondition,ROUND($H588,2)=0,
_xlpm.IsPrincipalRemainingBlankCondition,$H588="",
_xlpm.IsPeriodBlankCondition,ISBLANK($A589),
_xlpm.Calculation,IF(_xlpm.IsPeriodBlankCondition,"",IF(_xlpm.IsPrincipalRemainingBlankCondition,"",IF(_xlpm.IsPrincipalRemainingZeroCondition,"",_xlpm.InterestCalculation))),
_xlpm.Calculation
)</f>
        <v/>
      </c>
      <c r="G589" s="100" t="str">
        <f t="shared" si="56"/>
        <v/>
      </c>
      <c r="H589" s="100" t="str">
        <f t="shared" si="57"/>
        <v/>
      </c>
      <c r="I589" s="100" t="str">
        <f t="shared" si="58"/>
        <v/>
      </c>
      <c r="J589" s="100" t="str">
        <f t="shared" si="59"/>
        <v/>
      </c>
      <c r="K589" s="100" t="str">
        <f t="shared" si="62"/>
        <v/>
      </c>
      <c r="N589" s="100"/>
    </row>
    <row r="590" spans="2:14" x14ac:dyDescent="0.3">
      <c r="B590" s="116" t="str">
        <f t="shared" si="60"/>
        <v/>
      </c>
      <c r="C590" s="152" t="str">
        <f>IF(ISBLANK($A590),"",'Variable Rate Mortgage Schedule'!$C593)</f>
        <v/>
      </c>
      <c r="D590" s="153" t="str">
        <f>_xlfn.LET(
_xlpm.Payment,IF(OR($C590&lt;&gt;$C589,$C589=""),-PMT($C590/12,COUNT($A590:$A$625),$H589),$D589),
_xlpm.IsPrincipalRemainingZeroCondition,ROUND($H589,2)=0,
_xlpm.IsPrincipalRemainingBlankCondition,$H589="",
_xlpm.IsPeriodBlankCondition,ISBLANK($A590),
_xlpm.Calculation,IF(_xlpm.IsPeriodBlankCondition,"",IF(_xlpm.IsPrincipalRemainingBlankCondition,"",IF(_xlpm.IsPrincipalRemainingZeroCondition,"",_xlpm.Payment))),
_xlpm.Calculation
)</f>
        <v/>
      </c>
      <c r="E590" s="100" t="str">
        <f t="shared" si="61"/>
        <v/>
      </c>
      <c r="F590" s="100" t="str" cm="1">
        <f t="array" ref="F590">_xlfn.LET(
_xlpm.InterestCalculation,$H589*($C590/12),
_xlpm.IsPrincipalRemainingZeroCondition,ROUND($H589,2)=0,
_xlpm.IsPrincipalRemainingBlankCondition,$H589="",
_xlpm.IsPeriodBlankCondition,ISBLANK($A590),
_xlpm.Calculation,IF(_xlpm.IsPeriodBlankCondition,"",IF(_xlpm.IsPrincipalRemainingBlankCondition,"",IF(_xlpm.IsPrincipalRemainingZeroCondition,"",_xlpm.InterestCalculation))),
_xlpm.Calculation
)</f>
        <v/>
      </c>
      <c r="G590" s="100" t="str">
        <f t="shared" si="56"/>
        <v/>
      </c>
      <c r="H590" s="100" t="str">
        <f t="shared" si="57"/>
        <v/>
      </c>
      <c r="I590" s="100" t="str">
        <f t="shared" si="58"/>
        <v/>
      </c>
      <c r="J590" s="100" t="str">
        <f t="shared" si="59"/>
        <v/>
      </c>
      <c r="K590" s="100" t="str">
        <f t="shared" si="62"/>
        <v/>
      </c>
      <c r="N590" s="100"/>
    </row>
    <row r="591" spans="2:14" x14ac:dyDescent="0.3">
      <c r="B591" s="116" t="str">
        <f t="shared" si="60"/>
        <v/>
      </c>
      <c r="C591" s="152" t="str">
        <f>IF(ISBLANK($A591),"",'Variable Rate Mortgage Schedule'!$C594)</f>
        <v/>
      </c>
      <c r="D591" s="153" t="str">
        <f>_xlfn.LET(
_xlpm.Payment,IF(OR($C591&lt;&gt;$C590,$C590=""),-PMT($C591/12,COUNT($A591:$A$625),$H590),$D590),
_xlpm.IsPrincipalRemainingZeroCondition,ROUND($H590,2)=0,
_xlpm.IsPrincipalRemainingBlankCondition,$H590="",
_xlpm.IsPeriodBlankCondition,ISBLANK($A591),
_xlpm.Calculation,IF(_xlpm.IsPeriodBlankCondition,"",IF(_xlpm.IsPrincipalRemainingBlankCondition,"",IF(_xlpm.IsPrincipalRemainingZeroCondition,"",_xlpm.Payment))),
_xlpm.Calculation
)</f>
        <v/>
      </c>
      <c r="E591" s="100" t="str">
        <f t="shared" si="61"/>
        <v/>
      </c>
      <c r="F591" s="100" t="str" cm="1">
        <f t="array" ref="F591">_xlfn.LET(
_xlpm.InterestCalculation,$H590*($C591/12),
_xlpm.IsPrincipalRemainingZeroCondition,ROUND($H590,2)=0,
_xlpm.IsPrincipalRemainingBlankCondition,$H590="",
_xlpm.IsPeriodBlankCondition,ISBLANK($A591),
_xlpm.Calculation,IF(_xlpm.IsPeriodBlankCondition,"",IF(_xlpm.IsPrincipalRemainingBlankCondition,"",IF(_xlpm.IsPrincipalRemainingZeroCondition,"",_xlpm.InterestCalculation))),
_xlpm.Calculation
)</f>
        <v/>
      </c>
      <c r="G591" s="100" t="str">
        <f t="shared" si="56"/>
        <v/>
      </c>
      <c r="H591" s="100" t="str">
        <f t="shared" si="57"/>
        <v/>
      </c>
      <c r="I591" s="100" t="str">
        <f t="shared" si="58"/>
        <v/>
      </c>
      <c r="J591" s="100" t="str">
        <f t="shared" si="59"/>
        <v/>
      </c>
      <c r="K591" s="100" t="str">
        <f t="shared" si="62"/>
        <v/>
      </c>
      <c r="N591" s="100"/>
    </row>
    <row r="592" spans="2:14" x14ac:dyDescent="0.3">
      <c r="B592" s="116" t="str">
        <f t="shared" si="60"/>
        <v/>
      </c>
      <c r="C592" s="152" t="str">
        <f>IF(ISBLANK($A592),"",'Variable Rate Mortgage Schedule'!$C595)</f>
        <v/>
      </c>
      <c r="D592" s="153" t="str">
        <f>_xlfn.LET(
_xlpm.Payment,IF(OR($C592&lt;&gt;$C591,$C591=""),-PMT($C592/12,COUNT($A592:$A$625),$H591),$D591),
_xlpm.IsPrincipalRemainingZeroCondition,ROUND($H591,2)=0,
_xlpm.IsPrincipalRemainingBlankCondition,$H591="",
_xlpm.IsPeriodBlankCondition,ISBLANK($A592),
_xlpm.Calculation,IF(_xlpm.IsPeriodBlankCondition,"",IF(_xlpm.IsPrincipalRemainingBlankCondition,"",IF(_xlpm.IsPrincipalRemainingZeroCondition,"",_xlpm.Payment))),
_xlpm.Calculation
)</f>
        <v/>
      </c>
      <c r="E592" s="100" t="str">
        <f t="shared" si="61"/>
        <v/>
      </c>
      <c r="F592" s="100" t="str" cm="1">
        <f t="array" ref="F592">_xlfn.LET(
_xlpm.InterestCalculation,$H591*($C592/12),
_xlpm.IsPrincipalRemainingZeroCondition,ROUND($H591,2)=0,
_xlpm.IsPrincipalRemainingBlankCondition,$H591="",
_xlpm.IsPeriodBlankCondition,ISBLANK($A592),
_xlpm.Calculation,IF(_xlpm.IsPeriodBlankCondition,"",IF(_xlpm.IsPrincipalRemainingBlankCondition,"",IF(_xlpm.IsPrincipalRemainingZeroCondition,"",_xlpm.InterestCalculation))),
_xlpm.Calculation
)</f>
        <v/>
      </c>
      <c r="G592" s="100" t="str">
        <f t="shared" si="56"/>
        <v/>
      </c>
      <c r="H592" s="100" t="str">
        <f t="shared" si="57"/>
        <v/>
      </c>
      <c r="I592" s="100" t="str">
        <f t="shared" si="58"/>
        <v/>
      </c>
      <c r="J592" s="100" t="str">
        <f t="shared" si="59"/>
        <v/>
      </c>
      <c r="K592" s="100" t="str">
        <f t="shared" si="62"/>
        <v/>
      </c>
      <c r="N592" s="100"/>
    </row>
    <row r="593" spans="2:14" x14ac:dyDescent="0.3">
      <c r="B593" s="116" t="str">
        <f t="shared" si="60"/>
        <v/>
      </c>
      <c r="C593" s="152" t="str">
        <f>IF(ISBLANK($A593),"",'Variable Rate Mortgage Schedule'!$C596)</f>
        <v/>
      </c>
      <c r="D593" s="153" t="str">
        <f>_xlfn.LET(
_xlpm.Payment,IF(OR($C593&lt;&gt;$C592,$C592=""),-PMT($C593/12,COUNT($A593:$A$625),$H592),$D592),
_xlpm.IsPrincipalRemainingZeroCondition,ROUND($H592,2)=0,
_xlpm.IsPrincipalRemainingBlankCondition,$H592="",
_xlpm.IsPeriodBlankCondition,ISBLANK($A593),
_xlpm.Calculation,IF(_xlpm.IsPeriodBlankCondition,"",IF(_xlpm.IsPrincipalRemainingBlankCondition,"",IF(_xlpm.IsPrincipalRemainingZeroCondition,"",_xlpm.Payment))),
_xlpm.Calculation
)</f>
        <v/>
      </c>
      <c r="E593" s="100" t="str">
        <f t="shared" si="61"/>
        <v/>
      </c>
      <c r="F593" s="100" t="str" cm="1">
        <f t="array" ref="F593">_xlfn.LET(
_xlpm.InterestCalculation,$H592*($C593/12),
_xlpm.IsPrincipalRemainingZeroCondition,ROUND($H592,2)=0,
_xlpm.IsPrincipalRemainingBlankCondition,$H592="",
_xlpm.IsPeriodBlankCondition,ISBLANK($A593),
_xlpm.Calculation,IF(_xlpm.IsPeriodBlankCondition,"",IF(_xlpm.IsPrincipalRemainingBlankCondition,"",IF(_xlpm.IsPrincipalRemainingZeroCondition,"",_xlpm.InterestCalculation))),
_xlpm.Calculation
)</f>
        <v/>
      </c>
      <c r="G593" s="100" t="str">
        <f t="shared" si="56"/>
        <v/>
      </c>
      <c r="H593" s="100" t="str">
        <f t="shared" si="57"/>
        <v/>
      </c>
      <c r="I593" s="100" t="str">
        <f t="shared" si="58"/>
        <v/>
      </c>
      <c r="J593" s="100" t="str">
        <f t="shared" si="59"/>
        <v/>
      </c>
      <c r="K593" s="100" t="str">
        <f t="shared" si="62"/>
        <v/>
      </c>
      <c r="N593" s="100"/>
    </row>
    <row r="594" spans="2:14" x14ac:dyDescent="0.3">
      <c r="B594" s="116" t="str">
        <f t="shared" si="60"/>
        <v/>
      </c>
      <c r="C594" s="152" t="str">
        <f>IF(ISBLANK($A594),"",'Variable Rate Mortgage Schedule'!$C597)</f>
        <v/>
      </c>
      <c r="D594" s="153" t="str">
        <f>_xlfn.LET(
_xlpm.Payment,IF(OR($C594&lt;&gt;$C593,$C593=""),-PMT($C594/12,COUNT($A594:$A$625),$H593),$D593),
_xlpm.IsPrincipalRemainingZeroCondition,ROUND($H593,2)=0,
_xlpm.IsPrincipalRemainingBlankCondition,$H593="",
_xlpm.IsPeriodBlankCondition,ISBLANK($A594),
_xlpm.Calculation,IF(_xlpm.IsPeriodBlankCondition,"",IF(_xlpm.IsPrincipalRemainingBlankCondition,"",IF(_xlpm.IsPrincipalRemainingZeroCondition,"",_xlpm.Payment))),
_xlpm.Calculation
)</f>
        <v/>
      </c>
      <c r="E594" s="100" t="str">
        <f t="shared" si="61"/>
        <v/>
      </c>
      <c r="F594" s="100" t="str" cm="1">
        <f t="array" ref="F594">_xlfn.LET(
_xlpm.InterestCalculation,$H593*($C594/12),
_xlpm.IsPrincipalRemainingZeroCondition,ROUND($H593,2)=0,
_xlpm.IsPrincipalRemainingBlankCondition,$H593="",
_xlpm.IsPeriodBlankCondition,ISBLANK($A594),
_xlpm.Calculation,IF(_xlpm.IsPeriodBlankCondition,"",IF(_xlpm.IsPrincipalRemainingBlankCondition,"",IF(_xlpm.IsPrincipalRemainingZeroCondition,"",_xlpm.InterestCalculation))),
_xlpm.Calculation
)</f>
        <v/>
      </c>
      <c r="G594" s="100" t="str">
        <f t="shared" si="56"/>
        <v/>
      </c>
      <c r="H594" s="100" t="str">
        <f t="shared" si="57"/>
        <v/>
      </c>
      <c r="I594" s="100" t="str">
        <f t="shared" si="58"/>
        <v/>
      </c>
      <c r="J594" s="100" t="str">
        <f t="shared" si="59"/>
        <v/>
      </c>
      <c r="K594" s="100" t="str">
        <f t="shared" si="62"/>
        <v/>
      </c>
      <c r="N594" s="100"/>
    </row>
    <row r="595" spans="2:14" x14ac:dyDescent="0.3">
      <c r="B595" s="116" t="str">
        <f t="shared" si="60"/>
        <v/>
      </c>
      <c r="C595" s="152" t="str">
        <f>IF(ISBLANK($A595),"",'Variable Rate Mortgage Schedule'!$C598)</f>
        <v/>
      </c>
      <c r="D595" s="153" t="str">
        <f>_xlfn.LET(
_xlpm.Payment,IF(OR($C595&lt;&gt;$C594,$C594=""),-PMT($C595/12,COUNT($A595:$A$625),$H594),$D594),
_xlpm.IsPrincipalRemainingZeroCondition,ROUND($H594,2)=0,
_xlpm.IsPrincipalRemainingBlankCondition,$H594="",
_xlpm.IsPeriodBlankCondition,ISBLANK($A595),
_xlpm.Calculation,IF(_xlpm.IsPeriodBlankCondition,"",IF(_xlpm.IsPrincipalRemainingBlankCondition,"",IF(_xlpm.IsPrincipalRemainingZeroCondition,"",_xlpm.Payment))),
_xlpm.Calculation
)</f>
        <v/>
      </c>
      <c r="E595" s="100" t="str">
        <f t="shared" si="61"/>
        <v/>
      </c>
      <c r="F595" s="100" t="str" cm="1">
        <f t="array" ref="F595">_xlfn.LET(
_xlpm.InterestCalculation,$H594*($C595/12),
_xlpm.IsPrincipalRemainingZeroCondition,ROUND($H594,2)=0,
_xlpm.IsPrincipalRemainingBlankCondition,$H594="",
_xlpm.IsPeriodBlankCondition,ISBLANK($A595),
_xlpm.Calculation,IF(_xlpm.IsPeriodBlankCondition,"",IF(_xlpm.IsPrincipalRemainingBlankCondition,"",IF(_xlpm.IsPrincipalRemainingZeroCondition,"",_xlpm.InterestCalculation))),
_xlpm.Calculation
)</f>
        <v/>
      </c>
      <c r="G595" s="100" t="str">
        <f t="shared" si="56"/>
        <v/>
      </c>
      <c r="H595" s="100" t="str">
        <f t="shared" si="57"/>
        <v/>
      </c>
      <c r="I595" s="100" t="str">
        <f t="shared" si="58"/>
        <v/>
      </c>
      <c r="J595" s="100" t="str">
        <f t="shared" si="59"/>
        <v/>
      </c>
      <c r="K595" s="100" t="str">
        <f t="shared" si="62"/>
        <v/>
      </c>
      <c r="N595" s="100"/>
    </row>
    <row r="596" spans="2:14" x14ac:dyDescent="0.3">
      <c r="B596" s="116" t="str">
        <f t="shared" si="60"/>
        <v/>
      </c>
      <c r="C596" s="152" t="str">
        <f>IF(ISBLANK($A596),"",'Variable Rate Mortgage Schedule'!$C599)</f>
        <v/>
      </c>
      <c r="D596" s="153" t="str">
        <f>_xlfn.LET(
_xlpm.Payment,IF(OR($C596&lt;&gt;$C595,$C595=""),-PMT($C596/12,COUNT($A596:$A$625),$H595),$D595),
_xlpm.IsPrincipalRemainingZeroCondition,ROUND($H595,2)=0,
_xlpm.IsPrincipalRemainingBlankCondition,$H595="",
_xlpm.IsPeriodBlankCondition,ISBLANK($A596),
_xlpm.Calculation,IF(_xlpm.IsPeriodBlankCondition,"",IF(_xlpm.IsPrincipalRemainingBlankCondition,"",IF(_xlpm.IsPrincipalRemainingZeroCondition,"",_xlpm.Payment))),
_xlpm.Calculation
)</f>
        <v/>
      </c>
      <c r="E596" s="100" t="str">
        <f t="shared" si="61"/>
        <v/>
      </c>
      <c r="F596" s="100" t="str" cm="1">
        <f t="array" ref="F596">_xlfn.LET(
_xlpm.InterestCalculation,$H595*($C596/12),
_xlpm.IsPrincipalRemainingZeroCondition,ROUND($H595,2)=0,
_xlpm.IsPrincipalRemainingBlankCondition,$H595="",
_xlpm.IsPeriodBlankCondition,ISBLANK($A596),
_xlpm.Calculation,IF(_xlpm.IsPeriodBlankCondition,"",IF(_xlpm.IsPrincipalRemainingBlankCondition,"",IF(_xlpm.IsPrincipalRemainingZeroCondition,"",_xlpm.InterestCalculation))),
_xlpm.Calculation
)</f>
        <v/>
      </c>
      <c r="G596" s="100" t="str">
        <f t="shared" si="56"/>
        <v/>
      </c>
      <c r="H596" s="100" t="str">
        <f t="shared" si="57"/>
        <v/>
      </c>
      <c r="I596" s="100" t="str">
        <f t="shared" si="58"/>
        <v/>
      </c>
      <c r="J596" s="100" t="str">
        <f t="shared" si="59"/>
        <v/>
      </c>
      <c r="K596" s="100" t="str">
        <f t="shared" si="62"/>
        <v/>
      </c>
      <c r="N596" s="100"/>
    </row>
    <row r="597" spans="2:14" x14ac:dyDescent="0.3">
      <c r="B597" s="116" t="str">
        <f t="shared" si="60"/>
        <v/>
      </c>
      <c r="C597" s="152" t="str">
        <f>IF(ISBLANK($A597),"",'Variable Rate Mortgage Schedule'!$C600)</f>
        <v/>
      </c>
      <c r="D597" s="153" t="str">
        <f>_xlfn.LET(
_xlpm.Payment,IF(OR($C597&lt;&gt;$C596,$C596=""),-PMT($C597/12,COUNT($A597:$A$625),$H596),$D596),
_xlpm.IsPrincipalRemainingZeroCondition,ROUND($H596,2)=0,
_xlpm.IsPrincipalRemainingBlankCondition,$H596="",
_xlpm.IsPeriodBlankCondition,ISBLANK($A597),
_xlpm.Calculation,IF(_xlpm.IsPeriodBlankCondition,"",IF(_xlpm.IsPrincipalRemainingBlankCondition,"",IF(_xlpm.IsPrincipalRemainingZeroCondition,"",_xlpm.Payment))),
_xlpm.Calculation
)</f>
        <v/>
      </c>
      <c r="E597" s="100" t="str">
        <f t="shared" si="61"/>
        <v/>
      </c>
      <c r="F597" s="100" t="str" cm="1">
        <f t="array" ref="F597">_xlfn.LET(
_xlpm.InterestCalculation,$H596*($C597/12),
_xlpm.IsPrincipalRemainingZeroCondition,ROUND($H596,2)=0,
_xlpm.IsPrincipalRemainingBlankCondition,$H596="",
_xlpm.IsPeriodBlankCondition,ISBLANK($A597),
_xlpm.Calculation,IF(_xlpm.IsPeriodBlankCondition,"",IF(_xlpm.IsPrincipalRemainingBlankCondition,"",IF(_xlpm.IsPrincipalRemainingZeroCondition,"",_xlpm.InterestCalculation))),
_xlpm.Calculation
)</f>
        <v/>
      </c>
      <c r="G597" s="100" t="str">
        <f t="shared" si="56"/>
        <v/>
      </c>
      <c r="H597" s="100" t="str">
        <f t="shared" si="57"/>
        <v/>
      </c>
      <c r="I597" s="100" t="str">
        <f t="shared" si="58"/>
        <v/>
      </c>
      <c r="J597" s="100" t="str">
        <f t="shared" si="59"/>
        <v/>
      </c>
      <c r="K597" s="100" t="str">
        <f t="shared" si="62"/>
        <v/>
      </c>
      <c r="N597" s="100"/>
    </row>
    <row r="598" spans="2:14" x14ac:dyDescent="0.3">
      <c r="B598" s="116" t="str">
        <f t="shared" si="60"/>
        <v/>
      </c>
      <c r="C598" s="152" t="str">
        <f>IF(ISBLANK($A598),"",'Variable Rate Mortgage Schedule'!$C601)</f>
        <v/>
      </c>
      <c r="D598" s="153" t="str">
        <f>_xlfn.LET(
_xlpm.Payment,IF(OR($C598&lt;&gt;$C597,$C597=""),-PMT($C598/12,COUNT($A598:$A$625),$H597),$D597),
_xlpm.IsPrincipalRemainingZeroCondition,ROUND($H597,2)=0,
_xlpm.IsPrincipalRemainingBlankCondition,$H597="",
_xlpm.IsPeriodBlankCondition,ISBLANK($A598),
_xlpm.Calculation,IF(_xlpm.IsPeriodBlankCondition,"",IF(_xlpm.IsPrincipalRemainingBlankCondition,"",IF(_xlpm.IsPrincipalRemainingZeroCondition,"",_xlpm.Payment))),
_xlpm.Calculation
)</f>
        <v/>
      </c>
      <c r="E598" s="100" t="str">
        <f t="shared" si="61"/>
        <v/>
      </c>
      <c r="F598" s="100" t="str" cm="1">
        <f t="array" ref="F598">_xlfn.LET(
_xlpm.InterestCalculation,$H597*($C598/12),
_xlpm.IsPrincipalRemainingZeroCondition,ROUND($H597,2)=0,
_xlpm.IsPrincipalRemainingBlankCondition,$H597="",
_xlpm.IsPeriodBlankCondition,ISBLANK($A598),
_xlpm.Calculation,IF(_xlpm.IsPeriodBlankCondition,"",IF(_xlpm.IsPrincipalRemainingBlankCondition,"",IF(_xlpm.IsPrincipalRemainingZeroCondition,"",_xlpm.InterestCalculation))),
_xlpm.Calculation
)</f>
        <v/>
      </c>
      <c r="G598" s="100" t="str">
        <f t="shared" si="56"/>
        <v/>
      </c>
      <c r="H598" s="100" t="str">
        <f t="shared" si="57"/>
        <v/>
      </c>
      <c r="I598" s="100" t="str">
        <f t="shared" si="58"/>
        <v/>
      </c>
      <c r="J598" s="100" t="str">
        <f t="shared" si="59"/>
        <v/>
      </c>
      <c r="K598" s="100" t="str">
        <f t="shared" si="62"/>
        <v/>
      </c>
      <c r="N598" s="100"/>
    </row>
    <row r="599" spans="2:14" x14ac:dyDescent="0.3">
      <c r="B599" s="116" t="str">
        <f t="shared" si="60"/>
        <v/>
      </c>
      <c r="C599" s="152" t="str">
        <f>IF(ISBLANK($A599),"",'Variable Rate Mortgage Schedule'!$C602)</f>
        <v/>
      </c>
      <c r="D599" s="153" t="str">
        <f>_xlfn.LET(
_xlpm.Payment,IF(OR($C599&lt;&gt;$C598,$C598=""),-PMT($C599/12,COUNT($A599:$A$625),$H598),$D598),
_xlpm.IsPrincipalRemainingZeroCondition,ROUND($H598,2)=0,
_xlpm.IsPrincipalRemainingBlankCondition,$H598="",
_xlpm.IsPeriodBlankCondition,ISBLANK($A599),
_xlpm.Calculation,IF(_xlpm.IsPeriodBlankCondition,"",IF(_xlpm.IsPrincipalRemainingBlankCondition,"",IF(_xlpm.IsPrincipalRemainingZeroCondition,"",_xlpm.Payment))),
_xlpm.Calculation
)</f>
        <v/>
      </c>
      <c r="E599" s="100" t="str">
        <f t="shared" si="61"/>
        <v/>
      </c>
      <c r="F599" s="100" t="str" cm="1">
        <f t="array" ref="F599">_xlfn.LET(
_xlpm.InterestCalculation,$H598*($C599/12),
_xlpm.IsPrincipalRemainingZeroCondition,ROUND($H598,2)=0,
_xlpm.IsPrincipalRemainingBlankCondition,$H598="",
_xlpm.IsPeriodBlankCondition,ISBLANK($A599),
_xlpm.Calculation,IF(_xlpm.IsPeriodBlankCondition,"",IF(_xlpm.IsPrincipalRemainingBlankCondition,"",IF(_xlpm.IsPrincipalRemainingZeroCondition,"",_xlpm.InterestCalculation))),
_xlpm.Calculation
)</f>
        <v/>
      </c>
      <c r="G599" s="100" t="str">
        <f t="shared" si="56"/>
        <v/>
      </c>
      <c r="H599" s="100" t="str">
        <f t="shared" si="57"/>
        <v/>
      </c>
      <c r="I599" s="100" t="str">
        <f t="shared" si="58"/>
        <v/>
      </c>
      <c r="J599" s="100" t="str">
        <f t="shared" si="59"/>
        <v/>
      </c>
      <c r="K599" s="100" t="str">
        <f t="shared" si="62"/>
        <v/>
      </c>
      <c r="N599" s="100"/>
    </row>
    <row r="600" spans="2:14" x14ac:dyDescent="0.3">
      <c r="B600" s="116" t="str">
        <f t="shared" si="60"/>
        <v/>
      </c>
      <c r="C600" s="152" t="str">
        <f>IF(ISBLANK($A600),"",'Variable Rate Mortgage Schedule'!$C603)</f>
        <v/>
      </c>
      <c r="D600" s="153" t="str">
        <f>_xlfn.LET(
_xlpm.Payment,IF(OR($C600&lt;&gt;$C599,$C599=""),-PMT($C600/12,COUNT($A600:$A$625),$H599),$D599),
_xlpm.IsPrincipalRemainingZeroCondition,ROUND($H599,2)=0,
_xlpm.IsPrincipalRemainingBlankCondition,$H599="",
_xlpm.IsPeriodBlankCondition,ISBLANK($A600),
_xlpm.Calculation,IF(_xlpm.IsPeriodBlankCondition,"",IF(_xlpm.IsPrincipalRemainingBlankCondition,"",IF(_xlpm.IsPrincipalRemainingZeroCondition,"",_xlpm.Payment))),
_xlpm.Calculation
)</f>
        <v/>
      </c>
      <c r="E600" s="100" t="str">
        <f t="shared" si="61"/>
        <v/>
      </c>
      <c r="F600" s="100" t="str" cm="1">
        <f t="array" ref="F600">_xlfn.LET(
_xlpm.InterestCalculation,$H599*($C600/12),
_xlpm.IsPrincipalRemainingZeroCondition,ROUND($H599,2)=0,
_xlpm.IsPrincipalRemainingBlankCondition,$H599="",
_xlpm.IsPeriodBlankCondition,ISBLANK($A600),
_xlpm.Calculation,IF(_xlpm.IsPeriodBlankCondition,"",IF(_xlpm.IsPrincipalRemainingBlankCondition,"",IF(_xlpm.IsPrincipalRemainingZeroCondition,"",_xlpm.InterestCalculation))),
_xlpm.Calculation
)</f>
        <v/>
      </c>
      <c r="G600" s="100" t="str">
        <f t="shared" si="56"/>
        <v/>
      </c>
      <c r="H600" s="100" t="str">
        <f t="shared" si="57"/>
        <v/>
      </c>
      <c r="I600" s="100" t="str">
        <f t="shared" si="58"/>
        <v/>
      </c>
      <c r="J600" s="100" t="str">
        <f t="shared" si="59"/>
        <v/>
      </c>
      <c r="K600" s="100" t="str">
        <f t="shared" si="62"/>
        <v/>
      </c>
      <c r="N600" s="100"/>
    </row>
    <row r="601" spans="2:14" x14ac:dyDescent="0.3">
      <c r="B601" s="116" t="str">
        <f t="shared" si="60"/>
        <v/>
      </c>
      <c r="C601" s="152" t="str">
        <f>IF(ISBLANK($A601),"",'Variable Rate Mortgage Schedule'!$C604)</f>
        <v/>
      </c>
      <c r="D601" s="153" t="str">
        <f>_xlfn.LET(
_xlpm.Payment,IF(OR($C601&lt;&gt;$C600,$C600=""),-PMT($C601/12,COUNT($A601:$A$625),$H600),$D600),
_xlpm.IsPrincipalRemainingZeroCondition,ROUND($H600,2)=0,
_xlpm.IsPrincipalRemainingBlankCondition,$H600="",
_xlpm.IsPeriodBlankCondition,ISBLANK($A601),
_xlpm.Calculation,IF(_xlpm.IsPeriodBlankCondition,"",IF(_xlpm.IsPrincipalRemainingBlankCondition,"",IF(_xlpm.IsPrincipalRemainingZeroCondition,"",_xlpm.Payment))),
_xlpm.Calculation
)</f>
        <v/>
      </c>
      <c r="E601" s="100" t="str">
        <f t="shared" si="61"/>
        <v/>
      </c>
      <c r="F601" s="100" t="str" cm="1">
        <f t="array" ref="F601">_xlfn.LET(
_xlpm.InterestCalculation,$H600*($C601/12),
_xlpm.IsPrincipalRemainingZeroCondition,ROUND($H600,2)=0,
_xlpm.IsPrincipalRemainingBlankCondition,$H600="",
_xlpm.IsPeriodBlankCondition,ISBLANK($A601),
_xlpm.Calculation,IF(_xlpm.IsPeriodBlankCondition,"",IF(_xlpm.IsPrincipalRemainingBlankCondition,"",IF(_xlpm.IsPrincipalRemainingZeroCondition,"",_xlpm.InterestCalculation))),
_xlpm.Calculation
)</f>
        <v/>
      </c>
      <c r="G601" s="100" t="str">
        <f t="shared" si="56"/>
        <v/>
      </c>
      <c r="H601" s="100" t="str">
        <f t="shared" si="57"/>
        <v/>
      </c>
      <c r="I601" s="100" t="str">
        <f t="shared" si="58"/>
        <v/>
      </c>
      <c r="J601" s="100" t="str">
        <f t="shared" si="59"/>
        <v/>
      </c>
      <c r="K601" s="100" t="str">
        <f t="shared" si="62"/>
        <v/>
      </c>
      <c r="N601" s="100"/>
    </row>
    <row r="602" spans="2:14" x14ac:dyDescent="0.3">
      <c r="B602" s="116" t="str">
        <f t="shared" si="60"/>
        <v/>
      </c>
      <c r="C602" s="152" t="str">
        <f>IF(ISBLANK($A602),"",'Variable Rate Mortgage Schedule'!$C605)</f>
        <v/>
      </c>
      <c r="D602" s="153" t="str">
        <f>_xlfn.LET(
_xlpm.Payment,IF(OR($C602&lt;&gt;$C601,$C601=""),-PMT($C602/12,COUNT($A602:$A$625),$H601),$D601),
_xlpm.IsPrincipalRemainingZeroCondition,ROUND($H601,2)=0,
_xlpm.IsPrincipalRemainingBlankCondition,$H601="",
_xlpm.IsPeriodBlankCondition,ISBLANK($A602),
_xlpm.Calculation,IF(_xlpm.IsPeriodBlankCondition,"",IF(_xlpm.IsPrincipalRemainingBlankCondition,"",IF(_xlpm.IsPrincipalRemainingZeroCondition,"",_xlpm.Payment))),
_xlpm.Calculation
)</f>
        <v/>
      </c>
      <c r="E602" s="100" t="str">
        <f t="shared" si="61"/>
        <v/>
      </c>
      <c r="F602" s="100" t="str" cm="1">
        <f t="array" ref="F602">_xlfn.LET(
_xlpm.InterestCalculation,$H601*($C602/12),
_xlpm.IsPrincipalRemainingZeroCondition,ROUND($H601,2)=0,
_xlpm.IsPrincipalRemainingBlankCondition,$H601="",
_xlpm.IsPeriodBlankCondition,ISBLANK($A602),
_xlpm.Calculation,IF(_xlpm.IsPeriodBlankCondition,"",IF(_xlpm.IsPrincipalRemainingBlankCondition,"",IF(_xlpm.IsPrincipalRemainingZeroCondition,"",_xlpm.InterestCalculation))),
_xlpm.Calculation
)</f>
        <v/>
      </c>
      <c r="G602" s="100" t="str">
        <f t="shared" ref="G602:G625" si="63">_xlfn.LET(
_xlpm.PrincipalOwedCalculation,$D602-$F602,
_xlpm.IsPrincipalLessThenOrEqualToMonthlyPaymentCondition,$H601&lt;=$D602,
_xlpm.IsPrincipalZeroCondition,ROUND($H601,2) = 0,
_xlpm.IsPrincipalRemainingBlankCondition,$H601="",
_xlpm.IsPeriodBlankCondition,ISBLANK($A602),
_xlpm.Calculation,IF(_xlpm.IsPeriodBlankCondition,"",IF(_xlpm.IsPrincipalRemainingBlankCondition,"",IF(_xlpm.IsPrincipalZeroCondition,"",IF(_xlpm.IsPrincipalLessThenOrEqualToMonthlyPaymentCondition,$H601,_xlpm.PrincipalOwedCalculation)))),
_xlpm.Calculation
)</f>
        <v/>
      </c>
      <c r="H602" s="100" t="str">
        <f t="shared" ref="H602:H625" si="64">_xlfn.LET(
_xlpm.StartingBalanceGreaterThanPrincipalOwedPlusPrepaymentCondition,$E602&gt;=$G602,
_xlpm.IsPrincpalOwedPlusPrepaymentLessThanOrEqualToPrincipalRemainingCondition,ROUND($G602,2)&lt;=ROUND($H601,2),
_xlpm.IsCurrentPrincapalOwedAmtGreaterThanPrevPrincipalOwedCondition,$G601&gt;$H601,
_xlpm.IsPrincipalZeroCondition,ROUND($H601,2) = 0,
_xlpm.IsPrincipalRemainingBlankCondition,$H601="",
_xlpm.IsPeriodBlankCondition,ISBLANK($A602),
_xlpm.Calculation,IF(_xlpm.IsPeriodBlankCondition,"",IF(_xlpm.IsPrincipalRemainingBlankCondition,"",IF(_xlpm.IsPrincipalZeroCondition,"",IF(_xlpm.StartingBalanceGreaterThanPrincipalOwedPlusPrepaymentCondition,$E602-$G602,0)))),
_xlpm.Calculation
)</f>
        <v/>
      </c>
      <c r="I602" s="100" t="str">
        <f t="shared" ref="I602:I625" si="65">_xlfn.LET(
_xlpm.PrincpalRemainingCalculation,$B$11,
_xlpm.IsPrincipalZeroCondition,ROUND($H601,2) = 0,
_xlpm.IsPrincipalRemainingBlankCondition,$H601="",
_xlpm.IsPeriodBlankCondition,ISBLANK($A602),
_xlpm.Calculation,IF(_xlpm.IsPeriodBlankCondition,"",IF(_xlpm.IsPrincipalRemainingBlankCondition,"",IF(_xlpm.IsPrincipalZeroCondition,"",_xlpm.PrincpalRemainingCalculation))),
_xlpm.Calculation
)</f>
        <v/>
      </c>
      <c r="J602" s="100" t="str">
        <f t="shared" ref="J602:J625" si="66">_xlfn.LET(
_xlpm.IsPrincipalRemainingLessThanOrEqualToPMICutoffAmtCondition,$H601&lt;=$B$2*(1-$B$13),
_xlpm.PMIMonthlyPayment,$B$17,
_xlpm.IsPrincipalZeroCondition,ROUND($H601,2) = 0,
_xlpm.IsPrincipalRemainingBlankCondition,$H601="",
_xlpm.IsPeriodBlankCondition,ISBLANK($A602),
_xlpm.Calculation,IF(_xlpm.IsPeriodBlankCondition,"",IF(_xlpm.IsPrincipalRemainingBlankCondition,"",IF(_xlpm.IsPrincipalZeroCondition,"",IF(_xlpm.IsPrincipalRemainingLessThanOrEqualToPMICutoffAmtCondition,"",_xlpm.PMIMonthlyPayment)))),
_xlpm.Calculation
)</f>
        <v/>
      </c>
      <c r="K602" s="100" t="str">
        <f t="shared" si="62"/>
        <v/>
      </c>
      <c r="N602" s="100"/>
    </row>
    <row r="603" spans="2:14" x14ac:dyDescent="0.3">
      <c r="B603" s="116" t="str">
        <f t="shared" ref="B603:B625" si="67">IF(ISBLANK($A603),"",EDATE($B602,1))</f>
        <v/>
      </c>
      <c r="C603" s="152" t="str">
        <f>IF(ISBLANK($A603),"",'Variable Rate Mortgage Schedule'!$C606)</f>
        <v/>
      </c>
      <c r="D603" s="153" t="str">
        <f>_xlfn.LET(
_xlpm.Payment,IF(OR($C603&lt;&gt;$C602,$C602=""),-PMT($C603/12,COUNT($A603:$A$625),$H602),$D602),
_xlpm.IsPrincipalRemainingZeroCondition,ROUND($H602,2)=0,
_xlpm.IsPrincipalRemainingBlankCondition,$H602="",
_xlpm.IsPeriodBlankCondition,ISBLANK($A603),
_xlpm.Calculation,IF(_xlpm.IsPeriodBlankCondition,"",IF(_xlpm.IsPrincipalRemainingBlankCondition,"",IF(_xlpm.IsPrincipalRemainingZeroCondition,"",_xlpm.Payment))),
_xlpm.Calculation
)</f>
        <v/>
      </c>
      <c r="E603" s="100" t="str">
        <f t="shared" ref="E603:E625" si="68">_xlfn.LET(
_xlpm.StartingPrincipalBalance,$H602,
_xlpm.IsPrincipalRemainingZeroCondition,ROUND($H602,2)=0,
_xlpm.IsPrincipalRemainingBlankCondition,$H602="",
_xlpm.IsPeriodBlankCondition,ISBLANK($A603),
_xlpm.Calculation,IF(_xlpm.IsPeriodBlankCondition,"",IF(_xlpm.IsPrincipalRemainingBlankCondition,"",IF(_xlpm.IsPrincipalRemainingZeroCondition,"",_xlpm.StartingPrincipalBalance))),
_xlpm.Calculation
)</f>
        <v/>
      </c>
      <c r="F603" s="100" t="str" cm="1">
        <f t="array" ref="F603">_xlfn.LET(
_xlpm.InterestCalculation,$H602*($C603/12),
_xlpm.IsPrincipalRemainingZeroCondition,ROUND($H602,2)=0,
_xlpm.IsPrincipalRemainingBlankCondition,$H602="",
_xlpm.IsPeriodBlankCondition,ISBLANK($A603),
_xlpm.Calculation,IF(_xlpm.IsPeriodBlankCondition,"",IF(_xlpm.IsPrincipalRemainingBlankCondition,"",IF(_xlpm.IsPrincipalRemainingZeroCondition,"",_xlpm.InterestCalculation))),
_xlpm.Calculation
)</f>
        <v/>
      </c>
      <c r="G603" s="100" t="str">
        <f t="shared" si="63"/>
        <v/>
      </c>
      <c r="H603" s="100" t="str">
        <f t="shared" si="64"/>
        <v/>
      </c>
      <c r="I603" s="100" t="str">
        <f t="shared" si="65"/>
        <v/>
      </c>
      <c r="J603" s="100" t="str">
        <f t="shared" si="66"/>
        <v/>
      </c>
      <c r="K603" s="100" t="str">
        <f t="shared" ref="K603:K625" si="69">_xlfn.LET(
_xlpm.IfPMIOwedIsBlank,IF($J603 = "",0,$J603),
_xlpm.TotalMonthlyPaymentCalculation,$F603+$G603+$I603+_xlpm.IfPMIOwedIsBlank,
_xlpm.IsPrincipalZeroCondition,ROUND($H602,2) = 0,
_xlpm.IsPrincipalRemainingBlankCondition,$H602="",
_xlpm.IsPeriodBlankCondition,ISBLANK($A603),
_xlpm.Calculation,IF(_xlpm.IsPeriodBlankCondition,"",IF(_xlpm.IsPrincipalRemainingBlankCondition,"",IF(_xlpm.IsPrincipalZeroCondition,"",_xlpm.TotalMonthlyPaymentCalculation))),
_xlpm.Calculation
)</f>
        <v/>
      </c>
      <c r="N603" s="100"/>
    </row>
    <row r="604" spans="2:14" x14ac:dyDescent="0.3">
      <c r="B604" s="116" t="str">
        <f t="shared" si="67"/>
        <v/>
      </c>
      <c r="C604" s="152" t="str">
        <f>IF(ISBLANK($A604),"",'Variable Rate Mortgage Schedule'!$C607)</f>
        <v/>
      </c>
      <c r="D604" s="153" t="str">
        <f>_xlfn.LET(
_xlpm.Payment,IF(OR($C604&lt;&gt;$C603,$C603=""),-PMT($C604/12,COUNT($A604:$A$625),$H603),$D603),
_xlpm.IsPrincipalRemainingZeroCondition,ROUND($H603,2)=0,
_xlpm.IsPrincipalRemainingBlankCondition,$H603="",
_xlpm.IsPeriodBlankCondition,ISBLANK($A604),
_xlpm.Calculation,IF(_xlpm.IsPeriodBlankCondition,"",IF(_xlpm.IsPrincipalRemainingBlankCondition,"",IF(_xlpm.IsPrincipalRemainingZeroCondition,"",_xlpm.Payment))),
_xlpm.Calculation
)</f>
        <v/>
      </c>
      <c r="E604" s="100" t="str">
        <f t="shared" si="68"/>
        <v/>
      </c>
      <c r="F604" s="100" t="str" cm="1">
        <f t="array" ref="F604">_xlfn.LET(
_xlpm.InterestCalculation,$H603*($C604/12),
_xlpm.IsPrincipalRemainingZeroCondition,ROUND($H603,2)=0,
_xlpm.IsPrincipalRemainingBlankCondition,$H603="",
_xlpm.IsPeriodBlankCondition,ISBLANK($A604),
_xlpm.Calculation,IF(_xlpm.IsPeriodBlankCondition,"",IF(_xlpm.IsPrincipalRemainingBlankCondition,"",IF(_xlpm.IsPrincipalRemainingZeroCondition,"",_xlpm.InterestCalculation))),
_xlpm.Calculation
)</f>
        <v/>
      </c>
      <c r="G604" s="100" t="str">
        <f t="shared" si="63"/>
        <v/>
      </c>
      <c r="H604" s="100" t="str">
        <f t="shared" si="64"/>
        <v/>
      </c>
      <c r="I604" s="100" t="str">
        <f t="shared" si="65"/>
        <v/>
      </c>
      <c r="J604" s="100" t="str">
        <f t="shared" si="66"/>
        <v/>
      </c>
      <c r="K604" s="100" t="str">
        <f t="shared" si="69"/>
        <v/>
      </c>
      <c r="N604" s="100"/>
    </row>
    <row r="605" spans="2:14" x14ac:dyDescent="0.3">
      <c r="B605" s="116" t="str">
        <f t="shared" si="67"/>
        <v/>
      </c>
      <c r="C605" s="152" t="str">
        <f>IF(ISBLANK($A605),"",'Variable Rate Mortgage Schedule'!$C608)</f>
        <v/>
      </c>
      <c r="D605" s="153" t="str">
        <f>_xlfn.LET(
_xlpm.Payment,IF(OR($C605&lt;&gt;$C604,$C604=""),-PMT($C605/12,COUNT($A605:$A$625),$H604),$D604),
_xlpm.IsPrincipalRemainingZeroCondition,ROUND($H604,2)=0,
_xlpm.IsPrincipalRemainingBlankCondition,$H604="",
_xlpm.IsPeriodBlankCondition,ISBLANK($A605),
_xlpm.Calculation,IF(_xlpm.IsPeriodBlankCondition,"",IF(_xlpm.IsPrincipalRemainingBlankCondition,"",IF(_xlpm.IsPrincipalRemainingZeroCondition,"",_xlpm.Payment))),
_xlpm.Calculation
)</f>
        <v/>
      </c>
      <c r="E605" s="100" t="str">
        <f t="shared" si="68"/>
        <v/>
      </c>
      <c r="F605" s="100" t="str" cm="1">
        <f t="array" ref="F605">_xlfn.LET(
_xlpm.InterestCalculation,$H604*($C605/12),
_xlpm.IsPrincipalRemainingZeroCondition,ROUND($H604,2)=0,
_xlpm.IsPrincipalRemainingBlankCondition,$H604="",
_xlpm.IsPeriodBlankCondition,ISBLANK($A605),
_xlpm.Calculation,IF(_xlpm.IsPeriodBlankCondition,"",IF(_xlpm.IsPrincipalRemainingBlankCondition,"",IF(_xlpm.IsPrincipalRemainingZeroCondition,"",_xlpm.InterestCalculation))),
_xlpm.Calculation
)</f>
        <v/>
      </c>
      <c r="G605" s="100" t="str">
        <f t="shared" si="63"/>
        <v/>
      </c>
      <c r="H605" s="100" t="str">
        <f t="shared" si="64"/>
        <v/>
      </c>
      <c r="I605" s="100" t="str">
        <f t="shared" si="65"/>
        <v/>
      </c>
      <c r="J605" s="100" t="str">
        <f t="shared" si="66"/>
        <v/>
      </c>
      <c r="K605" s="100" t="str">
        <f t="shared" si="69"/>
        <v/>
      </c>
      <c r="N605" s="100"/>
    </row>
    <row r="606" spans="2:14" x14ac:dyDescent="0.3">
      <c r="B606" s="116" t="str">
        <f t="shared" si="67"/>
        <v/>
      </c>
      <c r="C606" s="152" t="str">
        <f>IF(ISBLANK($A606),"",'Variable Rate Mortgage Schedule'!$C609)</f>
        <v/>
      </c>
      <c r="D606" s="153" t="str">
        <f>_xlfn.LET(
_xlpm.Payment,IF(OR($C606&lt;&gt;$C605,$C605=""),-PMT($C606/12,COUNT($A606:$A$625),$H605),$D605),
_xlpm.IsPrincipalRemainingZeroCondition,ROUND($H605,2)=0,
_xlpm.IsPrincipalRemainingBlankCondition,$H605="",
_xlpm.IsPeriodBlankCondition,ISBLANK($A606),
_xlpm.Calculation,IF(_xlpm.IsPeriodBlankCondition,"",IF(_xlpm.IsPrincipalRemainingBlankCondition,"",IF(_xlpm.IsPrincipalRemainingZeroCondition,"",_xlpm.Payment))),
_xlpm.Calculation
)</f>
        <v/>
      </c>
      <c r="E606" s="100" t="str">
        <f t="shared" si="68"/>
        <v/>
      </c>
      <c r="F606" s="100" t="str" cm="1">
        <f t="array" ref="F606">_xlfn.LET(
_xlpm.InterestCalculation,$H605*($C606/12),
_xlpm.IsPrincipalRemainingZeroCondition,ROUND($H605,2)=0,
_xlpm.IsPrincipalRemainingBlankCondition,$H605="",
_xlpm.IsPeriodBlankCondition,ISBLANK($A606),
_xlpm.Calculation,IF(_xlpm.IsPeriodBlankCondition,"",IF(_xlpm.IsPrincipalRemainingBlankCondition,"",IF(_xlpm.IsPrincipalRemainingZeroCondition,"",_xlpm.InterestCalculation))),
_xlpm.Calculation
)</f>
        <v/>
      </c>
      <c r="G606" s="100" t="str">
        <f t="shared" si="63"/>
        <v/>
      </c>
      <c r="H606" s="100" t="str">
        <f t="shared" si="64"/>
        <v/>
      </c>
      <c r="I606" s="100" t="str">
        <f t="shared" si="65"/>
        <v/>
      </c>
      <c r="J606" s="100" t="str">
        <f t="shared" si="66"/>
        <v/>
      </c>
      <c r="K606" s="100" t="str">
        <f t="shared" si="69"/>
        <v/>
      </c>
      <c r="N606" s="100"/>
    </row>
    <row r="607" spans="2:14" x14ac:dyDescent="0.3">
      <c r="B607" s="116" t="str">
        <f t="shared" si="67"/>
        <v/>
      </c>
      <c r="C607" s="152" t="str">
        <f>IF(ISBLANK($A607),"",'Variable Rate Mortgage Schedule'!$C610)</f>
        <v/>
      </c>
      <c r="D607" s="153" t="str">
        <f>_xlfn.LET(
_xlpm.Payment,IF(OR($C607&lt;&gt;$C606,$C606=""),-PMT($C607/12,COUNT($A607:$A$625),$H606),$D606),
_xlpm.IsPrincipalRemainingZeroCondition,ROUND($H606,2)=0,
_xlpm.IsPrincipalRemainingBlankCondition,$H606="",
_xlpm.IsPeriodBlankCondition,ISBLANK($A607),
_xlpm.Calculation,IF(_xlpm.IsPeriodBlankCondition,"",IF(_xlpm.IsPrincipalRemainingBlankCondition,"",IF(_xlpm.IsPrincipalRemainingZeroCondition,"",_xlpm.Payment))),
_xlpm.Calculation
)</f>
        <v/>
      </c>
      <c r="E607" s="100" t="str">
        <f t="shared" si="68"/>
        <v/>
      </c>
      <c r="F607" s="100" t="str" cm="1">
        <f t="array" ref="F607">_xlfn.LET(
_xlpm.InterestCalculation,$H606*($C607/12),
_xlpm.IsPrincipalRemainingZeroCondition,ROUND($H606,2)=0,
_xlpm.IsPrincipalRemainingBlankCondition,$H606="",
_xlpm.IsPeriodBlankCondition,ISBLANK($A607),
_xlpm.Calculation,IF(_xlpm.IsPeriodBlankCondition,"",IF(_xlpm.IsPrincipalRemainingBlankCondition,"",IF(_xlpm.IsPrincipalRemainingZeroCondition,"",_xlpm.InterestCalculation))),
_xlpm.Calculation
)</f>
        <v/>
      </c>
      <c r="G607" s="100" t="str">
        <f t="shared" si="63"/>
        <v/>
      </c>
      <c r="H607" s="100" t="str">
        <f t="shared" si="64"/>
        <v/>
      </c>
      <c r="I607" s="100" t="str">
        <f t="shared" si="65"/>
        <v/>
      </c>
      <c r="J607" s="100" t="str">
        <f t="shared" si="66"/>
        <v/>
      </c>
      <c r="K607" s="100" t="str">
        <f t="shared" si="69"/>
        <v/>
      </c>
      <c r="N607" s="100"/>
    </row>
    <row r="608" spans="2:14" x14ac:dyDescent="0.3">
      <c r="B608" s="116" t="str">
        <f t="shared" si="67"/>
        <v/>
      </c>
      <c r="C608" s="152" t="str">
        <f>IF(ISBLANK($A608),"",'Variable Rate Mortgage Schedule'!$C611)</f>
        <v/>
      </c>
      <c r="D608" s="153" t="str">
        <f>_xlfn.LET(
_xlpm.Payment,IF(OR($C608&lt;&gt;$C607,$C607=""),-PMT($C608/12,COUNT($A608:$A$625),$H607),$D607),
_xlpm.IsPrincipalRemainingZeroCondition,ROUND($H607,2)=0,
_xlpm.IsPrincipalRemainingBlankCondition,$H607="",
_xlpm.IsPeriodBlankCondition,ISBLANK($A608),
_xlpm.Calculation,IF(_xlpm.IsPeriodBlankCondition,"",IF(_xlpm.IsPrincipalRemainingBlankCondition,"",IF(_xlpm.IsPrincipalRemainingZeroCondition,"",_xlpm.Payment))),
_xlpm.Calculation
)</f>
        <v/>
      </c>
      <c r="E608" s="100" t="str">
        <f t="shared" si="68"/>
        <v/>
      </c>
      <c r="F608" s="100" t="str" cm="1">
        <f t="array" ref="F608">_xlfn.LET(
_xlpm.InterestCalculation,$H607*($C608/12),
_xlpm.IsPrincipalRemainingZeroCondition,ROUND($H607,2)=0,
_xlpm.IsPrincipalRemainingBlankCondition,$H607="",
_xlpm.IsPeriodBlankCondition,ISBLANK($A608),
_xlpm.Calculation,IF(_xlpm.IsPeriodBlankCondition,"",IF(_xlpm.IsPrincipalRemainingBlankCondition,"",IF(_xlpm.IsPrincipalRemainingZeroCondition,"",_xlpm.InterestCalculation))),
_xlpm.Calculation
)</f>
        <v/>
      </c>
      <c r="G608" s="100" t="str">
        <f t="shared" si="63"/>
        <v/>
      </c>
      <c r="H608" s="100" t="str">
        <f t="shared" si="64"/>
        <v/>
      </c>
      <c r="I608" s="100" t="str">
        <f t="shared" si="65"/>
        <v/>
      </c>
      <c r="J608" s="100" t="str">
        <f t="shared" si="66"/>
        <v/>
      </c>
      <c r="K608" s="100" t="str">
        <f t="shared" si="69"/>
        <v/>
      </c>
      <c r="N608" s="100"/>
    </row>
    <row r="609" spans="2:14" x14ac:dyDescent="0.3">
      <c r="B609" s="116" t="str">
        <f t="shared" si="67"/>
        <v/>
      </c>
      <c r="C609" s="152" t="str">
        <f>IF(ISBLANK($A609),"",'Variable Rate Mortgage Schedule'!$C612)</f>
        <v/>
      </c>
      <c r="D609" s="153" t="str">
        <f>_xlfn.LET(
_xlpm.Payment,IF(OR($C609&lt;&gt;$C608,$C608=""),-PMT($C609/12,COUNT($A609:$A$625),$H608),$D608),
_xlpm.IsPrincipalRemainingZeroCondition,ROUND($H608,2)=0,
_xlpm.IsPrincipalRemainingBlankCondition,$H608="",
_xlpm.IsPeriodBlankCondition,ISBLANK($A609),
_xlpm.Calculation,IF(_xlpm.IsPeriodBlankCondition,"",IF(_xlpm.IsPrincipalRemainingBlankCondition,"",IF(_xlpm.IsPrincipalRemainingZeroCondition,"",_xlpm.Payment))),
_xlpm.Calculation
)</f>
        <v/>
      </c>
      <c r="E609" s="100" t="str">
        <f t="shared" si="68"/>
        <v/>
      </c>
      <c r="F609" s="100" t="str" cm="1">
        <f t="array" ref="F609">_xlfn.LET(
_xlpm.InterestCalculation,$H608*($C609/12),
_xlpm.IsPrincipalRemainingZeroCondition,ROUND($H608,2)=0,
_xlpm.IsPrincipalRemainingBlankCondition,$H608="",
_xlpm.IsPeriodBlankCondition,ISBLANK($A609),
_xlpm.Calculation,IF(_xlpm.IsPeriodBlankCondition,"",IF(_xlpm.IsPrincipalRemainingBlankCondition,"",IF(_xlpm.IsPrincipalRemainingZeroCondition,"",_xlpm.InterestCalculation))),
_xlpm.Calculation
)</f>
        <v/>
      </c>
      <c r="G609" s="100" t="str">
        <f t="shared" si="63"/>
        <v/>
      </c>
      <c r="H609" s="100" t="str">
        <f t="shared" si="64"/>
        <v/>
      </c>
      <c r="I609" s="100" t="str">
        <f t="shared" si="65"/>
        <v/>
      </c>
      <c r="J609" s="100" t="str">
        <f t="shared" si="66"/>
        <v/>
      </c>
      <c r="K609" s="100" t="str">
        <f t="shared" si="69"/>
        <v/>
      </c>
      <c r="N609" s="100"/>
    </row>
    <row r="610" spans="2:14" x14ac:dyDescent="0.3">
      <c r="B610" s="116" t="str">
        <f t="shared" si="67"/>
        <v/>
      </c>
      <c r="C610" s="152" t="str">
        <f>IF(ISBLANK($A610),"",'Variable Rate Mortgage Schedule'!$C613)</f>
        <v/>
      </c>
      <c r="D610" s="153" t="str">
        <f>_xlfn.LET(
_xlpm.Payment,IF(OR($C610&lt;&gt;$C609,$C609=""),-PMT($C610/12,COUNT($A610:$A$625),$H609),$D609),
_xlpm.IsPrincipalRemainingZeroCondition,ROUND($H609,2)=0,
_xlpm.IsPrincipalRemainingBlankCondition,$H609="",
_xlpm.IsPeriodBlankCondition,ISBLANK($A610),
_xlpm.Calculation,IF(_xlpm.IsPeriodBlankCondition,"",IF(_xlpm.IsPrincipalRemainingBlankCondition,"",IF(_xlpm.IsPrincipalRemainingZeroCondition,"",_xlpm.Payment))),
_xlpm.Calculation
)</f>
        <v/>
      </c>
      <c r="E610" s="100" t="str">
        <f t="shared" si="68"/>
        <v/>
      </c>
      <c r="F610" s="100" t="str" cm="1">
        <f t="array" ref="F610">_xlfn.LET(
_xlpm.InterestCalculation,$H609*($C610/12),
_xlpm.IsPrincipalRemainingZeroCondition,ROUND($H609,2)=0,
_xlpm.IsPrincipalRemainingBlankCondition,$H609="",
_xlpm.IsPeriodBlankCondition,ISBLANK($A610),
_xlpm.Calculation,IF(_xlpm.IsPeriodBlankCondition,"",IF(_xlpm.IsPrincipalRemainingBlankCondition,"",IF(_xlpm.IsPrincipalRemainingZeroCondition,"",_xlpm.InterestCalculation))),
_xlpm.Calculation
)</f>
        <v/>
      </c>
      <c r="G610" s="100" t="str">
        <f t="shared" si="63"/>
        <v/>
      </c>
      <c r="H610" s="100" t="str">
        <f t="shared" si="64"/>
        <v/>
      </c>
      <c r="I610" s="100" t="str">
        <f t="shared" si="65"/>
        <v/>
      </c>
      <c r="J610" s="100" t="str">
        <f t="shared" si="66"/>
        <v/>
      </c>
      <c r="K610" s="100" t="str">
        <f t="shared" si="69"/>
        <v/>
      </c>
      <c r="N610" s="100"/>
    </row>
    <row r="611" spans="2:14" x14ac:dyDescent="0.3">
      <c r="B611" s="116" t="str">
        <f t="shared" si="67"/>
        <v/>
      </c>
      <c r="C611" s="152" t="str">
        <f>IF(ISBLANK($A611),"",'Variable Rate Mortgage Schedule'!$C614)</f>
        <v/>
      </c>
      <c r="D611" s="153" t="str">
        <f>_xlfn.LET(
_xlpm.Payment,IF(OR($C611&lt;&gt;$C610,$C610=""),-PMT($C611/12,COUNT($A611:$A$625),$H610),$D610),
_xlpm.IsPrincipalRemainingZeroCondition,ROUND($H610,2)=0,
_xlpm.IsPrincipalRemainingBlankCondition,$H610="",
_xlpm.IsPeriodBlankCondition,ISBLANK($A611),
_xlpm.Calculation,IF(_xlpm.IsPeriodBlankCondition,"",IF(_xlpm.IsPrincipalRemainingBlankCondition,"",IF(_xlpm.IsPrincipalRemainingZeroCondition,"",_xlpm.Payment))),
_xlpm.Calculation
)</f>
        <v/>
      </c>
      <c r="E611" s="100" t="str">
        <f t="shared" si="68"/>
        <v/>
      </c>
      <c r="F611" s="100" t="str" cm="1">
        <f t="array" ref="F611">_xlfn.LET(
_xlpm.InterestCalculation,$H610*($C611/12),
_xlpm.IsPrincipalRemainingZeroCondition,ROUND($H610,2)=0,
_xlpm.IsPrincipalRemainingBlankCondition,$H610="",
_xlpm.IsPeriodBlankCondition,ISBLANK($A611),
_xlpm.Calculation,IF(_xlpm.IsPeriodBlankCondition,"",IF(_xlpm.IsPrincipalRemainingBlankCondition,"",IF(_xlpm.IsPrincipalRemainingZeroCondition,"",_xlpm.InterestCalculation))),
_xlpm.Calculation
)</f>
        <v/>
      </c>
      <c r="G611" s="100" t="str">
        <f t="shared" si="63"/>
        <v/>
      </c>
      <c r="H611" s="100" t="str">
        <f t="shared" si="64"/>
        <v/>
      </c>
      <c r="I611" s="100" t="str">
        <f t="shared" si="65"/>
        <v/>
      </c>
      <c r="J611" s="100" t="str">
        <f t="shared" si="66"/>
        <v/>
      </c>
      <c r="K611" s="100" t="str">
        <f t="shared" si="69"/>
        <v/>
      </c>
      <c r="N611" s="100"/>
    </row>
    <row r="612" spans="2:14" x14ac:dyDescent="0.3">
      <c r="B612" s="116" t="str">
        <f t="shared" si="67"/>
        <v/>
      </c>
      <c r="C612" s="152" t="str">
        <f>IF(ISBLANK($A612),"",'Variable Rate Mortgage Schedule'!$C615)</f>
        <v/>
      </c>
      <c r="D612" s="153" t="str">
        <f>_xlfn.LET(
_xlpm.Payment,IF(OR($C612&lt;&gt;$C611,$C611=""),-PMT($C612/12,COUNT($A612:$A$625),$H611),$D611),
_xlpm.IsPrincipalRemainingZeroCondition,ROUND($H611,2)=0,
_xlpm.IsPrincipalRemainingBlankCondition,$H611="",
_xlpm.IsPeriodBlankCondition,ISBLANK($A612),
_xlpm.Calculation,IF(_xlpm.IsPeriodBlankCondition,"",IF(_xlpm.IsPrincipalRemainingBlankCondition,"",IF(_xlpm.IsPrincipalRemainingZeroCondition,"",_xlpm.Payment))),
_xlpm.Calculation
)</f>
        <v/>
      </c>
      <c r="E612" s="100" t="str">
        <f t="shared" si="68"/>
        <v/>
      </c>
      <c r="F612" s="100" t="str" cm="1">
        <f t="array" ref="F612">_xlfn.LET(
_xlpm.InterestCalculation,$H611*($C612/12),
_xlpm.IsPrincipalRemainingZeroCondition,ROUND($H611,2)=0,
_xlpm.IsPrincipalRemainingBlankCondition,$H611="",
_xlpm.IsPeriodBlankCondition,ISBLANK($A612),
_xlpm.Calculation,IF(_xlpm.IsPeriodBlankCondition,"",IF(_xlpm.IsPrincipalRemainingBlankCondition,"",IF(_xlpm.IsPrincipalRemainingZeroCondition,"",_xlpm.InterestCalculation))),
_xlpm.Calculation
)</f>
        <v/>
      </c>
      <c r="G612" s="100" t="str">
        <f t="shared" si="63"/>
        <v/>
      </c>
      <c r="H612" s="100" t="str">
        <f t="shared" si="64"/>
        <v/>
      </c>
      <c r="I612" s="100" t="str">
        <f t="shared" si="65"/>
        <v/>
      </c>
      <c r="J612" s="100" t="str">
        <f t="shared" si="66"/>
        <v/>
      </c>
      <c r="K612" s="100" t="str">
        <f t="shared" si="69"/>
        <v/>
      </c>
      <c r="N612" s="100"/>
    </row>
    <row r="613" spans="2:14" x14ac:dyDescent="0.3">
      <c r="B613" s="116" t="str">
        <f t="shared" si="67"/>
        <v/>
      </c>
      <c r="C613" s="152" t="str">
        <f>IF(ISBLANK($A613),"",'Variable Rate Mortgage Schedule'!$C616)</f>
        <v/>
      </c>
      <c r="D613" s="153" t="str">
        <f>_xlfn.LET(
_xlpm.Payment,IF(OR($C613&lt;&gt;$C612,$C612=""),-PMT($C613/12,COUNT($A613:$A$625),$H612),$D612),
_xlpm.IsPrincipalRemainingZeroCondition,ROUND($H612,2)=0,
_xlpm.IsPrincipalRemainingBlankCondition,$H612="",
_xlpm.IsPeriodBlankCondition,ISBLANK($A613),
_xlpm.Calculation,IF(_xlpm.IsPeriodBlankCondition,"",IF(_xlpm.IsPrincipalRemainingBlankCondition,"",IF(_xlpm.IsPrincipalRemainingZeroCondition,"",_xlpm.Payment))),
_xlpm.Calculation
)</f>
        <v/>
      </c>
      <c r="E613" s="100" t="str">
        <f t="shared" si="68"/>
        <v/>
      </c>
      <c r="F613" s="100" t="str" cm="1">
        <f t="array" ref="F613">_xlfn.LET(
_xlpm.InterestCalculation,$H612*($C613/12),
_xlpm.IsPrincipalRemainingZeroCondition,ROUND($H612,2)=0,
_xlpm.IsPrincipalRemainingBlankCondition,$H612="",
_xlpm.IsPeriodBlankCondition,ISBLANK($A613),
_xlpm.Calculation,IF(_xlpm.IsPeriodBlankCondition,"",IF(_xlpm.IsPrincipalRemainingBlankCondition,"",IF(_xlpm.IsPrincipalRemainingZeroCondition,"",_xlpm.InterestCalculation))),
_xlpm.Calculation
)</f>
        <v/>
      </c>
      <c r="G613" s="100" t="str">
        <f t="shared" si="63"/>
        <v/>
      </c>
      <c r="H613" s="100" t="str">
        <f t="shared" si="64"/>
        <v/>
      </c>
      <c r="I613" s="100" t="str">
        <f t="shared" si="65"/>
        <v/>
      </c>
      <c r="J613" s="100" t="str">
        <f t="shared" si="66"/>
        <v/>
      </c>
      <c r="K613" s="100" t="str">
        <f t="shared" si="69"/>
        <v/>
      </c>
      <c r="N613" s="100"/>
    </row>
    <row r="614" spans="2:14" x14ac:dyDescent="0.3">
      <c r="B614" s="116" t="str">
        <f t="shared" si="67"/>
        <v/>
      </c>
      <c r="C614" s="152" t="str">
        <f>IF(ISBLANK($A614),"",'Variable Rate Mortgage Schedule'!$C617)</f>
        <v/>
      </c>
      <c r="D614" s="153" t="str">
        <f>_xlfn.LET(
_xlpm.Payment,IF(OR($C614&lt;&gt;$C613,$C613=""),-PMT($C614/12,COUNT($A614:$A$625),$H613),$D613),
_xlpm.IsPrincipalRemainingZeroCondition,ROUND($H613,2)=0,
_xlpm.IsPrincipalRemainingBlankCondition,$H613="",
_xlpm.IsPeriodBlankCondition,ISBLANK($A614),
_xlpm.Calculation,IF(_xlpm.IsPeriodBlankCondition,"",IF(_xlpm.IsPrincipalRemainingBlankCondition,"",IF(_xlpm.IsPrincipalRemainingZeroCondition,"",_xlpm.Payment))),
_xlpm.Calculation
)</f>
        <v/>
      </c>
      <c r="E614" s="100" t="str">
        <f t="shared" si="68"/>
        <v/>
      </c>
      <c r="F614" s="100" t="str" cm="1">
        <f t="array" ref="F614">_xlfn.LET(
_xlpm.InterestCalculation,$H613*($C614/12),
_xlpm.IsPrincipalRemainingZeroCondition,ROUND($H613,2)=0,
_xlpm.IsPrincipalRemainingBlankCondition,$H613="",
_xlpm.IsPeriodBlankCondition,ISBLANK($A614),
_xlpm.Calculation,IF(_xlpm.IsPeriodBlankCondition,"",IF(_xlpm.IsPrincipalRemainingBlankCondition,"",IF(_xlpm.IsPrincipalRemainingZeroCondition,"",_xlpm.InterestCalculation))),
_xlpm.Calculation
)</f>
        <v/>
      </c>
      <c r="G614" s="100" t="str">
        <f t="shared" si="63"/>
        <v/>
      </c>
      <c r="H614" s="100" t="str">
        <f t="shared" si="64"/>
        <v/>
      </c>
      <c r="I614" s="100" t="str">
        <f t="shared" si="65"/>
        <v/>
      </c>
      <c r="J614" s="100" t="str">
        <f t="shared" si="66"/>
        <v/>
      </c>
      <c r="K614" s="100" t="str">
        <f t="shared" si="69"/>
        <v/>
      </c>
      <c r="N614" s="100"/>
    </row>
    <row r="615" spans="2:14" x14ac:dyDescent="0.3">
      <c r="B615" s="116" t="str">
        <f t="shared" si="67"/>
        <v/>
      </c>
      <c r="C615" s="152" t="str">
        <f>IF(ISBLANK($A615),"",'Variable Rate Mortgage Schedule'!$C618)</f>
        <v/>
      </c>
      <c r="D615" s="153" t="str">
        <f>_xlfn.LET(
_xlpm.Payment,IF(OR($C615&lt;&gt;$C614,$C614=""),-PMT($C615/12,COUNT($A615:$A$625),$H614),$D614),
_xlpm.IsPrincipalRemainingZeroCondition,ROUND($H614,2)=0,
_xlpm.IsPrincipalRemainingBlankCondition,$H614="",
_xlpm.IsPeriodBlankCondition,ISBLANK($A615),
_xlpm.Calculation,IF(_xlpm.IsPeriodBlankCondition,"",IF(_xlpm.IsPrincipalRemainingBlankCondition,"",IF(_xlpm.IsPrincipalRemainingZeroCondition,"",_xlpm.Payment))),
_xlpm.Calculation
)</f>
        <v/>
      </c>
      <c r="E615" s="100" t="str">
        <f t="shared" si="68"/>
        <v/>
      </c>
      <c r="F615" s="100" t="str" cm="1">
        <f t="array" ref="F615">_xlfn.LET(
_xlpm.InterestCalculation,$H614*($C615/12),
_xlpm.IsPrincipalRemainingZeroCondition,ROUND($H614,2)=0,
_xlpm.IsPrincipalRemainingBlankCondition,$H614="",
_xlpm.IsPeriodBlankCondition,ISBLANK($A615),
_xlpm.Calculation,IF(_xlpm.IsPeriodBlankCondition,"",IF(_xlpm.IsPrincipalRemainingBlankCondition,"",IF(_xlpm.IsPrincipalRemainingZeroCondition,"",_xlpm.InterestCalculation))),
_xlpm.Calculation
)</f>
        <v/>
      </c>
      <c r="G615" s="100" t="str">
        <f t="shared" si="63"/>
        <v/>
      </c>
      <c r="H615" s="100" t="str">
        <f t="shared" si="64"/>
        <v/>
      </c>
      <c r="I615" s="100" t="str">
        <f t="shared" si="65"/>
        <v/>
      </c>
      <c r="J615" s="100" t="str">
        <f t="shared" si="66"/>
        <v/>
      </c>
      <c r="K615" s="100" t="str">
        <f t="shared" si="69"/>
        <v/>
      </c>
      <c r="N615" s="100"/>
    </row>
    <row r="616" spans="2:14" x14ac:dyDescent="0.3">
      <c r="B616" s="116" t="str">
        <f t="shared" si="67"/>
        <v/>
      </c>
      <c r="C616" s="152" t="str">
        <f>IF(ISBLANK($A616),"",'Variable Rate Mortgage Schedule'!$C619)</f>
        <v/>
      </c>
      <c r="D616" s="153" t="str">
        <f>_xlfn.LET(
_xlpm.Payment,IF(OR($C616&lt;&gt;$C615,$C615=""),-PMT($C616/12,COUNT($A616:$A$625),$H615),$D615),
_xlpm.IsPrincipalRemainingZeroCondition,ROUND($H615,2)=0,
_xlpm.IsPrincipalRemainingBlankCondition,$H615="",
_xlpm.IsPeriodBlankCondition,ISBLANK($A616),
_xlpm.Calculation,IF(_xlpm.IsPeriodBlankCondition,"",IF(_xlpm.IsPrincipalRemainingBlankCondition,"",IF(_xlpm.IsPrincipalRemainingZeroCondition,"",_xlpm.Payment))),
_xlpm.Calculation
)</f>
        <v/>
      </c>
      <c r="E616" s="100" t="str">
        <f t="shared" si="68"/>
        <v/>
      </c>
      <c r="F616" s="100" t="str" cm="1">
        <f t="array" ref="F616">_xlfn.LET(
_xlpm.InterestCalculation,$H615*($C616/12),
_xlpm.IsPrincipalRemainingZeroCondition,ROUND($H615,2)=0,
_xlpm.IsPrincipalRemainingBlankCondition,$H615="",
_xlpm.IsPeriodBlankCondition,ISBLANK($A616),
_xlpm.Calculation,IF(_xlpm.IsPeriodBlankCondition,"",IF(_xlpm.IsPrincipalRemainingBlankCondition,"",IF(_xlpm.IsPrincipalRemainingZeroCondition,"",_xlpm.InterestCalculation))),
_xlpm.Calculation
)</f>
        <v/>
      </c>
      <c r="G616" s="100" t="str">
        <f t="shared" si="63"/>
        <v/>
      </c>
      <c r="H616" s="100" t="str">
        <f t="shared" si="64"/>
        <v/>
      </c>
      <c r="I616" s="100" t="str">
        <f t="shared" si="65"/>
        <v/>
      </c>
      <c r="J616" s="100" t="str">
        <f t="shared" si="66"/>
        <v/>
      </c>
      <c r="K616" s="100" t="str">
        <f t="shared" si="69"/>
        <v/>
      </c>
      <c r="N616" s="100"/>
    </row>
    <row r="617" spans="2:14" x14ac:dyDescent="0.3">
      <c r="B617" s="116" t="str">
        <f t="shared" si="67"/>
        <v/>
      </c>
      <c r="C617" s="152" t="str">
        <f>IF(ISBLANK($A617),"",'Variable Rate Mortgage Schedule'!$C620)</f>
        <v/>
      </c>
      <c r="D617" s="153" t="str">
        <f>_xlfn.LET(
_xlpm.Payment,IF(OR($C617&lt;&gt;$C616,$C616=""),-PMT($C617/12,COUNT($A617:$A$625),$H616),$D616),
_xlpm.IsPrincipalRemainingZeroCondition,ROUND($H616,2)=0,
_xlpm.IsPrincipalRemainingBlankCondition,$H616="",
_xlpm.IsPeriodBlankCondition,ISBLANK($A617),
_xlpm.Calculation,IF(_xlpm.IsPeriodBlankCondition,"",IF(_xlpm.IsPrincipalRemainingBlankCondition,"",IF(_xlpm.IsPrincipalRemainingZeroCondition,"",_xlpm.Payment))),
_xlpm.Calculation
)</f>
        <v/>
      </c>
      <c r="E617" s="100" t="str">
        <f t="shared" si="68"/>
        <v/>
      </c>
      <c r="F617" s="100" t="str" cm="1">
        <f t="array" ref="F617">_xlfn.LET(
_xlpm.InterestCalculation,$H616*($C617/12),
_xlpm.IsPrincipalRemainingZeroCondition,ROUND($H616,2)=0,
_xlpm.IsPrincipalRemainingBlankCondition,$H616="",
_xlpm.IsPeriodBlankCondition,ISBLANK($A617),
_xlpm.Calculation,IF(_xlpm.IsPeriodBlankCondition,"",IF(_xlpm.IsPrincipalRemainingBlankCondition,"",IF(_xlpm.IsPrincipalRemainingZeroCondition,"",_xlpm.InterestCalculation))),
_xlpm.Calculation
)</f>
        <v/>
      </c>
      <c r="G617" s="100" t="str">
        <f t="shared" si="63"/>
        <v/>
      </c>
      <c r="H617" s="100" t="str">
        <f t="shared" si="64"/>
        <v/>
      </c>
      <c r="I617" s="100" t="str">
        <f t="shared" si="65"/>
        <v/>
      </c>
      <c r="J617" s="100" t="str">
        <f t="shared" si="66"/>
        <v/>
      </c>
      <c r="K617" s="100" t="str">
        <f t="shared" si="69"/>
        <v/>
      </c>
      <c r="N617" s="100"/>
    </row>
    <row r="618" spans="2:14" x14ac:dyDescent="0.3">
      <c r="B618" s="116" t="str">
        <f t="shared" si="67"/>
        <v/>
      </c>
      <c r="C618" s="152" t="str">
        <f>IF(ISBLANK($A618),"",'Variable Rate Mortgage Schedule'!$C621)</f>
        <v/>
      </c>
      <c r="D618" s="153" t="str">
        <f>_xlfn.LET(
_xlpm.Payment,IF(OR($C618&lt;&gt;$C617,$C617=""),-PMT($C618/12,COUNT($A618:$A$625),$H617),$D617),
_xlpm.IsPrincipalRemainingZeroCondition,ROUND($H617,2)=0,
_xlpm.IsPrincipalRemainingBlankCondition,$H617="",
_xlpm.IsPeriodBlankCondition,ISBLANK($A618),
_xlpm.Calculation,IF(_xlpm.IsPeriodBlankCondition,"",IF(_xlpm.IsPrincipalRemainingBlankCondition,"",IF(_xlpm.IsPrincipalRemainingZeroCondition,"",_xlpm.Payment))),
_xlpm.Calculation
)</f>
        <v/>
      </c>
      <c r="E618" s="100" t="str">
        <f t="shared" si="68"/>
        <v/>
      </c>
      <c r="F618" s="100" t="str" cm="1">
        <f t="array" ref="F618">_xlfn.LET(
_xlpm.InterestCalculation,$H617*($C618/12),
_xlpm.IsPrincipalRemainingZeroCondition,ROUND($H617,2)=0,
_xlpm.IsPrincipalRemainingBlankCondition,$H617="",
_xlpm.IsPeriodBlankCondition,ISBLANK($A618),
_xlpm.Calculation,IF(_xlpm.IsPeriodBlankCondition,"",IF(_xlpm.IsPrincipalRemainingBlankCondition,"",IF(_xlpm.IsPrincipalRemainingZeroCondition,"",_xlpm.InterestCalculation))),
_xlpm.Calculation
)</f>
        <v/>
      </c>
      <c r="G618" s="100" t="str">
        <f t="shared" si="63"/>
        <v/>
      </c>
      <c r="H618" s="100" t="str">
        <f t="shared" si="64"/>
        <v/>
      </c>
      <c r="I618" s="100" t="str">
        <f t="shared" si="65"/>
        <v/>
      </c>
      <c r="J618" s="100" t="str">
        <f t="shared" si="66"/>
        <v/>
      </c>
      <c r="K618" s="100" t="str">
        <f t="shared" si="69"/>
        <v/>
      </c>
      <c r="N618" s="100"/>
    </row>
    <row r="619" spans="2:14" x14ac:dyDescent="0.3">
      <c r="B619" s="116" t="str">
        <f t="shared" si="67"/>
        <v/>
      </c>
      <c r="C619" s="152" t="str">
        <f>IF(ISBLANK($A619),"",'Variable Rate Mortgage Schedule'!$C622)</f>
        <v/>
      </c>
      <c r="D619" s="153" t="str">
        <f>_xlfn.LET(
_xlpm.Payment,IF(OR($C619&lt;&gt;$C618,$C618=""),-PMT($C619/12,COUNT($A619:$A$625),$H618),$D618),
_xlpm.IsPrincipalRemainingZeroCondition,ROUND($H618,2)=0,
_xlpm.IsPrincipalRemainingBlankCondition,$H618="",
_xlpm.IsPeriodBlankCondition,ISBLANK($A619),
_xlpm.Calculation,IF(_xlpm.IsPeriodBlankCondition,"",IF(_xlpm.IsPrincipalRemainingBlankCondition,"",IF(_xlpm.IsPrincipalRemainingZeroCondition,"",_xlpm.Payment))),
_xlpm.Calculation
)</f>
        <v/>
      </c>
      <c r="E619" s="100" t="str">
        <f t="shared" si="68"/>
        <v/>
      </c>
      <c r="F619" s="100" t="str" cm="1">
        <f t="array" ref="F619">_xlfn.LET(
_xlpm.InterestCalculation,$H618*($C619/12),
_xlpm.IsPrincipalRemainingZeroCondition,ROUND($H618,2)=0,
_xlpm.IsPrincipalRemainingBlankCondition,$H618="",
_xlpm.IsPeriodBlankCondition,ISBLANK($A619),
_xlpm.Calculation,IF(_xlpm.IsPeriodBlankCondition,"",IF(_xlpm.IsPrincipalRemainingBlankCondition,"",IF(_xlpm.IsPrincipalRemainingZeroCondition,"",_xlpm.InterestCalculation))),
_xlpm.Calculation
)</f>
        <v/>
      </c>
      <c r="G619" s="100" t="str">
        <f t="shared" si="63"/>
        <v/>
      </c>
      <c r="H619" s="100" t="str">
        <f t="shared" si="64"/>
        <v/>
      </c>
      <c r="I619" s="100" t="str">
        <f t="shared" si="65"/>
        <v/>
      </c>
      <c r="J619" s="100" t="str">
        <f t="shared" si="66"/>
        <v/>
      </c>
      <c r="K619" s="100" t="str">
        <f t="shared" si="69"/>
        <v/>
      </c>
      <c r="N619" s="100"/>
    </row>
    <row r="620" spans="2:14" x14ac:dyDescent="0.3">
      <c r="B620" s="116" t="str">
        <f t="shared" si="67"/>
        <v/>
      </c>
      <c r="C620" s="152" t="str">
        <f>IF(ISBLANK($A620),"",'Variable Rate Mortgage Schedule'!$C623)</f>
        <v/>
      </c>
      <c r="D620" s="153" t="str">
        <f>_xlfn.LET(
_xlpm.Payment,IF(OR($C620&lt;&gt;$C619,$C619=""),-PMT($C620/12,COUNT($A620:$A$625),$H619),$D619),
_xlpm.IsPrincipalRemainingZeroCondition,ROUND($H619,2)=0,
_xlpm.IsPrincipalRemainingBlankCondition,$H619="",
_xlpm.IsPeriodBlankCondition,ISBLANK($A620),
_xlpm.Calculation,IF(_xlpm.IsPeriodBlankCondition,"",IF(_xlpm.IsPrincipalRemainingBlankCondition,"",IF(_xlpm.IsPrincipalRemainingZeroCondition,"",_xlpm.Payment))),
_xlpm.Calculation
)</f>
        <v/>
      </c>
      <c r="E620" s="100" t="str">
        <f t="shared" si="68"/>
        <v/>
      </c>
      <c r="F620" s="100" t="str" cm="1">
        <f t="array" ref="F620">_xlfn.LET(
_xlpm.InterestCalculation,$H619*($C620/12),
_xlpm.IsPrincipalRemainingZeroCondition,ROUND($H619,2)=0,
_xlpm.IsPrincipalRemainingBlankCondition,$H619="",
_xlpm.IsPeriodBlankCondition,ISBLANK($A620),
_xlpm.Calculation,IF(_xlpm.IsPeriodBlankCondition,"",IF(_xlpm.IsPrincipalRemainingBlankCondition,"",IF(_xlpm.IsPrincipalRemainingZeroCondition,"",_xlpm.InterestCalculation))),
_xlpm.Calculation
)</f>
        <v/>
      </c>
      <c r="G620" s="100" t="str">
        <f t="shared" si="63"/>
        <v/>
      </c>
      <c r="H620" s="100" t="str">
        <f t="shared" si="64"/>
        <v/>
      </c>
      <c r="I620" s="100" t="str">
        <f t="shared" si="65"/>
        <v/>
      </c>
      <c r="J620" s="100" t="str">
        <f t="shared" si="66"/>
        <v/>
      </c>
      <c r="K620" s="100" t="str">
        <f t="shared" si="69"/>
        <v/>
      </c>
      <c r="N620" s="100"/>
    </row>
    <row r="621" spans="2:14" x14ac:dyDescent="0.3">
      <c r="B621" s="116" t="str">
        <f t="shared" si="67"/>
        <v/>
      </c>
      <c r="C621" s="152" t="str">
        <f>IF(ISBLANK($A621),"",'Variable Rate Mortgage Schedule'!$C624)</f>
        <v/>
      </c>
      <c r="D621" s="153" t="str">
        <f>_xlfn.LET(
_xlpm.Payment,IF(OR($C621&lt;&gt;$C620,$C620=""),-PMT($C621/12,COUNT($A621:$A$625),$H620),$D620),
_xlpm.IsPrincipalRemainingZeroCondition,ROUND($H620,2)=0,
_xlpm.IsPrincipalRemainingBlankCondition,$H620="",
_xlpm.IsPeriodBlankCondition,ISBLANK($A621),
_xlpm.Calculation,IF(_xlpm.IsPeriodBlankCondition,"",IF(_xlpm.IsPrincipalRemainingBlankCondition,"",IF(_xlpm.IsPrincipalRemainingZeroCondition,"",_xlpm.Payment))),
_xlpm.Calculation
)</f>
        <v/>
      </c>
      <c r="E621" s="100" t="str">
        <f t="shared" si="68"/>
        <v/>
      </c>
      <c r="F621" s="100" t="str" cm="1">
        <f t="array" ref="F621">_xlfn.LET(
_xlpm.InterestCalculation,$H620*($C621/12),
_xlpm.IsPrincipalRemainingZeroCondition,ROUND($H620,2)=0,
_xlpm.IsPrincipalRemainingBlankCondition,$H620="",
_xlpm.IsPeriodBlankCondition,ISBLANK($A621),
_xlpm.Calculation,IF(_xlpm.IsPeriodBlankCondition,"",IF(_xlpm.IsPrincipalRemainingBlankCondition,"",IF(_xlpm.IsPrincipalRemainingZeroCondition,"",_xlpm.InterestCalculation))),
_xlpm.Calculation
)</f>
        <v/>
      </c>
      <c r="G621" s="100" t="str">
        <f t="shared" si="63"/>
        <v/>
      </c>
      <c r="H621" s="100" t="str">
        <f t="shared" si="64"/>
        <v/>
      </c>
      <c r="I621" s="100" t="str">
        <f t="shared" si="65"/>
        <v/>
      </c>
      <c r="J621" s="100" t="str">
        <f t="shared" si="66"/>
        <v/>
      </c>
      <c r="K621" s="100" t="str">
        <f t="shared" si="69"/>
        <v/>
      </c>
      <c r="N621" s="100"/>
    </row>
    <row r="622" spans="2:14" x14ac:dyDescent="0.3">
      <c r="B622" s="116" t="str">
        <f t="shared" si="67"/>
        <v/>
      </c>
      <c r="C622" s="152" t="str">
        <f>IF(ISBLANK($A622),"",'Variable Rate Mortgage Schedule'!$C625)</f>
        <v/>
      </c>
      <c r="D622" s="153" t="str">
        <f>_xlfn.LET(
_xlpm.Payment,IF(OR($C622&lt;&gt;$C621,$C621=""),-PMT($C622/12,COUNT($A622:$A$625),$H621),$D621),
_xlpm.IsPrincipalRemainingZeroCondition,ROUND($H621,2)=0,
_xlpm.IsPrincipalRemainingBlankCondition,$H621="",
_xlpm.IsPeriodBlankCondition,ISBLANK($A622),
_xlpm.Calculation,IF(_xlpm.IsPeriodBlankCondition,"",IF(_xlpm.IsPrincipalRemainingBlankCondition,"",IF(_xlpm.IsPrincipalRemainingZeroCondition,"",_xlpm.Payment))),
_xlpm.Calculation
)</f>
        <v/>
      </c>
      <c r="E622" s="100" t="str">
        <f t="shared" si="68"/>
        <v/>
      </c>
      <c r="F622" s="100" t="str" cm="1">
        <f t="array" ref="F622">_xlfn.LET(
_xlpm.InterestCalculation,$H621*($C622/12),
_xlpm.IsPrincipalRemainingZeroCondition,ROUND($H621,2)=0,
_xlpm.IsPrincipalRemainingBlankCondition,$H621="",
_xlpm.IsPeriodBlankCondition,ISBLANK($A622),
_xlpm.Calculation,IF(_xlpm.IsPeriodBlankCondition,"",IF(_xlpm.IsPrincipalRemainingBlankCondition,"",IF(_xlpm.IsPrincipalRemainingZeroCondition,"",_xlpm.InterestCalculation))),
_xlpm.Calculation
)</f>
        <v/>
      </c>
      <c r="G622" s="100" t="str">
        <f t="shared" si="63"/>
        <v/>
      </c>
      <c r="H622" s="100" t="str">
        <f t="shared" si="64"/>
        <v/>
      </c>
      <c r="I622" s="100" t="str">
        <f t="shared" si="65"/>
        <v/>
      </c>
      <c r="J622" s="100" t="str">
        <f t="shared" si="66"/>
        <v/>
      </c>
      <c r="K622" s="100" t="str">
        <f t="shared" si="69"/>
        <v/>
      </c>
      <c r="N622" s="100"/>
    </row>
    <row r="623" spans="2:14" x14ac:dyDescent="0.3">
      <c r="B623" s="116" t="str">
        <f t="shared" si="67"/>
        <v/>
      </c>
      <c r="C623" s="152" t="str">
        <f>IF(ISBLANK($A623),"",'Variable Rate Mortgage Schedule'!$C626)</f>
        <v/>
      </c>
      <c r="D623" s="153" t="str">
        <f>_xlfn.LET(
_xlpm.Payment,IF(OR($C623&lt;&gt;$C622,$C622=""),-PMT($C623/12,COUNT($A623:$A$625),$H622),$D622),
_xlpm.IsPrincipalRemainingZeroCondition,ROUND($H622,2)=0,
_xlpm.IsPrincipalRemainingBlankCondition,$H622="",
_xlpm.IsPeriodBlankCondition,ISBLANK($A623),
_xlpm.Calculation,IF(_xlpm.IsPeriodBlankCondition,"",IF(_xlpm.IsPrincipalRemainingBlankCondition,"",IF(_xlpm.IsPrincipalRemainingZeroCondition,"",_xlpm.Payment))),
_xlpm.Calculation
)</f>
        <v/>
      </c>
      <c r="E623" s="100" t="str">
        <f t="shared" si="68"/>
        <v/>
      </c>
      <c r="F623" s="100" t="str" cm="1">
        <f t="array" ref="F623">_xlfn.LET(
_xlpm.InterestCalculation,$H622*($C623/12),
_xlpm.IsPrincipalRemainingZeroCondition,ROUND($H622,2)=0,
_xlpm.IsPrincipalRemainingBlankCondition,$H622="",
_xlpm.IsPeriodBlankCondition,ISBLANK($A623),
_xlpm.Calculation,IF(_xlpm.IsPeriodBlankCondition,"",IF(_xlpm.IsPrincipalRemainingBlankCondition,"",IF(_xlpm.IsPrincipalRemainingZeroCondition,"",_xlpm.InterestCalculation))),
_xlpm.Calculation
)</f>
        <v/>
      </c>
      <c r="G623" s="100" t="str">
        <f t="shared" si="63"/>
        <v/>
      </c>
      <c r="H623" s="100" t="str">
        <f t="shared" si="64"/>
        <v/>
      </c>
      <c r="I623" s="100" t="str">
        <f t="shared" si="65"/>
        <v/>
      </c>
      <c r="J623" s="100" t="str">
        <f t="shared" si="66"/>
        <v/>
      </c>
      <c r="K623" s="100" t="str">
        <f t="shared" si="69"/>
        <v/>
      </c>
      <c r="N623" s="100"/>
    </row>
    <row r="624" spans="2:14" x14ac:dyDescent="0.3">
      <c r="B624" s="116" t="str">
        <f t="shared" si="67"/>
        <v/>
      </c>
      <c r="C624" s="152" t="str">
        <f>IF(ISBLANK($A624),"",'Variable Rate Mortgage Schedule'!$C627)</f>
        <v/>
      </c>
      <c r="D624" s="153" t="str">
        <f>_xlfn.LET(
_xlpm.Payment,IF(OR($C624&lt;&gt;$C623,$C623=""),-PMT($C624/12,COUNT($A624:$A$625),$H623),$D623),
_xlpm.IsPrincipalRemainingZeroCondition,ROUND($H623,2)=0,
_xlpm.IsPrincipalRemainingBlankCondition,$H623="",
_xlpm.IsPeriodBlankCondition,ISBLANK($A624),
_xlpm.Calculation,IF(_xlpm.IsPeriodBlankCondition,"",IF(_xlpm.IsPrincipalRemainingBlankCondition,"",IF(_xlpm.IsPrincipalRemainingZeroCondition,"",_xlpm.Payment))),
_xlpm.Calculation
)</f>
        <v/>
      </c>
      <c r="E624" s="100" t="str">
        <f t="shared" si="68"/>
        <v/>
      </c>
      <c r="F624" s="100" t="str" cm="1">
        <f t="array" ref="F624">_xlfn.LET(
_xlpm.InterestCalculation,$H623*($C624/12),
_xlpm.IsPrincipalRemainingZeroCondition,ROUND($H623,2)=0,
_xlpm.IsPrincipalRemainingBlankCondition,$H623="",
_xlpm.IsPeriodBlankCondition,ISBLANK($A624),
_xlpm.Calculation,IF(_xlpm.IsPeriodBlankCondition,"",IF(_xlpm.IsPrincipalRemainingBlankCondition,"",IF(_xlpm.IsPrincipalRemainingZeroCondition,"",_xlpm.InterestCalculation))),
_xlpm.Calculation
)</f>
        <v/>
      </c>
      <c r="G624" s="100" t="str">
        <f t="shared" si="63"/>
        <v/>
      </c>
      <c r="H624" s="100" t="str">
        <f t="shared" si="64"/>
        <v/>
      </c>
      <c r="I624" s="100" t="str">
        <f t="shared" si="65"/>
        <v/>
      </c>
      <c r="J624" s="100" t="str">
        <f t="shared" si="66"/>
        <v/>
      </c>
      <c r="K624" s="100" t="str">
        <f t="shared" si="69"/>
        <v/>
      </c>
      <c r="N624" s="100"/>
    </row>
    <row r="625" spans="1:14" x14ac:dyDescent="0.3">
      <c r="B625" s="116" t="str">
        <f t="shared" si="67"/>
        <v/>
      </c>
      <c r="C625" s="152" t="str">
        <f>IF(ISBLANK($A625),"",'Variable Rate Mortgage Schedule'!$C628)</f>
        <v/>
      </c>
      <c r="D625" s="153" t="str">
        <f>_xlfn.LET(
_xlpm.Payment,IF(OR($C625&lt;&gt;$C624,$C624=""),-PMT($C625/12,COUNT($A625:$A$625),$H624),$D624),
_xlpm.IsPrincipalRemainingZeroCondition,ROUND($H624,2)=0,
_xlpm.IsPrincipalRemainingBlankCondition,$H624="",
_xlpm.IsPeriodBlankCondition,ISBLANK($A625),
_xlpm.Calculation,IF(_xlpm.IsPeriodBlankCondition,"",IF(_xlpm.IsPrincipalRemainingBlankCondition,"",IF(_xlpm.IsPrincipalRemainingZeroCondition,"",_xlpm.Payment))),
_xlpm.Calculation
)</f>
        <v/>
      </c>
      <c r="E625" s="100" t="str">
        <f t="shared" si="68"/>
        <v/>
      </c>
      <c r="F625" s="100" t="str" cm="1">
        <f t="array" ref="F625">_xlfn.LET(
_xlpm.InterestCalculation,$H624*($C625/12),
_xlpm.IsPrincipalRemainingZeroCondition,ROUND($H624,2)=0,
_xlpm.IsPrincipalRemainingBlankCondition,$H624="",
_xlpm.IsPeriodBlankCondition,ISBLANK($A625),
_xlpm.Calculation,IF(_xlpm.IsPeriodBlankCondition,"",IF(_xlpm.IsPrincipalRemainingBlankCondition,"",IF(_xlpm.IsPrincipalRemainingZeroCondition,"",_xlpm.InterestCalculation))),
_xlpm.Calculation
)</f>
        <v/>
      </c>
      <c r="G625" s="100" t="str">
        <f t="shared" si="63"/>
        <v/>
      </c>
      <c r="H625" s="100" t="str">
        <f t="shared" si="64"/>
        <v/>
      </c>
      <c r="I625" s="100" t="str">
        <f t="shared" si="65"/>
        <v/>
      </c>
      <c r="J625" s="100" t="str">
        <f t="shared" si="66"/>
        <v/>
      </c>
      <c r="K625" s="100" t="str">
        <f t="shared" si="69"/>
        <v/>
      </c>
      <c r="N625" s="100"/>
    </row>
    <row r="626" spans="1:14" x14ac:dyDescent="0.3">
      <c r="A626" s="154" t="s">
        <v>20</v>
      </c>
      <c r="B626" s="155"/>
      <c r="C626" s="155"/>
      <c r="D626" s="155"/>
      <c r="E626" s="155"/>
      <c r="F626" s="155"/>
      <c r="G626" s="155"/>
      <c r="H626" s="155"/>
      <c r="I626" s="155"/>
      <c r="J626" s="155"/>
      <c r="K626" s="155"/>
    </row>
  </sheetData>
  <sheetProtection algorithmName="SHA-512" hashValue="9XV71lHqrObNQE0QFP3jZ++U6HOx6v4BWItSCkrN2QSnl1uSgI7QcA0JfCn3dU7sLLxe0bX+V5gN74qWeipeeQ==" saltValue="eWSKoY7t7MiXM+jOewlvoA==" spinCount="100000" sheet="1" objects="1" scenarios="1"/>
  <mergeCells count="2">
    <mergeCell ref="A1:B1"/>
    <mergeCell ref="A626:K626"/>
  </mergeCells>
  <conditionalFormatting sqref="A26:E625">
    <cfRule type="expression" dxfId="2" priority="6">
      <formula>NOT(ISBLANK($A26))</formula>
    </cfRule>
  </conditionalFormatting>
  <conditionalFormatting sqref="C26:C625">
    <cfRule type="expression" dxfId="1" priority="1">
      <formula>NOT(ISBLANK($A26))</formula>
    </cfRule>
  </conditionalFormatting>
  <conditionalFormatting sqref="E26:E62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6:K625">
    <cfRule type="expression" dxfId="0" priority="2">
      <formula>NOT(ISBLANK($A26))</formula>
    </cfRule>
  </conditionalFormatting>
  <dataValidations count="3">
    <dataValidation allowBlank="1" showInputMessage="1" showErrorMessage="1" sqref="D26:D625 C627:D1048576 C25:C625" xr:uid="{477B4134-93D3-4E8C-A025-F9784870FC82}"/>
    <dataValidation type="date" operator="greaterThanOrEqual" allowBlank="1" showInputMessage="1" showErrorMessage="1" errorTitle="Invalid Entry" error="You did not enter a date that is equal to or after 1/1/1900." promptTitle="Date of First Monthly Payment" prompt="Enter a date that is equal to or after 1/1/1900." sqref="B26" xr:uid="{07C3E471-2646-484A-9ED9-2BC8B2B52319}">
      <formula1>1</formula1>
    </dataValidation>
    <dataValidation type="decimal" operator="greaterThan" allowBlank="1" showInputMessage="1" showErrorMessage="1" error="You didn't Input a positive number." prompt="Input any positive number." sqref="B2:B18" xr:uid="{79235951-8A2F-4AAF-8933-03E7E36B6894}">
      <formula1>0</formula1>
    </dataValidation>
  </dataValidation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Fixed Rate Mortgage Schedule</vt:lpstr>
      <vt:lpstr>Fixed Mortgage Hidden</vt:lpstr>
      <vt:lpstr>FormulaText Hidden</vt:lpstr>
      <vt:lpstr>Variable Rate Mortgage Schedule</vt:lpstr>
      <vt:lpstr>Variable Mortgage 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 Roberts</cp:lastModifiedBy>
  <dcterms:created xsi:type="dcterms:W3CDTF">2023-10-07T20:26:36Z</dcterms:created>
  <dcterms:modified xsi:type="dcterms:W3CDTF">2024-12-08T21:52:30Z</dcterms:modified>
</cp:coreProperties>
</file>