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14805850-8DFB-4096-8858-0E41D6D6891B}" xr6:coauthVersionLast="45" xr6:coauthVersionMax="45" xr10:uidLastSave="{00000000-0000-0000-0000-000000000000}"/>
  <bookViews>
    <workbookView xWindow="-120" yWindow="-120" windowWidth="20730" windowHeight="11160" activeTab="2" xr2:uid="{D32EAE90-AE09-4707-8D35-1C39CE6F3ED0}"/>
  </bookViews>
  <sheets>
    <sheet name="Apucarana" sheetId="1" r:id="rId1"/>
    <sheet name="Toledo" sheetId="2" r:id="rId2"/>
    <sheet name="Londrina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0" i="2" l="1"/>
  <c r="D105" i="2"/>
  <c r="D104" i="2"/>
  <c r="D103" i="2"/>
  <c r="D102" i="2"/>
  <c r="D101" i="2"/>
  <c r="I100" i="2"/>
  <c r="I101" i="2" s="1"/>
  <c r="I102" i="2" s="1"/>
  <c r="I103" i="2" s="1"/>
  <c r="I104" i="2" s="1"/>
  <c r="I105" i="2" s="1"/>
  <c r="H100" i="2"/>
  <c r="H101" i="2" s="1"/>
  <c r="H102" i="2" s="1"/>
  <c r="H103" i="2" s="1"/>
  <c r="H104" i="2" s="1"/>
  <c r="H105" i="2" s="1"/>
  <c r="E100" i="2"/>
  <c r="E101" i="2" s="1"/>
  <c r="E102" i="2" s="1"/>
  <c r="E103" i="2" s="1"/>
  <c r="E104" i="2" s="1"/>
  <c r="E105" i="2" s="1"/>
  <c r="D100" i="2"/>
  <c r="D99" i="2"/>
  <c r="D98" i="2"/>
  <c r="D97" i="2"/>
  <c r="D96" i="2"/>
  <c r="D95" i="2"/>
  <c r="D94" i="2"/>
  <c r="D93" i="2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D92" i="2"/>
  <c r="D91" i="2"/>
  <c r="D90" i="2"/>
  <c r="D89" i="2"/>
  <c r="I88" i="2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H88" i="2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D88" i="2"/>
  <c r="D87" i="2"/>
  <c r="D86" i="2"/>
  <c r="D85" i="2"/>
  <c r="D84" i="2"/>
  <c r="D83" i="2"/>
  <c r="D82" i="2"/>
  <c r="D81" i="2"/>
  <c r="D80" i="2"/>
  <c r="D79" i="2"/>
  <c r="D78" i="2"/>
  <c r="D77" i="2"/>
  <c r="I76" i="2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H76" i="2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E76" i="2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D76" i="2"/>
  <c r="D75" i="2"/>
  <c r="D74" i="2"/>
  <c r="D73" i="2"/>
  <c r="D72" i="2"/>
  <c r="D71" i="2"/>
  <c r="D70" i="2"/>
  <c r="D69" i="2"/>
  <c r="D68" i="2"/>
  <c r="D67" i="2"/>
  <c r="D66" i="2"/>
  <c r="D65" i="2"/>
  <c r="I64" i="2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H64" i="2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D64" i="2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C22" i="2"/>
  <c r="C30" i="2" s="1"/>
  <c r="D22" i="2"/>
  <c r="E22" i="2"/>
  <c r="E30" i="2" s="1"/>
  <c r="F22" i="2"/>
  <c r="G22" i="2"/>
  <c r="H22" i="2"/>
  <c r="H30" i="2" s="1"/>
  <c r="I22" i="2"/>
  <c r="I30" i="2" s="1"/>
  <c r="J22" i="2"/>
  <c r="K22" i="2"/>
  <c r="K30" i="2" s="1"/>
  <c r="L22" i="2"/>
  <c r="M22" i="2"/>
  <c r="B22" i="2"/>
  <c r="B30" i="2" s="1"/>
  <c r="O40" i="4"/>
  <c r="C22" i="4"/>
  <c r="C30" i="4" s="1"/>
  <c r="D22" i="4"/>
  <c r="D30" i="4" s="1"/>
  <c r="E22" i="4"/>
  <c r="F22" i="4"/>
  <c r="G22" i="4"/>
  <c r="H22" i="4"/>
  <c r="I22" i="4"/>
  <c r="I30" i="4" s="1"/>
  <c r="J22" i="4"/>
  <c r="K22" i="4"/>
  <c r="K30" i="4" s="1"/>
  <c r="L22" i="4"/>
  <c r="L30" i="4" s="1"/>
  <c r="M22" i="4"/>
  <c r="B22" i="4"/>
  <c r="B30" i="4" s="1"/>
  <c r="D105" i="4"/>
  <c r="D104" i="4"/>
  <c r="D103" i="4"/>
  <c r="D102" i="4"/>
  <c r="D101" i="4"/>
  <c r="I100" i="4"/>
  <c r="I101" i="4" s="1"/>
  <c r="I102" i="4" s="1"/>
  <c r="I103" i="4" s="1"/>
  <c r="I104" i="4" s="1"/>
  <c r="I105" i="4" s="1"/>
  <c r="H100" i="4"/>
  <c r="H101" i="4" s="1"/>
  <c r="H102" i="4" s="1"/>
  <c r="H103" i="4" s="1"/>
  <c r="H104" i="4" s="1"/>
  <c r="H105" i="4" s="1"/>
  <c r="D100" i="4"/>
  <c r="D99" i="4"/>
  <c r="D98" i="4"/>
  <c r="D97" i="4"/>
  <c r="D96" i="4"/>
  <c r="D95" i="4"/>
  <c r="D94" i="4"/>
  <c r="D93" i="4"/>
  <c r="D92" i="4"/>
  <c r="D91" i="4"/>
  <c r="D90" i="4"/>
  <c r="D89" i="4"/>
  <c r="I88" i="4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H88" i="4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D88" i="4"/>
  <c r="D87" i="4"/>
  <c r="D86" i="4"/>
  <c r="D85" i="4"/>
  <c r="D84" i="4"/>
  <c r="D83" i="4"/>
  <c r="D82" i="4"/>
  <c r="D81" i="4"/>
  <c r="D80" i="4"/>
  <c r="D79" i="4"/>
  <c r="D78" i="4"/>
  <c r="D77" i="4"/>
  <c r="I76" i="4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H76" i="4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D76" i="4"/>
  <c r="D75" i="4"/>
  <c r="D74" i="4"/>
  <c r="D73" i="4"/>
  <c r="D72" i="4"/>
  <c r="D71" i="4"/>
  <c r="D70" i="4"/>
  <c r="D69" i="4"/>
  <c r="D68" i="4"/>
  <c r="D67" i="4"/>
  <c r="D66" i="4"/>
  <c r="D65" i="4"/>
  <c r="I64" i="4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H64" i="4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D64" i="4"/>
  <c r="M43" i="4"/>
  <c r="L43" i="4"/>
  <c r="K43" i="4"/>
  <c r="J43" i="4"/>
  <c r="I43" i="4"/>
  <c r="H43" i="4"/>
  <c r="G43" i="4"/>
  <c r="F43" i="4"/>
  <c r="E43" i="4"/>
  <c r="D43" i="4"/>
  <c r="C43" i="4"/>
  <c r="B43" i="4"/>
  <c r="L42" i="4"/>
  <c r="M35" i="4"/>
  <c r="M42" i="4" s="1"/>
  <c r="L35" i="4"/>
  <c r="K35" i="4"/>
  <c r="K42" i="4" s="1"/>
  <c r="J35" i="4"/>
  <c r="J42" i="4" s="1"/>
  <c r="I42" i="4"/>
  <c r="H42" i="4"/>
  <c r="G42" i="4"/>
  <c r="F42" i="4"/>
  <c r="E42" i="4"/>
  <c r="D42" i="4"/>
  <c r="C42" i="4"/>
  <c r="B42" i="4"/>
  <c r="M34" i="4"/>
  <c r="M40" i="4" s="1"/>
  <c r="M41" i="4" s="1"/>
  <c r="L34" i="4"/>
  <c r="L37" i="4" s="1"/>
  <c r="L38" i="4" s="1"/>
  <c r="K34" i="4"/>
  <c r="K40" i="4" s="1"/>
  <c r="K41" i="4" s="1"/>
  <c r="J34" i="4"/>
  <c r="J37" i="4" s="1"/>
  <c r="J38" i="4" s="1"/>
  <c r="I34" i="4"/>
  <c r="I40" i="4" s="1"/>
  <c r="I41" i="4" s="1"/>
  <c r="H34" i="4"/>
  <c r="H40" i="4" s="1"/>
  <c r="H41" i="4" s="1"/>
  <c r="G34" i="4"/>
  <c r="G40" i="4" s="1"/>
  <c r="G41" i="4" s="1"/>
  <c r="F34" i="4"/>
  <c r="F40" i="4" s="1"/>
  <c r="F41" i="4" s="1"/>
  <c r="E34" i="4"/>
  <c r="E40" i="4" s="1"/>
  <c r="E41" i="4" s="1"/>
  <c r="D34" i="4"/>
  <c r="D37" i="4" s="1"/>
  <c r="D38" i="4" s="1"/>
  <c r="C34" i="4"/>
  <c r="C40" i="4" s="1"/>
  <c r="C41" i="4" s="1"/>
  <c r="B34" i="4"/>
  <c r="B37" i="4" s="1"/>
  <c r="M29" i="4"/>
  <c r="L29" i="4"/>
  <c r="K29" i="4"/>
  <c r="J29" i="4"/>
  <c r="I29" i="4"/>
  <c r="H29" i="4"/>
  <c r="G29" i="4"/>
  <c r="F29" i="4"/>
  <c r="E29" i="4"/>
  <c r="D29" i="4"/>
  <c r="C29" i="4"/>
  <c r="B29" i="4"/>
  <c r="M28" i="4"/>
  <c r="L28" i="4"/>
  <c r="K28" i="4"/>
  <c r="J28" i="4"/>
  <c r="I28" i="4"/>
  <c r="H28" i="4"/>
  <c r="G28" i="4"/>
  <c r="F28" i="4"/>
  <c r="E28" i="4"/>
  <c r="D28" i="4"/>
  <c r="C28" i="4"/>
  <c r="B28" i="4"/>
  <c r="M30" i="4"/>
  <c r="J30" i="4"/>
  <c r="H30" i="4"/>
  <c r="G30" i="4"/>
  <c r="F30" i="4"/>
  <c r="E30" i="4"/>
  <c r="M14" i="4"/>
  <c r="L14" i="4"/>
  <c r="K14" i="4"/>
  <c r="J14" i="4"/>
  <c r="I14" i="4"/>
  <c r="H14" i="4"/>
  <c r="G14" i="4"/>
  <c r="F14" i="4"/>
  <c r="E14" i="4"/>
  <c r="D14" i="4"/>
  <c r="C14" i="4"/>
  <c r="B14" i="4"/>
  <c r="M13" i="4"/>
  <c r="L13" i="4"/>
  <c r="K13" i="4"/>
  <c r="J13" i="4"/>
  <c r="I13" i="4"/>
  <c r="H13" i="4"/>
  <c r="G13" i="4"/>
  <c r="F13" i="4"/>
  <c r="E13" i="4"/>
  <c r="D13" i="4"/>
  <c r="C13" i="4"/>
  <c r="B13" i="4"/>
  <c r="M12" i="4"/>
  <c r="L12" i="4"/>
  <c r="K12" i="4"/>
  <c r="J12" i="4"/>
  <c r="I12" i="4"/>
  <c r="H12" i="4"/>
  <c r="G12" i="4"/>
  <c r="F12" i="4"/>
  <c r="E12" i="4"/>
  <c r="D12" i="4"/>
  <c r="C12" i="4"/>
  <c r="B12" i="4"/>
  <c r="I100" i="1"/>
  <c r="I101" i="1" s="1"/>
  <c r="I102" i="1" s="1"/>
  <c r="I103" i="1" s="1"/>
  <c r="I104" i="1" s="1"/>
  <c r="I105" i="1" s="1"/>
  <c r="I89" i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88" i="1"/>
  <c r="I76" i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64" i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H100" i="1"/>
  <c r="H101" i="1" s="1"/>
  <c r="H102" i="1" s="1"/>
  <c r="H103" i="1" s="1"/>
  <c r="H104" i="1" s="1"/>
  <c r="H105" i="1" s="1"/>
  <c r="H88" i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76" i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64" i="1"/>
  <c r="H65" i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M22" i="1"/>
  <c r="L22" i="1"/>
  <c r="K22" i="1"/>
  <c r="J22" i="1"/>
  <c r="I22" i="1"/>
  <c r="I30" i="1" s="1"/>
  <c r="H22" i="1"/>
  <c r="G22" i="1"/>
  <c r="G30" i="1" s="1"/>
  <c r="G31" i="1" s="1"/>
  <c r="F22" i="1"/>
  <c r="E22" i="1"/>
  <c r="E30" i="1" s="1"/>
  <c r="D22" i="1"/>
  <c r="C22" i="1"/>
  <c r="B22" i="1"/>
  <c r="B30" i="1" s="1"/>
  <c r="E100" i="1"/>
  <c r="E101" i="1" s="1"/>
  <c r="E102" i="1" s="1"/>
  <c r="E103" i="1" s="1"/>
  <c r="E104" i="1" s="1"/>
  <c r="E105" i="1" s="1"/>
  <c r="E88" i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77" i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76" i="1"/>
  <c r="E66" i="1"/>
  <c r="E67" i="1"/>
  <c r="E68" i="1"/>
  <c r="E69" i="1" s="1"/>
  <c r="E70" i="1" s="1"/>
  <c r="E71" i="1" s="1"/>
  <c r="E72" i="1" s="1"/>
  <c r="E73" i="1" s="1"/>
  <c r="E74" i="1" s="1"/>
  <c r="E75" i="1" s="1"/>
  <c r="E65" i="1"/>
  <c r="E64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71" i="1"/>
  <c r="D72" i="1"/>
  <c r="D73" i="1"/>
  <c r="D74" i="1"/>
  <c r="D75" i="1"/>
  <c r="D65" i="1"/>
  <c r="D66" i="1"/>
  <c r="D67" i="1"/>
  <c r="D68" i="1"/>
  <c r="D69" i="1"/>
  <c r="D70" i="1"/>
  <c r="D64" i="1"/>
  <c r="M43" i="2"/>
  <c r="L43" i="2"/>
  <c r="K43" i="2"/>
  <c r="J43" i="2"/>
  <c r="I43" i="2"/>
  <c r="H43" i="2"/>
  <c r="G43" i="2"/>
  <c r="F43" i="2"/>
  <c r="E43" i="2"/>
  <c r="D43" i="2"/>
  <c r="C43" i="2"/>
  <c r="B43" i="2"/>
  <c r="J42" i="2"/>
  <c r="F40" i="2"/>
  <c r="F41" i="2" s="1"/>
  <c r="C40" i="2"/>
  <c r="C41" i="2" s="1"/>
  <c r="M35" i="2"/>
  <c r="M42" i="2" s="1"/>
  <c r="L35" i="2"/>
  <c r="L42" i="2" s="1"/>
  <c r="K35" i="2"/>
  <c r="K42" i="2" s="1"/>
  <c r="J35" i="2"/>
  <c r="I35" i="2"/>
  <c r="I42" i="2" s="1"/>
  <c r="H35" i="2"/>
  <c r="H42" i="2" s="1"/>
  <c r="G35" i="2"/>
  <c r="G42" i="2" s="1"/>
  <c r="F35" i="2"/>
  <c r="F42" i="2" s="1"/>
  <c r="E35" i="2"/>
  <c r="E42" i="2" s="1"/>
  <c r="D35" i="2"/>
  <c r="D42" i="2" s="1"/>
  <c r="C35" i="2"/>
  <c r="C42" i="2" s="1"/>
  <c r="B35" i="2"/>
  <c r="B42" i="2" s="1"/>
  <c r="M34" i="2"/>
  <c r="M40" i="2" s="1"/>
  <c r="M41" i="2" s="1"/>
  <c r="L34" i="2"/>
  <c r="K34" i="2"/>
  <c r="K40" i="2" s="1"/>
  <c r="K41" i="2" s="1"/>
  <c r="J34" i="2"/>
  <c r="J40" i="2" s="1"/>
  <c r="J41" i="2" s="1"/>
  <c r="I34" i="2"/>
  <c r="I40" i="2" s="1"/>
  <c r="I41" i="2" s="1"/>
  <c r="H34" i="2"/>
  <c r="H40" i="2" s="1"/>
  <c r="H41" i="2" s="1"/>
  <c r="G34" i="2"/>
  <c r="G40" i="2" s="1"/>
  <c r="G41" i="2" s="1"/>
  <c r="F34" i="2"/>
  <c r="E34" i="2"/>
  <c r="E40" i="2" s="1"/>
  <c r="E41" i="2" s="1"/>
  <c r="D34" i="2"/>
  <c r="D40" i="2" s="1"/>
  <c r="D41" i="2" s="1"/>
  <c r="C34" i="2"/>
  <c r="B34" i="2"/>
  <c r="B40" i="2" s="1"/>
  <c r="M29" i="2"/>
  <c r="L29" i="2"/>
  <c r="K29" i="2"/>
  <c r="J29" i="2"/>
  <c r="I29" i="2"/>
  <c r="H29" i="2"/>
  <c r="G29" i="2"/>
  <c r="F29" i="2"/>
  <c r="E29" i="2"/>
  <c r="D29" i="2"/>
  <c r="C29" i="2"/>
  <c r="B29" i="2"/>
  <c r="M28" i="2"/>
  <c r="L28" i="2"/>
  <c r="K28" i="2"/>
  <c r="J28" i="2"/>
  <c r="I28" i="2"/>
  <c r="H28" i="2"/>
  <c r="G28" i="2"/>
  <c r="F28" i="2"/>
  <c r="E28" i="2"/>
  <c r="D28" i="2"/>
  <c r="C28" i="2"/>
  <c r="B28" i="2"/>
  <c r="M30" i="2"/>
  <c r="L30" i="2"/>
  <c r="J30" i="2"/>
  <c r="G30" i="2"/>
  <c r="F30" i="2"/>
  <c r="D30" i="2"/>
  <c r="M14" i="2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C15" i="2" s="1"/>
  <c r="B12" i="2"/>
  <c r="C43" i="1"/>
  <c r="D43" i="1"/>
  <c r="E43" i="1"/>
  <c r="F43" i="1"/>
  <c r="G43" i="1"/>
  <c r="H43" i="1"/>
  <c r="I43" i="1"/>
  <c r="J43" i="1"/>
  <c r="K43" i="1"/>
  <c r="L43" i="1"/>
  <c r="M43" i="1"/>
  <c r="B43" i="1"/>
  <c r="C42" i="1"/>
  <c r="D42" i="1"/>
  <c r="E42" i="1"/>
  <c r="F42" i="1"/>
  <c r="G42" i="1"/>
  <c r="H42" i="1"/>
  <c r="I42" i="1"/>
  <c r="J42" i="1"/>
  <c r="K42" i="1"/>
  <c r="L42" i="1"/>
  <c r="M42" i="1"/>
  <c r="B42" i="1"/>
  <c r="N37" i="1"/>
  <c r="C40" i="1"/>
  <c r="C41" i="1" s="1"/>
  <c r="D40" i="1"/>
  <c r="D41" i="1" s="1"/>
  <c r="E40" i="1"/>
  <c r="E41" i="1" s="1"/>
  <c r="F40" i="1"/>
  <c r="F41" i="1" s="1"/>
  <c r="G40" i="1"/>
  <c r="G41" i="1" s="1"/>
  <c r="H40" i="1"/>
  <c r="H41" i="1" s="1"/>
  <c r="I40" i="1"/>
  <c r="I41" i="1" s="1"/>
  <c r="J40" i="1"/>
  <c r="J41" i="1" s="1"/>
  <c r="K40" i="1"/>
  <c r="K41" i="1" s="1"/>
  <c r="L40" i="1"/>
  <c r="L41" i="1" s="1"/>
  <c r="M40" i="1"/>
  <c r="M41" i="1" s="1"/>
  <c r="B40" i="1"/>
  <c r="B41" i="1" s="1"/>
  <c r="C38" i="1"/>
  <c r="D38" i="1"/>
  <c r="E38" i="1"/>
  <c r="F38" i="1"/>
  <c r="G38" i="1"/>
  <c r="H38" i="1"/>
  <c r="I38" i="1"/>
  <c r="J38" i="1"/>
  <c r="K38" i="1"/>
  <c r="L38" i="1"/>
  <c r="M38" i="1"/>
  <c r="B38" i="1"/>
  <c r="C37" i="1"/>
  <c r="D37" i="1"/>
  <c r="E37" i="1"/>
  <c r="F37" i="1"/>
  <c r="G37" i="1"/>
  <c r="H37" i="1"/>
  <c r="I37" i="1"/>
  <c r="J37" i="1"/>
  <c r="K37" i="1"/>
  <c r="L37" i="1"/>
  <c r="M37" i="1"/>
  <c r="B37" i="1"/>
  <c r="C35" i="1"/>
  <c r="D35" i="1"/>
  <c r="E35" i="1"/>
  <c r="F35" i="1"/>
  <c r="G35" i="1"/>
  <c r="H35" i="1"/>
  <c r="I35" i="1"/>
  <c r="J35" i="1"/>
  <c r="K35" i="1"/>
  <c r="L35" i="1"/>
  <c r="M35" i="1"/>
  <c r="B35" i="1"/>
  <c r="C34" i="1"/>
  <c r="D34" i="1"/>
  <c r="E34" i="1"/>
  <c r="F34" i="1"/>
  <c r="G34" i="1"/>
  <c r="H34" i="1"/>
  <c r="I34" i="1"/>
  <c r="J34" i="1"/>
  <c r="K34" i="1"/>
  <c r="L34" i="1"/>
  <c r="M34" i="1"/>
  <c r="B34" i="1"/>
  <c r="N15" i="1"/>
  <c r="C30" i="1"/>
  <c r="D30" i="1"/>
  <c r="D31" i="1" s="1"/>
  <c r="F30" i="1"/>
  <c r="F31" i="1" s="1"/>
  <c r="H30" i="1"/>
  <c r="H31" i="1" s="1"/>
  <c r="J30" i="1"/>
  <c r="J31" i="1" s="1"/>
  <c r="K30" i="1"/>
  <c r="L30" i="1"/>
  <c r="L31" i="1" s="1"/>
  <c r="M30" i="1"/>
  <c r="B29" i="1"/>
  <c r="C28" i="1"/>
  <c r="D28" i="1"/>
  <c r="E28" i="1"/>
  <c r="F28" i="1"/>
  <c r="G28" i="1"/>
  <c r="H28" i="1"/>
  <c r="I28" i="1"/>
  <c r="J28" i="1"/>
  <c r="K28" i="1"/>
  <c r="L28" i="1"/>
  <c r="M28" i="1"/>
  <c r="B28" i="1"/>
  <c r="M29" i="1"/>
  <c r="L29" i="1"/>
  <c r="K29" i="1"/>
  <c r="J29" i="1"/>
  <c r="I29" i="1"/>
  <c r="H29" i="1"/>
  <c r="G29" i="1"/>
  <c r="F29" i="1"/>
  <c r="E29" i="1"/>
  <c r="D29" i="1"/>
  <c r="C29" i="1"/>
  <c r="C14" i="1"/>
  <c r="D14" i="1"/>
  <c r="E14" i="1"/>
  <c r="F14" i="1"/>
  <c r="G14" i="1"/>
  <c r="H14" i="1"/>
  <c r="I14" i="1"/>
  <c r="J14" i="1"/>
  <c r="K14" i="1"/>
  <c r="L14" i="1"/>
  <c r="M14" i="1"/>
  <c r="B14" i="1"/>
  <c r="C13" i="1"/>
  <c r="D13" i="1"/>
  <c r="E13" i="1"/>
  <c r="F13" i="1"/>
  <c r="G13" i="1"/>
  <c r="H13" i="1"/>
  <c r="H15" i="1" s="1"/>
  <c r="I13" i="1"/>
  <c r="I15" i="1" s="1"/>
  <c r="J13" i="1"/>
  <c r="K13" i="1"/>
  <c r="L13" i="1"/>
  <c r="M13" i="1"/>
  <c r="B13" i="1"/>
  <c r="C12" i="1"/>
  <c r="D12" i="1"/>
  <c r="D15" i="1" s="1"/>
  <c r="E12" i="1"/>
  <c r="E15" i="1" s="1"/>
  <c r="F12" i="1"/>
  <c r="F15" i="1" s="1"/>
  <c r="G12" i="1"/>
  <c r="G15" i="1" s="1"/>
  <c r="H12" i="1"/>
  <c r="I12" i="1"/>
  <c r="J12" i="1"/>
  <c r="K12" i="1"/>
  <c r="L12" i="1"/>
  <c r="L15" i="1" s="1"/>
  <c r="M12" i="1"/>
  <c r="M15" i="1" s="1"/>
  <c r="B12" i="1"/>
  <c r="B15" i="1" s="1"/>
  <c r="E100" i="4" l="1"/>
  <c r="E101" i="4" s="1"/>
  <c r="E102" i="4" s="1"/>
  <c r="E103" i="4" s="1"/>
  <c r="E104" i="4" s="1"/>
  <c r="E105" i="4" s="1"/>
  <c r="E76" i="4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64" i="4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D31" i="2"/>
  <c r="L31" i="2"/>
  <c r="K15" i="2"/>
  <c r="L15" i="2"/>
  <c r="G15" i="2"/>
  <c r="D15" i="2"/>
  <c r="H15" i="2"/>
  <c r="D40" i="4"/>
  <c r="D41" i="4" s="1"/>
  <c r="E15" i="4"/>
  <c r="M15" i="4"/>
  <c r="F31" i="4"/>
  <c r="H31" i="4"/>
  <c r="G31" i="4"/>
  <c r="J40" i="4"/>
  <c r="J41" i="4" s="1"/>
  <c r="M31" i="4"/>
  <c r="I15" i="4"/>
  <c r="L40" i="4"/>
  <c r="L41" i="4" s="1"/>
  <c r="B15" i="4"/>
  <c r="J15" i="4"/>
  <c r="F15" i="4"/>
  <c r="C15" i="4"/>
  <c r="K15" i="4"/>
  <c r="G15" i="4"/>
  <c r="H37" i="4"/>
  <c r="H38" i="4" s="1"/>
  <c r="E31" i="4"/>
  <c r="B40" i="4"/>
  <c r="B41" i="4" s="1"/>
  <c r="D15" i="4"/>
  <c r="L15" i="4"/>
  <c r="H15" i="4"/>
  <c r="C31" i="4"/>
  <c r="I31" i="4"/>
  <c r="D31" i="4"/>
  <c r="L31" i="4"/>
  <c r="B31" i="4"/>
  <c r="J31" i="4"/>
  <c r="B38" i="4"/>
  <c r="K31" i="4"/>
  <c r="C37" i="4"/>
  <c r="C38" i="4" s="1"/>
  <c r="K37" i="4"/>
  <c r="K38" i="4" s="1"/>
  <c r="E37" i="4"/>
  <c r="E38" i="4" s="1"/>
  <c r="F37" i="4"/>
  <c r="F38" i="4" s="1"/>
  <c r="G37" i="4"/>
  <c r="G38" i="4" s="1"/>
  <c r="M37" i="4"/>
  <c r="M38" i="4" s="1"/>
  <c r="I37" i="4"/>
  <c r="I38" i="4" s="1"/>
  <c r="F15" i="2"/>
  <c r="G31" i="2"/>
  <c r="L37" i="2"/>
  <c r="L38" i="2" s="1"/>
  <c r="B15" i="2"/>
  <c r="F31" i="2"/>
  <c r="K37" i="2"/>
  <c r="K38" i="2" s="1"/>
  <c r="J15" i="2"/>
  <c r="C37" i="2"/>
  <c r="C38" i="2" s="1"/>
  <c r="I15" i="2"/>
  <c r="E15" i="2"/>
  <c r="M15" i="2"/>
  <c r="I31" i="2"/>
  <c r="F37" i="2"/>
  <c r="F38" i="2" s="1"/>
  <c r="J31" i="2"/>
  <c r="C31" i="2"/>
  <c r="K31" i="2"/>
  <c r="B41" i="2"/>
  <c r="B31" i="2"/>
  <c r="H31" i="2"/>
  <c r="E31" i="2"/>
  <c r="M31" i="2"/>
  <c r="D37" i="2"/>
  <c r="D38" i="2" s="1"/>
  <c r="E37" i="2"/>
  <c r="E38" i="2" s="1"/>
  <c r="M37" i="2"/>
  <c r="M38" i="2" s="1"/>
  <c r="L40" i="2"/>
  <c r="L41" i="2" s="1"/>
  <c r="G37" i="2"/>
  <c r="G38" i="2" s="1"/>
  <c r="H37" i="2"/>
  <c r="H38" i="2" s="1"/>
  <c r="I37" i="2"/>
  <c r="I38" i="2" s="1"/>
  <c r="B37" i="2"/>
  <c r="J37" i="2"/>
  <c r="J38" i="2" s="1"/>
  <c r="N40" i="1"/>
  <c r="M31" i="1"/>
  <c r="E31" i="1"/>
  <c r="I31" i="1"/>
  <c r="K15" i="1"/>
  <c r="C15" i="1"/>
  <c r="J15" i="1"/>
  <c r="B31" i="1"/>
  <c r="C31" i="1"/>
  <c r="K31" i="1"/>
  <c r="N15" i="2" l="1"/>
  <c r="N15" i="4"/>
  <c r="N40" i="4"/>
  <c r="N31" i="4"/>
  <c r="N37" i="4"/>
  <c r="N40" i="2"/>
  <c r="B38" i="2"/>
  <c r="N37" i="2"/>
  <c r="N31" i="2"/>
  <c r="N31" i="1"/>
  <c r="O31" i="1" s="1"/>
  <c r="O31" i="2" l="1"/>
  <c r="O31" i="4"/>
</calcChain>
</file>

<file path=xl/sharedStrings.xml><?xml version="1.0" encoding="utf-8"?>
<sst xmlns="http://schemas.openxmlformats.org/spreadsheetml/2006/main" count="134" uniqueCount="35">
  <si>
    <t>Verde</t>
  </si>
  <si>
    <t>Consumo P</t>
  </si>
  <si>
    <t>Consumo FP</t>
  </si>
  <si>
    <t>TUSD Dem [R$/kW]</t>
  </si>
  <si>
    <t>TE FP [R$/MWh]</t>
  </si>
  <si>
    <t>TE P [R$/MWh]</t>
  </si>
  <si>
    <t>TUSD Encargos FP [R$/MWh]</t>
  </si>
  <si>
    <t>TUSD Encargos P [R$/MWh]</t>
  </si>
  <si>
    <t>Demanda máx [kW]</t>
  </si>
  <si>
    <t>DC [kW]</t>
  </si>
  <si>
    <t>Consumo FP [MWh]</t>
  </si>
  <si>
    <t>Consumo P [MWh]</t>
  </si>
  <si>
    <t>Consumo P [R$]</t>
  </si>
  <si>
    <t>Consumo FP[R$]</t>
  </si>
  <si>
    <t>Demanda [R$]</t>
  </si>
  <si>
    <t>Total [R$]</t>
  </si>
  <si>
    <t>Azul</t>
  </si>
  <si>
    <t>TUSD Dem FP [R$/kW]</t>
  </si>
  <si>
    <t>TUSD Dem P [R$/kW]</t>
  </si>
  <si>
    <t>TUSD Encargos [R$/MWh]</t>
  </si>
  <si>
    <t>Demanda P [kW]</t>
  </si>
  <si>
    <t>Demanda FP [kW]</t>
  </si>
  <si>
    <t>Demanda contratada</t>
  </si>
  <si>
    <t>Ultrapassagem</t>
  </si>
  <si>
    <t>DC atual [kW]</t>
  </si>
  <si>
    <t>Proposta DC [kW]</t>
  </si>
  <si>
    <t>Limite DC antiga [kW]</t>
  </si>
  <si>
    <t>Limite DC proposta [kW]</t>
  </si>
  <si>
    <t>Consumo total</t>
  </si>
  <si>
    <t>Consumo méd</t>
  </si>
  <si>
    <t>Demanda P</t>
  </si>
  <si>
    <t>Demanda FP</t>
  </si>
  <si>
    <t>Demanda méd P</t>
  </si>
  <si>
    <t>Demanda méd FP</t>
  </si>
  <si>
    <t>205,2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</si>
</sst>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17" fontId="0" fillId="2" borderId="0" xfId="0" applyNumberFormat="1" applyFill="1"/>
    <xf numFmtId="0" fontId="0" fillId="5" borderId="1" xfId="0" applyFill="1" applyBorder="1"/>
    <xf numFmtId="0" fontId="0" fillId="4" borderId="1" xfId="0" applyFill="1" applyBorder="1"/>
    <xf numFmtId="0" fontId="2" fillId="5" borderId="0" xfId="0" applyFont="1" applyFill="1"/>
    <xf numFmtId="0" fontId="2" fillId="4" borderId="0" xfId="0" applyFont="1" applyFill="1"/>
    <xf numFmtId="0" fontId="2" fillId="6" borderId="0" xfId="0" applyFont="1" applyFill="1"/>
    <xf numFmtId="0" fontId="2" fillId="2" borderId="0" xfId="0" applyFont="1" applyFill="1"/>
    <xf numFmtId="0" fontId="2" fillId="3" borderId="0" xfId="0" applyFont="1" applyFill="1"/>
    <xf numFmtId="17" fontId="2" fillId="2" borderId="0" xfId="0" applyNumberFormat="1" applyFont="1" applyFill="1"/>
    <xf numFmtId="43" fontId="0" fillId="6" borderId="1" xfId="1" applyFont="1" applyFill="1" applyBorder="1"/>
    <xf numFmtId="43" fontId="0" fillId="6" borderId="1" xfId="0" applyNumberFormat="1" applyFill="1" applyBorder="1"/>
    <xf numFmtId="0" fontId="2" fillId="7" borderId="0" xfId="0" applyFont="1" applyFill="1"/>
    <xf numFmtId="2" fontId="0" fillId="5" borderId="1" xfId="0" applyNumberFormat="1" applyFill="1" applyBorder="1"/>
    <xf numFmtId="43" fontId="0" fillId="2" borderId="0" xfId="0" applyNumberFormat="1" applyFill="1"/>
    <xf numFmtId="43" fontId="2" fillId="2" borderId="0" xfId="0" applyNumberFormat="1" applyFont="1" applyFill="1"/>
    <xf numFmtId="164" fontId="3" fillId="2" borderId="0" xfId="2" applyNumberFormat="1" applyFont="1" applyFill="1"/>
    <xf numFmtId="43" fontId="0" fillId="6" borderId="0" xfId="1" applyFont="1" applyFill="1"/>
    <xf numFmtId="0" fontId="4" fillId="2" borderId="0" xfId="0" applyFont="1" applyFill="1"/>
    <xf numFmtId="43" fontId="4" fillId="2" borderId="0" xfId="0" applyNumberFormat="1" applyFont="1" applyFill="1"/>
    <xf numFmtId="0" fontId="2" fillId="8" borderId="0" xfId="0" applyFont="1" applyFill="1"/>
    <xf numFmtId="0" fontId="0" fillId="8" borderId="0" xfId="0" applyFill="1"/>
    <xf numFmtId="0" fontId="2" fillId="9" borderId="0" xfId="0" applyFont="1" applyFill="1"/>
    <xf numFmtId="43" fontId="0" fillId="9" borderId="0" xfId="1" applyFont="1" applyFill="1"/>
    <xf numFmtId="0" fontId="0" fillId="0" borderId="2" xfId="0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10" borderId="2" xfId="0" applyFill="1" applyBorder="1" applyAlignment="1">
      <alignment horizontal="center" wrapText="1"/>
    </xf>
    <xf numFmtId="0" fontId="0" fillId="10" borderId="3" xfId="0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165" fontId="0" fillId="5" borderId="1" xfId="0" applyNumberFormat="1" applyFill="1" applyBorder="1" applyAlignment="1">
      <alignment horizontal="center"/>
    </xf>
    <xf numFmtId="164" fontId="4" fillId="2" borderId="0" xfId="2" applyNumberFormat="1" applyFont="1" applyFill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Apucarana!$A$34</c:f>
              <c:strCache>
                <c:ptCount val="1"/>
                <c:pt idx="0">
                  <c:v>Demanda máx [kW]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Apucarana!$B$33:$M$33</c:f>
              <c:numCache>
                <c:formatCode>mmm\-yy</c:formatCode>
                <c:ptCount val="12"/>
                <c:pt idx="0">
                  <c:v>43586</c:v>
                </c:pt>
                <c:pt idx="1">
                  <c:v>43617</c:v>
                </c:pt>
                <c:pt idx="2">
                  <c:v>43647</c:v>
                </c:pt>
                <c:pt idx="3">
                  <c:v>43678</c:v>
                </c:pt>
                <c:pt idx="4">
                  <c:v>43709</c:v>
                </c:pt>
                <c:pt idx="5">
                  <c:v>43739</c:v>
                </c:pt>
                <c:pt idx="6">
                  <c:v>43770</c:v>
                </c:pt>
                <c:pt idx="7">
                  <c:v>43800</c:v>
                </c:pt>
                <c:pt idx="8">
                  <c:v>43831</c:v>
                </c:pt>
                <c:pt idx="9">
                  <c:v>43862</c:v>
                </c:pt>
                <c:pt idx="10">
                  <c:v>43891</c:v>
                </c:pt>
                <c:pt idx="11">
                  <c:v>43922</c:v>
                </c:pt>
              </c:numCache>
            </c:numRef>
          </c:cat>
          <c:val>
            <c:numRef>
              <c:f>Apucarana!$B$34:$M$34</c:f>
              <c:numCache>
                <c:formatCode>General</c:formatCode>
                <c:ptCount val="12"/>
                <c:pt idx="0">
                  <c:v>184.89</c:v>
                </c:pt>
                <c:pt idx="1">
                  <c:v>139.96</c:v>
                </c:pt>
                <c:pt idx="2">
                  <c:v>126.6</c:v>
                </c:pt>
                <c:pt idx="3">
                  <c:v>107.56</c:v>
                </c:pt>
                <c:pt idx="4">
                  <c:v>229.39</c:v>
                </c:pt>
                <c:pt idx="5">
                  <c:v>250.99</c:v>
                </c:pt>
                <c:pt idx="6">
                  <c:v>276.88</c:v>
                </c:pt>
                <c:pt idx="7">
                  <c:v>210.81</c:v>
                </c:pt>
                <c:pt idx="8">
                  <c:v>146.56</c:v>
                </c:pt>
                <c:pt idx="9">
                  <c:v>126.57</c:v>
                </c:pt>
                <c:pt idx="10">
                  <c:v>189.64</c:v>
                </c:pt>
                <c:pt idx="11">
                  <c:v>235.44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1-4090-A5A0-A9ADF74AD59B}"/>
            </c:ext>
          </c:extLst>
        </c:ser>
        <c:ser>
          <c:idx val="1"/>
          <c:order val="1"/>
          <c:tx>
            <c:strRef>
              <c:f>Apucarana!$A$35</c:f>
              <c:strCache>
                <c:ptCount val="1"/>
                <c:pt idx="0">
                  <c:v>DC atual [kW]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Apucarana!$B$33:$M$33</c:f>
              <c:numCache>
                <c:formatCode>mmm\-yy</c:formatCode>
                <c:ptCount val="12"/>
                <c:pt idx="0">
                  <c:v>43586</c:v>
                </c:pt>
                <c:pt idx="1">
                  <c:v>43617</c:v>
                </c:pt>
                <c:pt idx="2">
                  <c:v>43647</c:v>
                </c:pt>
                <c:pt idx="3">
                  <c:v>43678</c:v>
                </c:pt>
                <c:pt idx="4">
                  <c:v>43709</c:v>
                </c:pt>
                <c:pt idx="5">
                  <c:v>43739</c:v>
                </c:pt>
                <c:pt idx="6">
                  <c:v>43770</c:v>
                </c:pt>
                <c:pt idx="7">
                  <c:v>43800</c:v>
                </c:pt>
                <c:pt idx="8">
                  <c:v>43831</c:v>
                </c:pt>
                <c:pt idx="9">
                  <c:v>43862</c:v>
                </c:pt>
                <c:pt idx="10">
                  <c:v>43891</c:v>
                </c:pt>
                <c:pt idx="11">
                  <c:v>43922</c:v>
                </c:pt>
              </c:numCache>
            </c:numRef>
          </c:cat>
          <c:val>
            <c:numRef>
              <c:f>Apucarana!$B$35:$M$35</c:f>
              <c:numCache>
                <c:formatCode>General</c:formatCode>
                <c:ptCount val="12"/>
                <c:pt idx="0">
                  <c:v>175</c:v>
                </c:pt>
                <c:pt idx="1">
                  <c:v>175</c:v>
                </c:pt>
                <c:pt idx="2">
                  <c:v>175</c:v>
                </c:pt>
                <c:pt idx="3">
                  <c:v>175</c:v>
                </c:pt>
                <c:pt idx="4">
                  <c:v>175</c:v>
                </c:pt>
                <c:pt idx="5">
                  <c:v>175</c:v>
                </c:pt>
                <c:pt idx="6">
                  <c:v>175</c:v>
                </c:pt>
                <c:pt idx="7">
                  <c:v>175</c:v>
                </c:pt>
                <c:pt idx="8">
                  <c:v>175</c:v>
                </c:pt>
                <c:pt idx="9">
                  <c:v>175</c:v>
                </c:pt>
                <c:pt idx="10">
                  <c:v>175</c:v>
                </c:pt>
                <c:pt idx="11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71-4090-A5A0-A9ADF74AD59B}"/>
            </c:ext>
          </c:extLst>
        </c:ser>
        <c:ser>
          <c:idx val="2"/>
          <c:order val="2"/>
          <c:tx>
            <c:strRef>
              <c:f>Apucarana!$A$39</c:f>
              <c:strCache>
                <c:ptCount val="1"/>
                <c:pt idx="0">
                  <c:v>Proposta DC [kW]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Apucarana!$B$33:$M$33</c:f>
              <c:numCache>
                <c:formatCode>mmm\-yy</c:formatCode>
                <c:ptCount val="12"/>
                <c:pt idx="0">
                  <c:v>43586</c:v>
                </c:pt>
                <c:pt idx="1">
                  <c:v>43617</c:v>
                </c:pt>
                <c:pt idx="2">
                  <c:v>43647</c:v>
                </c:pt>
                <c:pt idx="3">
                  <c:v>43678</c:v>
                </c:pt>
                <c:pt idx="4">
                  <c:v>43709</c:v>
                </c:pt>
                <c:pt idx="5">
                  <c:v>43739</c:v>
                </c:pt>
                <c:pt idx="6">
                  <c:v>43770</c:v>
                </c:pt>
                <c:pt idx="7">
                  <c:v>43800</c:v>
                </c:pt>
                <c:pt idx="8">
                  <c:v>43831</c:v>
                </c:pt>
                <c:pt idx="9">
                  <c:v>43862</c:v>
                </c:pt>
                <c:pt idx="10">
                  <c:v>43891</c:v>
                </c:pt>
                <c:pt idx="11">
                  <c:v>43922</c:v>
                </c:pt>
              </c:numCache>
            </c:numRef>
          </c:cat>
          <c:val>
            <c:numRef>
              <c:f>Apucarana!$B$39:$M$39</c:f>
              <c:numCache>
                <c:formatCode>General</c:formatCode>
                <c:ptCount val="12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71-4090-A5A0-A9ADF74AD59B}"/>
            </c:ext>
          </c:extLst>
        </c:ser>
        <c:ser>
          <c:idx val="3"/>
          <c:order val="3"/>
          <c:tx>
            <c:strRef>
              <c:f>Apucarana!$A$42</c:f>
              <c:strCache>
                <c:ptCount val="1"/>
                <c:pt idx="0">
                  <c:v>Limite DC antiga [kW]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Apucarana!$B$33:$M$33</c:f>
              <c:numCache>
                <c:formatCode>mmm\-yy</c:formatCode>
                <c:ptCount val="12"/>
                <c:pt idx="0">
                  <c:v>43586</c:v>
                </c:pt>
                <c:pt idx="1">
                  <c:v>43617</c:v>
                </c:pt>
                <c:pt idx="2">
                  <c:v>43647</c:v>
                </c:pt>
                <c:pt idx="3">
                  <c:v>43678</c:v>
                </c:pt>
                <c:pt idx="4">
                  <c:v>43709</c:v>
                </c:pt>
                <c:pt idx="5">
                  <c:v>43739</c:v>
                </c:pt>
                <c:pt idx="6">
                  <c:v>43770</c:v>
                </c:pt>
                <c:pt idx="7">
                  <c:v>43800</c:v>
                </c:pt>
                <c:pt idx="8">
                  <c:v>43831</c:v>
                </c:pt>
                <c:pt idx="9">
                  <c:v>43862</c:v>
                </c:pt>
                <c:pt idx="10">
                  <c:v>43891</c:v>
                </c:pt>
                <c:pt idx="11">
                  <c:v>43922</c:v>
                </c:pt>
              </c:numCache>
            </c:numRef>
          </c:cat>
          <c:val>
            <c:numRef>
              <c:f>Apucarana!$B$42:$M$42</c:f>
              <c:numCache>
                <c:formatCode>General</c:formatCode>
                <c:ptCount val="12"/>
                <c:pt idx="0">
                  <c:v>183.75</c:v>
                </c:pt>
                <c:pt idx="1">
                  <c:v>183.75</c:v>
                </c:pt>
                <c:pt idx="2">
                  <c:v>183.75</c:v>
                </c:pt>
                <c:pt idx="3">
                  <c:v>183.75</c:v>
                </c:pt>
                <c:pt idx="4">
                  <c:v>183.75</c:v>
                </c:pt>
                <c:pt idx="5">
                  <c:v>183.75</c:v>
                </c:pt>
                <c:pt idx="6">
                  <c:v>183.75</c:v>
                </c:pt>
                <c:pt idx="7">
                  <c:v>183.75</c:v>
                </c:pt>
                <c:pt idx="8">
                  <c:v>183.75</c:v>
                </c:pt>
                <c:pt idx="9">
                  <c:v>183.75</c:v>
                </c:pt>
                <c:pt idx="10">
                  <c:v>183.75</c:v>
                </c:pt>
                <c:pt idx="11">
                  <c:v>183.75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71-4090-A5A0-A9ADF74AD59B}"/>
            </c:ext>
          </c:extLst>
        </c:ser>
        <c:ser>
          <c:idx val="4"/>
          <c:order val="4"/>
          <c:tx>
            <c:strRef>
              <c:f>Apucarana!$A$43</c:f>
              <c:strCache>
                <c:ptCount val="1"/>
                <c:pt idx="0">
                  <c:v>Limite DC proposta [kW]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Apucarana!$B$33:$M$33</c:f>
              <c:numCache>
                <c:formatCode>mmm\-yy</c:formatCode>
                <c:ptCount val="12"/>
                <c:pt idx="0">
                  <c:v>43586</c:v>
                </c:pt>
                <c:pt idx="1">
                  <c:v>43617</c:v>
                </c:pt>
                <c:pt idx="2">
                  <c:v>43647</c:v>
                </c:pt>
                <c:pt idx="3">
                  <c:v>43678</c:v>
                </c:pt>
                <c:pt idx="4">
                  <c:v>43709</c:v>
                </c:pt>
                <c:pt idx="5">
                  <c:v>43739</c:v>
                </c:pt>
                <c:pt idx="6">
                  <c:v>43770</c:v>
                </c:pt>
                <c:pt idx="7">
                  <c:v>43800</c:v>
                </c:pt>
                <c:pt idx="8">
                  <c:v>43831</c:v>
                </c:pt>
                <c:pt idx="9">
                  <c:v>43862</c:v>
                </c:pt>
                <c:pt idx="10">
                  <c:v>43891</c:v>
                </c:pt>
                <c:pt idx="11">
                  <c:v>43922</c:v>
                </c:pt>
              </c:numCache>
            </c:numRef>
          </c:cat>
          <c:val>
            <c:numRef>
              <c:f>Apucarana!$B$43:$M$43</c:f>
              <c:numCache>
                <c:formatCode>General</c:formatCode>
                <c:ptCount val="12"/>
                <c:pt idx="0">
                  <c:v>231</c:v>
                </c:pt>
                <c:pt idx="1">
                  <c:v>231</c:v>
                </c:pt>
                <c:pt idx="2">
                  <c:v>231</c:v>
                </c:pt>
                <c:pt idx="3">
                  <c:v>231</c:v>
                </c:pt>
                <c:pt idx="4">
                  <c:v>231</c:v>
                </c:pt>
                <c:pt idx="5">
                  <c:v>231</c:v>
                </c:pt>
                <c:pt idx="6">
                  <c:v>231</c:v>
                </c:pt>
                <c:pt idx="7">
                  <c:v>231</c:v>
                </c:pt>
                <c:pt idx="8">
                  <c:v>231</c:v>
                </c:pt>
                <c:pt idx="9">
                  <c:v>231</c:v>
                </c:pt>
                <c:pt idx="10">
                  <c:v>231</c:v>
                </c:pt>
                <c:pt idx="11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71-4090-A5A0-A9ADF74AD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388672"/>
        <c:axId val="916394248"/>
      </c:lineChart>
      <c:dateAx>
        <c:axId val="9163886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394248"/>
        <c:crosses val="autoZero"/>
        <c:auto val="1"/>
        <c:lblOffset val="100"/>
        <c:baseTimeUnit val="months"/>
      </c:dateAx>
      <c:valAx>
        <c:axId val="91639424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38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Consumo [MWh]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Apucarana!$A$64:$A$105</c:f>
              <c:numCache>
                <c:formatCode>mmm\-yy</c:formatCode>
                <c:ptCount val="4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</c:numCache>
            </c:numRef>
          </c:cat>
          <c:val>
            <c:numRef>
              <c:f>Apucarana!$D$64:$D$105</c:f>
              <c:numCache>
                <c:formatCode>General</c:formatCode>
                <c:ptCount val="42"/>
                <c:pt idx="0">
                  <c:v>23.507000000000001</c:v>
                </c:pt>
                <c:pt idx="1">
                  <c:v>26.053000000000001</c:v>
                </c:pt>
                <c:pt idx="2">
                  <c:v>33.149000000000001</c:v>
                </c:pt>
                <c:pt idx="3">
                  <c:v>43.844000000000001</c:v>
                </c:pt>
                <c:pt idx="4">
                  <c:v>34.884999999999998</c:v>
                </c:pt>
                <c:pt idx="5">
                  <c:v>41.843000000000004</c:v>
                </c:pt>
                <c:pt idx="6">
                  <c:v>34.979999999999997</c:v>
                </c:pt>
                <c:pt idx="7">
                  <c:v>28.492000000000001</c:v>
                </c:pt>
                <c:pt idx="8">
                  <c:v>37.488</c:v>
                </c:pt>
                <c:pt idx="9">
                  <c:v>43.991999999999997</c:v>
                </c:pt>
                <c:pt idx="10">
                  <c:v>38.874000000000002</c:v>
                </c:pt>
                <c:pt idx="11">
                  <c:v>40.552999999999997</c:v>
                </c:pt>
                <c:pt idx="12">
                  <c:v>28.11</c:v>
                </c:pt>
                <c:pt idx="13">
                  <c:v>27.475000000000001</c:v>
                </c:pt>
                <c:pt idx="14">
                  <c:v>31.210999999999999</c:v>
                </c:pt>
                <c:pt idx="15">
                  <c:v>49.856000000000002</c:v>
                </c:pt>
                <c:pt idx="16">
                  <c:v>42.686</c:v>
                </c:pt>
                <c:pt idx="17">
                  <c:v>37.65</c:v>
                </c:pt>
                <c:pt idx="18">
                  <c:v>39.54</c:v>
                </c:pt>
                <c:pt idx="19">
                  <c:v>30.934999999999999</c:v>
                </c:pt>
                <c:pt idx="20">
                  <c:v>40.822000000000003</c:v>
                </c:pt>
                <c:pt idx="21">
                  <c:v>44.115000000000002</c:v>
                </c:pt>
                <c:pt idx="22">
                  <c:v>42.396999999999998</c:v>
                </c:pt>
                <c:pt idx="23">
                  <c:v>44.526000000000003</c:v>
                </c:pt>
                <c:pt idx="24">
                  <c:v>31.986999999999998</c:v>
                </c:pt>
                <c:pt idx="25">
                  <c:v>34.427999999999997</c:v>
                </c:pt>
                <c:pt idx="26">
                  <c:v>28.856999999999999</c:v>
                </c:pt>
                <c:pt idx="27">
                  <c:v>50.692</c:v>
                </c:pt>
                <c:pt idx="28">
                  <c:v>48.180999999999997</c:v>
                </c:pt>
                <c:pt idx="29">
                  <c:v>43.472999999999999</c:v>
                </c:pt>
                <c:pt idx="30">
                  <c:v>42.746000000000002</c:v>
                </c:pt>
                <c:pt idx="31">
                  <c:v>30.818999999999999</c:v>
                </c:pt>
                <c:pt idx="32">
                  <c:v>46.982999999999997</c:v>
                </c:pt>
                <c:pt idx="33">
                  <c:v>52.255000000000003</c:v>
                </c:pt>
                <c:pt idx="34">
                  <c:v>56.317999999999998</c:v>
                </c:pt>
                <c:pt idx="35">
                  <c:v>51.472000000000001</c:v>
                </c:pt>
                <c:pt idx="36">
                  <c:v>31.248999999999999</c:v>
                </c:pt>
                <c:pt idx="37">
                  <c:v>32.540999999999997</c:v>
                </c:pt>
                <c:pt idx="38">
                  <c:v>40.435000000000002</c:v>
                </c:pt>
                <c:pt idx="39">
                  <c:v>30.742000000000001</c:v>
                </c:pt>
                <c:pt idx="40">
                  <c:v>21.327999999999999</c:v>
                </c:pt>
                <c:pt idx="41">
                  <c:v>24.687000000000001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6C-4847-A7B6-C36517A8B9A1}"/>
            </c:ext>
          </c:extLst>
        </c:ser>
        <c:ser>
          <c:idx val="0"/>
          <c:order val="1"/>
          <c:tx>
            <c:v>Consumo médio anual [MWh]</c:v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Apucarana!$E$64:$E$105</c:f>
              <c:numCache>
                <c:formatCode>General</c:formatCode>
                <c:ptCount val="42"/>
                <c:pt idx="0">
                  <c:v>35.638333333333335</c:v>
                </c:pt>
                <c:pt idx="1">
                  <c:v>35.638333333333335</c:v>
                </c:pt>
                <c:pt idx="2">
                  <c:v>35.638333333333335</c:v>
                </c:pt>
                <c:pt idx="3">
                  <c:v>35.638333333333335</c:v>
                </c:pt>
                <c:pt idx="4">
                  <c:v>35.638333333333335</c:v>
                </c:pt>
                <c:pt idx="5">
                  <c:v>35.638333333333335</c:v>
                </c:pt>
                <c:pt idx="6">
                  <c:v>35.638333333333335</c:v>
                </c:pt>
                <c:pt idx="7">
                  <c:v>35.638333333333335</c:v>
                </c:pt>
                <c:pt idx="8">
                  <c:v>35.638333333333335</c:v>
                </c:pt>
                <c:pt idx="9">
                  <c:v>35.638333333333335</c:v>
                </c:pt>
                <c:pt idx="10">
                  <c:v>35.638333333333335</c:v>
                </c:pt>
                <c:pt idx="11">
                  <c:v>35.638333333333335</c:v>
                </c:pt>
                <c:pt idx="12">
                  <c:v>38.276916666666672</c:v>
                </c:pt>
                <c:pt idx="13">
                  <c:v>38.276916666666672</c:v>
                </c:pt>
                <c:pt idx="14">
                  <c:v>38.276916666666672</c:v>
                </c:pt>
                <c:pt idx="15">
                  <c:v>38.276916666666672</c:v>
                </c:pt>
                <c:pt idx="16">
                  <c:v>38.276916666666672</c:v>
                </c:pt>
                <c:pt idx="17">
                  <c:v>38.276916666666672</c:v>
                </c:pt>
                <c:pt idx="18">
                  <c:v>38.276916666666672</c:v>
                </c:pt>
                <c:pt idx="19">
                  <c:v>38.276916666666672</c:v>
                </c:pt>
                <c:pt idx="20">
                  <c:v>38.276916666666672</c:v>
                </c:pt>
                <c:pt idx="21">
                  <c:v>38.276916666666672</c:v>
                </c:pt>
                <c:pt idx="22">
                  <c:v>38.276916666666672</c:v>
                </c:pt>
                <c:pt idx="23">
                  <c:v>38.276916666666672</c:v>
                </c:pt>
                <c:pt idx="24">
                  <c:v>43.184249999999999</c:v>
                </c:pt>
                <c:pt idx="25">
                  <c:v>43.184249999999999</c:v>
                </c:pt>
                <c:pt idx="26">
                  <c:v>43.184249999999999</c:v>
                </c:pt>
                <c:pt idx="27">
                  <c:v>43.184249999999999</c:v>
                </c:pt>
                <c:pt idx="28">
                  <c:v>43.184249999999999</c:v>
                </c:pt>
                <c:pt idx="29">
                  <c:v>43.184249999999999</c:v>
                </c:pt>
                <c:pt idx="30">
                  <c:v>43.184249999999999</c:v>
                </c:pt>
                <c:pt idx="31">
                  <c:v>43.184249999999999</c:v>
                </c:pt>
                <c:pt idx="32">
                  <c:v>43.184249999999999</c:v>
                </c:pt>
                <c:pt idx="33">
                  <c:v>43.184249999999999</c:v>
                </c:pt>
                <c:pt idx="34">
                  <c:v>43.184249999999999</c:v>
                </c:pt>
                <c:pt idx="35">
                  <c:v>43.184249999999999</c:v>
                </c:pt>
                <c:pt idx="36">
                  <c:v>30.163666666666668</c:v>
                </c:pt>
                <c:pt idx="37">
                  <c:v>30.163666666666668</c:v>
                </c:pt>
                <c:pt idx="38">
                  <c:v>30.163666666666668</c:v>
                </c:pt>
                <c:pt idx="39">
                  <c:v>30.163666666666668</c:v>
                </c:pt>
                <c:pt idx="40">
                  <c:v>30.163666666666668</c:v>
                </c:pt>
                <c:pt idx="41">
                  <c:v>30.163666666666668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6C-4847-A7B6-C36517A8B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408024"/>
        <c:axId val="916413272"/>
      </c:lineChart>
      <c:dateAx>
        <c:axId val="9164080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413272"/>
        <c:crosses val="autoZero"/>
        <c:auto val="1"/>
        <c:lblOffset val="100"/>
        <c:baseTimeUnit val="months"/>
      </c:dateAx>
      <c:valAx>
        <c:axId val="91641327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40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P [kW]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Apucarana!$A$64:$A$105</c:f>
              <c:numCache>
                <c:formatCode>mmm\-yy</c:formatCode>
                <c:ptCount val="4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</c:numCache>
            </c:numRef>
          </c:cat>
          <c:val>
            <c:numRef>
              <c:f>Apucarana!$F$64:$F$105</c:f>
              <c:numCache>
                <c:formatCode>General</c:formatCode>
                <c:ptCount val="42"/>
                <c:pt idx="0">
                  <c:v>55.72</c:v>
                </c:pt>
                <c:pt idx="1">
                  <c:v>46.65</c:v>
                </c:pt>
                <c:pt idx="2">
                  <c:v>125.28</c:v>
                </c:pt>
                <c:pt idx="3">
                  <c:v>146.88</c:v>
                </c:pt>
                <c:pt idx="4">
                  <c:v>146.88999999999999</c:v>
                </c:pt>
                <c:pt idx="5">
                  <c:v>114.04</c:v>
                </c:pt>
                <c:pt idx="6">
                  <c:v>108</c:v>
                </c:pt>
                <c:pt idx="7">
                  <c:v>101.52</c:v>
                </c:pt>
                <c:pt idx="8">
                  <c:v>101.53</c:v>
                </c:pt>
                <c:pt idx="9">
                  <c:v>137.80000000000001</c:v>
                </c:pt>
                <c:pt idx="10">
                  <c:v>126.14</c:v>
                </c:pt>
                <c:pt idx="11">
                  <c:v>112.75</c:v>
                </c:pt>
                <c:pt idx="12">
                  <c:v>83.8</c:v>
                </c:pt>
                <c:pt idx="13">
                  <c:v>48.41</c:v>
                </c:pt>
                <c:pt idx="14">
                  <c:v>127.44</c:v>
                </c:pt>
                <c:pt idx="15">
                  <c:v>144.72</c:v>
                </c:pt>
                <c:pt idx="16">
                  <c:v>138.66999999999999</c:v>
                </c:pt>
                <c:pt idx="17">
                  <c:v>117.93</c:v>
                </c:pt>
                <c:pt idx="18">
                  <c:v>120.52</c:v>
                </c:pt>
                <c:pt idx="19">
                  <c:v>98.92</c:v>
                </c:pt>
                <c:pt idx="20">
                  <c:v>120.96</c:v>
                </c:pt>
                <c:pt idx="21">
                  <c:v>152.49</c:v>
                </c:pt>
                <c:pt idx="22">
                  <c:v>127</c:v>
                </c:pt>
                <c:pt idx="23">
                  <c:v>148.6</c:v>
                </c:pt>
                <c:pt idx="24">
                  <c:v>58.32</c:v>
                </c:pt>
                <c:pt idx="25">
                  <c:v>93.31</c:v>
                </c:pt>
                <c:pt idx="26">
                  <c:v>144.72</c:v>
                </c:pt>
                <c:pt idx="27">
                  <c:v>139.53</c:v>
                </c:pt>
                <c:pt idx="28">
                  <c:v>136.08000000000001</c:v>
                </c:pt>
                <c:pt idx="29">
                  <c:v>120.96</c:v>
                </c:pt>
                <c:pt idx="30">
                  <c:v>98.06</c:v>
                </c:pt>
                <c:pt idx="31">
                  <c:v>153.36000000000001</c:v>
                </c:pt>
                <c:pt idx="32">
                  <c:v>169.34</c:v>
                </c:pt>
                <c:pt idx="33">
                  <c:v>175.39</c:v>
                </c:pt>
                <c:pt idx="34">
                  <c:v>152.91999999999999</c:v>
                </c:pt>
                <c:pt idx="35">
                  <c:v>152.93</c:v>
                </c:pt>
                <c:pt idx="36">
                  <c:v>108</c:v>
                </c:pt>
                <c:pt idx="37">
                  <c:v>65.66</c:v>
                </c:pt>
                <c:pt idx="38">
                  <c:v>126.14</c:v>
                </c:pt>
                <c:pt idx="39">
                  <c:v>151.19999999999999</c:v>
                </c:pt>
                <c:pt idx="40">
                  <c:v>53.13</c:v>
                </c:pt>
                <c:pt idx="41">
                  <c:v>57.88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F0-4C8D-9BD3-CF1241EB2FE1}"/>
            </c:ext>
          </c:extLst>
        </c:ser>
        <c:ser>
          <c:idx val="1"/>
          <c:order val="1"/>
          <c:tx>
            <c:v>Demanda FP [kW]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Apucarana!$A$64:$A$105</c:f>
              <c:numCache>
                <c:formatCode>mmm\-yy</c:formatCode>
                <c:ptCount val="4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</c:numCache>
            </c:numRef>
          </c:cat>
          <c:val>
            <c:numRef>
              <c:f>Apucarana!$G$64:$G$105</c:f>
              <c:numCache>
                <c:formatCode>General</c:formatCode>
                <c:ptCount val="42"/>
                <c:pt idx="0">
                  <c:v>66.09</c:v>
                </c:pt>
                <c:pt idx="1">
                  <c:v>85.96</c:v>
                </c:pt>
                <c:pt idx="2">
                  <c:v>117.07</c:v>
                </c:pt>
                <c:pt idx="3">
                  <c:v>134.78</c:v>
                </c:pt>
                <c:pt idx="4">
                  <c:v>134.79</c:v>
                </c:pt>
                <c:pt idx="5">
                  <c:v>107.13</c:v>
                </c:pt>
                <c:pt idx="6">
                  <c:v>94.17</c:v>
                </c:pt>
                <c:pt idx="7">
                  <c:v>103.68</c:v>
                </c:pt>
                <c:pt idx="8">
                  <c:v>103.69</c:v>
                </c:pt>
                <c:pt idx="9">
                  <c:v>153.79</c:v>
                </c:pt>
                <c:pt idx="10">
                  <c:v>166.75</c:v>
                </c:pt>
                <c:pt idx="11">
                  <c:v>190.51</c:v>
                </c:pt>
                <c:pt idx="12">
                  <c:v>129.16</c:v>
                </c:pt>
                <c:pt idx="13">
                  <c:v>155.08000000000001</c:v>
                </c:pt>
                <c:pt idx="14">
                  <c:v>166.75</c:v>
                </c:pt>
                <c:pt idx="15">
                  <c:v>181</c:v>
                </c:pt>
                <c:pt idx="16">
                  <c:v>148.6</c:v>
                </c:pt>
                <c:pt idx="17">
                  <c:v>122.68</c:v>
                </c:pt>
                <c:pt idx="18">
                  <c:v>114.91</c:v>
                </c:pt>
                <c:pt idx="19">
                  <c:v>106.27</c:v>
                </c:pt>
                <c:pt idx="20">
                  <c:v>111.88</c:v>
                </c:pt>
                <c:pt idx="21">
                  <c:v>191.8</c:v>
                </c:pt>
                <c:pt idx="22">
                  <c:v>162</c:v>
                </c:pt>
                <c:pt idx="23">
                  <c:v>218.59</c:v>
                </c:pt>
                <c:pt idx="24">
                  <c:v>127.44</c:v>
                </c:pt>
                <c:pt idx="25">
                  <c:v>131.76</c:v>
                </c:pt>
                <c:pt idx="26">
                  <c:v>206.06</c:v>
                </c:pt>
                <c:pt idx="27">
                  <c:v>184.89</c:v>
                </c:pt>
                <c:pt idx="28">
                  <c:v>139.96</c:v>
                </c:pt>
                <c:pt idx="29">
                  <c:v>126.6</c:v>
                </c:pt>
                <c:pt idx="30">
                  <c:v>107.56</c:v>
                </c:pt>
                <c:pt idx="31">
                  <c:v>229.39</c:v>
                </c:pt>
                <c:pt idx="32">
                  <c:v>250.99</c:v>
                </c:pt>
                <c:pt idx="33">
                  <c:v>276.88</c:v>
                </c:pt>
                <c:pt idx="34">
                  <c:v>210.81</c:v>
                </c:pt>
                <c:pt idx="35">
                  <c:v>210.82</c:v>
                </c:pt>
                <c:pt idx="36">
                  <c:v>146.56</c:v>
                </c:pt>
                <c:pt idx="37">
                  <c:v>126.57</c:v>
                </c:pt>
                <c:pt idx="38">
                  <c:v>189.64</c:v>
                </c:pt>
                <c:pt idx="39">
                  <c:v>235.44</c:v>
                </c:pt>
                <c:pt idx="40">
                  <c:v>51.4</c:v>
                </c:pt>
                <c:pt idx="41">
                  <c:v>55.72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F0-4C8D-9BD3-CF1241EB2FE1}"/>
            </c:ext>
          </c:extLst>
        </c:ser>
        <c:ser>
          <c:idx val="2"/>
          <c:order val="2"/>
          <c:tx>
            <c:v>Demanda média anual [kW]</c:v>
          </c:tx>
          <c:spPr>
            <a:ln w="28575" cap="rnd">
              <a:solidFill>
                <a:schemeClr val="accent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Apucarana!$A$64:$A$105</c:f>
              <c:numCache>
                <c:formatCode>mmm\-yy</c:formatCode>
                <c:ptCount val="4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</c:numCache>
            </c:numRef>
          </c:cat>
          <c:val>
            <c:numRef>
              <c:f>Apucarana!$H$64:$H$105</c:f>
              <c:numCache>
                <c:formatCode>General</c:formatCode>
                <c:ptCount val="42"/>
                <c:pt idx="0">
                  <c:v>110.26666666666667</c:v>
                </c:pt>
                <c:pt idx="1">
                  <c:v>110.26666666666667</c:v>
                </c:pt>
                <c:pt idx="2">
                  <c:v>110.26666666666667</c:v>
                </c:pt>
                <c:pt idx="3">
                  <c:v>110.26666666666667</c:v>
                </c:pt>
                <c:pt idx="4">
                  <c:v>110.26666666666667</c:v>
                </c:pt>
                <c:pt idx="5">
                  <c:v>110.26666666666667</c:v>
                </c:pt>
                <c:pt idx="6">
                  <c:v>110.26666666666667</c:v>
                </c:pt>
                <c:pt idx="7">
                  <c:v>110.26666666666667</c:v>
                </c:pt>
                <c:pt idx="8">
                  <c:v>110.26666666666667</c:v>
                </c:pt>
                <c:pt idx="9">
                  <c:v>110.26666666666667</c:v>
                </c:pt>
                <c:pt idx="10">
                  <c:v>110.26666666666667</c:v>
                </c:pt>
                <c:pt idx="11">
                  <c:v>110.26666666666667</c:v>
                </c:pt>
                <c:pt idx="12">
                  <c:v>119.12166666666667</c:v>
                </c:pt>
                <c:pt idx="13">
                  <c:v>119.12166666666667</c:v>
                </c:pt>
                <c:pt idx="14">
                  <c:v>119.12166666666667</c:v>
                </c:pt>
                <c:pt idx="15">
                  <c:v>119.12166666666667</c:v>
                </c:pt>
                <c:pt idx="16">
                  <c:v>119.12166666666667</c:v>
                </c:pt>
                <c:pt idx="17">
                  <c:v>119.12166666666667</c:v>
                </c:pt>
                <c:pt idx="18">
                  <c:v>119.12166666666667</c:v>
                </c:pt>
                <c:pt idx="19">
                  <c:v>119.12166666666667</c:v>
                </c:pt>
                <c:pt idx="20">
                  <c:v>119.12166666666667</c:v>
                </c:pt>
                <c:pt idx="21">
                  <c:v>119.12166666666667</c:v>
                </c:pt>
                <c:pt idx="22">
                  <c:v>119.12166666666667</c:v>
                </c:pt>
                <c:pt idx="23">
                  <c:v>119.12166666666667</c:v>
                </c:pt>
                <c:pt idx="24">
                  <c:v>132.91000000000003</c:v>
                </c:pt>
                <c:pt idx="25">
                  <c:v>132.91000000000003</c:v>
                </c:pt>
                <c:pt idx="26">
                  <c:v>132.91000000000003</c:v>
                </c:pt>
                <c:pt idx="27">
                  <c:v>132.91000000000003</c:v>
                </c:pt>
                <c:pt idx="28">
                  <c:v>132.91000000000003</c:v>
                </c:pt>
                <c:pt idx="29">
                  <c:v>132.91000000000003</c:v>
                </c:pt>
                <c:pt idx="30">
                  <c:v>132.91000000000003</c:v>
                </c:pt>
                <c:pt idx="31">
                  <c:v>132.91000000000003</c:v>
                </c:pt>
                <c:pt idx="32">
                  <c:v>132.91000000000003</c:v>
                </c:pt>
                <c:pt idx="33">
                  <c:v>132.91000000000003</c:v>
                </c:pt>
                <c:pt idx="34">
                  <c:v>132.91000000000003</c:v>
                </c:pt>
                <c:pt idx="35">
                  <c:v>132.91000000000003</c:v>
                </c:pt>
                <c:pt idx="36">
                  <c:v>93.668333333333337</c:v>
                </c:pt>
                <c:pt idx="37">
                  <c:v>93.668333333333337</c:v>
                </c:pt>
                <c:pt idx="38">
                  <c:v>93.668333333333337</c:v>
                </c:pt>
                <c:pt idx="39">
                  <c:v>93.668333333333337</c:v>
                </c:pt>
                <c:pt idx="40">
                  <c:v>93.668333333333337</c:v>
                </c:pt>
                <c:pt idx="41">
                  <c:v>93.668333333333337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3F0-4C8D-9BD3-CF1241EB2FE1}"/>
            </c:ext>
          </c:extLst>
        </c:ser>
        <c:ser>
          <c:idx val="3"/>
          <c:order val="3"/>
          <c:tx>
            <c:v>Demanda média FP [kW]</c:v>
          </c:tx>
          <c:spPr>
            <a:ln w="28575" cap="rnd">
              <a:solidFill>
                <a:schemeClr val="accent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Apucarana!$A$64:$A$105</c:f>
              <c:numCache>
                <c:formatCode>mmm\-yy</c:formatCode>
                <c:ptCount val="4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</c:numCache>
            </c:numRef>
          </c:cat>
          <c:val>
            <c:numRef>
              <c:f>Apucarana!$I$64:$I$105</c:f>
              <c:numCache>
                <c:formatCode>General</c:formatCode>
                <c:ptCount val="42"/>
                <c:pt idx="0">
                  <c:v>121.53416666666665</c:v>
                </c:pt>
                <c:pt idx="1">
                  <c:v>121.53416666666665</c:v>
                </c:pt>
                <c:pt idx="2">
                  <c:v>121.53416666666665</c:v>
                </c:pt>
                <c:pt idx="3">
                  <c:v>121.53416666666665</c:v>
                </c:pt>
                <c:pt idx="4">
                  <c:v>121.53416666666665</c:v>
                </c:pt>
                <c:pt idx="5">
                  <c:v>121.53416666666665</c:v>
                </c:pt>
                <c:pt idx="6">
                  <c:v>121.53416666666665</c:v>
                </c:pt>
                <c:pt idx="7">
                  <c:v>121.53416666666665</c:v>
                </c:pt>
                <c:pt idx="8">
                  <c:v>121.53416666666665</c:v>
                </c:pt>
                <c:pt idx="9">
                  <c:v>121.53416666666665</c:v>
                </c:pt>
                <c:pt idx="10">
                  <c:v>121.53416666666665</c:v>
                </c:pt>
                <c:pt idx="11">
                  <c:v>121.53416666666665</c:v>
                </c:pt>
                <c:pt idx="12">
                  <c:v>150.72666666666666</c:v>
                </c:pt>
                <c:pt idx="13">
                  <c:v>150.72666666666666</c:v>
                </c:pt>
                <c:pt idx="14">
                  <c:v>150.72666666666666</c:v>
                </c:pt>
                <c:pt idx="15">
                  <c:v>150.72666666666666</c:v>
                </c:pt>
                <c:pt idx="16">
                  <c:v>150.72666666666666</c:v>
                </c:pt>
                <c:pt idx="17">
                  <c:v>150.72666666666666</c:v>
                </c:pt>
                <c:pt idx="18">
                  <c:v>150.72666666666666</c:v>
                </c:pt>
                <c:pt idx="19">
                  <c:v>150.72666666666666</c:v>
                </c:pt>
                <c:pt idx="20">
                  <c:v>150.72666666666666</c:v>
                </c:pt>
                <c:pt idx="21">
                  <c:v>150.72666666666666</c:v>
                </c:pt>
                <c:pt idx="22">
                  <c:v>150.72666666666666</c:v>
                </c:pt>
                <c:pt idx="23">
                  <c:v>150.72666666666666</c:v>
                </c:pt>
                <c:pt idx="24">
                  <c:v>183.59666666666666</c:v>
                </c:pt>
                <c:pt idx="25">
                  <c:v>183.59666666666666</c:v>
                </c:pt>
                <c:pt idx="26">
                  <c:v>183.59666666666666</c:v>
                </c:pt>
                <c:pt idx="27">
                  <c:v>183.59666666666666</c:v>
                </c:pt>
                <c:pt idx="28">
                  <c:v>183.59666666666666</c:v>
                </c:pt>
                <c:pt idx="29">
                  <c:v>183.59666666666666</c:v>
                </c:pt>
                <c:pt idx="30">
                  <c:v>183.59666666666666</c:v>
                </c:pt>
                <c:pt idx="31">
                  <c:v>183.59666666666666</c:v>
                </c:pt>
                <c:pt idx="32">
                  <c:v>183.59666666666666</c:v>
                </c:pt>
                <c:pt idx="33">
                  <c:v>183.59666666666666</c:v>
                </c:pt>
                <c:pt idx="34">
                  <c:v>183.59666666666666</c:v>
                </c:pt>
                <c:pt idx="35">
                  <c:v>183.59666666666666</c:v>
                </c:pt>
                <c:pt idx="36">
                  <c:v>134.22166666666666</c:v>
                </c:pt>
                <c:pt idx="37">
                  <c:v>134.22166666666666</c:v>
                </c:pt>
                <c:pt idx="38">
                  <c:v>134.22166666666666</c:v>
                </c:pt>
                <c:pt idx="39">
                  <c:v>134.22166666666666</c:v>
                </c:pt>
                <c:pt idx="40">
                  <c:v>134.22166666666666</c:v>
                </c:pt>
                <c:pt idx="41">
                  <c:v>134.22166666666666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F0-4C8D-9BD3-CF1241EB2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068344"/>
        <c:axId val="864070968"/>
      </c:lineChart>
      <c:dateAx>
        <c:axId val="8640683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4070968"/>
        <c:crosses val="autoZero"/>
        <c:auto val="1"/>
        <c:lblOffset val="100"/>
        <c:baseTimeUnit val="months"/>
      </c:dateAx>
      <c:valAx>
        <c:axId val="86407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406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Toledo!$A$34</c:f>
              <c:strCache>
                <c:ptCount val="1"/>
                <c:pt idx="0">
                  <c:v>Demanda máx [kW]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Toledo!$B$33:$M$33</c:f>
              <c:numCache>
                <c:formatCode>mmm\-yy</c:formatCode>
                <c:ptCount val="12"/>
                <c:pt idx="0">
                  <c:v>43586</c:v>
                </c:pt>
                <c:pt idx="1">
                  <c:v>43617</c:v>
                </c:pt>
                <c:pt idx="2">
                  <c:v>43647</c:v>
                </c:pt>
                <c:pt idx="3">
                  <c:v>43678</c:v>
                </c:pt>
                <c:pt idx="4">
                  <c:v>43709</c:v>
                </c:pt>
                <c:pt idx="5">
                  <c:v>43739</c:v>
                </c:pt>
                <c:pt idx="6">
                  <c:v>43770</c:v>
                </c:pt>
                <c:pt idx="7">
                  <c:v>43800</c:v>
                </c:pt>
                <c:pt idx="8">
                  <c:v>43831</c:v>
                </c:pt>
                <c:pt idx="9">
                  <c:v>43862</c:v>
                </c:pt>
                <c:pt idx="10">
                  <c:v>43891</c:v>
                </c:pt>
                <c:pt idx="11">
                  <c:v>43922</c:v>
                </c:pt>
              </c:numCache>
            </c:numRef>
          </c:cat>
          <c:val>
            <c:numRef>
              <c:f>Toledo!$B$34:$M$34</c:f>
              <c:numCache>
                <c:formatCode>General</c:formatCode>
                <c:ptCount val="12"/>
                <c:pt idx="0">
                  <c:v>183.6</c:v>
                </c:pt>
                <c:pt idx="1">
                  <c:v>130.03</c:v>
                </c:pt>
                <c:pt idx="2">
                  <c:v>136.5</c:v>
                </c:pt>
                <c:pt idx="3">
                  <c:v>105.8</c:v>
                </c:pt>
                <c:pt idx="4">
                  <c:v>184.46</c:v>
                </c:pt>
                <c:pt idx="5">
                  <c:v>219.02</c:v>
                </c:pt>
                <c:pt idx="6">
                  <c:v>240.19</c:v>
                </c:pt>
                <c:pt idx="7">
                  <c:v>219.45</c:v>
                </c:pt>
                <c:pt idx="8">
                  <c:v>155.94999999999999</c:v>
                </c:pt>
                <c:pt idx="9">
                  <c:v>158.97</c:v>
                </c:pt>
                <c:pt idx="10">
                  <c:v>212.54</c:v>
                </c:pt>
                <c:pt idx="11">
                  <c:v>243.21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7-4B4F-9AFC-BBB179125A0D}"/>
            </c:ext>
          </c:extLst>
        </c:ser>
        <c:ser>
          <c:idx val="1"/>
          <c:order val="1"/>
          <c:tx>
            <c:strRef>
              <c:f>Toledo!$A$35</c:f>
              <c:strCache>
                <c:ptCount val="1"/>
                <c:pt idx="0">
                  <c:v>DC atual [kW]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Toledo!$B$33:$M$33</c:f>
              <c:numCache>
                <c:formatCode>mmm\-yy</c:formatCode>
                <c:ptCount val="12"/>
                <c:pt idx="0">
                  <c:v>43586</c:v>
                </c:pt>
                <c:pt idx="1">
                  <c:v>43617</c:v>
                </c:pt>
                <c:pt idx="2">
                  <c:v>43647</c:v>
                </c:pt>
                <c:pt idx="3">
                  <c:v>43678</c:v>
                </c:pt>
                <c:pt idx="4">
                  <c:v>43709</c:v>
                </c:pt>
                <c:pt idx="5">
                  <c:v>43739</c:v>
                </c:pt>
                <c:pt idx="6">
                  <c:v>43770</c:v>
                </c:pt>
                <c:pt idx="7">
                  <c:v>43800</c:v>
                </c:pt>
                <c:pt idx="8">
                  <c:v>43831</c:v>
                </c:pt>
                <c:pt idx="9">
                  <c:v>43862</c:v>
                </c:pt>
                <c:pt idx="10">
                  <c:v>43891</c:v>
                </c:pt>
                <c:pt idx="11">
                  <c:v>43922</c:v>
                </c:pt>
              </c:numCache>
            </c:numRef>
          </c:cat>
          <c:val>
            <c:numRef>
              <c:f>Toledo!$B$35:$M$35</c:f>
              <c:numCache>
                <c:formatCode>General</c:formatCode>
                <c:ptCount val="12"/>
                <c:pt idx="0">
                  <c:v>149</c:v>
                </c:pt>
                <c:pt idx="1">
                  <c:v>149</c:v>
                </c:pt>
                <c:pt idx="2">
                  <c:v>149</c:v>
                </c:pt>
                <c:pt idx="3">
                  <c:v>149</c:v>
                </c:pt>
                <c:pt idx="4">
                  <c:v>149</c:v>
                </c:pt>
                <c:pt idx="5">
                  <c:v>149</c:v>
                </c:pt>
                <c:pt idx="6">
                  <c:v>149</c:v>
                </c:pt>
                <c:pt idx="7">
                  <c:v>149</c:v>
                </c:pt>
                <c:pt idx="8">
                  <c:v>149</c:v>
                </c:pt>
                <c:pt idx="9">
                  <c:v>149</c:v>
                </c:pt>
                <c:pt idx="10">
                  <c:v>149</c:v>
                </c:pt>
                <c:pt idx="11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7-4B4F-9AFC-BBB179125A0D}"/>
            </c:ext>
          </c:extLst>
        </c:ser>
        <c:ser>
          <c:idx val="2"/>
          <c:order val="2"/>
          <c:tx>
            <c:strRef>
              <c:f>Toledo!$A$39</c:f>
              <c:strCache>
                <c:ptCount val="1"/>
                <c:pt idx="0">
                  <c:v>Proposta DC [kW]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Toledo!$B$33:$M$33</c:f>
              <c:numCache>
                <c:formatCode>mmm\-yy</c:formatCode>
                <c:ptCount val="12"/>
                <c:pt idx="0">
                  <c:v>43586</c:v>
                </c:pt>
                <c:pt idx="1">
                  <c:v>43617</c:v>
                </c:pt>
                <c:pt idx="2">
                  <c:v>43647</c:v>
                </c:pt>
                <c:pt idx="3">
                  <c:v>43678</c:v>
                </c:pt>
                <c:pt idx="4">
                  <c:v>43709</c:v>
                </c:pt>
                <c:pt idx="5">
                  <c:v>43739</c:v>
                </c:pt>
                <c:pt idx="6">
                  <c:v>43770</c:v>
                </c:pt>
                <c:pt idx="7">
                  <c:v>43800</c:v>
                </c:pt>
                <c:pt idx="8">
                  <c:v>43831</c:v>
                </c:pt>
                <c:pt idx="9">
                  <c:v>43862</c:v>
                </c:pt>
                <c:pt idx="10">
                  <c:v>43891</c:v>
                </c:pt>
                <c:pt idx="11">
                  <c:v>43922</c:v>
                </c:pt>
              </c:numCache>
            </c:numRef>
          </c:cat>
          <c:val>
            <c:numRef>
              <c:f>Toledo!$B$39:$M$39</c:f>
              <c:numCache>
                <c:formatCode>General</c:formatCode>
                <c:ptCount val="12"/>
                <c:pt idx="0">
                  <c:v>210</c:v>
                </c:pt>
                <c:pt idx="1">
                  <c:v>210</c:v>
                </c:pt>
                <c:pt idx="2">
                  <c:v>210</c:v>
                </c:pt>
                <c:pt idx="3">
                  <c:v>210</c:v>
                </c:pt>
                <c:pt idx="4">
                  <c:v>210</c:v>
                </c:pt>
                <c:pt idx="5">
                  <c:v>210</c:v>
                </c:pt>
                <c:pt idx="6">
                  <c:v>210</c:v>
                </c:pt>
                <c:pt idx="7">
                  <c:v>210</c:v>
                </c:pt>
                <c:pt idx="8">
                  <c:v>210</c:v>
                </c:pt>
                <c:pt idx="9">
                  <c:v>210</c:v>
                </c:pt>
                <c:pt idx="10">
                  <c:v>210</c:v>
                </c:pt>
                <c:pt idx="11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E7-4B4F-9AFC-BBB179125A0D}"/>
            </c:ext>
          </c:extLst>
        </c:ser>
        <c:ser>
          <c:idx val="3"/>
          <c:order val="3"/>
          <c:tx>
            <c:strRef>
              <c:f>Toledo!$A$42</c:f>
              <c:strCache>
                <c:ptCount val="1"/>
                <c:pt idx="0">
                  <c:v>Limite DC antiga [kW]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Toledo!$B$33:$M$33</c:f>
              <c:numCache>
                <c:formatCode>mmm\-yy</c:formatCode>
                <c:ptCount val="12"/>
                <c:pt idx="0">
                  <c:v>43586</c:v>
                </c:pt>
                <c:pt idx="1">
                  <c:v>43617</c:v>
                </c:pt>
                <c:pt idx="2">
                  <c:v>43647</c:v>
                </c:pt>
                <c:pt idx="3">
                  <c:v>43678</c:v>
                </c:pt>
                <c:pt idx="4">
                  <c:v>43709</c:v>
                </c:pt>
                <c:pt idx="5">
                  <c:v>43739</c:v>
                </c:pt>
                <c:pt idx="6">
                  <c:v>43770</c:v>
                </c:pt>
                <c:pt idx="7">
                  <c:v>43800</c:v>
                </c:pt>
                <c:pt idx="8">
                  <c:v>43831</c:v>
                </c:pt>
                <c:pt idx="9">
                  <c:v>43862</c:v>
                </c:pt>
                <c:pt idx="10">
                  <c:v>43891</c:v>
                </c:pt>
                <c:pt idx="11">
                  <c:v>43922</c:v>
                </c:pt>
              </c:numCache>
            </c:numRef>
          </c:cat>
          <c:val>
            <c:numRef>
              <c:f>Toledo!$B$42:$M$42</c:f>
              <c:numCache>
                <c:formatCode>General</c:formatCode>
                <c:ptCount val="12"/>
                <c:pt idx="0">
                  <c:v>156.45000000000002</c:v>
                </c:pt>
                <c:pt idx="1">
                  <c:v>156.45000000000002</c:v>
                </c:pt>
                <c:pt idx="2">
                  <c:v>156.45000000000002</c:v>
                </c:pt>
                <c:pt idx="3">
                  <c:v>156.45000000000002</c:v>
                </c:pt>
                <c:pt idx="4">
                  <c:v>156.45000000000002</c:v>
                </c:pt>
                <c:pt idx="5">
                  <c:v>156.45000000000002</c:v>
                </c:pt>
                <c:pt idx="6">
                  <c:v>156.45000000000002</c:v>
                </c:pt>
                <c:pt idx="7">
                  <c:v>156.45000000000002</c:v>
                </c:pt>
                <c:pt idx="8">
                  <c:v>156.45000000000002</c:v>
                </c:pt>
                <c:pt idx="9">
                  <c:v>156.45000000000002</c:v>
                </c:pt>
                <c:pt idx="10">
                  <c:v>156.45000000000002</c:v>
                </c:pt>
                <c:pt idx="11">
                  <c:v>156.45000000000002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E7-4B4F-9AFC-BBB179125A0D}"/>
            </c:ext>
          </c:extLst>
        </c:ser>
        <c:ser>
          <c:idx val="4"/>
          <c:order val="4"/>
          <c:tx>
            <c:strRef>
              <c:f>Toledo!$A$43</c:f>
              <c:strCache>
                <c:ptCount val="1"/>
                <c:pt idx="0">
                  <c:v>Limite DC proposta [kW]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Toledo!$B$33:$M$33</c:f>
              <c:numCache>
                <c:formatCode>mmm\-yy</c:formatCode>
                <c:ptCount val="12"/>
                <c:pt idx="0">
                  <c:v>43586</c:v>
                </c:pt>
                <c:pt idx="1">
                  <c:v>43617</c:v>
                </c:pt>
                <c:pt idx="2">
                  <c:v>43647</c:v>
                </c:pt>
                <c:pt idx="3">
                  <c:v>43678</c:v>
                </c:pt>
                <c:pt idx="4">
                  <c:v>43709</c:v>
                </c:pt>
                <c:pt idx="5">
                  <c:v>43739</c:v>
                </c:pt>
                <c:pt idx="6">
                  <c:v>43770</c:v>
                </c:pt>
                <c:pt idx="7">
                  <c:v>43800</c:v>
                </c:pt>
                <c:pt idx="8">
                  <c:v>43831</c:v>
                </c:pt>
                <c:pt idx="9">
                  <c:v>43862</c:v>
                </c:pt>
                <c:pt idx="10">
                  <c:v>43891</c:v>
                </c:pt>
                <c:pt idx="11">
                  <c:v>43922</c:v>
                </c:pt>
              </c:numCache>
            </c:numRef>
          </c:cat>
          <c:val>
            <c:numRef>
              <c:f>Toledo!$B$43:$M$43</c:f>
              <c:numCache>
                <c:formatCode>General</c:formatCode>
                <c:ptCount val="12"/>
                <c:pt idx="0">
                  <c:v>220.5</c:v>
                </c:pt>
                <c:pt idx="1">
                  <c:v>220.5</c:v>
                </c:pt>
                <c:pt idx="2">
                  <c:v>220.5</c:v>
                </c:pt>
                <c:pt idx="3">
                  <c:v>220.5</c:v>
                </c:pt>
                <c:pt idx="4">
                  <c:v>220.5</c:v>
                </c:pt>
                <c:pt idx="5">
                  <c:v>220.5</c:v>
                </c:pt>
                <c:pt idx="6">
                  <c:v>220.5</c:v>
                </c:pt>
                <c:pt idx="7">
                  <c:v>220.5</c:v>
                </c:pt>
                <c:pt idx="8">
                  <c:v>220.5</c:v>
                </c:pt>
                <c:pt idx="9">
                  <c:v>220.5</c:v>
                </c:pt>
                <c:pt idx="10">
                  <c:v>220.5</c:v>
                </c:pt>
                <c:pt idx="11">
                  <c:v>220.5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E7-4B4F-9AFC-BBB179125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388672"/>
        <c:axId val="916394248"/>
      </c:lineChart>
      <c:dateAx>
        <c:axId val="9163886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394248"/>
        <c:crosses val="autoZero"/>
        <c:auto val="1"/>
        <c:lblOffset val="100"/>
        <c:baseTimeUnit val="months"/>
      </c:dateAx>
      <c:valAx>
        <c:axId val="91639424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38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Consumo [MWh]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Apucarana!$A$64:$A$105</c:f>
              <c:numCache>
                <c:formatCode>mmm\-yy</c:formatCode>
                <c:ptCount val="4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</c:numCache>
            </c:numRef>
          </c:cat>
          <c:val>
            <c:numRef>
              <c:f>Toledo!$D$64:$D$105</c:f>
              <c:numCache>
                <c:formatCode>General</c:formatCode>
                <c:ptCount val="42"/>
                <c:pt idx="0">
                  <c:v>29.181000000000001</c:v>
                </c:pt>
                <c:pt idx="1">
                  <c:v>31.824999999999999</c:v>
                </c:pt>
                <c:pt idx="2">
                  <c:v>37.917000000000002</c:v>
                </c:pt>
                <c:pt idx="3">
                  <c:v>49.811999999999998</c:v>
                </c:pt>
                <c:pt idx="4">
                  <c:v>42.264000000000003</c:v>
                </c:pt>
                <c:pt idx="5">
                  <c:v>47.094999999999999</c:v>
                </c:pt>
                <c:pt idx="6">
                  <c:v>38.49</c:v>
                </c:pt>
                <c:pt idx="7">
                  <c:v>34.101999999999997</c:v>
                </c:pt>
                <c:pt idx="8">
                  <c:v>47.036000000000001</c:v>
                </c:pt>
                <c:pt idx="9">
                  <c:v>55.863999999999997</c:v>
                </c:pt>
                <c:pt idx="10">
                  <c:v>47.131</c:v>
                </c:pt>
                <c:pt idx="11">
                  <c:v>48.805</c:v>
                </c:pt>
                <c:pt idx="12">
                  <c:v>30.454999999999998</c:v>
                </c:pt>
                <c:pt idx="13">
                  <c:v>33.771000000000001</c:v>
                </c:pt>
                <c:pt idx="14">
                  <c:v>38.58</c:v>
                </c:pt>
                <c:pt idx="15">
                  <c:v>58.93</c:v>
                </c:pt>
                <c:pt idx="16">
                  <c:v>55.029000000000003</c:v>
                </c:pt>
                <c:pt idx="17">
                  <c:v>44.595999999999997</c:v>
                </c:pt>
                <c:pt idx="18">
                  <c:v>47.113</c:v>
                </c:pt>
                <c:pt idx="19">
                  <c:v>37.749000000000002</c:v>
                </c:pt>
                <c:pt idx="20">
                  <c:v>47.988999999999997</c:v>
                </c:pt>
                <c:pt idx="21">
                  <c:v>52.478999999999999</c:v>
                </c:pt>
                <c:pt idx="22">
                  <c:v>50.353000000000002</c:v>
                </c:pt>
                <c:pt idx="23">
                  <c:v>51.642000000000003</c:v>
                </c:pt>
                <c:pt idx="24">
                  <c:v>37.014000000000003</c:v>
                </c:pt>
                <c:pt idx="25">
                  <c:v>37.988</c:v>
                </c:pt>
                <c:pt idx="26">
                  <c:v>34.006</c:v>
                </c:pt>
                <c:pt idx="27">
                  <c:v>55.637999999999998</c:v>
                </c:pt>
                <c:pt idx="28">
                  <c:v>52.073</c:v>
                </c:pt>
                <c:pt idx="29">
                  <c:v>45.645000000000003</c:v>
                </c:pt>
                <c:pt idx="30">
                  <c:v>46.533000000000001</c:v>
                </c:pt>
                <c:pt idx="31">
                  <c:v>35.808999999999997</c:v>
                </c:pt>
                <c:pt idx="32">
                  <c:v>48.709000000000003</c:v>
                </c:pt>
                <c:pt idx="33">
                  <c:v>52.576999999999998</c:v>
                </c:pt>
                <c:pt idx="34">
                  <c:v>57.645000000000003</c:v>
                </c:pt>
                <c:pt idx="35">
                  <c:v>57.06</c:v>
                </c:pt>
                <c:pt idx="36">
                  <c:v>34.746000000000002</c:v>
                </c:pt>
                <c:pt idx="37">
                  <c:v>40.905999999999999</c:v>
                </c:pt>
                <c:pt idx="38">
                  <c:v>47.673000000000002</c:v>
                </c:pt>
                <c:pt idx="39">
                  <c:v>34.866</c:v>
                </c:pt>
                <c:pt idx="40">
                  <c:v>23.638999999999999</c:v>
                </c:pt>
                <c:pt idx="41">
                  <c:v>24.413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0-459E-B692-FFD0963BB18F}"/>
            </c:ext>
          </c:extLst>
        </c:ser>
        <c:ser>
          <c:idx val="0"/>
          <c:order val="1"/>
          <c:tx>
            <c:v>Consumo médio anual [MWh]</c:v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Toledo!$E$64:$E$105</c:f>
              <c:numCache>
                <c:formatCode>General</c:formatCode>
                <c:ptCount val="42"/>
                <c:pt idx="0">
                  <c:v>42.460166666666666</c:v>
                </c:pt>
                <c:pt idx="1">
                  <c:v>42.460166666666666</c:v>
                </c:pt>
                <c:pt idx="2">
                  <c:v>42.460166666666666</c:v>
                </c:pt>
                <c:pt idx="3">
                  <c:v>42.460166666666666</c:v>
                </c:pt>
                <c:pt idx="4">
                  <c:v>42.460166666666666</c:v>
                </c:pt>
                <c:pt idx="5">
                  <c:v>42.460166666666666</c:v>
                </c:pt>
                <c:pt idx="6">
                  <c:v>42.460166666666666</c:v>
                </c:pt>
                <c:pt idx="7">
                  <c:v>42.460166666666666</c:v>
                </c:pt>
                <c:pt idx="8">
                  <c:v>42.460166666666666</c:v>
                </c:pt>
                <c:pt idx="9">
                  <c:v>42.460166666666666</c:v>
                </c:pt>
                <c:pt idx="10">
                  <c:v>42.460166666666666</c:v>
                </c:pt>
                <c:pt idx="11">
                  <c:v>42.460166666666666</c:v>
                </c:pt>
                <c:pt idx="12">
                  <c:v>45.723833333333339</c:v>
                </c:pt>
                <c:pt idx="13">
                  <c:v>45.723833333333339</c:v>
                </c:pt>
                <c:pt idx="14">
                  <c:v>45.723833333333339</c:v>
                </c:pt>
                <c:pt idx="15">
                  <c:v>45.723833333333339</c:v>
                </c:pt>
                <c:pt idx="16">
                  <c:v>45.723833333333339</c:v>
                </c:pt>
                <c:pt idx="17">
                  <c:v>45.723833333333339</c:v>
                </c:pt>
                <c:pt idx="18">
                  <c:v>45.723833333333339</c:v>
                </c:pt>
                <c:pt idx="19">
                  <c:v>45.723833333333339</c:v>
                </c:pt>
                <c:pt idx="20">
                  <c:v>45.723833333333339</c:v>
                </c:pt>
                <c:pt idx="21">
                  <c:v>45.723833333333339</c:v>
                </c:pt>
                <c:pt idx="22">
                  <c:v>45.723833333333339</c:v>
                </c:pt>
                <c:pt idx="23">
                  <c:v>45.723833333333339</c:v>
                </c:pt>
                <c:pt idx="24">
                  <c:v>46.72475</c:v>
                </c:pt>
                <c:pt idx="25">
                  <c:v>46.72475</c:v>
                </c:pt>
                <c:pt idx="26">
                  <c:v>46.72475</c:v>
                </c:pt>
                <c:pt idx="27">
                  <c:v>46.72475</c:v>
                </c:pt>
                <c:pt idx="28">
                  <c:v>46.72475</c:v>
                </c:pt>
                <c:pt idx="29">
                  <c:v>46.72475</c:v>
                </c:pt>
                <c:pt idx="30">
                  <c:v>46.72475</c:v>
                </c:pt>
                <c:pt idx="31">
                  <c:v>46.72475</c:v>
                </c:pt>
                <c:pt idx="32">
                  <c:v>46.72475</c:v>
                </c:pt>
                <c:pt idx="33">
                  <c:v>46.72475</c:v>
                </c:pt>
                <c:pt idx="34">
                  <c:v>46.72475</c:v>
                </c:pt>
                <c:pt idx="35">
                  <c:v>46.72475</c:v>
                </c:pt>
                <c:pt idx="36">
                  <c:v>34.373833333333337</c:v>
                </c:pt>
                <c:pt idx="37">
                  <c:v>34.373833333333337</c:v>
                </c:pt>
                <c:pt idx="38">
                  <c:v>34.373833333333337</c:v>
                </c:pt>
                <c:pt idx="39">
                  <c:v>34.373833333333337</c:v>
                </c:pt>
                <c:pt idx="40">
                  <c:v>34.373833333333337</c:v>
                </c:pt>
                <c:pt idx="41">
                  <c:v>34.373833333333337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0-459E-B692-FFD0963B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408024"/>
        <c:axId val="916413272"/>
      </c:lineChart>
      <c:dateAx>
        <c:axId val="9164080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413272"/>
        <c:crosses val="autoZero"/>
        <c:auto val="1"/>
        <c:lblOffset val="100"/>
        <c:baseTimeUnit val="months"/>
      </c:dateAx>
      <c:valAx>
        <c:axId val="91641327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40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P [kW]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Apucarana!$A$64:$A$105</c:f>
              <c:numCache>
                <c:formatCode>mmm\-yy</c:formatCode>
                <c:ptCount val="4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</c:numCache>
            </c:numRef>
          </c:cat>
          <c:val>
            <c:numRef>
              <c:f>Toledo!$F$64:$F$105</c:f>
              <c:numCache>
                <c:formatCode>General</c:formatCode>
                <c:ptCount val="42"/>
                <c:pt idx="0">
                  <c:v>123.12</c:v>
                </c:pt>
                <c:pt idx="1">
                  <c:v>63.07</c:v>
                </c:pt>
                <c:pt idx="2">
                  <c:v>167.18</c:v>
                </c:pt>
                <c:pt idx="3">
                  <c:v>153.36000000000001</c:v>
                </c:pt>
                <c:pt idx="4">
                  <c:v>138.24</c:v>
                </c:pt>
                <c:pt idx="5">
                  <c:v>129.6</c:v>
                </c:pt>
                <c:pt idx="6">
                  <c:v>121.82</c:v>
                </c:pt>
                <c:pt idx="7">
                  <c:v>142.99</c:v>
                </c:pt>
                <c:pt idx="8">
                  <c:v>162.86000000000001</c:v>
                </c:pt>
                <c:pt idx="9">
                  <c:v>174.96</c:v>
                </c:pt>
                <c:pt idx="10">
                  <c:v>171.07</c:v>
                </c:pt>
                <c:pt idx="11">
                  <c:v>160.69999999999999</c:v>
                </c:pt>
                <c:pt idx="12">
                  <c:v>105.4</c:v>
                </c:pt>
                <c:pt idx="13">
                  <c:v>72.569999999999993</c:v>
                </c:pt>
                <c:pt idx="14">
                  <c:v>149.47</c:v>
                </c:pt>
                <c:pt idx="15">
                  <c:v>181.87</c:v>
                </c:pt>
                <c:pt idx="16">
                  <c:v>173.23</c:v>
                </c:pt>
                <c:pt idx="17">
                  <c:v>135.21</c:v>
                </c:pt>
                <c:pt idx="18">
                  <c:v>130.88999999999999</c:v>
                </c:pt>
                <c:pt idx="19">
                  <c:v>126.57</c:v>
                </c:pt>
                <c:pt idx="20">
                  <c:v>158.97</c:v>
                </c:pt>
                <c:pt idx="21">
                  <c:v>176.25</c:v>
                </c:pt>
                <c:pt idx="22">
                  <c:v>161.56</c:v>
                </c:pt>
                <c:pt idx="23">
                  <c:v>173.66</c:v>
                </c:pt>
                <c:pt idx="24">
                  <c:v>123.55</c:v>
                </c:pt>
                <c:pt idx="25">
                  <c:v>64.36</c:v>
                </c:pt>
                <c:pt idx="26">
                  <c:v>80.349999999999994</c:v>
                </c:pt>
                <c:pt idx="27">
                  <c:v>159.84</c:v>
                </c:pt>
                <c:pt idx="28">
                  <c:v>162.43</c:v>
                </c:pt>
                <c:pt idx="29">
                  <c:v>130.03</c:v>
                </c:pt>
                <c:pt idx="30">
                  <c:v>136.51</c:v>
                </c:pt>
                <c:pt idx="31">
                  <c:v>105.84</c:v>
                </c:pt>
                <c:pt idx="32">
                  <c:v>177.55</c:v>
                </c:pt>
                <c:pt idx="33">
                  <c:v>180.14</c:v>
                </c:pt>
                <c:pt idx="34">
                  <c:v>204.76</c:v>
                </c:pt>
                <c:pt idx="35">
                  <c:v>197.42</c:v>
                </c:pt>
                <c:pt idx="36">
                  <c:v>139.1</c:v>
                </c:pt>
                <c:pt idx="37">
                  <c:v>66.959999999999994</c:v>
                </c:pt>
                <c:pt idx="38">
                  <c:v>155.52000000000001</c:v>
                </c:pt>
                <c:pt idx="39">
                  <c:v>173.66</c:v>
                </c:pt>
                <c:pt idx="40">
                  <c:v>48.81</c:v>
                </c:pt>
                <c:pt idx="41">
                  <c:v>53.56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E-4EB5-8406-A08359FA8B63}"/>
            </c:ext>
          </c:extLst>
        </c:ser>
        <c:ser>
          <c:idx val="1"/>
          <c:order val="1"/>
          <c:tx>
            <c:v>Demanda FP [kW]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Apucarana!$A$64:$A$105</c:f>
              <c:numCache>
                <c:formatCode>mmm\-yy</c:formatCode>
                <c:ptCount val="4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</c:numCache>
            </c:numRef>
          </c:cat>
          <c:val>
            <c:numRef>
              <c:f>Toledo!$G$64:$G$105</c:f>
              <c:numCache>
                <c:formatCode>General</c:formatCode>
                <c:ptCount val="42"/>
                <c:pt idx="0">
                  <c:v>137.37</c:v>
                </c:pt>
                <c:pt idx="1">
                  <c:v>101.95</c:v>
                </c:pt>
                <c:pt idx="2">
                  <c:v>178.41</c:v>
                </c:pt>
                <c:pt idx="3">
                  <c:v>163.72</c:v>
                </c:pt>
                <c:pt idx="4">
                  <c:v>125.71</c:v>
                </c:pt>
                <c:pt idx="5">
                  <c:v>127</c:v>
                </c:pt>
                <c:pt idx="6">
                  <c:v>111.02</c:v>
                </c:pt>
                <c:pt idx="7">
                  <c:v>164.59</c:v>
                </c:pt>
                <c:pt idx="8">
                  <c:v>162</c:v>
                </c:pt>
                <c:pt idx="9">
                  <c:v>196.99</c:v>
                </c:pt>
                <c:pt idx="10">
                  <c:v>202.17</c:v>
                </c:pt>
                <c:pt idx="11">
                  <c:v>196.99</c:v>
                </c:pt>
                <c:pt idx="12">
                  <c:v>130.88999999999999</c:v>
                </c:pt>
                <c:pt idx="13">
                  <c:v>129.6</c:v>
                </c:pt>
                <c:pt idx="14">
                  <c:v>160.69999999999999</c:v>
                </c:pt>
                <c:pt idx="15">
                  <c:v>208.22</c:v>
                </c:pt>
                <c:pt idx="16">
                  <c:v>197.42</c:v>
                </c:pt>
                <c:pt idx="17">
                  <c:v>127.87</c:v>
                </c:pt>
                <c:pt idx="18">
                  <c:v>132.19</c:v>
                </c:pt>
                <c:pt idx="19">
                  <c:v>117.5</c:v>
                </c:pt>
                <c:pt idx="20">
                  <c:v>130.88999999999999</c:v>
                </c:pt>
                <c:pt idx="21">
                  <c:v>186.62</c:v>
                </c:pt>
                <c:pt idx="22">
                  <c:v>161.56</c:v>
                </c:pt>
                <c:pt idx="23">
                  <c:v>205.63</c:v>
                </c:pt>
                <c:pt idx="24">
                  <c:v>181</c:v>
                </c:pt>
                <c:pt idx="25">
                  <c:v>146.44</c:v>
                </c:pt>
                <c:pt idx="26">
                  <c:v>150.76</c:v>
                </c:pt>
                <c:pt idx="27">
                  <c:v>175.82</c:v>
                </c:pt>
                <c:pt idx="28">
                  <c:v>183.6</c:v>
                </c:pt>
                <c:pt idx="29">
                  <c:v>123.12</c:v>
                </c:pt>
                <c:pt idx="30">
                  <c:v>135.21</c:v>
                </c:pt>
                <c:pt idx="31">
                  <c:v>98.06</c:v>
                </c:pt>
                <c:pt idx="32">
                  <c:v>184.46</c:v>
                </c:pt>
                <c:pt idx="33">
                  <c:v>219.02</c:v>
                </c:pt>
                <c:pt idx="34">
                  <c:v>240.19</c:v>
                </c:pt>
                <c:pt idx="35">
                  <c:v>219.45</c:v>
                </c:pt>
                <c:pt idx="36">
                  <c:v>155.94999999999999</c:v>
                </c:pt>
                <c:pt idx="37">
                  <c:v>158.97</c:v>
                </c:pt>
                <c:pt idx="38">
                  <c:v>212.54</c:v>
                </c:pt>
                <c:pt idx="39">
                  <c:v>243.21</c:v>
                </c:pt>
                <c:pt idx="40">
                  <c:v>50.54</c:v>
                </c:pt>
                <c:pt idx="41">
                  <c:v>50.72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E-4EB5-8406-A08359FA8B63}"/>
            </c:ext>
          </c:extLst>
        </c:ser>
        <c:ser>
          <c:idx val="2"/>
          <c:order val="2"/>
          <c:tx>
            <c:v>Demanda média anual [kW]</c:v>
          </c:tx>
          <c:spPr>
            <a:ln w="28575" cap="rnd">
              <a:solidFill>
                <a:schemeClr val="accent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Apucarana!$A$64:$A$105</c:f>
              <c:numCache>
                <c:formatCode>mmm\-yy</c:formatCode>
                <c:ptCount val="4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</c:numCache>
            </c:numRef>
          </c:cat>
          <c:val>
            <c:numRef>
              <c:f>Toledo!$H$64:$H$105</c:f>
              <c:numCache>
                <c:formatCode>General</c:formatCode>
                <c:ptCount val="42"/>
                <c:pt idx="0">
                  <c:v>142.41416666666669</c:v>
                </c:pt>
                <c:pt idx="1">
                  <c:v>142.41416666666669</c:v>
                </c:pt>
                <c:pt idx="2">
                  <c:v>142.41416666666669</c:v>
                </c:pt>
                <c:pt idx="3">
                  <c:v>142.41416666666669</c:v>
                </c:pt>
                <c:pt idx="4">
                  <c:v>142.41416666666669</c:v>
                </c:pt>
                <c:pt idx="5">
                  <c:v>142.41416666666669</c:v>
                </c:pt>
                <c:pt idx="6">
                  <c:v>142.41416666666669</c:v>
                </c:pt>
                <c:pt idx="7">
                  <c:v>142.41416666666669</c:v>
                </c:pt>
                <c:pt idx="8">
                  <c:v>142.41416666666669</c:v>
                </c:pt>
                <c:pt idx="9">
                  <c:v>142.41416666666669</c:v>
                </c:pt>
                <c:pt idx="10">
                  <c:v>142.41416666666669</c:v>
                </c:pt>
                <c:pt idx="11">
                  <c:v>142.41416666666669</c:v>
                </c:pt>
                <c:pt idx="12">
                  <c:v>145.47083333333333</c:v>
                </c:pt>
                <c:pt idx="13">
                  <c:v>145.47083333333333</c:v>
                </c:pt>
                <c:pt idx="14">
                  <c:v>145.47083333333333</c:v>
                </c:pt>
                <c:pt idx="15">
                  <c:v>145.47083333333333</c:v>
                </c:pt>
                <c:pt idx="16">
                  <c:v>145.47083333333333</c:v>
                </c:pt>
                <c:pt idx="17">
                  <c:v>145.47083333333333</c:v>
                </c:pt>
                <c:pt idx="18">
                  <c:v>145.47083333333333</c:v>
                </c:pt>
                <c:pt idx="19">
                  <c:v>145.47083333333333</c:v>
                </c:pt>
                <c:pt idx="20">
                  <c:v>145.47083333333333</c:v>
                </c:pt>
                <c:pt idx="21">
                  <c:v>145.47083333333333</c:v>
                </c:pt>
                <c:pt idx="22">
                  <c:v>145.47083333333333</c:v>
                </c:pt>
                <c:pt idx="23">
                  <c:v>145.47083333333333</c:v>
                </c:pt>
                <c:pt idx="24">
                  <c:v>143.565</c:v>
                </c:pt>
                <c:pt idx="25">
                  <c:v>143.565</c:v>
                </c:pt>
                <c:pt idx="26">
                  <c:v>143.565</c:v>
                </c:pt>
                <c:pt idx="27">
                  <c:v>143.565</c:v>
                </c:pt>
                <c:pt idx="28">
                  <c:v>143.565</c:v>
                </c:pt>
                <c:pt idx="29">
                  <c:v>143.565</c:v>
                </c:pt>
                <c:pt idx="30">
                  <c:v>143.565</c:v>
                </c:pt>
                <c:pt idx="31">
                  <c:v>143.565</c:v>
                </c:pt>
                <c:pt idx="32">
                  <c:v>143.565</c:v>
                </c:pt>
                <c:pt idx="33">
                  <c:v>143.565</c:v>
                </c:pt>
                <c:pt idx="34">
                  <c:v>143.565</c:v>
                </c:pt>
                <c:pt idx="35">
                  <c:v>143.565</c:v>
                </c:pt>
                <c:pt idx="36">
                  <c:v>106.26833333333332</c:v>
                </c:pt>
                <c:pt idx="37">
                  <c:v>106.26833333333332</c:v>
                </c:pt>
                <c:pt idx="38">
                  <c:v>106.26833333333332</c:v>
                </c:pt>
                <c:pt idx="39">
                  <c:v>106.26833333333332</c:v>
                </c:pt>
                <c:pt idx="40">
                  <c:v>106.26833333333332</c:v>
                </c:pt>
                <c:pt idx="41">
                  <c:v>106.26833333333332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1E-4EB5-8406-A08359FA8B63}"/>
            </c:ext>
          </c:extLst>
        </c:ser>
        <c:ser>
          <c:idx val="3"/>
          <c:order val="3"/>
          <c:tx>
            <c:v>Demanda média FP [kW]</c:v>
          </c:tx>
          <c:spPr>
            <a:ln w="28575" cap="rnd">
              <a:solidFill>
                <a:schemeClr val="accent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Apucarana!$A$64:$A$105</c:f>
              <c:numCache>
                <c:formatCode>mmm\-yy</c:formatCode>
                <c:ptCount val="4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</c:numCache>
            </c:numRef>
          </c:cat>
          <c:val>
            <c:numRef>
              <c:f>Toledo!$I$64:$I$105</c:f>
              <c:numCache>
                <c:formatCode>General</c:formatCode>
                <c:ptCount val="42"/>
                <c:pt idx="0">
                  <c:v>155.66</c:v>
                </c:pt>
                <c:pt idx="1">
                  <c:v>155.66</c:v>
                </c:pt>
                <c:pt idx="2">
                  <c:v>155.66</c:v>
                </c:pt>
                <c:pt idx="3">
                  <c:v>155.66</c:v>
                </c:pt>
                <c:pt idx="4">
                  <c:v>155.66</c:v>
                </c:pt>
                <c:pt idx="5">
                  <c:v>155.66</c:v>
                </c:pt>
                <c:pt idx="6">
                  <c:v>155.66</c:v>
                </c:pt>
                <c:pt idx="7">
                  <c:v>155.66</c:v>
                </c:pt>
                <c:pt idx="8">
                  <c:v>155.66</c:v>
                </c:pt>
                <c:pt idx="9">
                  <c:v>155.66</c:v>
                </c:pt>
                <c:pt idx="10">
                  <c:v>155.66</c:v>
                </c:pt>
                <c:pt idx="11">
                  <c:v>155.66</c:v>
                </c:pt>
                <c:pt idx="12">
                  <c:v>157.42416666666665</c:v>
                </c:pt>
                <c:pt idx="13">
                  <c:v>157.42416666666665</c:v>
                </c:pt>
                <c:pt idx="14">
                  <c:v>157.42416666666665</c:v>
                </c:pt>
                <c:pt idx="15">
                  <c:v>157.42416666666665</c:v>
                </c:pt>
                <c:pt idx="16">
                  <c:v>157.42416666666665</c:v>
                </c:pt>
                <c:pt idx="17">
                  <c:v>157.42416666666665</c:v>
                </c:pt>
                <c:pt idx="18">
                  <c:v>157.42416666666665</c:v>
                </c:pt>
                <c:pt idx="19">
                  <c:v>157.42416666666665</c:v>
                </c:pt>
                <c:pt idx="20">
                  <c:v>157.42416666666665</c:v>
                </c:pt>
                <c:pt idx="21">
                  <c:v>157.42416666666665</c:v>
                </c:pt>
                <c:pt idx="22">
                  <c:v>157.42416666666665</c:v>
                </c:pt>
                <c:pt idx="23">
                  <c:v>157.42416666666665</c:v>
                </c:pt>
                <c:pt idx="24">
                  <c:v>171.42750000000001</c:v>
                </c:pt>
                <c:pt idx="25">
                  <c:v>171.42750000000001</c:v>
                </c:pt>
                <c:pt idx="26">
                  <c:v>171.42750000000001</c:v>
                </c:pt>
                <c:pt idx="27">
                  <c:v>171.42750000000001</c:v>
                </c:pt>
                <c:pt idx="28">
                  <c:v>171.42750000000001</c:v>
                </c:pt>
                <c:pt idx="29">
                  <c:v>171.42750000000001</c:v>
                </c:pt>
                <c:pt idx="30">
                  <c:v>171.42750000000001</c:v>
                </c:pt>
                <c:pt idx="31">
                  <c:v>171.42750000000001</c:v>
                </c:pt>
                <c:pt idx="32">
                  <c:v>171.42750000000001</c:v>
                </c:pt>
                <c:pt idx="33">
                  <c:v>171.42750000000001</c:v>
                </c:pt>
                <c:pt idx="34">
                  <c:v>171.42750000000001</c:v>
                </c:pt>
                <c:pt idx="35">
                  <c:v>171.42750000000001</c:v>
                </c:pt>
                <c:pt idx="36">
                  <c:v>145.32166666666666</c:v>
                </c:pt>
                <c:pt idx="37">
                  <c:v>145.32166666666666</c:v>
                </c:pt>
                <c:pt idx="38">
                  <c:v>145.32166666666666</c:v>
                </c:pt>
                <c:pt idx="39">
                  <c:v>145.32166666666666</c:v>
                </c:pt>
                <c:pt idx="40">
                  <c:v>145.32166666666666</c:v>
                </c:pt>
                <c:pt idx="41">
                  <c:v>145.32166666666666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1E-4EB5-8406-A08359FA8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068344"/>
        <c:axId val="864070968"/>
      </c:lineChart>
      <c:dateAx>
        <c:axId val="8640683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4070968"/>
        <c:crosses val="autoZero"/>
        <c:auto val="1"/>
        <c:lblOffset val="100"/>
        <c:baseTimeUnit val="months"/>
      </c:dateAx>
      <c:valAx>
        <c:axId val="864070968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406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Londrina!$A$34</c:f>
              <c:strCache>
                <c:ptCount val="1"/>
                <c:pt idx="0">
                  <c:v>Demanda máx [kW]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Londrina!$B$33:$M$33</c:f>
              <c:numCache>
                <c:formatCode>mmm\-yy</c:formatCode>
                <c:ptCount val="12"/>
                <c:pt idx="0">
                  <c:v>43586</c:v>
                </c:pt>
                <c:pt idx="1">
                  <c:v>43617</c:v>
                </c:pt>
                <c:pt idx="2">
                  <c:v>43647</c:v>
                </c:pt>
                <c:pt idx="3">
                  <c:v>43678</c:v>
                </c:pt>
                <c:pt idx="4">
                  <c:v>43709</c:v>
                </c:pt>
                <c:pt idx="5">
                  <c:v>43739</c:v>
                </c:pt>
                <c:pt idx="6">
                  <c:v>43770</c:v>
                </c:pt>
                <c:pt idx="7">
                  <c:v>43800</c:v>
                </c:pt>
                <c:pt idx="8">
                  <c:v>43831</c:v>
                </c:pt>
                <c:pt idx="9">
                  <c:v>43862</c:v>
                </c:pt>
                <c:pt idx="10">
                  <c:v>43891</c:v>
                </c:pt>
                <c:pt idx="11">
                  <c:v>43922</c:v>
                </c:pt>
              </c:numCache>
            </c:numRef>
          </c:cat>
          <c:val>
            <c:numRef>
              <c:f>Londrina!$B$34:$M$34</c:f>
              <c:numCache>
                <c:formatCode>General</c:formatCode>
                <c:ptCount val="12"/>
                <c:pt idx="0">
                  <c:v>298.08</c:v>
                </c:pt>
                <c:pt idx="1">
                  <c:v>197.85</c:v>
                </c:pt>
                <c:pt idx="2">
                  <c:v>189.64</c:v>
                </c:pt>
                <c:pt idx="3">
                  <c:v>222.91</c:v>
                </c:pt>
                <c:pt idx="4">
                  <c:v>347.32</c:v>
                </c:pt>
                <c:pt idx="5">
                  <c:v>349.92</c:v>
                </c:pt>
                <c:pt idx="6">
                  <c:v>357.26</c:v>
                </c:pt>
                <c:pt idx="7">
                  <c:v>289</c:v>
                </c:pt>
                <c:pt idx="8">
                  <c:v>141.26</c:v>
                </c:pt>
                <c:pt idx="9">
                  <c:v>234.57</c:v>
                </c:pt>
                <c:pt idx="10">
                  <c:v>298.08</c:v>
                </c:pt>
                <c:pt idx="11">
                  <c:v>126.14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E-4393-A783-B1959F757F64}"/>
            </c:ext>
          </c:extLst>
        </c:ser>
        <c:ser>
          <c:idx val="1"/>
          <c:order val="1"/>
          <c:tx>
            <c:strRef>
              <c:f>Londrina!$A$35</c:f>
              <c:strCache>
                <c:ptCount val="1"/>
                <c:pt idx="0">
                  <c:v>DC atual [kW]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Londrina!$B$33:$M$33</c:f>
              <c:numCache>
                <c:formatCode>mmm\-yy</c:formatCode>
                <c:ptCount val="12"/>
                <c:pt idx="0">
                  <c:v>43586</c:v>
                </c:pt>
                <c:pt idx="1">
                  <c:v>43617</c:v>
                </c:pt>
                <c:pt idx="2">
                  <c:v>43647</c:v>
                </c:pt>
                <c:pt idx="3">
                  <c:v>43678</c:v>
                </c:pt>
                <c:pt idx="4">
                  <c:v>43709</c:v>
                </c:pt>
                <c:pt idx="5">
                  <c:v>43739</c:v>
                </c:pt>
                <c:pt idx="6">
                  <c:v>43770</c:v>
                </c:pt>
                <c:pt idx="7">
                  <c:v>43800</c:v>
                </c:pt>
                <c:pt idx="8">
                  <c:v>43831</c:v>
                </c:pt>
                <c:pt idx="9">
                  <c:v>43862</c:v>
                </c:pt>
                <c:pt idx="10">
                  <c:v>43891</c:v>
                </c:pt>
                <c:pt idx="11">
                  <c:v>43922</c:v>
                </c:pt>
              </c:numCache>
            </c:numRef>
          </c:cat>
          <c:val>
            <c:numRef>
              <c:f>Londrina!$B$35:$M$35</c:f>
              <c:numCache>
                <c:formatCode>General</c:formatCode>
                <c:ptCount val="1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E-4393-A783-B1959F757F64}"/>
            </c:ext>
          </c:extLst>
        </c:ser>
        <c:ser>
          <c:idx val="2"/>
          <c:order val="2"/>
          <c:tx>
            <c:strRef>
              <c:f>Londrina!$A$39</c:f>
              <c:strCache>
                <c:ptCount val="1"/>
                <c:pt idx="0">
                  <c:v>Proposta DC [kW]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Londrina!$B$33:$M$33</c:f>
              <c:numCache>
                <c:formatCode>mmm\-yy</c:formatCode>
                <c:ptCount val="12"/>
                <c:pt idx="0">
                  <c:v>43586</c:v>
                </c:pt>
                <c:pt idx="1">
                  <c:v>43617</c:v>
                </c:pt>
                <c:pt idx="2">
                  <c:v>43647</c:v>
                </c:pt>
                <c:pt idx="3">
                  <c:v>43678</c:v>
                </c:pt>
                <c:pt idx="4">
                  <c:v>43709</c:v>
                </c:pt>
                <c:pt idx="5">
                  <c:v>43739</c:v>
                </c:pt>
                <c:pt idx="6">
                  <c:v>43770</c:v>
                </c:pt>
                <c:pt idx="7">
                  <c:v>43800</c:v>
                </c:pt>
                <c:pt idx="8">
                  <c:v>43831</c:v>
                </c:pt>
                <c:pt idx="9">
                  <c:v>43862</c:v>
                </c:pt>
                <c:pt idx="10">
                  <c:v>43891</c:v>
                </c:pt>
                <c:pt idx="11">
                  <c:v>43922</c:v>
                </c:pt>
              </c:numCache>
            </c:numRef>
          </c:cat>
          <c:val>
            <c:numRef>
              <c:f>Londrina!$B$39:$M$39</c:f>
              <c:numCache>
                <c:formatCode>General</c:formatCode>
                <c:ptCount val="12"/>
                <c:pt idx="0">
                  <c:v>290</c:v>
                </c:pt>
                <c:pt idx="1">
                  <c:v>290</c:v>
                </c:pt>
                <c:pt idx="2">
                  <c:v>290</c:v>
                </c:pt>
                <c:pt idx="3">
                  <c:v>290</c:v>
                </c:pt>
                <c:pt idx="4">
                  <c:v>290</c:v>
                </c:pt>
                <c:pt idx="5">
                  <c:v>290</c:v>
                </c:pt>
                <c:pt idx="6">
                  <c:v>290</c:v>
                </c:pt>
                <c:pt idx="7">
                  <c:v>290</c:v>
                </c:pt>
                <c:pt idx="8">
                  <c:v>290</c:v>
                </c:pt>
                <c:pt idx="9">
                  <c:v>290</c:v>
                </c:pt>
                <c:pt idx="10">
                  <c:v>290</c:v>
                </c:pt>
                <c:pt idx="11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FE-4393-A783-B1959F757F64}"/>
            </c:ext>
          </c:extLst>
        </c:ser>
        <c:ser>
          <c:idx val="3"/>
          <c:order val="3"/>
          <c:tx>
            <c:strRef>
              <c:f>Londrina!$A$42</c:f>
              <c:strCache>
                <c:ptCount val="1"/>
                <c:pt idx="0">
                  <c:v>Limite DC antiga [kW]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Londrina!$B$33:$M$33</c:f>
              <c:numCache>
                <c:formatCode>mmm\-yy</c:formatCode>
                <c:ptCount val="12"/>
                <c:pt idx="0">
                  <c:v>43586</c:v>
                </c:pt>
                <c:pt idx="1">
                  <c:v>43617</c:v>
                </c:pt>
                <c:pt idx="2">
                  <c:v>43647</c:v>
                </c:pt>
                <c:pt idx="3">
                  <c:v>43678</c:v>
                </c:pt>
                <c:pt idx="4">
                  <c:v>43709</c:v>
                </c:pt>
                <c:pt idx="5">
                  <c:v>43739</c:v>
                </c:pt>
                <c:pt idx="6">
                  <c:v>43770</c:v>
                </c:pt>
                <c:pt idx="7">
                  <c:v>43800</c:v>
                </c:pt>
                <c:pt idx="8">
                  <c:v>43831</c:v>
                </c:pt>
                <c:pt idx="9">
                  <c:v>43862</c:v>
                </c:pt>
                <c:pt idx="10">
                  <c:v>43891</c:v>
                </c:pt>
                <c:pt idx="11">
                  <c:v>43922</c:v>
                </c:pt>
              </c:numCache>
            </c:numRef>
          </c:cat>
          <c:val>
            <c:numRef>
              <c:f>Londrina!$B$42:$M$42</c:f>
              <c:numCache>
                <c:formatCode>General</c:formatCode>
                <c:ptCount val="12"/>
                <c:pt idx="0">
                  <c:v>315</c:v>
                </c:pt>
                <c:pt idx="1">
                  <c:v>315</c:v>
                </c:pt>
                <c:pt idx="2">
                  <c:v>315</c:v>
                </c:pt>
                <c:pt idx="3">
                  <c:v>315</c:v>
                </c:pt>
                <c:pt idx="4">
                  <c:v>315</c:v>
                </c:pt>
                <c:pt idx="5">
                  <c:v>315</c:v>
                </c:pt>
                <c:pt idx="6">
                  <c:v>315</c:v>
                </c:pt>
                <c:pt idx="7">
                  <c:v>315</c:v>
                </c:pt>
                <c:pt idx="8">
                  <c:v>315</c:v>
                </c:pt>
                <c:pt idx="9">
                  <c:v>315</c:v>
                </c:pt>
                <c:pt idx="10">
                  <c:v>315</c:v>
                </c:pt>
                <c:pt idx="11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FE-4393-A783-B1959F757F64}"/>
            </c:ext>
          </c:extLst>
        </c:ser>
        <c:ser>
          <c:idx val="4"/>
          <c:order val="4"/>
          <c:tx>
            <c:strRef>
              <c:f>Londrina!$A$43</c:f>
              <c:strCache>
                <c:ptCount val="1"/>
                <c:pt idx="0">
                  <c:v>Limite DC proposta [kW]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Londrina!$B$33:$M$33</c:f>
              <c:numCache>
                <c:formatCode>mmm\-yy</c:formatCode>
                <c:ptCount val="12"/>
                <c:pt idx="0">
                  <c:v>43586</c:v>
                </c:pt>
                <c:pt idx="1">
                  <c:v>43617</c:v>
                </c:pt>
                <c:pt idx="2">
                  <c:v>43647</c:v>
                </c:pt>
                <c:pt idx="3">
                  <c:v>43678</c:v>
                </c:pt>
                <c:pt idx="4">
                  <c:v>43709</c:v>
                </c:pt>
                <c:pt idx="5">
                  <c:v>43739</c:v>
                </c:pt>
                <c:pt idx="6">
                  <c:v>43770</c:v>
                </c:pt>
                <c:pt idx="7">
                  <c:v>43800</c:v>
                </c:pt>
                <c:pt idx="8">
                  <c:v>43831</c:v>
                </c:pt>
                <c:pt idx="9">
                  <c:v>43862</c:v>
                </c:pt>
                <c:pt idx="10">
                  <c:v>43891</c:v>
                </c:pt>
                <c:pt idx="11">
                  <c:v>43922</c:v>
                </c:pt>
              </c:numCache>
            </c:numRef>
          </c:cat>
          <c:val>
            <c:numRef>
              <c:f>Londrina!$B$43:$M$43</c:f>
              <c:numCache>
                <c:formatCode>General</c:formatCode>
                <c:ptCount val="12"/>
                <c:pt idx="0">
                  <c:v>304.5</c:v>
                </c:pt>
                <c:pt idx="1">
                  <c:v>304.5</c:v>
                </c:pt>
                <c:pt idx="2">
                  <c:v>304.5</c:v>
                </c:pt>
                <c:pt idx="3">
                  <c:v>304.5</c:v>
                </c:pt>
                <c:pt idx="4">
                  <c:v>304.5</c:v>
                </c:pt>
                <c:pt idx="5">
                  <c:v>304.5</c:v>
                </c:pt>
                <c:pt idx="6">
                  <c:v>304.5</c:v>
                </c:pt>
                <c:pt idx="7">
                  <c:v>304.5</c:v>
                </c:pt>
                <c:pt idx="8">
                  <c:v>304.5</c:v>
                </c:pt>
                <c:pt idx="9">
                  <c:v>304.5</c:v>
                </c:pt>
                <c:pt idx="10">
                  <c:v>304.5</c:v>
                </c:pt>
                <c:pt idx="11">
                  <c:v>304.5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FE-4393-A783-B1959F757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388672"/>
        <c:axId val="916394248"/>
      </c:lineChart>
      <c:dateAx>
        <c:axId val="9163886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394248"/>
        <c:crosses val="autoZero"/>
        <c:auto val="1"/>
        <c:lblOffset val="100"/>
        <c:baseTimeUnit val="months"/>
      </c:dateAx>
      <c:valAx>
        <c:axId val="91639424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38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Consumo [MWh]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Londrina!$A$64:$A$105</c:f>
              <c:numCache>
                <c:formatCode>mmm\-yy</c:formatCode>
                <c:ptCount val="4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</c:numCache>
            </c:numRef>
          </c:cat>
          <c:val>
            <c:numRef>
              <c:f>Londrina!$D$64:$D$105</c:f>
              <c:numCache>
                <c:formatCode>General</c:formatCode>
                <c:ptCount val="42"/>
                <c:pt idx="0">
                  <c:v>33.656999999999996</c:v>
                </c:pt>
                <c:pt idx="1">
                  <c:v>43.878999999999998</c:v>
                </c:pt>
                <c:pt idx="2">
                  <c:v>56.747</c:v>
                </c:pt>
                <c:pt idx="3">
                  <c:v>59.231000000000002</c:v>
                </c:pt>
                <c:pt idx="4">
                  <c:v>50.103000000000002</c:v>
                </c:pt>
                <c:pt idx="5">
                  <c:v>51.603000000000002</c:v>
                </c:pt>
                <c:pt idx="6">
                  <c:v>43.692</c:v>
                </c:pt>
                <c:pt idx="7">
                  <c:v>42.889000000000003</c:v>
                </c:pt>
                <c:pt idx="8">
                  <c:v>60.07</c:v>
                </c:pt>
                <c:pt idx="9">
                  <c:v>62.280999999999999</c:v>
                </c:pt>
                <c:pt idx="10">
                  <c:v>58.113999999999997</c:v>
                </c:pt>
                <c:pt idx="11">
                  <c:v>62.677999999999997</c:v>
                </c:pt>
                <c:pt idx="12">
                  <c:v>34.837000000000003</c:v>
                </c:pt>
                <c:pt idx="13">
                  <c:v>33.628999999999998</c:v>
                </c:pt>
                <c:pt idx="14">
                  <c:v>61.134999999999998</c:v>
                </c:pt>
                <c:pt idx="15">
                  <c:v>69.231999999999999</c:v>
                </c:pt>
                <c:pt idx="16">
                  <c:v>57.655999999999999</c:v>
                </c:pt>
                <c:pt idx="17">
                  <c:v>45.540999999999997</c:v>
                </c:pt>
                <c:pt idx="18">
                  <c:v>48.228000000000002</c:v>
                </c:pt>
                <c:pt idx="19">
                  <c:v>45.595999999999997</c:v>
                </c:pt>
                <c:pt idx="20">
                  <c:v>54.457000000000001</c:v>
                </c:pt>
                <c:pt idx="21">
                  <c:v>61.780999999999999</c:v>
                </c:pt>
                <c:pt idx="22">
                  <c:v>62.177</c:v>
                </c:pt>
                <c:pt idx="23">
                  <c:v>67.486999999999995</c:v>
                </c:pt>
                <c:pt idx="24">
                  <c:v>42.472000000000001</c:v>
                </c:pt>
                <c:pt idx="25">
                  <c:v>56.320999999999998</c:v>
                </c:pt>
                <c:pt idx="26">
                  <c:v>52.817999999999998</c:v>
                </c:pt>
                <c:pt idx="27">
                  <c:v>78.335999999999999</c:v>
                </c:pt>
                <c:pt idx="28">
                  <c:v>61.66</c:v>
                </c:pt>
                <c:pt idx="29">
                  <c:v>58.264000000000003</c:v>
                </c:pt>
                <c:pt idx="30">
                  <c:v>51.226999999999997</c:v>
                </c:pt>
                <c:pt idx="31">
                  <c:v>42.718000000000004</c:v>
                </c:pt>
                <c:pt idx="32">
                  <c:v>71.147000000000006</c:v>
                </c:pt>
                <c:pt idx="33">
                  <c:v>70.084999999999994</c:v>
                </c:pt>
                <c:pt idx="34">
                  <c:v>75.850999999999999</c:v>
                </c:pt>
                <c:pt idx="35">
                  <c:v>65.096999999999994</c:v>
                </c:pt>
                <c:pt idx="36">
                  <c:v>33.811999999999998</c:v>
                </c:pt>
                <c:pt idx="37">
                  <c:v>46.829000000000001</c:v>
                </c:pt>
                <c:pt idx="38">
                  <c:v>60.975999999999999</c:v>
                </c:pt>
                <c:pt idx="39">
                  <c:v>35.548000000000002</c:v>
                </c:pt>
                <c:pt idx="40">
                  <c:v>31.619</c:v>
                </c:pt>
                <c:pt idx="41">
                  <c:v>31.35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C-4EB2-A3BE-920980497777}"/>
            </c:ext>
          </c:extLst>
        </c:ser>
        <c:ser>
          <c:idx val="0"/>
          <c:order val="1"/>
          <c:tx>
            <c:v>Consumo médio anual [MWh]</c:v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Londrina!$E$64:$E$105</c:f>
              <c:numCache>
                <c:formatCode>General</c:formatCode>
                <c:ptCount val="42"/>
                <c:pt idx="0">
                  <c:v>52.07866666666667</c:v>
                </c:pt>
                <c:pt idx="1">
                  <c:v>52.07866666666667</c:v>
                </c:pt>
                <c:pt idx="2">
                  <c:v>52.07866666666667</c:v>
                </c:pt>
                <c:pt idx="3">
                  <c:v>52.07866666666667</c:v>
                </c:pt>
                <c:pt idx="4">
                  <c:v>52.07866666666667</c:v>
                </c:pt>
                <c:pt idx="5">
                  <c:v>52.07866666666667</c:v>
                </c:pt>
                <c:pt idx="6">
                  <c:v>52.07866666666667</c:v>
                </c:pt>
                <c:pt idx="7">
                  <c:v>52.07866666666667</c:v>
                </c:pt>
                <c:pt idx="8">
                  <c:v>52.07866666666667</c:v>
                </c:pt>
                <c:pt idx="9">
                  <c:v>52.07866666666667</c:v>
                </c:pt>
                <c:pt idx="10">
                  <c:v>52.07866666666667</c:v>
                </c:pt>
                <c:pt idx="11">
                  <c:v>52.07866666666667</c:v>
                </c:pt>
                <c:pt idx="12">
                  <c:v>53.479666666666667</c:v>
                </c:pt>
                <c:pt idx="13">
                  <c:v>53.479666666666667</c:v>
                </c:pt>
                <c:pt idx="14">
                  <c:v>53.479666666666667</c:v>
                </c:pt>
                <c:pt idx="15">
                  <c:v>53.479666666666667</c:v>
                </c:pt>
                <c:pt idx="16">
                  <c:v>53.479666666666667</c:v>
                </c:pt>
                <c:pt idx="17">
                  <c:v>53.479666666666667</c:v>
                </c:pt>
                <c:pt idx="18">
                  <c:v>53.479666666666667</c:v>
                </c:pt>
                <c:pt idx="19">
                  <c:v>53.479666666666667</c:v>
                </c:pt>
                <c:pt idx="20">
                  <c:v>53.479666666666667</c:v>
                </c:pt>
                <c:pt idx="21">
                  <c:v>53.479666666666667</c:v>
                </c:pt>
                <c:pt idx="22">
                  <c:v>53.479666666666667</c:v>
                </c:pt>
                <c:pt idx="23">
                  <c:v>53.479666666666667</c:v>
                </c:pt>
                <c:pt idx="24">
                  <c:v>60.499666666666663</c:v>
                </c:pt>
                <c:pt idx="25">
                  <c:v>60.499666666666663</c:v>
                </c:pt>
                <c:pt idx="26">
                  <c:v>60.499666666666663</c:v>
                </c:pt>
                <c:pt idx="27">
                  <c:v>60.499666666666663</c:v>
                </c:pt>
                <c:pt idx="28">
                  <c:v>60.499666666666663</c:v>
                </c:pt>
                <c:pt idx="29">
                  <c:v>60.499666666666663</c:v>
                </c:pt>
                <c:pt idx="30">
                  <c:v>60.499666666666663</c:v>
                </c:pt>
                <c:pt idx="31">
                  <c:v>60.499666666666663</c:v>
                </c:pt>
                <c:pt idx="32">
                  <c:v>60.499666666666663</c:v>
                </c:pt>
                <c:pt idx="33">
                  <c:v>60.499666666666663</c:v>
                </c:pt>
                <c:pt idx="34">
                  <c:v>60.499666666666663</c:v>
                </c:pt>
                <c:pt idx="35">
                  <c:v>60.499666666666663</c:v>
                </c:pt>
                <c:pt idx="36">
                  <c:v>40.022333333333329</c:v>
                </c:pt>
                <c:pt idx="37">
                  <c:v>40.022333333333329</c:v>
                </c:pt>
                <c:pt idx="38">
                  <c:v>40.022333333333329</c:v>
                </c:pt>
                <c:pt idx="39">
                  <c:v>40.022333333333329</c:v>
                </c:pt>
                <c:pt idx="40">
                  <c:v>40.022333333333329</c:v>
                </c:pt>
                <c:pt idx="41">
                  <c:v>40.022333333333329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3C-4EB2-A3BE-920980497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408024"/>
        <c:axId val="916413272"/>
      </c:lineChart>
      <c:dateAx>
        <c:axId val="9164080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413272"/>
        <c:crosses val="autoZero"/>
        <c:auto val="1"/>
        <c:lblOffset val="100"/>
        <c:baseTimeUnit val="months"/>
      </c:dateAx>
      <c:valAx>
        <c:axId val="91641327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40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P [kW]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Londrina!$A$64:$A$105</c:f>
              <c:numCache>
                <c:formatCode>mmm\-yy</c:formatCode>
                <c:ptCount val="4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</c:numCache>
            </c:numRef>
          </c:cat>
          <c:val>
            <c:numRef>
              <c:f>Londrina!$F$64:$F$105</c:f>
              <c:numCache>
                <c:formatCode>General</c:formatCode>
                <c:ptCount val="42"/>
                <c:pt idx="0">
                  <c:v>57.45</c:v>
                </c:pt>
                <c:pt idx="1">
                  <c:v>77.760000000000005</c:v>
                </c:pt>
                <c:pt idx="2">
                  <c:v>183.6</c:v>
                </c:pt>
                <c:pt idx="3">
                  <c:v>170.64</c:v>
                </c:pt>
                <c:pt idx="4">
                  <c:v>141.69</c:v>
                </c:pt>
                <c:pt idx="5">
                  <c:v>167.37</c:v>
                </c:pt>
                <c:pt idx="6">
                  <c:v>116.64</c:v>
                </c:pt>
                <c:pt idx="7">
                  <c:v>137.37</c:v>
                </c:pt>
                <c:pt idx="8">
                  <c:v>208.65</c:v>
                </c:pt>
                <c:pt idx="9">
                  <c:v>182.73</c:v>
                </c:pt>
                <c:pt idx="10">
                  <c:v>157.68</c:v>
                </c:pt>
                <c:pt idx="11">
                  <c:v>166.75</c:v>
                </c:pt>
                <c:pt idx="12">
                  <c:v>76.89</c:v>
                </c:pt>
                <c:pt idx="13">
                  <c:v>71.709999999999994</c:v>
                </c:pt>
                <c:pt idx="14">
                  <c:v>196.12</c:v>
                </c:pt>
                <c:pt idx="15">
                  <c:v>199.15</c:v>
                </c:pt>
                <c:pt idx="16">
                  <c:v>161.13</c:v>
                </c:pt>
                <c:pt idx="17">
                  <c:v>130.46</c:v>
                </c:pt>
                <c:pt idx="18">
                  <c:v>149.04</c:v>
                </c:pt>
                <c:pt idx="19">
                  <c:v>121.82</c:v>
                </c:pt>
                <c:pt idx="20">
                  <c:v>152.91999999999999</c:v>
                </c:pt>
                <c:pt idx="21">
                  <c:v>188.78</c:v>
                </c:pt>
                <c:pt idx="22">
                  <c:v>180.14</c:v>
                </c:pt>
                <c:pt idx="23">
                  <c:v>158.97</c:v>
                </c:pt>
                <c:pt idx="24">
                  <c:v>86.83</c:v>
                </c:pt>
                <c:pt idx="25">
                  <c:v>77.760000000000005</c:v>
                </c:pt>
                <c:pt idx="26">
                  <c:v>185.32</c:v>
                </c:pt>
                <c:pt idx="27">
                  <c:v>183.16</c:v>
                </c:pt>
                <c:pt idx="28">
                  <c:v>168.04</c:v>
                </c:pt>
                <c:pt idx="29">
                  <c:v>156.38</c:v>
                </c:pt>
                <c:pt idx="30">
                  <c:v>157.24</c:v>
                </c:pt>
                <c:pt idx="31">
                  <c:v>142.99</c:v>
                </c:pt>
                <c:pt idx="32">
                  <c:v>212.11</c:v>
                </c:pt>
                <c:pt idx="33">
                  <c:v>212.97</c:v>
                </c:pt>
                <c:pt idx="34">
                  <c:v>235.87</c:v>
                </c:pt>
                <c:pt idx="35">
                  <c:v>188.35</c:v>
                </c:pt>
                <c:pt idx="36">
                  <c:v>79.92</c:v>
                </c:pt>
                <c:pt idx="37">
                  <c:v>108.86</c:v>
                </c:pt>
                <c:pt idx="38">
                  <c:v>191.8</c:v>
                </c:pt>
                <c:pt idx="39">
                  <c:v>76.89</c:v>
                </c:pt>
                <c:pt idx="40">
                  <c:v>58.75</c:v>
                </c:pt>
                <c:pt idx="4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C-4640-9AA5-B87FD4F6B596}"/>
            </c:ext>
          </c:extLst>
        </c:ser>
        <c:ser>
          <c:idx val="1"/>
          <c:order val="1"/>
          <c:tx>
            <c:v>Demanda FP [kW]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Londrina!$A$64:$A$105</c:f>
              <c:numCache>
                <c:formatCode>mmm\-yy</c:formatCode>
                <c:ptCount val="4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</c:numCache>
            </c:numRef>
          </c:cat>
          <c:val>
            <c:numRef>
              <c:f>Londrina!$G$64:$G$105</c:f>
              <c:numCache>
                <c:formatCode>General</c:formatCode>
                <c:ptCount val="42"/>
                <c:pt idx="0">
                  <c:v>127.44</c:v>
                </c:pt>
                <c:pt idx="1">
                  <c:v>194.4</c:v>
                </c:pt>
                <c:pt idx="2">
                  <c:v>281.23</c:v>
                </c:pt>
                <c:pt idx="3">
                  <c:v>241.92</c:v>
                </c:pt>
                <c:pt idx="4">
                  <c:v>189.21</c:v>
                </c:pt>
                <c:pt idx="5">
                  <c:v>189.64</c:v>
                </c:pt>
                <c:pt idx="6">
                  <c:v>200.01</c:v>
                </c:pt>
                <c:pt idx="7">
                  <c:v>216</c:v>
                </c:pt>
                <c:pt idx="8">
                  <c:v>289</c:v>
                </c:pt>
                <c:pt idx="9">
                  <c:v>272.16000000000003</c:v>
                </c:pt>
                <c:pt idx="10">
                  <c:v>311.04000000000002</c:v>
                </c:pt>
                <c:pt idx="11">
                  <c:v>267.39999999999998</c:v>
                </c:pt>
                <c:pt idx="12">
                  <c:v>180.14</c:v>
                </c:pt>
                <c:pt idx="13">
                  <c:v>171.93</c:v>
                </c:pt>
                <c:pt idx="14">
                  <c:v>303.26</c:v>
                </c:pt>
                <c:pt idx="15">
                  <c:v>294.62</c:v>
                </c:pt>
                <c:pt idx="16">
                  <c:v>210.81</c:v>
                </c:pt>
                <c:pt idx="17">
                  <c:v>160.27000000000001</c:v>
                </c:pt>
                <c:pt idx="18">
                  <c:v>169.34</c:v>
                </c:pt>
                <c:pt idx="19">
                  <c:v>131.32</c:v>
                </c:pt>
                <c:pt idx="20">
                  <c:v>187.48</c:v>
                </c:pt>
                <c:pt idx="21">
                  <c:v>296.35000000000002</c:v>
                </c:pt>
                <c:pt idx="22">
                  <c:v>296.35000000000002</c:v>
                </c:pt>
                <c:pt idx="23">
                  <c:v>283.39</c:v>
                </c:pt>
                <c:pt idx="24">
                  <c:v>0</c:v>
                </c:pt>
                <c:pt idx="25">
                  <c:v>249.69</c:v>
                </c:pt>
                <c:pt idx="26">
                  <c:v>279.07</c:v>
                </c:pt>
                <c:pt idx="27">
                  <c:v>286.41000000000003</c:v>
                </c:pt>
                <c:pt idx="28">
                  <c:v>298.08</c:v>
                </c:pt>
                <c:pt idx="29">
                  <c:v>197.85</c:v>
                </c:pt>
                <c:pt idx="30">
                  <c:v>189.64</c:v>
                </c:pt>
                <c:pt idx="31">
                  <c:v>222.91</c:v>
                </c:pt>
                <c:pt idx="32">
                  <c:v>347.32</c:v>
                </c:pt>
                <c:pt idx="33">
                  <c:v>349.92</c:v>
                </c:pt>
                <c:pt idx="34">
                  <c:v>357.26</c:v>
                </c:pt>
                <c:pt idx="35">
                  <c:v>289</c:v>
                </c:pt>
                <c:pt idx="36">
                  <c:v>141.26</c:v>
                </c:pt>
                <c:pt idx="37">
                  <c:v>234.57</c:v>
                </c:pt>
                <c:pt idx="38">
                  <c:v>298.08</c:v>
                </c:pt>
                <c:pt idx="39">
                  <c:v>126.14</c:v>
                </c:pt>
                <c:pt idx="40">
                  <c:v>55.29</c:v>
                </c:pt>
                <c:pt idx="41">
                  <c:v>66.52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C-4640-9AA5-B87FD4F6B596}"/>
            </c:ext>
          </c:extLst>
        </c:ser>
        <c:ser>
          <c:idx val="2"/>
          <c:order val="2"/>
          <c:tx>
            <c:v>Demanda média anual [kW]</c:v>
          </c:tx>
          <c:spPr>
            <a:ln w="28575" cap="rnd">
              <a:solidFill>
                <a:schemeClr val="accent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Londrina!$A$64:$A$105</c:f>
              <c:numCache>
                <c:formatCode>mmm\-yy</c:formatCode>
                <c:ptCount val="4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</c:numCache>
            </c:numRef>
          </c:cat>
          <c:val>
            <c:numRef>
              <c:f>Londrina!$H$64:$H$105</c:f>
              <c:numCache>
                <c:formatCode>General</c:formatCode>
                <c:ptCount val="42"/>
                <c:pt idx="0">
                  <c:v>147.36083333333335</c:v>
                </c:pt>
                <c:pt idx="1">
                  <c:v>147.36083333333335</c:v>
                </c:pt>
                <c:pt idx="2">
                  <c:v>147.36083333333335</c:v>
                </c:pt>
                <c:pt idx="3">
                  <c:v>147.36083333333335</c:v>
                </c:pt>
                <c:pt idx="4">
                  <c:v>147.36083333333335</c:v>
                </c:pt>
                <c:pt idx="5">
                  <c:v>147.36083333333335</c:v>
                </c:pt>
                <c:pt idx="6">
                  <c:v>147.36083333333335</c:v>
                </c:pt>
                <c:pt idx="7">
                  <c:v>147.36083333333335</c:v>
                </c:pt>
                <c:pt idx="8">
                  <c:v>147.36083333333335</c:v>
                </c:pt>
                <c:pt idx="9">
                  <c:v>147.36083333333335</c:v>
                </c:pt>
                <c:pt idx="10">
                  <c:v>147.36083333333335</c:v>
                </c:pt>
                <c:pt idx="11">
                  <c:v>147.36083333333335</c:v>
                </c:pt>
                <c:pt idx="12">
                  <c:v>148.92749999999998</c:v>
                </c:pt>
                <c:pt idx="13">
                  <c:v>148.92749999999998</c:v>
                </c:pt>
                <c:pt idx="14">
                  <c:v>148.92749999999998</c:v>
                </c:pt>
                <c:pt idx="15">
                  <c:v>148.92749999999998</c:v>
                </c:pt>
                <c:pt idx="16">
                  <c:v>148.92749999999998</c:v>
                </c:pt>
                <c:pt idx="17">
                  <c:v>148.92749999999998</c:v>
                </c:pt>
                <c:pt idx="18">
                  <c:v>148.92749999999998</c:v>
                </c:pt>
                <c:pt idx="19">
                  <c:v>148.92749999999998</c:v>
                </c:pt>
                <c:pt idx="20">
                  <c:v>148.92749999999998</c:v>
                </c:pt>
                <c:pt idx="21">
                  <c:v>148.92749999999998</c:v>
                </c:pt>
                <c:pt idx="22">
                  <c:v>148.92749999999998</c:v>
                </c:pt>
                <c:pt idx="23">
                  <c:v>148.92749999999998</c:v>
                </c:pt>
                <c:pt idx="24">
                  <c:v>167.25166666666667</c:v>
                </c:pt>
                <c:pt idx="25">
                  <c:v>167.25166666666667</c:v>
                </c:pt>
                <c:pt idx="26">
                  <c:v>167.25166666666667</c:v>
                </c:pt>
                <c:pt idx="27">
                  <c:v>167.25166666666667</c:v>
                </c:pt>
                <c:pt idx="28">
                  <c:v>167.25166666666667</c:v>
                </c:pt>
                <c:pt idx="29">
                  <c:v>167.25166666666667</c:v>
                </c:pt>
                <c:pt idx="30">
                  <c:v>167.25166666666667</c:v>
                </c:pt>
                <c:pt idx="31">
                  <c:v>167.25166666666667</c:v>
                </c:pt>
                <c:pt idx="32">
                  <c:v>167.25166666666667</c:v>
                </c:pt>
                <c:pt idx="33">
                  <c:v>167.25166666666667</c:v>
                </c:pt>
                <c:pt idx="34">
                  <c:v>167.25166666666667</c:v>
                </c:pt>
                <c:pt idx="35">
                  <c:v>167.25166666666667</c:v>
                </c:pt>
                <c:pt idx="36">
                  <c:v>95.036666666666676</c:v>
                </c:pt>
                <c:pt idx="37">
                  <c:v>95.036666666666676</c:v>
                </c:pt>
                <c:pt idx="38">
                  <c:v>95.036666666666676</c:v>
                </c:pt>
                <c:pt idx="39">
                  <c:v>95.036666666666676</c:v>
                </c:pt>
                <c:pt idx="40">
                  <c:v>95.036666666666676</c:v>
                </c:pt>
                <c:pt idx="41">
                  <c:v>95.036666666666676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AC-4640-9AA5-B87FD4F6B596}"/>
            </c:ext>
          </c:extLst>
        </c:ser>
        <c:ser>
          <c:idx val="3"/>
          <c:order val="3"/>
          <c:tx>
            <c:v>Demanda média FP [kW]</c:v>
          </c:tx>
          <c:spPr>
            <a:ln w="28575" cap="rnd">
              <a:solidFill>
                <a:schemeClr val="accent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Londrina!$A$64:$A$105</c:f>
              <c:numCache>
                <c:formatCode>mmm\-yy</c:formatCode>
                <c:ptCount val="4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</c:numCache>
            </c:numRef>
          </c:cat>
          <c:val>
            <c:numRef>
              <c:f>Londrina!$I$64:$I$105</c:f>
              <c:numCache>
                <c:formatCode>General</c:formatCode>
                <c:ptCount val="42"/>
                <c:pt idx="0">
                  <c:v>231.62083333333337</c:v>
                </c:pt>
                <c:pt idx="1">
                  <c:v>231.62083333333337</c:v>
                </c:pt>
                <c:pt idx="2">
                  <c:v>231.62083333333337</c:v>
                </c:pt>
                <c:pt idx="3">
                  <c:v>231.62083333333337</c:v>
                </c:pt>
                <c:pt idx="4">
                  <c:v>231.62083333333337</c:v>
                </c:pt>
                <c:pt idx="5">
                  <c:v>231.62083333333337</c:v>
                </c:pt>
                <c:pt idx="6">
                  <c:v>231.62083333333337</c:v>
                </c:pt>
                <c:pt idx="7">
                  <c:v>231.62083333333337</c:v>
                </c:pt>
                <c:pt idx="8">
                  <c:v>231.62083333333337</c:v>
                </c:pt>
                <c:pt idx="9">
                  <c:v>231.62083333333337</c:v>
                </c:pt>
                <c:pt idx="10">
                  <c:v>231.62083333333337</c:v>
                </c:pt>
                <c:pt idx="11">
                  <c:v>231.62083333333337</c:v>
                </c:pt>
                <c:pt idx="12">
                  <c:v>223.77166666666665</c:v>
                </c:pt>
                <c:pt idx="13">
                  <c:v>223.77166666666665</c:v>
                </c:pt>
                <c:pt idx="14">
                  <c:v>223.77166666666665</c:v>
                </c:pt>
                <c:pt idx="15">
                  <c:v>223.77166666666665</c:v>
                </c:pt>
                <c:pt idx="16">
                  <c:v>223.77166666666665</c:v>
                </c:pt>
                <c:pt idx="17">
                  <c:v>223.77166666666665</c:v>
                </c:pt>
                <c:pt idx="18">
                  <c:v>223.77166666666665</c:v>
                </c:pt>
                <c:pt idx="19">
                  <c:v>223.77166666666665</c:v>
                </c:pt>
                <c:pt idx="20">
                  <c:v>223.77166666666665</c:v>
                </c:pt>
                <c:pt idx="21">
                  <c:v>223.77166666666665</c:v>
                </c:pt>
                <c:pt idx="22">
                  <c:v>223.77166666666665</c:v>
                </c:pt>
                <c:pt idx="23">
                  <c:v>223.77166666666665</c:v>
                </c:pt>
                <c:pt idx="24">
                  <c:v>278.83181818181816</c:v>
                </c:pt>
                <c:pt idx="25">
                  <c:v>278.83181818181816</c:v>
                </c:pt>
                <c:pt idx="26">
                  <c:v>278.83181818181816</c:v>
                </c:pt>
                <c:pt idx="27">
                  <c:v>278.83181818181816</c:v>
                </c:pt>
                <c:pt idx="28">
                  <c:v>278.83181818181816</c:v>
                </c:pt>
                <c:pt idx="29">
                  <c:v>278.83181818181816</c:v>
                </c:pt>
                <c:pt idx="30">
                  <c:v>278.83181818181816</c:v>
                </c:pt>
                <c:pt idx="31">
                  <c:v>278.83181818181816</c:v>
                </c:pt>
                <c:pt idx="32">
                  <c:v>278.83181818181816</c:v>
                </c:pt>
                <c:pt idx="33">
                  <c:v>278.83181818181816</c:v>
                </c:pt>
                <c:pt idx="34">
                  <c:v>278.83181818181816</c:v>
                </c:pt>
                <c:pt idx="35">
                  <c:v>278.83181818181816</c:v>
                </c:pt>
                <c:pt idx="36">
                  <c:v>153.64333333333332</c:v>
                </c:pt>
                <c:pt idx="37">
                  <c:v>153.64333333333332</c:v>
                </c:pt>
                <c:pt idx="38">
                  <c:v>153.64333333333332</c:v>
                </c:pt>
                <c:pt idx="39">
                  <c:v>153.64333333333332</c:v>
                </c:pt>
                <c:pt idx="40">
                  <c:v>153.64333333333332</c:v>
                </c:pt>
                <c:pt idx="41">
                  <c:v>153.64333333333332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AC-4640-9AA5-B87FD4F6B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068344"/>
        <c:axId val="864070968"/>
      </c:lineChart>
      <c:dateAx>
        <c:axId val="8640683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4070968"/>
        <c:crosses val="autoZero"/>
        <c:auto val="1"/>
        <c:lblOffset val="100"/>
        <c:baseTimeUnit val="months"/>
      </c:dateAx>
      <c:valAx>
        <c:axId val="86407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406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1181100</xdr:colOff>
      <xdr:row>43</xdr:row>
      <xdr:rowOff>152400</xdr:rowOff>
    </xdr:from>
    <xdr:to>
      <xdr:col>9</xdr:col>
      <xdr:colOff>238125</xdr:colOff>
      <xdr:row>62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D5029B-CF00-4115-812A-67C6719FF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57149</xdr:colOff>
      <xdr:row>63</xdr:row>
      <xdr:rowOff>104775</xdr:rowOff>
    </xdr:from>
    <xdr:to>
      <xdr:col>17</xdr:col>
      <xdr:colOff>209549</xdr:colOff>
      <xdr:row>81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FE36A87-B55B-4F92-B37C-14CBCF34C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</xdr:colOff>
      <xdr:row>82</xdr:row>
      <xdr:rowOff>85724</xdr:rowOff>
    </xdr:from>
    <xdr:to>
      <xdr:col>17</xdr:col>
      <xdr:colOff>219075</xdr:colOff>
      <xdr:row>98</xdr:row>
      <xdr:rowOff>19049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0747A65-B35C-46C4-9022-ACE6ED8B0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43</xdr:row>
      <xdr:rowOff>142875</xdr:rowOff>
    </xdr:from>
    <xdr:to>
      <xdr:col>10</xdr:col>
      <xdr:colOff>161925</xdr:colOff>
      <xdr:row>61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6AD200-173E-4FB9-A3EA-FA9D2F4E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63</xdr:row>
      <xdr:rowOff>0</xdr:rowOff>
    </xdr:from>
    <xdr:to>
      <xdr:col>18</xdr:col>
      <xdr:colOff>247650</xdr:colOff>
      <xdr:row>81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F461EE4-0CF6-4911-B8BE-3B080379D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695325</xdr:colOff>
      <xdr:row>82</xdr:row>
      <xdr:rowOff>19050</xdr:rowOff>
    </xdr:from>
    <xdr:to>
      <xdr:col>18</xdr:col>
      <xdr:colOff>247650</xdr:colOff>
      <xdr:row>97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5763B4-174F-4745-B5D4-FFA475E19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1181100</xdr:colOff>
      <xdr:row>43</xdr:row>
      <xdr:rowOff>152400</xdr:rowOff>
    </xdr:from>
    <xdr:to>
      <xdr:col>9</xdr:col>
      <xdr:colOff>238125</xdr:colOff>
      <xdr:row>62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F6CDE0-0589-49F6-8C48-339DBDB1E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57149</xdr:colOff>
      <xdr:row>63</xdr:row>
      <xdr:rowOff>104775</xdr:rowOff>
    </xdr:from>
    <xdr:to>
      <xdr:col>17</xdr:col>
      <xdr:colOff>209549</xdr:colOff>
      <xdr:row>81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0247707-518F-4522-9163-7AB2541A8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</xdr:colOff>
      <xdr:row>82</xdr:row>
      <xdr:rowOff>85724</xdr:rowOff>
    </xdr:from>
    <xdr:to>
      <xdr:col>17</xdr:col>
      <xdr:colOff>219075</xdr:colOff>
      <xdr:row>98</xdr:row>
      <xdr:rowOff>19049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0B25EA-B920-453E-9343-44093FB44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04EAD-5B82-461D-BC01-CA85C6E02BCC}">
  <dimension ref="A1:O105"/>
  <sheetViews>
    <sheetView workbookViewId="0">
      <selection activeCell="D20" sqref="D20"/>
    </sheetView>
  </sheetViews>
  <sheetFormatPr defaultRowHeight="15" x14ac:dyDescent="0.25"/>
  <cols>
    <col min="1" max="1" width="26.42578125" style="1" bestFit="1" customWidth="1"/>
    <col min="2" max="13" width="10.5703125" style="1" bestFit="1" customWidth="1"/>
    <col min="14" max="14" width="11.5703125" style="8" bestFit="1" customWidth="1"/>
    <col min="15" max="16384" width="9.140625" style="1"/>
  </cols>
  <sheetData>
    <row r="1" spans="1:14" x14ac:dyDescent="0.25">
      <c r="A1" s="9" t="s">
        <v>0</v>
      </c>
    </row>
    <row r="2" spans="1:14" s="8" customFormat="1" x14ac:dyDescent="0.25">
      <c r="B2" s="10">
        <v>43586</v>
      </c>
      <c r="C2" s="10">
        <v>43617</v>
      </c>
      <c r="D2" s="10">
        <v>43647</v>
      </c>
      <c r="E2" s="10">
        <v>43678</v>
      </c>
      <c r="F2" s="10">
        <v>43709</v>
      </c>
      <c r="G2" s="10">
        <v>43739</v>
      </c>
      <c r="H2" s="10">
        <v>43770</v>
      </c>
      <c r="I2" s="10">
        <v>43800</v>
      </c>
      <c r="J2" s="10">
        <v>43831</v>
      </c>
      <c r="K2" s="10">
        <v>43862</v>
      </c>
      <c r="L2" s="10">
        <v>43891</v>
      </c>
      <c r="M2" s="10">
        <v>43922</v>
      </c>
    </row>
    <row r="3" spans="1:14" x14ac:dyDescent="0.25">
      <c r="A3" s="5" t="s">
        <v>11</v>
      </c>
      <c r="B3" s="3">
        <v>6.617</v>
      </c>
      <c r="C3" s="3">
        <v>5.9930000000000003</v>
      </c>
      <c r="D3" s="3">
        <v>6.1719999999999997</v>
      </c>
      <c r="E3" s="3">
        <v>3.6589999999999998</v>
      </c>
      <c r="F3" s="3">
        <v>6.77</v>
      </c>
      <c r="G3" s="3">
        <v>7.2610000000000001</v>
      </c>
      <c r="H3" s="3">
        <v>7.4779999999999998</v>
      </c>
      <c r="I3" s="3">
        <v>7.319</v>
      </c>
      <c r="J3" s="3">
        <v>3.198</v>
      </c>
      <c r="K3" s="3">
        <v>2.6629999999999998</v>
      </c>
      <c r="L3" s="3">
        <v>4.2729999999999997</v>
      </c>
      <c r="M3" s="3">
        <v>3.3730000000000002</v>
      </c>
    </row>
    <row r="4" spans="1:14" x14ac:dyDescent="0.25">
      <c r="A4" s="5" t="s">
        <v>10</v>
      </c>
      <c r="B4" s="3">
        <v>41.564</v>
      </c>
      <c r="C4" s="3">
        <v>37.479999999999997</v>
      </c>
      <c r="D4" s="3">
        <v>36.573999999999998</v>
      </c>
      <c r="E4" s="3">
        <v>27.16</v>
      </c>
      <c r="F4" s="3">
        <v>40.213000000000001</v>
      </c>
      <c r="G4" s="3">
        <v>44.994</v>
      </c>
      <c r="H4" s="3">
        <v>48.84</v>
      </c>
      <c r="I4" s="3">
        <v>44.152999999999999</v>
      </c>
      <c r="J4" s="3">
        <v>28.050999999999998</v>
      </c>
      <c r="K4" s="3">
        <v>29.878</v>
      </c>
      <c r="L4" s="3">
        <v>36.161999999999999</v>
      </c>
      <c r="M4" s="3">
        <v>27.369</v>
      </c>
    </row>
    <row r="5" spans="1:14" x14ac:dyDescent="0.25">
      <c r="A5" s="5" t="s">
        <v>9</v>
      </c>
      <c r="B5" s="3">
        <v>175</v>
      </c>
      <c r="C5" s="3">
        <v>175</v>
      </c>
      <c r="D5" s="3">
        <v>175</v>
      </c>
      <c r="E5" s="3">
        <v>175</v>
      </c>
      <c r="F5" s="3">
        <v>175</v>
      </c>
      <c r="G5" s="3">
        <v>175</v>
      </c>
      <c r="H5" s="3">
        <v>175</v>
      </c>
      <c r="I5" s="3">
        <v>175</v>
      </c>
      <c r="J5" s="3">
        <v>175</v>
      </c>
      <c r="K5" s="3">
        <v>175</v>
      </c>
      <c r="L5" s="3">
        <v>175</v>
      </c>
      <c r="M5" s="3">
        <v>175</v>
      </c>
    </row>
    <row r="6" spans="1:14" x14ac:dyDescent="0.25">
      <c r="A6" s="5" t="s">
        <v>8</v>
      </c>
      <c r="B6" s="3">
        <v>184.89</v>
      </c>
      <c r="C6" s="3">
        <v>139.96</v>
      </c>
      <c r="D6" s="3">
        <v>126.6</v>
      </c>
      <c r="E6" s="3">
        <v>107.56</v>
      </c>
      <c r="F6" s="3">
        <v>229.39</v>
      </c>
      <c r="G6" s="3">
        <v>250.99</v>
      </c>
      <c r="H6" s="3">
        <v>276.88</v>
      </c>
      <c r="I6" s="3">
        <v>210.81</v>
      </c>
      <c r="J6" s="3">
        <v>146.56</v>
      </c>
      <c r="K6" s="3">
        <v>126.57</v>
      </c>
      <c r="L6" s="3">
        <v>189.64</v>
      </c>
      <c r="M6" s="3">
        <v>235.44</v>
      </c>
    </row>
    <row r="7" spans="1:14" x14ac:dyDescent="0.25">
      <c r="A7" s="6" t="s">
        <v>7</v>
      </c>
      <c r="B7" s="4">
        <v>911.8</v>
      </c>
      <c r="C7" s="4">
        <v>911.8</v>
      </c>
      <c r="D7" s="4">
        <v>911.8</v>
      </c>
      <c r="E7" s="4">
        <v>911.8</v>
      </c>
      <c r="F7" s="4">
        <v>911.8</v>
      </c>
      <c r="G7" s="4">
        <v>911.8</v>
      </c>
      <c r="H7" s="4">
        <v>911.8</v>
      </c>
      <c r="I7" s="4">
        <v>911.8</v>
      </c>
      <c r="J7" s="4">
        <v>911.8</v>
      </c>
      <c r="K7" s="4">
        <v>911.8</v>
      </c>
      <c r="L7" s="4">
        <v>911.8</v>
      </c>
      <c r="M7" s="4">
        <v>911.8</v>
      </c>
    </row>
    <row r="8" spans="1:14" x14ac:dyDescent="0.25">
      <c r="A8" s="6" t="s">
        <v>6</v>
      </c>
      <c r="B8" s="4">
        <v>77.88</v>
      </c>
      <c r="C8" s="4">
        <v>77.88</v>
      </c>
      <c r="D8" s="4">
        <v>77.88</v>
      </c>
      <c r="E8" s="4">
        <v>77.88</v>
      </c>
      <c r="F8" s="4">
        <v>77.88</v>
      </c>
      <c r="G8" s="4">
        <v>77.88</v>
      </c>
      <c r="H8" s="4">
        <v>77.88</v>
      </c>
      <c r="I8" s="4">
        <v>77.88</v>
      </c>
      <c r="J8" s="4">
        <v>77.88</v>
      </c>
      <c r="K8" s="4">
        <v>77.88</v>
      </c>
      <c r="L8" s="4">
        <v>77.88</v>
      </c>
      <c r="M8" s="4">
        <v>77.88</v>
      </c>
    </row>
    <row r="9" spans="1:14" x14ac:dyDescent="0.25">
      <c r="A9" s="6" t="s">
        <v>5</v>
      </c>
      <c r="B9" s="4">
        <v>406.26</v>
      </c>
      <c r="C9" s="4">
        <v>406.26</v>
      </c>
      <c r="D9" s="4">
        <v>406.26</v>
      </c>
      <c r="E9" s="4">
        <v>406.26</v>
      </c>
      <c r="F9" s="4">
        <v>406.26</v>
      </c>
      <c r="G9" s="4">
        <v>406.26</v>
      </c>
      <c r="H9" s="4">
        <v>406.26</v>
      </c>
      <c r="I9" s="4">
        <v>406.26</v>
      </c>
      <c r="J9" s="4">
        <v>406.26</v>
      </c>
      <c r="K9" s="4">
        <v>406.26</v>
      </c>
      <c r="L9" s="4">
        <v>406.26</v>
      </c>
      <c r="M9" s="4">
        <v>406.26</v>
      </c>
    </row>
    <row r="10" spans="1:14" x14ac:dyDescent="0.25">
      <c r="A10" s="6" t="s">
        <v>4</v>
      </c>
      <c r="B10" s="4">
        <v>248.79</v>
      </c>
      <c r="C10" s="4">
        <v>248.79</v>
      </c>
      <c r="D10" s="4">
        <v>248.79</v>
      </c>
      <c r="E10" s="4">
        <v>248.79</v>
      </c>
      <c r="F10" s="4">
        <v>248.79</v>
      </c>
      <c r="G10" s="4">
        <v>248.79</v>
      </c>
      <c r="H10" s="4">
        <v>248.79</v>
      </c>
      <c r="I10" s="4">
        <v>248.79</v>
      </c>
      <c r="J10" s="4">
        <v>248.79</v>
      </c>
      <c r="K10" s="4">
        <v>248.79</v>
      </c>
      <c r="L10" s="4">
        <v>248.79</v>
      </c>
      <c r="M10" s="4">
        <v>248.79</v>
      </c>
    </row>
    <row r="11" spans="1:14" x14ac:dyDescent="0.25">
      <c r="A11" s="6" t="s">
        <v>3</v>
      </c>
      <c r="B11" s="4">
        <v>15.26</v>
      </c>
      <c r="C11" s="4">
        <v>15.26</v>
      </c>
      <c r="D11" s="4">
        <v>15.26</v>
      </c>
      <c r="E11" s="4">
        <v>15.26</v>
      </c>
      <c r="F11" s="4">
        <v>15.26</v>
      </c>
      <c r="G11" s="4">
        <v>15.26</v>
      </c>
      <c r="H11" s="4">
        <v>15.26</v>
      </c>
      <c r="I11" s="4">
        <v>15.26</v>
      </c>
      <c r="J11" s="4">
        <v>15.26</v>
      </c>
      <c r="K11" s="4">
        <v>15.26</v>
      </c>
      <c r="L11" s="4">
        <v>15.26</v>
      </c>
      <c r="M11" s="4">
        <v>15.26</v>
      </c>
    </row>
    <row r="12" spans="1:14" x14ac:dyDescent="0.25">
      <c r="A12" s="7" t="s">
        <v>12</v>
      </c>
      <c r="B12" s="11">
        <f>B3*(B7+B9)</f>
        <v>8721.6030200000005</v>
      </c>
      <c r="C12" s="11">
        <f t="shared" ref="C12:M12" si="0">C3*(C7+C9)</f>
        <v>7899.1335799999997</v>
      </c>
      <c r="D12" s="11">
        <f t="shared" si="0"/>
        <v>8135.066319999999</v>
      </c>
      <c r="E12" s="11">
        <f t="shared" si="0"/>
        <v>4822.7815399999999</v>
      </c>
      <c r="F12" s="11">
        <f t="shared" si="0"/>
        <v>8923.2661999999982</v>
      </c>
      <c r="G12" s="11">
        <f t="shared" si="0"/>
        <v>9570.4336600000006</v>
      </c>
      <c r="H12" s="11">
        <f t="shared" si="0"/>
        <v>9856.4526799999985</v>
      </c>
      <c r="I12" s="11">
        <f t="shared" si="0"/>
        <v>9646.8811399999995</v>
      </c>
      <c r="J12" s="11">
        <f t="shared" si="0"/>
        <v>4215.1558799999993</v>
      </c>
      <c r="K12" s="11">
        <f t="shared" si="0"/>
        <v>3509.9937799999998</v>
      </c>
      <c r="L12" s="11">
        <f t="shared" si="0"/>
        <v>5632.0703799999992</v>
      </c>
      <c r="M12" s="11">
        <f t="shared" si="0"/>
        <v>4445.8163800000002</v>
      </c>
    </row>
    <row r="13" spans="1:14" x14ac:dyDescent="0.25">
      <c r="A13" s="7" t="s">
        <v>13</v>
      </c>
      <c r="B13" s="11">
        <f>B4*(B8+B10)</f>
        <v>13577.711879999999</v>
      </c>
      <c r="C13" s="11">
        <f t="shared" ref="C13:M13" si="1">C4*(C8+C10)</f>
        <v>12243.591599999998</v>
      </c>
      <c r="D13" s="11">
        <f t="shared" si="1"/>
        <v>11947.628579999999</v>
      </c>
      <c r="E13" s="11">
        <f t="shared" si="1"/>
        <v>8872.3571999999986</v>
      </c>
      <c r="F13" s="11">
        <f t="shared" si="1"/>
        <v>13136.380709999999</v>
      </c>
      <c r="G13" s="11">
        <f t="shared" si="1"/>
        <v>14698.189979999997</v>
      </c>
      <c r="H13" s="11">
        <f t="shared" si="1"/>
        <v>15954.5628</v>
      </c>
      <c r="I13" s="11">
        <f t="shared" si="1"/>
        <v>14423.460509999997</v>
      </c>
      <c r="J13" s="11">
        <f t="shared" si="1"/>
        <v>9163.4201699999976</v>
      </c>
      <c r="K13" s="11">
        <f t="shared" si="1"/>
        <v>9760.2462599999981</v>
      </c>
      <c r="L13" s="11">
        <f t="shared" si="1"/>
        <v>11813.040539999998</v>
      </c>
      <c r="M13" s="11">
        <f t="shared" si="1"/>
        <v>8940.6312299999991</v>
      </c>
    </row>
    <row r="14" spans="1:14" x14ac:dyDescent="0.25">
      <c r="A14" s="7" t="s">
        <v>14</v>
      </c>
      <c r="B14" s="11">
        <f>B11*MAX(B5,B6)</f>
        <v>2821.4213999999997</v>
      </c>
      <c r="C14" s="11">
        <f t="shared" ref="C14:M14" si="2">C11*MAX(C5,C6)</f>
        <v>2670.5</v>
      </c>
      <c r="D14" s="11">
        <f t="shared" si="2"/>
        <v>2670.5</v>
      </c>
      <c r="E14" s="11">
        <f t="shared" si="2"/>
        <v>2670.5</v>
      </c>
      <c r="F14" s="11">
        <f t="shared" si="2"/>
        <v>3500.4913999999999</v>
      </c>
      <c r="G14" s="11">
        <f t="shared" si="2"/>
        <v>3830.1073999999999</v>
      </c>
      <c r="H14" s="11">
        <f t="shared" si="2"/>
        <v>4225.1887999999999</v>
      </c>
      <c r="I14" s="11">
        <f t="shared" si="2"/>
        <v>3216.9605999999999</v>
      </c>
      <c r="J14" s="11">
        <f t="shared" si="2"/>
        <v>2670.5</v>
      </c>
      <c r="K14" s="11">
        <f t="shared" si="2"/>
        <v>2670.5</v>
      </c>
      <c r="L14" s="11">
        <f t="shared" si="2"/>
        <v>2893.9063999999998</v>
      </c>
      <c r="M14" s="11">
        <f t="shared" si="2"/>
        <v>3592.8143999999998</v>
      </c>
    </row>
    <row r="15" spans="1:14" x14ac:dyDescent="0.25">
      <c r="A15" s="7" t="s">
        <v>15</v>
      </c>
      <c r="B15" s="12">
        <f>SUM(B12:B14)</f>
        <v>25120.736299999997</v>
      </c>
      <c r="C15" s="12">
        <f t="shared" ref="C15:M15" si="3">SUM(C12:C14)</f>
        <v>22813.225179999998</v>
      </c>
      <c r="D15" s="12">
        <f t="shared" si="3"/>
        <v>22753.194899999999</v>
      </c>
      <c r="E15" s="12">
        <f t="shared" si="3"/>
        <v>16365.638739999999</v>
      </c>
      <c r="F15" s="12">
        <f t="shared" si="3"/>
        <v>25560.138309999995</v>
      </c>
      <c r="G15" s="12">
        <f t="shared" si="3"/>
        <v>28098.731039999999</v>
      </c>
      <c r="H15" s="12">
        <f t="shared" si="3"/>
        <v>30036.204279999998</v>
      </c>
      <c r="I15" s="12">
        <f t="shared" si="3"/>
        <v>27287.302249999993</v>
      </c>
      <c r="J15" s="12">
        <f t="shared" si="3"/>
        <v>16049.076049999996</v>
      </c>
      <c r="K15" s="12">
        <f t="shared" si="3"/>
        <v>15940.740039999997</v>
      </c>
      <c r="L15" s="12">
        <f t="shared" si="3"/>
        <v>20339.017319999999</v>
      </c>
      <c r="M15" s="12">
        <f t="shared" si="3"/>
        <v>16979.262009999999</v>
      </c>
      <c r="N15" s="16">
        <f>SUM(B15:M15)</f>
        <v>267343.26642</v>
      </c>
    </row>
    <row r="16" spans="1:14" x14ac:dyDescent="0.25">
      <c r="A16" s="8"/>
    </row>
    <row r="17" spans="1:15" x14ac:dyDescent="0.25">
      <c r="A17" s="13" t="s">
        <v>16</v>
      </c>
    </row>
    <row r="18" spans="1:15" x14ac:dyDescent="0.25">
      <c r="A18" s="8"/>
      <c r="B18" s="10">
        <v>43586</v>
      </c>
      <c r="C18" s="10">
        <v>43617</v>
      </c>
      <c r="D18" s="10">
        <v>43647</v>
      </c>
      <c r="E18" s="10">
        <v>43678</v>
      </c>
      <c r="F18" s="10">
        <v>43709</v>
      </c>
      <c r="G18" s="10">
        <v>43739</v>
      </c>
      <c r="H18" s="10">
        <v>43770</v>
      </c>
      <c r="I18" s="10">
        <v>43800</v>
      </c>
      <c r="J18" s="10">
        <v>43831</v>
      </c>
      <c r="K18" s="10">
        <v>43862</v>
      </c>
      <c r="L18" s="10">
        <v>43891</v>
      </c>
      <c r="M18" s="10">
        <v>43922</v>
      </c>
    </row>
    <row r="19" spans="1:15" x14ac:dyDescent="0.25">
      <c r="A19" s="5" t="s">
        <v>11</v>
      </c>
      <c r="B19" s="3">
        <v>6.617</v>
      </c>
      <c r="C19" s="3">
        <v>5.9930000000000003</v>
      </c>
      <c r="D19" s="3">
        <v>6.1719999999999997</v>
      </c>
      <c r="E19" s="3">
        <v>3.6589999999999998</v>
      </c>
      <c r="F19" s="3">
        <v>6.77</v>
      </c>
      <c r="G19" s="3">
        <v>7.2610000000000001</v>
      </c>
      <c r="H19" s="3">
        <v>7.4779999999999998</v>
      </c>
      <c r="I19" s="3">
        <v>7.319</v>
      </c>
      <c r="J19" s="3">
        <v>3.198</v>
      </c>
      <c r="K19" s="3">
        <v>2.6629999999999998</v>
      </c>
      <c r="L19" s="3">
        <v>4.2729999999999997</v>
      </c>
      <c r="M19" s="3">
        <v>3.3730000000000002</v>
      </c>
    </row>
    <row r="20" spans="1:15" x14ac:dyDescent="0.25">
      <c r="A20" s="5" t="s">
        <v>10</v>
      </c>
      <c r="B20" s="3">
        <v>41.564</v>
      </c>
      <c r="C20" s="3">
        <v>37.479999999999997</v>
      </c>
      <c r="D20" s="3">
        <v>36.573999999999998</v>
      </c>
      <c r="E20" s="3">
        <v>27.16</v>
      </c>
      <c r="F20" s="3">
        <v>40.213000000000001</v>
      </c>
      <c r="G20" s="3">
        <v>44.994</v>
      </c>
      <c r="H20" s="3">
        <v>48.84</v>
      </c>
      <c r="I20" s="3">
        <v>44.152999999999999</v>
      </c>
      <c r="J20" s="3">
        <v>28.050999999999998</v>
      </c>
      <c r="K20" s="3">
        <v>29.878</v>
      </c>
      <c r="L20" s="3">
        <v>36.161999999999999</v>
      </c>
      <c r="M20" s="3">
        <v>27.369</v>
      </c>
    </row>
    <row r="21" spans="1:15" x14ac:dyDescent="0.25">
      <c r="A21" s="5" t="s">
        <v>20</v>
      </c>
      <c r="B21" s="35">
        <v>139.53</v>
      </c>
      <c r="C21" s="35">
        <v>136.08000000000001</v>
      </c>
      <c r="D21" s="35">
        <v>120.96</v>
      </c>
      <c r="E21" s="35">
        <v>98.06</v>
      </c>
      <c r="F21" s="35">
        <v>153.36000000000001</v>
      </c>
      <c r="G21" s="35">
        <v>169.34</v>
      </c>
      <c r="H21" s="35">
        <v>175.39</v>
      </c>
      <c r="I21" s="35">
        <v>152.91999999999999</v>
      </c>
      <c r="J21" s="35">
        <v>108</v>
      </c>
      <c r="K21" s="35">
        <v>66</v>
      </c>
      <c r="L21" s="35">
        <v>126</v>
      </c>
      <c r="M21" s="35">
        <v>151</v>
      </c>
    </row>
    <row r="22" spans="1:15" x14ac:dyDescent="0.25">
      <c r="A22" s="5" t="s">
        <v>21</v>
      </c>
      <c r="B22" s="35">
        <f>MAX(B5:B6)</f>
        <v>184.89</v>
      </c>
      <c r="C22" s="35">
        <f t="shared" ref="C22:M22" si="4">MAX(C5:C6)</f>
        <v>175</v>
      </c>
      <c r="D22" s="35">
        <f t="shared" si="4"/>
        <v>175</v>
      </c>
      <c r="E22" s="35">
        <f t="shared" si="4"/>
        <v>175</v>
      </c>
      <c r="F22" s="35">
        <f t="shared" si="4"/>
        <v>229.39</v>
      </c>
      <c r="G22" s="35">
        <f t="shared" si="4"/>
        <v>250.99</v>
      </c>
      <c r="H22" s="35">
        <f t="shared" si="4"/>
        <v>276.88</v>
      </c>
      <c r="I22" s="35">
        <f t="shared" si="4"/>
        <v>210.81</v>
      </c>
      <c r="J22" s="35">
        <f t="shared" si="4"/>
        <v>175</v>
      </c>
      <c r="K22" s="35">
        <f t="shared" si="4"/>
        <v>175</v>
      </c>
      <c r="L22" s="35">
        <f t="shared" si="4"/>
        <v>189.64</v>
      </c>
      <c r="M22" s="35">
        <f t="shared" si="4"/>
        <v>235.44</v>
      </c>
    </row>
    <row r="23" spans="1:15" x14ac:dyDescent="0.25">
      <c r="A23" s="6" t="s">
        <v>19</v>
      </c>
      <c r="B23" s="4">
        <v>77.88</v>
      </c>
      <c r="C23" s="4">
        <v>77.88</v>
      </c>
      <c r="D23" s="4">
        <v>77.88</v>
      </c>
      <c r="E23" s="4">
        <v>77.88</v>
      </c>
      <c r="F23" s="4">
        <v>77.88</v>
      </c>
      <c r="G23" s="4">
        <v>77.88</v>
      </c>
      <c r="H23" s="4">
        <v>77.88</v>
      </c>
      <c r="I23" s="4">
        <v>77.88</v>
      </c>
      <c r="J23" s="4">
        <v>77.88</v>
      </c>
      <c r="K23" s="4">
        <v>77.88</v>
      </c>
      <c r="L23" s="4">
        <v>77.88</v>
      </c>
      <c r="M23" s="4">
        <v>77.88</v>
      </c>
    </row>
    <row r="24" spans="1:15" x14ac:dyDescent="0.25">
      <c r="A24" s="6" t="s">
        <v>5</v>
      </c>
      <c r="B24" s="4">
        <v>406.26</v>
      </c>
      <c r="C24" s="4">
        <v>406.26</v>
      </c>
      <c r="D24" s="4">
        <v>406.26</v>
      </c>
      <c r="E24" s="4">
        <v>406.26</v>
      </c>
      <c r="F24" s="4">
        <v>406.26</v>
      </c>
      <c r="G24" s="4">
        <v>406.26</v>
      </c>
      <c r="H24" s="4">
        <v>406.26</v>
      </c>
      <c r="I24" s="4">
        <v>406.26</v>
      </c>
      <c r="J24" s="4">
        <v>406.26</v>
      </c>
      <c r="K24" s="4">
        <v>406.26</v>
      </c>
      <c r="L24" s="4">
        <v>406.26</v>
      </c>
      <c r="M24" s="4">
        <v>406.26</v>
      </c>
    </row>
    <row r="25" spans="1:15" x14ac:dyDescent="0.25">
      <c r="A25" s="6" t="s">
        <v>4</v>
      </c>
      <c r="B25" s="4">
        <v>248.79</v>
      </c>
      <c r="C25" s="4">
        <v>248.79</v>
      </c>
      <c r="D25" s="4">
        <v>248.79</v>
      </c>
      <c r="E25" s="4">
        <v>248.79</v>
      </c>
      <c r="F25" s="4">
        <v>248.79</v>
      </c>
      <c r="G25" s="4">
        <v>248.79</v>
      </c>
      <c r="H25" s="4">
        <v>248.79</v>
      </c>
      <c r="I25" s="4">
        <v>248.79</v>
      </c>
      <c r="J25" s="4">
        <v>248.79</v>
      </c>
      <c r="K25" s="4">
        <v>248.79</v>
      </c>
      <c r="L25" s="4">
        <v>248.79</v>
      </c>
      <c r="M25" s="4">
        <v>248.79</v>
      </c>
    </row>
    <row r="26" spans="1:15" x14ac:dyDescent="0.25">
      <c r="A26" s="6" t="s">
        <v>18</v>
      </c>
      <c r="B26" s="4">
        <v>34.29</v>
      </c>
      <c r="C26" s="4">
        <v>34.29</v>
      </c>
      <c r="D26" s="4">
        <v>34.29</v>
      </c>
      <c r="E26" s="4">
        <v>34.29</v>
      </c>
      <c r="F26" s="4">
        <v>34.29</v>
      </c>
      <c r="G26" s="4">
        <v>34.29</v>
      </c>
      <c r="H26" s="4">
        <v>34.29</v>
      </c>
      <c r="I26" s="4">
        <v>34.29</v>
      </c>
      <c r="J26" s="4">
        <v>34.29</v>
      </c>
      <c r="K26" s="4">
        <v>34.29</v>
      </c>
      <c r="L26" s="4">
        <v>34.29</v>
      </c>
      <c r="M26" s="4">
        <v>34.29</v>
      </c>
    </row>
    <row r="27" spans="1:15" x14ac:dyDescent="0.25">
      <c r="A27" s="6" t="s">
        <v>17</v>
      </c>
      <c r="B27" s="4">
        <v>15.26</v>
      </c>
      <c r="C27" s="4">
        <v>15.26</v>
      </c>
      <c r="D27" s="4">
        <v>15.26</v>
      </c>
      <c r="E27" s="4">
        <v>15.26</v>
      </c>
      <c r="F27" s="4">
        <v>15.26</v>
      </c>
      <c r="G27" s="4">
        <v>15.26</v>
      </c>
      <c r="H27" s="4">
        <v>15.26</v>
      </c>
      <c r="I27" s="4">
        <v>15.26</v>
      </c>
      <c r="J27" s="4">
        <v>15.26</v>
      </c>
      <c r="K27" s="4">
        <v>15.26</v>
      </c>
      <c r="L27" s="4">
        <v>15.26</v>
      </c>
      <c r="M27" s="4">
        <v>15.26</v>
      </c>
    </row>
    <row r="28" spans="1:15" x14ac:dyDescent="0.25">
      <c r="A28" s="7" t="s">
        <v>12</v>
      </c>
      <c r="B28" s="11">
        <f>B19*(B23+B24)</f>
        <v>3203.55438</v>
      </c>
      <c r="C28" s="11">
        <f t="shared" ref="C28:M28" si="5">C19*(C23+C24)</f>
        <v>2901.45102</v>
      </c>
      <c r="D28" s="11">
        <f t="shared" si="5"/>
        <v>2988.1120799999999</v>
      </c>
      <c r="E28" s="11">
        <f t="shared" si="5"/>
        <v>1771.4682599999999</v>
      </c>
      <c r="F28" s="11">
        <f t="shared" si="5"/>
        <v>3277.6277999999998</v>
      </c>
      <c r="G28" s="11">
        <f t="shared" si="5"/>
        <v>3515.3405400000001</v>
      </c>
      <c r="H28" s="11">
        <f t="shared" si="5"/>
        <v>3620.3989199999996</v>
      </c>
      <c r="I28" s="11">
        <f t="shared" si="5"/>
        <v>3543.4206599999998</v>
      </c>
      <c r="J28" s="11">
        <f t="shared" si="5"/>
        <v>1548.27972</v>
      </c>
      <c r="K28" s="11">
        <f t="shared" si="5"/>
        <v>1289.2648199999999</v>
      </c>
      <c r="L28" s="11">
        <f t="shared" si="5"/>
        <v>2068.7302199999999</v>
      </c>
      <c r="M28" s="11">
        <f t="shared" si="5"/>
        <v>1633.00422</v>
      </c>
    </row>
    <row r="29" spans="1:15" x14ac:dyDescent="0.25">
      <c r="A29" s="7" t="s">
        <v>13</v>
      </c>
      <c r="B29" s="11">
        <f t="shared" ref="B29:M29" si="6">B20*(B23+B25)</f>
        <v>13577.711879999999</v>
      </c>
      <c r="C29" s="11">
        <f t="shared" si="6"/>
        <v>12243.591599999998</v>
      </c>
      <c r="D29" s="11">
        <f t="shared" si="6"/>
        <v>11947.628579999999</v>
      </c>
      <c r="E29" s="11">
        <f t="shared" si="6"/>
        <v>8872.3571999999986</v>
      </c>
      <c r="F29" s="11">
        <f t="shared" si="6"/>
        <v>13136.380709999999</v>
      </c>
      <c r="G29" s="11">
        <f t="shared" si="6"/>
        <v>14698.189979999997</v>
      </c>
      <c r="H29" s="11">
        <f t="shared" si="6"/>
        <v>15954.5628</v>
      </c>
      <c r="I29" s="11">
        <f t="shared" si="6"/>
        <v>14423.460509999997</v>
      </c>
      <c r="J29" s="11">
        <f t="shared" si="6"/>
        <v>9163.4201699999976</v>
      </c>
      <c r="K29" s="11">
        <f t="shared" si="6"/>
        <v>9760.2462599999981</v>
      </c>
      <c r="L29" s="11">
        <f t="shared" si="6"/>
        <v>11813.040539999998</v>
      </c>
      <c r="M29" s="11">
        <f t="shared" si="6"/>
        <v>8940.6312299999991</v>
      </c>
    </row>
    <row r="30" spans="1:15" x14ac:dyDescent="0.25">
      <c r="A30" s="7" t="s">
        <v>14</v>
      </c>
      <c r="B30" s="11">
        <f>(B21*B26+B22*B27)</f>
        <v>7605.9050999999999</v>
      </c>
      <c r="C30" s="11">
        <f t="shared" ref="C30:M30" si="7">(C21*C26+C22*C27)</f>
        <v>7336.6832000000004</v>
      </c>
      <c r="D30" s="11">
        <f t="shared" si="7"/>
        <v>6818.2183999999997</v>
      </c>
      <c r="E30" s="11">
        <f t="shared" si="7"/>
        <v>6032.9773999999998</v>
      </c>
      <c r="F30" s="11">
        <f t="shared" si="7"/>
        <v>8759.2057999999997</v>
      </c>
      <c r="G30" s="11">
        <f t="shared" si="7"/>
        <v>9636.7759999999998</v>
      </c>
      <c r="H30" s="11">
        <f t="shared" si="7"/>
        <v>10239.311900000001</v>
      </c>
      <c r="I30" s="11">
        <f t="shared" si="7"/>
        <v>8460.5873999999985</v>
      </c>
      <c r="J30" s="11">
        <f t="shared" si="7"/>
        <v>6373.82</v>
      </c>
      <c r="K30" s="11">
        <f t="shared" si="7"/>
        <v>4933.6399999999994</v>
      </c>
      <c r="L30" s="11">
        <f t="shared" si="7"/>
        <v>7214.4463999999998</v>
      </c>
      <c r="M30" s="11">
        <f t="shared" si="7"/>
        <v>8770.6044000000002</v>
      </c>
    </row>
    <row r="31" spans="1:15" x14ac:dyDescent="0.25">
      <c r="A31" s="7" t="s">
        <v>15</v>
      </c>
      <c r="B31" s="12">
        <f>SUM(B28:B30)</f>
        <v>24387.17136</v>
      </c>
      <c r="C31" s="12">
        <f t="shared" ref="C31" si="8">SUM(C28:C30)</f>
        <v>22481.72582</v>
      </c>
      <c r="D31" s="12">
        <f t="shared" ref="D31" si="9">SUM(D28:D30)</f>
        <v>21753.959060000001</v>
      </c>
      <c r="E31" s="12">
        <f t="shared" ref="E31" si="10">SUM(E28:E30)</f>
        <v>16676.802859999996</v>
      </c>
      <c r="F31" s="12">
        <f t="shared" ref="F31" si="11">SUM(F28:F30)</f>
        <v>25173.214309999999</v>
      </c>
      <c r="G31" s="12">
        <f t="shared" ref="G31" si="12">SUM(G28:G30)</f>
        <v>27850.306519999998</v>
      </c>
      <c r="H31" s="12">
        <f t="shared" ref="H31" si="13">SUM(H28:H30)</f>
        <v>29814.27362</v>
      </c>
      <c r="I31" s="12">
        <f t="shared" ref="I31" si="14">SUM(I28:I30)</f>
        <v>26427.468569999997</v>
      </c>
      <c r="J31" s="12">
        <f t="shared" ref="J31" si="15">SUM(J28:J30)</f>
        <v>17085.519889999996</v>
      </c>
      <c r="K31" s="12">
        <f t="shared" ref="K31" si="16">SUM(K28:K30)</f>
        <v>15983.151079999998</v>
      </c>
      <c r="L31" s="12">
        <f t="shared" ref="L31" si="17">SUM(L28:L30)</f>
        <v>21096.217159999997</v>
      </c>
      <c r="M31" s="12">
        <f t="shared" ref="M31" si="18">SUM(M28:M30)</f>
        <v>19344.239849999998</v>
      </c>
      <c r="N31" s="16">
        <f>SUM(B31:M31)</f>
        <v>268074.05009999999</v>
      </c>
      <c r="O31" s="17">
        <f>N31/N15-1</f>
        <v>2.7335032214796939E-3</v>
      </c>
    </row>
    <row r="33" spans="1:14" x14ac:dyDescent="0.25">
      <c r="A33" s="8" t="s">
        <v>22</v>
      </c>
      <c r="B33" s="10">
        <v>43586</v>
      </c>
      <c r="C33" s="10">
        <v>43617</v>
      </c>
      <c r="D33" s="10">
        <v>43647</v>
      </c>
      <c r="E33" s="10">
        <v>43678</v>
      </c>
      <c r="F33" s="10">
        <v>43709</v>
      </c>
      <c r="G33" s="10">
        <v>43739</v>
      </c>
      <c r="H33" s="10">
        <v>43770</v>
      </c>
      <c r="I33" s="10">
        <v>43800</v>
      </c>
      <c r="J33" s="10">
        <v>43831</v>
      </c>
      <c r="K33" s="10">
        <v>43862</v>
      </c>
      <c r="L33" s="10">
        <v>43891</v>
      </c>
      <c r="M33" s="10">
        <v>43922</v>
      </c>
    </row>
    <row r="34" spans="1:14" x14ac:dyDescent="0.25">
      <c r="A34" s="5" t="s">
        <v>8</v>
      </c>
      <c r="B34" s="3">
        <f>B6</f>
        <v>184.89</v>
      </c>
      <c r="C34" s="3">
        <f t="shared" ref="C34:M34" si="19">C6</f>
        <v>139.96</v>
      </c>
      <c r="D34" s="3">
        <f t="shared" si="19"/>
        <v>126.6</v>
      </c>
      <c r="E34" s="3">
        <f t="shared" si="19"/>
        <v>107.56</v>
      </c>
      <c r="F34" s="3">
        <f t="shared" si="19"/>
        <v>229.39</v>
      </c>
      <c r="G34" s="3">
        <f t="shared" si="19"/>
        <v>250.99</v>
      </c>
      <c r="H34" s="3">
        <f t="shared" si="19"/>
        <v>276.88</v>
      </c>
      <c r="I34" s="3">
        <f t="shared" si="19"/>
        <v>210.81</v>
      </c>
      <c r="J34" s="3">
        <f t="shared" si="19"/>
        <v>146.56</v>
      </c>
      <c r="K34" s="3">
        <f t="shared" si="19"/>
        <v>126.57</v>
      </c>
      <c r="L34" s="3">
        <f t="shared" si="19"/>
        <v>189.64</v>
      </c>
      <c r="M34" s="3">
        <f t="shared" si="19"/>
        <v>235.44</v>
      </c>
    </row>
    <row r="35" spans="1:14" x14ac:dyDescent="0.25">
      <c r="A35" s="5" t="s">
        <v>24</v>
      </c>
      <c r="B35" s="3">
        <f>B5</f>
        <v>175</v>
      </c>
      <c r="C35" s="3">
        <f t="shared" ref="C35:M35" si="20">C5</f>
        <v>175</v>
      </c>
      <c r="D35" s="3">
        <f t="shared" si="20"/>
        <v>175</v>
      </c>
      <c r="E35" s="3">
        <f t="shared" si="20"/>
        <v>175</v>
      </c>
      <c r="F35" s="3">
        <f t="shared" si="20"/>
        <v>175</v>
      </c>
      <c r="G35" s="3">
        <f t="shared" si="20"/>
        <v>175</v>
      </c>
      <c r="H35" s="3">
        <f t="shared" si="20"/>
        <v>175</v>
      </c>
      <c r="I35" s="3">
        <f t="shared" si="20"/>
        <v>175</v>
      </c>
      <c r="J35" s="3">
        <f t="shared" si="20"/>
        <v>175</v>
      </c>
      <c r="K35" s="3">
        <f t="shared" si="20"/>
        <v>175</v>
      </c>
      <c r="L35" s="3">
        <f t="shared" si="20"/>
        <v>175</v>
      </c>
      <c r="M35" s="3">
        <f t="shared" si="20"/>
        <v>175</v>
      </c>
    </row>
    <row r="36" spans="1:14" x14ac:dyDescent="0.25">
      <c r="A36" s="6" t="s">
        <v>3</v>
      </c>
      <c r="B36" s="4">
        <v>15.26</v>
      </c>
      <c r="C36" s="4">
        <v>15.26</v>
      </c>
      <c r="D36" s="4">
        <v>15.26</v>
      </c>
      <c r="E36" s="4">
        <v>15.26</v>
      </c>
      <c r="F36" s="4">
        <v>15.26</v>
      </c>
      <c r="G36" s="4">
        <v>15.26</v>
      </c>
      <c r="H36" s="4">
        <v>15.26</v>
      </c>
      <c r="I36" s="4">
        <v>15.26</v>
      </c>
      <c r="J36" s="4">
        <v>15.26</v>
      </c>
      <c r="K36" s="4">
        <v>15.26</v>
      </c>
      <c r="L36" s="4">
        <v>15.26</v>
      </c>
      <c r="M36" s="4">
        <v>15.26</v>
      </c>
    </row>
    <row r="37" spans="1:14" x14ac:dyDescent="0.25">
      <c r="A37" s="7" t="s">
        <v>15</v>
      </c>
      <c r="B37" s="18">
        <f>MAX(B34:B35)*B36+IF(B34&gt;1.05*B35,2*B36*(B34-B35),0)</f>
        <v>3123.2641999999992</v>
      </c>
      <c r="C37" s="18">
        <f t="shared" ref="C37:M37" si="21">MAX(C34:C35)*C36+IF(C34&gt;1.05*C35,2*C36*(C34-C35),0)</f>
        <v>2670.5</v>
      </c>
      <c r="D37" s="18">
        <f t="shared" si="21"/>
        <v>2670.5</v>
      </c>
      <c r="E37" s="18">
        <f t="shared" si="21"/>
        <v>2670.5</v>
      </c>
      <c r="F37" s="18">
        <f t="shared" si="21"/>
        <v>5160.4741999999997</v>
      </c>
      <c r="G37" s="18">
        <f t="shared" si="21"/>
        <v>6149.3222000000005</v>
      </c>
      <c r="H37" s="18">
        <f t="shared" si="21"/>
        <v>7334.5663999999997</v>
      </c>
      <c r="I37" s="18">
        <f t="shared" si="21"/>
        <v>4309.8818000000001</v>
      </c>
      <c r="J37" s="18">
        <f t="shared" si="21"/>
        <v>2670.5</v>
      </c>
      <c r="K37" s="18">
        <f t="shared" si="21"/>
        <v>2670.5</v>
      </c>
      <c r="L37" s="18">
        <f t="shared" si="21"/>
        <v>3340.7191999999995</v>
      </c>
      <c r="M37" s="18">
        <f t="shared" si="21"/>
        <v>5437.4431999999997</v>
      </c>
      <c r="N37" s="16">
        <f>SUM(B37:M37)</f>
        <v>48208.171199999997</v>
      </c>
    </row>
    <row r="38" spans="1:14" x14ac:dyDescent="0.25">
      <c r="A38" s="19" t="s">
        <v>23</v>
      </c>
      <c r="B38" s="20">
        <f>B37-MAX(B34:B35)*B36</f>
        <v>301.84279999999944</v>
      </c>
      <c r="C38" s="20">
        <f t="shared" ref="C38:M38" si="22">C37-MAX(C34:C35)*C36</f>
        <v>0</v>
      </c>
      <c r="D38" s="20">
        <f t="shared" si="22"/>
        <v>0</v>
      </c>
      <c r="E38" s="20">
        <f t="shared" si="22"/>
        <v>0</v>
      </c>
      <c r="F38" s="20">
        <f t="shared" si="22"/>
        <v>1659.9827999999998</v>
      </c>
      <c r="G38" s="20">
        <f t="shared" si="22"/>
        <v>2319.2148000000007</v>
      </c>
      <c r="H38" s="20">
        <f t="shared" si="22"/>
        <v>3109.3775999999998</v>
      </c>
      <c r="I38" s="20">
        <f t="shared" si="22"/>
        <v>1092.9212000000002</v>
      </c>
      <c r="J38" s="20">
        <f t="shared" si="22"/>
        <v>0</v>
      </c>
      <c r="K38" s="20">
        <f t="shared" si="22"/>
        <v>0</v>
      </c>
      <c r="L38" s="20">
        <f t="shared" si="22"/>
        <v>446.8127999999997</v>
      </c>
      <c r="M38" s="20">
        <f t="shared" si="22"/>
        <v>1844.6288</v>
      </c>
    </row>
    <row r="39" spans="1:14" x14ac:dyDescent="0.25">
      <c r="A39" s="21" t="s">
        <v>25</v>
      </c>
      <c r="B39" s="22">
        <v>220</v>
      </c>
      <c r="C39" s="22">
        <v>220</v>
      </c>
      <c r="D39" s="22">
        <v>220</v>
      </c>
      <c r="E39" s="22">
        <v>220</v>
      </c>
      <c r="F39" s="22">
        <v>220</v>
      </c>
      <c r="G39" s="22">
        <v>220</v>
      </c>
      <c r="H39" s="22">
        <v>220</v>
      </c>
      <c r="I39" s="22">
        <v>220</v>
      </c>
      <c r="J39" s="22">
        <v>220</v>
      </c>
      <c r="K39" s="22">
        <v>220</v>
      </c>
      <c r="L39" s="22">
        <v>220</v>
      </c>
      <c r="M39" s="22">
        <v>220</v>
      </c>
    </row>
    <row r="40" spans="1:14" x14ac:dyDescent="0.25">
      <c r="A40" s="23" t="s">
        <v>15</v>
      </c>
      <c r="B40" s="24">
        <f>MAX(B39,B34)*B36+IF(B34&gt;1.05*B39,2*(B34-B39)*B36,0)</f>
        <v>3357.2</v>
      </c>
      <c r="C40" s="24">
        <f t="shared" ref="C40:M40" si="23">MAX(C39,C34)*C36+IF(C34&gt;1.05*C39,2*(C34-C39)*C36,0)</f>
        <v>3357.2</v>
      </c>
      <c r="D40" s="24">
        <f t="shared" si="23"/>
        <v>3357.2</v>
      </c>
      <c r="E40" s="24">
        <f t="shared" si="23"/>
        <v>3357.2</v>
      </c>
      <c r="F40" s="24">
        <f t="shared" si="23"/>
        <v>3500.4913999999999</v>
      </c>
      <c r="G40" s="24">
        <f t="shared" si="23"/>
        <v>4775.9222</v>
      </c>
      <c r="H40" s="24">
        <f t="shared" si="23"/>
        <v>5961.1664000000001</v>
      </c>
      <c r="I40" s="24">
        <f t="shared" si="23"/>
        <v>3357.2</v>
      </c>
      <c r="J40" s="24">
        <f t="shared" si="23"/>
        <v>3357.2</v>
      </c>
      <c r="K40" s="24">
        <f t="shared" si="23"/>
        <v>3357.2</v>
      </c>
      <c r="L40" s="24">
        <f t="shared" si="23"/>
        <v>3357.2</v>
      </c>
      <c r="M40" s="24">
        <f t="shared" si="23"/>
        <v>4064.0431999999996</v>
      </c>
      <c r="N40" s="16">
        <f>SUM(B40:M40)</f>
        <v>45159.223199999993</v>
      </c>
    </row>
    <row r="41" spans="1:14" x14ac:dyDescent="0.25">
      <c r="A41" s="19" t="s">
        <v>23</v>
      </c>
      <c r="B41" s="15">
        <f>B40-MAX(B39,B34)*B36</f>
        <v>0</v>
      </c>
      <c r="C41" s="15">
        <f t="shared" ref="C41:M41" si="24">C40-MAX(C39,C34)*C36</f>
        <v>0</v>
      </c>
      <c r="D41" s="15">
        <f t="shared" si="24"/>
        <v>0</v>
      </c>
      <c r="E41" s="15">
        <f t="shared" si="24"/>
        <v>0</v>
      </c>
      <c r="F41" s="15">
        <f t="shared" si="24"/>
        <v>0</v>
      </c>
      <c r="G41" s="15">
        <f t="shared" si="24"/>
        <v>945.8148000000001</v>
      </c>
      <c r="H41" s="15">
        <f t="shared" si="24"/>
        <v>1735.9776000000002</v>
      </c>
      <c r="I41" s="15">
        <f t="shared" si="24"/>
        <v>0</v>
      </c>
      <c r="J41" s="15">
        <f t="shared" si="24"/>
        <v>0</v>
      </c>
      <c r="K41" s="15">
        <f t="shared" si="24"/>
        <v>0</v>
      </c>
      <c r="L41" s="15">
        <f t="shared" si="24"/>
        <v>0</v>
      </c>
      <c r="M41" s="15">
        <f t="shared" si="24"/>
        <v>471.22879999999986</v>
      </c>
    </row>
    <row r="42" spans="1:14" x14ac:dyDescent="0.25">
      <c r="A42" s="1" t="s">
        <v>26</v>
      </c>
      <c r="B42" s="1">
        <f>1.05*B35</f>
        <v>183.75</v>
      </c>
      <c r="C42" s="1">
        <f t="shared" ref="C42:M42" si="25">1.05*C35</f>
        <v>183.75</v>
      </c>
      <c r="D42" s="1">
        <f t="shared" si="25"/>
        <v>183.75</v>
      </c>
      <c r="E42" s="1">
        <f t="shared" si="25"/>
        <v>183.75</v>
      </c>
      <c r="F42" s="1">
        <f t="shared" si="25"/>
        <v>183.75</v>
      </c>
      <c r="G42" s="1">
        <f t="shared" si="25"/>
        <v>183.75</v>
      </c>
      <c r="H42" s="1">
        <f t="shared" si="25"/>
        <v>183.75</v>
      </c>
      <c r="I42" s="1">
        <f t="shared" si="25"/>
        <v>183.75</v>
      </c>
      <c r="J42" s="1">
        <f t="shared" si="25"/>
        <v>183.75</v>
      </c>
      <c r="K42" s="1">
        <f t="shared" si="25"/>
        <v>183.75</v>
      </c>
      <c r="L42" s="1">
        <f t="shared" si="25"/>
        <v>183.75</v>
      </c>
      <c r="M42" s="1">
        <f t="shared" si="25"/>
        <v>183.75</v>
      </c>
    </row>
    <row r="43" spans="1:14" x14ac:dyDescent="0.25">
      <c r="A43" s="1" t="s">
        <v>27</v>
      </c>
      <c r="B43" s="1">
        <f>1.05*B39</f>
        <v>231</v>
      </c>
      <c r="C43" s="1">
        <f t="shared" ref="C43:M43" si="26">1.05*C39</f>
        <v>231</v>
      </c>
      <c r="D43" s="1">
        <f t="shared" si="26"/>
        <v>231</v>
      </c>
      <c r="E43" s="1">
        <f t="shared" si="26"/>
        <v>231</v>
      </c>
      <c r="F43" s="1">
        <f t="shared" si="26"/>
        <v>231</v>
      </c>
      <c r="G43" s="1">
        <f t="shared" si="26"/>
        <v>231</v>
      </c>
      <c r="H43" s="1">
        <f t="shared" si="26"/>
        <v>231</v>
      </c>
      <c r="I43" s="1">
        <f t="shared" si="26"/>
        <v>231</v>
      </c>
      <c r="J43" s="1">
        <f t="shared" si="26"/>
        <v>231</v>
      </c>
      <c r="K43" s="1">
        <f t="shared" si="26"/>
        <v>231</v>
      </c>
      <c r="L43" s="1">
        <f t="shared" si="26"/>
        <v>231</v>
      </c>
      <c r="M43" s="1">
        <f t="shared" si="26"/>
        <v>231</v>
      </c>
    </row>
    <row r="63" spans="1:9" ht="15.75" thickBot="1" x14ac:dyDescent="0.3"/>
    <row r="64" spans="1:9" ht="15.75" thickBot="1" x14ac:dyDescent="0.3">
      <c r="A64" s="2">
        <v>42736</v>
      </c>
      <c r="B64" s="26">
        <v>2066</v>
      </c>
      <c r="C64" s="26">
        <v>21441</v>
      </c>
      <c r="D64" s="1">
        <f>(C64+B64)/1000</f>
        <v>23.507000000000001</v>
      </c>
      <c r="E64" s="1">
        <f>AVERAGE(D64:D75)</f>
        <v>35.638333333333335</v>
      </c>
      <c r="F64" s="25">
        <v>55.72</v>
      </c>
      <c r="G64" s="27">
        <v>66.09</v>
      </c>
      <c r="H64" s="1">
        <f>AVERAGE(F64:F75)</f>
        <v>110.26666666666667</v>
      </c>
      <c r="I64" s="1">
        <f>AVERAGE(G64:G75)</f>
        <v>121.53416666666665</v>
      </c>
    </row>
    <row r="65" spans="1:9" ht="15.75" thickBot="1" x14ac:dyDescent="0.3">
      <c r="A65" s="2">
        <v>42767</v>
      </c>
      <c r="B65" s="26">
        <v>2266</v>
      </c>
      <c r="C65" s="26">
        <v>23787</v>
      </c>
      <c r="D65" s="1">
        <f t="shared" ref="D65:D105" si="27">(C65+B65)/1000</f>
        <v>26.053000000000001</v>
      </c>
      <c r="E65" s="1">
        <f>E64</f>
        <v>35.638333333333335</v>
      </c>
      <c r="F65" s="25">
        <v>46.65</v>
      </c>
      <c r="G65" s="27">
        <v>85.96</v>
      </c>
      <c r="H65" s="1">
        <f>H64</f>
        <v>110.26666666666667</v>
      </c>
      <c r="I65" s="1">
        <f>I64</f>
        <v>121.53416666666665</v>
      </c>
    </row>
    <row r="66" spans="1:9" ht="15.75" thickBot="1" x14ac:dyDescent="0.3">
      <c r="A66" s="2">
        <v>42795</v>
      </c>
      <c r="B66" s="26">
        <v>3800</v>
      </c>
      <c r="C66" s="26">
        <v>29349</v>
      </c>
      <c r="D66" s="1">
        <f t="shared" si="27"/>
        <v>33.149000000000001</v>
      </c>
      <c r="E66" s="1">
        <f t="shared" ref="E66:E75" si="28">E65</f>
        <v>35.638333333333335</v>
      </c>
      <c r="F66" s="25">
        <v>125.28</v>
      </c>
      <c r="G66" s="27">
        <v>117.07</v>
      </c>
      <c r="H66" s="1">
        <f t="shared" ref="H66:I75" si="29">H65</f>
        <v>110.26666666666667</v>
      </c>
      <c r="I66" s="1">
        <f t="shared" si="29"/>
        <v>121.53416666666665</v>
      </c>
    </row>
    <row r="67" spans="1:9" ht="15.75" thickBot="1" x14ac:dyDescent="0.3">
      <c r="A67" s="2">
        <v>42826</v>
      </c>
      <c r="B67" s="26">
        <v>6290</v>
      </c>
      <c r="C67" s="26">
        <v>37554</v>
      </c>
      <c r="D67" s="1">
        <f t="shared" si="27"/>
        <v>43.844000000000001</v>
      </c>
      <c r="E67" s="1">
        <f t="shared" si="28"/>
        <v>35.638333333333335</v>
      </c>
      <c r="F67" s="25">
        <v>146.88</v>
      </c>
      <c r="G67" s="27">
        <v>134.78</v>
      </c>
      <c r="H67" s="1">
        <f t="shared" si="29"/>
        <v>110.26666666666667</v>
      </c>
      <c r="I67" s="1">
        <f t="shared" si="29"/>
        <v>121.53416666666665</v>
      </c>
    </row>
    <row r="68" spans="1:9" ht="15.75" thickBot="1" x14ac:dyDescent="0.3">
      <c r="A68" s="2">
        <v>42856</v>
      </c>
      <c r="B68" s="26">
        <v>5064</v>
      </c>
      <c r="C68" s="26">
        <v>29821</v>
      </c>
      <c r="D68" s="1">
        <f t="shared" si="27"/>
        <v>34.884999999999998</v>
      </c>
      <c r="E68" s="1">
        <f t="shared" si="28"/>
        <v>35.638333333333335</v>
      </c>
      <c r="F68" s="25">
        <v>146.88999999999999</v>
      </c>
      <c r="G68" s="27">
        <v>134.79</v>
      </c>
      <c r="H68" s="1">
        <f t="shared" si="29"/>
        <v>110.26666666666667</v>
      </c>
      <c r="I68" s="1">
        <f t="shared" si="29"/>
        <v>121.53416666666665</v>
      </c>
    </row>
    <row r="69" spans="1:9" ht="15.75" thickBot="1" x14ac:dyDescent="0.3">
      <c r="A69" s="2">
        <v>42887</v>
      </c>
      <c r="B69" s="26">
        <v>6353</v>
      </c>
      <c r="C69" s="26">
        <v>35490</v>
      </c>
      <c r="D69" s="1">
        <f t="shared" si="27"/>
        <v>41.843000000000004</v>
      </c>
      <c r="E69" s="1">
        <f t="shared" si="28"/>
        <v>35.638333333333335</v>
      </c>
      <c r="F69" s="25">
        <v>114.04</v>
      </c>
      <c r="G69" s="27">
        <v>107.13</v>
      </c>
      <c r="H69" s="1">
        <f t="shared" si="29"/>
        <v>110.26666666666667</v>
      </c>
      <c r="I69" s="1">
        <f t="shared" si="29"/>
        <v>121.53416666666665</v>
      </c>
    </row>
    <row r="70" spans="1:9" ht="15.75" thickBot="1" x14ac:dyDescent="0.3">
      <c r="A70" s="2">
        <v>42917</v>
      </c>
      <c r="B70" s="26">
        <v>4909</v>
      </c>
      <c r="C70" s="26">
        <v>30071</v>
      </c>
      <c r="D70" s="1">
        <f t="shared" si="27"/>
        <v>34.979999999999997</v>
      </c>
      <c r="E70" s="1">
        <f t="shared" si="28"/>
        <v>35.638333333333335</v>
      </c>
      <c r="F70" s="25">
        <v>108</v>
      </c>
      <c r="G70" s="27">
        <v>94.17</v>
      </c>
      <c r="H70" s="1">
        <f t="shared" si="29"/>
        <v>110.26666666666667</v>
      </c>
      <c r="I70" s="1">
        <f t="shared" si="29"/>
        <v>121.53416666666665</v>
      </c>
    </row>
    <row r="71" spans="1:9" ht="15.75" thickBot="1" x14ac:dyDescent="0.3">
      <c r="A71" s="2">
        <v>42948</v>
      </c>
      <c r="B71" s="26">
        <v>3588</v>
      </c>
      <c r="C71" s="26">
        <v>24904</v>
      </c>
      <c r="D71" s="1">
        <f t="shared" si="27"/>
        <v>28.492000000000001</v>
      </c>
      <c r="E71" s="1">
        <f t="shared" si="28"/>
        <v>35.638333333333335</v>
      </c>
      <c r="F71" s="25">
        <v>101.52</v>
      </c>
      <c r="G71" s="27">
        <v>103.68</v>
      </c>
      <c r="H71" s="1">
        <f t="shared" si="29"/>
        <v>110.26666666666667</v>
      </c>
      <c r="I71" s="1">
        <f t="shared" si="29"/>
        <v>121.53416666666665</v>
      </c>
    </row>
    <row r="72" spans="1:9" ht="15.75" thickBot="1" x14ac:dyDescent="0.3">
      <c r="A72" s="2">
        <v>42979</v>
      </c>
      <c r="B72" s="26">
        <v>5275</v>
      </c>
      <c r="C72" s="26">
        <v>32213</v>
      </c>
      <c r="D72" s="1">
        <f t="shared" si="27"/>
        <v>37.488</v>
      </c>
      <c r="E72" s="1">
        <f t="shared" si="28"/>
        <v>35.638333333333335</v>
      </c>
      <c r="F72" s="25">
        <v>101.53</v>
      </c>
      <c r="G72" s="27">
        <v>103.69</v>
      </c>
      <c r="H72" s="1">
        <f t="shared" si="29"/>
        <v>110.26666666666667</v>
      </c>
      <c r="I72" s="1">
        <f t="shared" si="29"/>
        <v>121.53416666666665</v>
      </c>
    </row>
    <row r="73" spans="1:9" ht="15.75" thickBot="1" x14ac:dyDescent="0.3">
      <c r="A73" s="2">
        <v>43009</v>
      </c>
      <c r="B73" s="26">
        <v>6905</v>
      </c>
      <c r="C73" s="26">
        <v>37087</v>
      </c>
      <c r="D73" s="1">
        <f t="shared" si="27"/>
        <v>43.991999999999997</v>
      </c>
      <c r="E73" s="1">
        <f t="shared" si="28"/>
        <v>35.638333333333335</v>
      </c>
      <c r="F73" s="25">
        <v>137.80000000000001</v>
      </c>
      <c r="G73" s="27">
        <v>153.79</v>
      </c>
      <c r="H73" s="1">
        <f t="shared" si="29"/>
        <v>110.26666666666667</v>
      </c>
      <c r="I73" s="1">
        <f t="shared" si="29"/>
        <v>121.53416666666665</v>
      </c>
    </row>
    <row r="74" spans="1:9" ht="15.75" thickBot="1" x14ac:dyDescent="0.3">
      <c r="A74" s="2">
        <v>43040</v>
      </c>
      <c r="B74" s="26">
        <v>5358</v>
      </c>
      <c r="C74" s="26">
        <v>33516</v>
      </c>
      <c r="D74" s="1">
        <f t="shared" si="27"/>
        <v>38.874000000000002</v>
      </c>
      <c r="E74" s="1">
        <f t="shared" si="28"/>
        <v>35.638333333333335</v>
      </c>
      <c r="F74" s="25">
        <v>126.14</v>
      </c>
      <c r="G74" s="27">
        <v>166.75</v>
      </c>
      <c r="H74" s="1">
        <f t="shared" si="29"/>
        <v>110.26666666666667</v>
      </c>
      <c r="I74" s="1">
        <f t="shared" si="29"/>
        <v>121.53416666666665</v>
      </c>
    </row>
    <row r="75" spans="1:9" ht="15.75" thickBot="1" x14ac:dyDescent="0.3">
      <c r="A75" s="2">
        <v>43070</v>
      </c>
      <c r="B75" s="26">
        <v>4971</v>
      </c>
      <c r="C75" s="26">
        <v>35582</v>
      </c>
      <c r="D75" s="1">
        <f t="shared" si="27"/>
        <v>40.552999999999997</v>
      </c>
      <c r="E75" s="1">
        <f t="shared" si="28"/>
        <v>35.638333333333335</v>
      </c>
      <c r="F75" s="25">
        <v>112.75</v>
      </c>
      <c r="G75" s="27">
        <v>190.51</v>
      </c>
      <c r="H75" s="1">
        <f t="shared" si="29"/>
        <v>110.26666666666667</v>
      </c>
      <c r="I75" s="1">
        <f t="shared" si="29"/>
        <v>121.53416666666665</v>
      </c>
    </row>
    <row r="76" spans="1:9" ht="15.75" thickBot="1" x14ac:dyDescent="0.3">
      <c r="A76" s="2">
        <v>43101</v>
      </c>
      <c r="B76" s="34">
        <v>2539</v>
      </c>
      <c r="C76" s="34">
        <v>25571</v>
      </c>
      <c r="D76" s="1">
        <f t="shared" si="27"/>
        <v>28.11</v>
      </c>
      <c r="E76" s="1">
        <f>AVERAGE(D76:D87)</f>
        <v>38.276916666666672</v>
      </c>
      <c r="F76" s="25">
        <v>83.8</v>
      </c>
      <c r="G76" s="27">
        <v>129.16</v>
      </c>
      <c r="H76" s="1">
        <f>AVERAGE(F76:F87)</f>
        <v>119.12166666666667</v>
      </c>
      <c r="I76" s="1">
        <f>AVERAGE(G76:G87)</f>
        <v>150.72666666666666</v>
      </c>
    </row>
    <row r="77" spans="1:9" ht="15.75" thickBot="1" x14ac:dyDescent="0.3">
      <c r="A77" s="2">
        <v>43132</v>
      </c>
      <c r="B77" s="34">
        <v>2234</v>
      </c>
      <c r="C77" s="34">
        <v>25241</v>
      </c>
      <c r="D77" s="1">
        <f t="shared" si="27"/>
        <v>27.475000000000001</v>
      </c>
      <c r="E77" s="1">
        <f>E76</f>
        <v>38.276916666666672</v>
      </c>
      <c r="F77" s="25">
        <v>48.41</v>
      </c>
      <c r="G77" s="27">
        <v>155.08000000000001</v>
      </c>
      <c r="H77" s="1">
        <f>H76</f>
        <v>119.12166666666667</v>
      </c>
      <c r="I77" s="1">
        <f>I76</f>
        <v>150.72666666666666</v>
      </c>
    </row>
    <row r="78" spans="1:9" ht="15.75" thickBot="1" x14ac:dyDescent="0.3">
      <c r="A78" s="2">
        <v>43160</v>
      </c>
      <c r="B78" s="34">
        <v>3411</v>
      </c>
      <c r="C78" s="34">
        <v>27800</v>
      </c>
      <c r="D78" s="1">
        <f t="shared" si="27"/>
        <v>31.210999999999999</v>
      </c>
      <c r="E78" s="1">
        <f t="shared" ref="E78:E87" si="30">E77</f>
        <v>38.276916666666672</v>
      </c>
      <c r="F78" s="25">
        <v>127.44</v>
      </c>
      <c r="G78" s="27">
        <v>166.75</v>
      </c>
      <c r="H78" s="1">
        <f t="shared" ref="H78:I87" si="31">H77</f>
        <v>119.12166666666667</v>
      </c>
      <c r="I78" s="1">
        <f t="shared" si="31"/>
        <v>150.72666666666666</v>
      </c>
    </row>
    <row r="79" spans="1:9" ht="15.75" thickBot="1" x14ac:dyDescent="0.3">
      <c r="A79" s="2">
        <v>43191</v>
      </c>
      <c r="B79" s="34">
        <v>6993</v>
      </c>
      <c r="C79" s="34">
        <v>42863</v>
      </c>
      <c r="D79" s="1">
        <f t="shared" si="27"/>
        <v>49.856000000000002</v>
      </c>
      <c r="E79" s="1">
        <f t="shared" si="30"/>
        <v>38.276916666666672</v>
      </c>
      <c r="F79" s="25">
        <v>144.72</v>
      </c>
      <c r="G79" s="27">
        <v>181</v>
      </c>
      <c r="H79" s="1">
        <f t="shared" si="31"/>
        <v>119.12166666666667</v>
      </c>
      <c r="I79" s="1">
        <f t="shared" si="31"/>
        <v>150.72666666666666</v>
      </c>
    </row>
    <row r="80" spans="1:9" ht="15.75" thickBot="1" x14ac:dyDescent="0.3">
      <c r="A80" s="2">
        <v>43221</v>
      </c>
      <c r="B80" s="34">
        <v>6186</v>
      </c>
      <c r="C80" s="34">
        <v>36500</v>
      </c>
      <c r="D80" s="1">
        <f t="shared" si="27"/>
        <v>42.686</v>
      </c>
      <c r="E80" s="1">
        <f t="shared" si="30"/>
        <v>38.276916666666672</v>
      </c>
      <c r="F80" s="25">
        <v>138.66999999999999</v>
      </c>
      <c r="G80" s="27">
        <v>148.6</v>
      </c>
      <c r="H80" s="1">
        <f t="shared" si="31"/>
        <v>119.12166666666667</v>
      </c>
      <c r="I80" s="1">
        <f t="shared" si="31"/>
        <v>150.72666666666666</v>
      </c>
    </row>
    <row r="81" spans="1:9" ht="15.75" thickBot="1" x14ac:dyDescent="0.3">
      <c r="A81" s="2">
        <v>43252</v>
      </c>
      <c r="B81" s="34">
        <v>5213</v>
      </c>
      <c r="C81" s="34">
        <v>32437</v>
      </c>
      <c r="D81" s="1">
        <f t="shared" si="27"/>
        <v>37.65</v>
      </c>
      <c r="E81" s="1">
        <f t="shared" si="30"/>
        <v>38.276916666666672</v>
      </c>
      <c r="F81" s="25">
        <v>117.93</v>
      </c>
      <c r="G81" s="27">
        <v>122.68</v>
      </c>
      <c r="H81" s="1">
        <f t="shared" si="31"/>
        <v>119.12166666666667</v>
      </c>
      <c r="I81" s="1">
        <f t="shared" si="31"/>
        <v>150.72666666666666</v>
      </c>
    </row>
    <row r="82" spans="1:9" ht="15.75" thickBot="1" x14ac:dyDescent="0.3">
      <c r="A82" s="2">
        <v>43282</v>
      </c>
      <c r="B82" s="34">
        <v>6036</v>
      </c>
      <c r="C82" s="34">
        <v>33504</v>
      </c>
      <c r="D82" s="1">
        <f t="shared" si="27"/>
        <v>39.54</v>
      </c>
      <c r="E82" s="1">
        <f t="shared" si="30"/>
        <v>38.276916666666672</v>
      </c>
      <c r="F82" s="25">
        <v>120.52</v>
      </c>
      <c r="G82" s="27">
        <v>114.91</v>
      </c>
      <c r="H82" s="1">
        <f t="shared" si="31"/>
        <v>119.12166666666667</v>
      </c>
      <c r="I82" s="1">
        <f t="shared" si="31"/>
        <v>150.72666666666666</v>
      </c>
    </row>
    <row r="83" spans="1:9" ht="15.75" thickBot="1" x14ac:dyDescent="0.3">
      <c r="A83" s="2">
        <v>43313</v>
      </c>
      <c r="B83" s="34">
        <v>3891</v>
      </c>
      <c r="C83" s="34">
        <v>27044</v>
      </c>
      <c r="D83" s="1">
        <f t="shared" si="27"/>
        <v>30.934999999999999</v>
      </c>
      <c r="E83" s="1">
        <f t="shared" si="30"/>
        <v>38.276916666666672</v>
      </c>
      <c r="F83" s="25">
        <v>98.92</v>
      </c>
      <c r="G83" s="27">
        <v>106.27</v>
      </c>
      <c r="H83" s="1">
        <f t="shared" si="31"/>
        <v>119.12166666666667</v>
      </c>
      <c r="I83" s="1">
        <f t="shared" si="31"/>
        <v>150.72666666666666</v>
      </c>
    </row>
    <row r="84" spans="1:9" ht="15.75" thickBot="1" x14ac:dyDescent="0.3">
      <c r="A84" s="2">
        <v>43344</v>
      </c>
      <c r="B84" s="34">
        <v>5771</v>
      </c>
      <c r="C84" s="34">
        <v>35051</v>
      </c>
      <c r="D84" s="1">
        <f t="shared" si="27"/>
        <v>40.822000000000003</v>
      </c>
      <c r="E84" s="1">
        <f t="shared" si="30"/>
        <v>38.276916666666672</v>
      </c>
      <c r="F84" s="25">
        <v>120.96</v>
      </c>
      <c r="G84" s="27">
        <v>111.88</v>
      </c>
      <c r="H84" s="1">
        <f t="shared" si="31"/>
        <v>119.12166666666667</v>
      </c>
      <c r="I84" s="1">
        <f t="shared" si="31"/>
        <v>150.72666666666666</v>
      </c>
    </row>
    <row r="85" spans="1:9" ht="15.75" thickBot="1" x14ac:dyDescent="0.3">
      <c r="A85" s="2">
        <v>43374</v>
      </c>
      <c r="B85" s="34">
        <v>6558</v>
      </c>
      <c r="C85" s="34">
        <v>37557</v>
      </c>
      <c r="D85" s="1">
        <f t="shared" si="27"/>
        <v>44.115000000000002</v>
      </c>
      <c r="E85" s="1">
        <f t="shared" si="30"/>
        <v>38.276916666666672</v>
      </c>
      <c r="F85" s="25">
        <v>152.49</v>
      </c>
      <c r="G85" s="27">
        <v>191.8</v>
      </c>
      <c r="H85" s="1">
        <f t="shared" si="31"/>
        <v>119.12166666666667</v>
      </c>
      <c r="I85" s="1">
        <f t="shared" si="31"/>
        <v>150.72666666666666</v>
      </c>
    </row>
    <row r="86" spans="1:9" ht="15.75" thickBot="1" x14ac:dyDescent="0.3">
      <c r="A86" s="2">
        <v>43405</v>
      </c>
      <c r="B86" s="34">
        <v>5637</v>
      </c>
      <c r="C86" s="34">
        <v>36760</v>
      </c>
      <c r="D86" s="1">
        <f t="shared" si="27"/>
        <v>42.396999999999998</v>
      </c>
      <c r="E86" s="1">
        <f t="shared" si="30"/>
        <v>38.276916666666672</v>
      </c>
      <c r="F86" s="25">
        <v>127</v>
      </c>
      <c r="G86" s="27">
        <v>162</v>
      </c>
      <c r="H86" s="1">
        <f t="shared" si="31"/>
        <v>119.12166666666667</v>
      </c>
      <c r="I86" s="1">
        <f t="shared" si="31"/>
        <v>150.72666666666666</v>
      </c>
    </row>
    <row r="87" spans="1:9" ht="15.75" thickBot="1" x14ac:dyDescent="0.3">
      <c r="A87" s="2">
        <v>43435</v>
      </c>
      <c r="B87" s="34">
        <v>6092</v>
      </c>
      <c r="C87" s="34">
        <v>38434</v>
      </c>
      <c r="D87" s="1">
        <f t="shared" si="27"/>
        <v>44.526000000000003</v>
      </c>
      <c r="E87" s="1">
        <f t="shared" si="30"/>
        <v>38.276916666666672</v>
      </c>
      <c r="F87" s="25">
        <v>148.6</v>
      </c>
      <c r="G87" s="27">
        <v>218.59</v>
      </c>
      <c r="H87" s="1">
        <f t="shared" si="31"/>
        <v>119.12166666666667</v>
      </c>
      <c r="I87" s="1">
        <f t="shared" si="31"/>
        <v>150.72666666666666</v>
      </c>
    </row>
    <row r="88" spans="1:9" ht="15.75" thickBot="1" x14ac:dyDescent="0.3">
      <c r="A88" s="2">
        <v>43466</v>
      </c>
      <c r="B88" s="26">
        <v>2869</v>
      </c>
      <c r="C88" s="26">
        <v>29118</v>
      </c>
      <c r="D88" s="1">
        <f t="shared" si="27"/>
        <v>31.986999999999998</v>
      </c>
      <c r="E88" s="1">
        <f>AVERAGE(D88:D99)</f>
        <v>43.184249999999999</v>
      </c>
      <c r="F88" s="32">
        <v>58.32</v>
      </c>
      <c r="G88" s="33">
        <v>127.44</v>
      </c>
      <c r="H88" s="1">
        <f>AVERAGE(F88:F99)</f>
        <v>132.91000000000003</v>
      </c>
      <c r="I88" s="1">
        <f>AVERAGE(G88:G99)</f>
        <v>183.59666666666666</v>
      </c>
    </row>
    <row r="89" spans="1:9" ht="15.75" thickBot="1" x14ac:dyDescent="0.3">
      <c r="A89" s="2">
        <v>43497</v>
      </c>
      <c r="B89" s="26">
        <v>2575</v>
      </c>
      <c r="C89" s="26">
        <v>31853</v>
      </c>
      <c r="D89" s="1">
        <f t="shared" si="27"/>
        <v>34.427999999999997</v>
      </c>
      <c r="E89" s="1">
        <f>E88</f>
        <v>43.184249999999999</v>
      </c>
      <c r="F89" s="32">
        <v>93.31</v>
      </c>
      <c r="G89" s="33">
        <v>131.76</v>
      </c>
      <c r="H89" s="1">
        <f>H88</f>
        <v>132.91000000000003</v>
      </c>
      <c r="I89" s="1">
        <f>I88</f>
        <v>183.59666666666666</v>
      </c>
    </row>
    <row r="90" spans="1:9" ht="15.75" thickBot="1" x14ac:dyDescent="0.3">
      <c r="A90" s="2">
        <v>43525</v>
      </c>
      <c r="B90" s="26">
        <v>2641</v>
      </c>
      <c r="C90" s="26">
        <v>26216</v>
      </c>
      <c r="D90" s="1">
        <f t="shared" si="27"/>
        <v>28.856999999999999</v>
      </c>
      <c r="E90" s="1">
        <f t="shared" ref="E90:E99" si="32">E89</f>
        <v>43.184249999999999</v>
      </c>
      <c r="F90" s="32">
        <v>144.72</v>
      </c>
      <c r="G90" s="33">
        <v>206.06</v>
      </c>
      <c r="H90" s="1">
        <f t="shared" ref="H90:I99" si="33">H89</f>
        <v>132.91000000000003</v>
      </c>
      <c r="I90" s="1">
        <f t="shared" si="33"/>
        <v>183.59666666666666</v>
      </c>
    </row>
    <row r="91" spans="1:9" ht="15.75" thickBot="1" x14ac:dyDescent="0.3">
      <c r="A91" s="2">
        <v>43556</v>
      </c>
      <c r="B91" s="26">
        <v>7214</v>
      </c>
      <c r="C91" s="26">
        <v>43478</v>
      </c>
      <c r="D91" s="1">
        <f t="shared" si="27"/>
        <v>50.692</v>
      </c>
      <c r="E91" s="1">
        <f t="shared" si="32"/>
        <v>43.184249999999999</v>
      </c>
      <c r="F91" s="32">
        <v>139.53</v>
      </c>
      <c r="G91" s="33">
        <v>184.89</v>
      </c>
      <c r="H91" s="1">
        <f t="shared" si="33"/>
        <v>132.91000000000003</v>
      </c>
      <c r="I91" s="1">
        <f t="shared" si="33"/>
        <v>183.59666666666666</v>
      </c>
    </row>
    <row r="92" spans="1:9" ht="15.75" thickBot="1" x14ac:dyDescent="0.3">
      <c r="A92" s="2">
        <v>43586</v>
      </c>
      <c r="B92" s="26">
        <v>6617</v>
      </c>
      <c r="C92" s="26">
        <v>41564</v>
      </c>
      <c r="D92" s="1">
        <f t="shared" si="27"/>
        <v>48.180999999999997</v>
      </c>
      <c r="E92" s="1">
        <f t="shared" si="32"/>
        <v>43.184249999999999</v>
      </c>
      <c r="F92" s="32">
        <v>136.08000000000001</v>
      </c>
      <c r="G92" s="33">
        <v>139.96</v>
      </c>
      <c r="H92" s="1">
        <f t="shared" si="33"/>
        <v>132.91000000000003</v>
      </c>
      <c r="I92" s="1">
        <f t="shared" si="33"/>
        <v>183.59666666666666</v>
      </c>
    </row>
    <row r="93" spans="1:9" ht="15.75" thickBot="1" x14ac:dyDescent="0.3">
      <c r="A93" s="2">
        <v>43617</v>
      </c>
      <c r="B93" s="26">
        <v>5993</v>
      </c>
      <c r="C93" s="26">
        <v>37480</v>
      </c>
      <c r="D93" s="1">
        <f t="shared" si="27"/>
        <v>43.472999999999999</v>
      </c>
      <c r="E93" s="1">
        <f t="shared" si="32"/>
        <v>43.184249999999999</v>
      </c>
      <c r="F93" s="32">
        <v>120.96</v>
      </c>
      <c r="G93" s="33">
        <v>126.6</v>
      </c>
      <c r="H93" s="1">
        <f t="shared" si="33"/>
        <v>132.91000000000003</v>
      </c>
      <c r="I93" s="1">
        <f t="shared" si="33"/>
        <v>183.59666666666666</v>
      </c>
    </row>
    <row r="94" spans="1:9" ht="15.75" thickBot="1" x14ac:dyDescent="0.3">
      <c r="A94" s="2">
        <v>43647</v>
      </c>
      <c r="B94" s="26">
        <v>6172</v>
      </c>
      <c r="C94" s="26">
        <v>36574</v>
      </c>
      <c r="D94" s="1">
        <f t="shared" si="27"/>
        <v>42.746000000000002</v>
      </c>
      <c r="E94" s="1">
        <f t="shared" si="32"/>
        <v>43.184249999999999</v>
      </c>
      <c r="F94" s="32">
        <v>98.06</v>
      </c>
      <c r="G94" s="33">
        <v>107.56</v>
      </c>
      <c r="H94" s="1">
        <f t="shared" si="33"/>
        <v>132.91000000000003</v>
      </c>
      <c r="I94" s="1">
        <f t="shared" si="33"/>
        <v>183.59666666666666</v>
      </c>
    </row>
    <row r="95" spans="1:9" ht="15.75" thickBot="1" x14ac:dyDescent="0.3">
      <c r="A95" s="2">
        <v>43678</v>
      </c>
      <c r="B95" s="26">
        <v>3659</v>
      </c>
      <c r="C95" s="26">
        <v>27160</v>
      </c>
      <c r="D95" s="1">
        <f t="shared" si="27"/>
        <v>30.818999999999999</v>
      </c>
      <c r="E95" s="1">
        <f t="shared" si="32"/>
        <v>43.184249999999999</v>
      </c>
      <c r="F95" s="32">
        <v>153.36000000000001</v>
      </c>
      <c r="G95" s="33">
        <v>229.39</v>
      </c>
      <c r="H95" s="1">
        <f t="shared" si="33"/>
        <v>132.91000000000003</v>
      </c>
      <c r="I95" s="1">
        <f t="shared" si="33"/>
        <v>183.59666666666666</v>
      </c>
    </row>
    <row r="96" spans="1:9" ht="15.75" thickBot="1" x14ac:dyDescent="0.3">
      <c r="A96" s="2">
        <v>43709</v>
      </c>
      <c r="B96" s="26">
        <v>6770</v>
      </c>
      <c r="C96" s="26">
        <v>40213</v>
      </c>
      <c r="D96" s="1">
        <f t="shared" si="27"/>
        <v>46.982999999999997</v>
      </c>
      <c r="E96" s="1">
        <f t="shared" si="32"/>
        <v>43.184249999999999</v>
      </c>
      <c r="F96" s="32">
        <v>169.34</v>
      </c>
      <c r="G96" s="33">
        <v>250.99</v>
      </c>
      <c r="H96" s="1">
        <f t="shared" si="33"/>
        <v>132.91000000000003</v>
      </c>
      <c r="I96" s="1">
        <f t="shared" si="33"/>
        <v>183.59666666666666</v>
      </c>
    </row>
    <row r="97" spans="1:9" ht="15.75" thickBot="1" x14ac:dyDescent="0.3">
      <c r="A97" s="2">
        <v>43739</v>
      </c>
      <c r="B97" s="26">
        <v>7261</v>
      </c>
      <c r="C97" s="26">
        <v>44994</v>
      </c>
      <c r="D97" s="1">
        <f t="shared" si="27"/>
        <v>52.255000000000003</v>
      </c>
      <c r="E97" s="1">
        <f t="shared" si="32"/>
        <v>43.184249999999999</v>
      </c>
      <c r="F97" s="32">
        <v>175.39</v>
      </c>
      <c r="G97" s="33">
        <v>276.88</v>
      </c>
      <c r="H97" s="1">
        <f t="shared" si="33"/>
        <v>132.91000000000003</v>
      </c>
      <c r="I97" s="1">
        <f t="shared" si="33"/>
        <v>183.59666666666666</v>
      </c>
    </row>
    <row r="98" spans="1:9" ht="15.75" thickBot="1" x14ac:dyDescent="0.3">
      <c r="A98" s="2">
        <v>43770</v>
      </c>
      <c r="B98" s="26">
        <v>7478</v>
      </c>
      <c r="C98" s="26">
        <v>48840</v>
      </c>
      <c r="D98" s="1">
        <f t="shared" si="27"/>
        <v>56.317999999999998</v>
      </c>
      <c r="E98" s="1">
        <f t="shared" si="32"/>
        <v>43.184249999999999</v>
      </c>
      <c r="F98" s="32">
        <v>152.91999999999999</v>
      </c>
      <c r="G98" s="33">
        <v>210.81</v>
      </c>
      <c r="H98" s="1">
        <f t="shared" si="33"/>
        <v>132.91000000000003</v>
      </c>
      <c r="I98" s="1">
        <f t="shared" si="33"/>
        <v>183.59666666666666</v>
      </c>
    </row>
    <row r="99" spans="1:9" ht="15.75" thickBot="1" x14ac:dyDescent="0.3">
      <c r="A99" s="2">
        <v>43800</v>
      </c>
      <c r="B99" s="26">
        <v>7319</v>
      </c>
      <c r="C99" s="26">
        <v>44153</v>
      </c>
      <c r="D99" s="1">
        <f t="shared" si="27"/>
        <v>51.472000000000001</v>
      </c>
      <c r="E99" s="1">
        <f t="shared" si="32"/>
        <v>43.184249999999999</v>
      </c>
      <c r="F99" s="32">
        <v>152.93</v>
      </c>
      <c r="G99" s="33">
        <v>210.82</v>
      </c>
      <c r="H99" s="1">
        <f t="shared" si="33"/>
        <v>132.91000000000003</v>
      </c>
      <c r="I99" s="1">
        <f t="shared" si="33"/>
        <v>183.59666666666666</v>
      </c>
    </row>
    <row r="100" spans="1:9" ht="15.75" thickBot="1" x14ac:dyDescent="0.3">
      <c r="A100" s="2">
        <v>43831</v>
      </c>
      <c r="B100" s="26">
        <v>3198</v>
      </c>
      <c r="C100" s="26">
        <v>28051</v>
      </c>
      <c r="D100" s="1">
        <f t="shared" si="27"/>
        <v>31.248999999999999</v>
      </c>
      <c r="E100" s="1">
        <f>AVERAGE(D100:D105)</f>
        <v>30.163666666666668</v>
      </c>
      <c r="F100" s="30">
        <v>108</v>
      </c>
      <c r="G100" s="31">
        <v>146.56</v>
      </c>
      <c r="H100" s="1">
        <f>AVERAGE(F100:F105)</f>
        <v>93.668333333333337</v>
      </c>
      <c r="I100" s="1">
        <f>AVERAGE(G100:G105)</f>
        <v>134.22166666666666</v>
      </c>
    </row>
    <row r="101" spans="1:9" ht="15.75" thickBot="1" x14ac:dyDescent="0.3">
      <c r="A101" s="2">
        <v>43862</v>
      </c>
      <c r="B101" s="26">
        <v>2663</v>
      </c>
      <c r="C101" s="26">
        <v>29878</v>
      </c>
      <c r="D101" s="1">
        <f t="shared" si="27"/>
        <v>32.540999999999997</v>
      </c>
      <c r="E101" s="1">
        <f>E100</f>
        <v>30.163666666666668</v>
      </c>
      <c r="F101" s="25">
        <v>65.66</v>
      </c>
      <c r="G101" s="27">
        <v>126.57</v>
      </c>
      <c r="H101" s="1">
        <f>H100</f>
        <v>93.668333333333337</v>
      </c>
      <c r="I101" s="1">
        <f>I100</f>
        <v>134.22166666666666</v>
      </c>
    </row>
    <row r="102" spans="1:9" ht="15.75" thickBot="1" x14ac:dyDescent="0.3">
      <c r="A102" s="2">
        <v>43891</v>
      </c>
      <c r="B102" s="26">
        <v>4273</v>
      </c>
      <c r="C102" s="26">
        <v>36162</v>
      </c>
      <c r="D102" s="1">
        <f t="shared" si="27"/>
        <v>40.435000000000002</v>
      </c>
      <c r="E102" s="1">
        <f t="shared" ref="E102:E105" si="34">E101</f>
        <v>30.163666666666668</v>
      </c>
      <c r="F102" s="25">
        <v>126.14</v>
      </c>
      <c r="G102" s="27">
        <v>189.64</v>
      </c>
      <c r="H102" s="1">
        <f t="shared" ref="H102:I105" si="35">H101</f>
        <v>93.668333333333337</v>
      </c>
      <c r="I102" s="1">
        <f t="shared" si="35"/>
        <v>134.22166666666666</v>
      </c>
    </row>
    <row r="103" spans="1:9" ht="15.75" thickBot="1" x14ac:dyDescent="0.3">
      <c r="A103" s="2">
        <v>43922</v>
      </c>
      <c r="B103" s="26">
        <v>3373</v>
      </c>
      <c r="C103" s="26">
        <v>27369</v>
      </c>
      <c r="D103" s="1">
        <f t="shared" si="27"/>
        <v>30.742000000000001</v>
      </c>
      <c r="E103" s="1">
        <f t="shared" si="34"/>
        <v>30.163666666666668</v>
      </c>
      <c r="F103" s="25">
        <v>151.19999999999999</v>
      </c>
      <c r="G103" s="27">
        <v>235.44</v>
      </c>
      <c r="H103" s="1">
        <f t="shared" si="35"/>
        <v>93.668333333333337</v>
      </c>
      <c r="I103" s="1">
        <f t="shared" si="35"/>
        <v>134.22166666666666</v>
      </c>
    </row>
    <row r="104" spans="1:9" ht="15.75" thickBot="1" x14ac:dyDescent="0.3">
      <c r="A104" s="2">
        <v>43952</v>
      </c>
      <c r="B104" s="26">
        <v>2086</v>
      </c>
      <c r="C104" s="26">
        <v>19242</v>
      </c>
      <c r="D104" s="1">
        <f t="shared" si="27"/>
        <v>21.327999999999999</v>
      </c>
      <c r="E104" s="1">
        <f t="shared" si="34"/>
        <v>30.163666666666668</v>
      </c>
      <c r="F104" s="25">
        <v>53.13</v>
      </c>
      <c r="G104" s="27">
        <v>51.4</v>
      </c>
      <c r="H104" s="1">
        <f t="shared" si="35"/>
        <v>93.668333333333337</v>
      </c>
      <c r="I104" s="1">
        <f t="shared" si="35"/>
        <v>134.22166666666666</v>
      </c>
    </row>
    <row r="105" spans="1:9" ht="15.75" thickBot="1" x14ac:dyDescent="0.3">
      <c r="A105" s="2">
        <v>43983</v>
      </c>
      <c r="B105" s="26">
        <v>3362</v>
      </c>
      <c r="C105" s="26">
        <v>21325</v>
      </c>
      <c r="D105" s="1">
        <f t="shared" si="27"/>
        <v>24.687000000000001</v>
      </c>
      <c r="E105" s="1">
        <f t="shared" si="34"/>
        <v>30.163666666666668</v>
      </c>
      <c r="F105" s="25">
        <v>57.88</v>
      </c>
      <c r="G105" s="27">
        <v>55.72</v>
      </c>
      <c r="H105" s="1">
        <f t="shared" si="35"/>
        <v>93.668333333333337</v>
      </c>
      <c r="I105" s="1">
        <f t="shared" si="35"/>
        <v>134.22166666666666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808E8-59EC-44CC-A259-ECCB8C2C8457}">
  <dimension ref="A1:O105"/>
  <sheetViews>
    <sheetView workbookViewId="0">
      <selection activeCell="I65" sqref="I65"/>
    </sheetView>
  </sheetViews>
  <sheetFormatPr defaultRowHeight="15" x14ac:dyDescent="0.25"/>
  <cols>
    <col min="1" max="1" width="26.42578125" style="1" bestFit="1" customWidth="1"/>
    <col min="2" max="13" width="10.5703125" style="1" bestFit="1" customWidth="1"/>
    <col min="14" max="14" width="11.5703125" style="8" bestFit="1" customWidth="1"/>
    <col min="15" max="16384" width="9.140625" style="1"/>
  </cols>
  <sheetData>
    <row r="1" spans="1:14" x14ac:dyDescent="0.25">
      <c r="A1" s="9" t="s">
        <v>0</v>
      </c>
    </row>
    <row r="2" spans="1:14" s="8" customFormat="1" x14ac:dyDescent="0.25">
      <c r="B2" s="10">
        <v>43586</v>
      </c>
      <c r="C2" s="10">
        <v>43617</v>
      </c>
      <c r="D2" s="10">
        <v>43647</v>
      </c>
      <c r="E2" s="10">
        <v>43678</v>
      </c>
      <c r="F2" s="10">
        <v>43709</v>
      </c>
      <c r="G2" s="10">
        <v>43739</v>
      </c>
      <c r="H2" s="10">
        <v>43770</v>
      </c>
      <c r="I2" s="10">
        <v>43800</v>
      </c>
      <c r="J2" s="10">
        <v>43831</v>
      </c>
      <c r="K2" s="10">
        <v>43862</v>
      </c>
      <c r="L2" s="10">
        <v>43891</v>
      </c>
      <c r="M2" s="10">
        <v>43922</v>
      </c>
    </row>
    <row r="3" spans="1:14" x14ac:dyDescent="0.25">
      <c r="A3" s="5" t="s">
        <v>11</v>
      </c>
      <c r="B3" s="3">
        <v>7.2110000000000003</v>
      </c>
      <c r="C3" s="3">
        <v>5.8920000000000003</v>
      </c>
      <c r="D3" s="3">
        <v>6.4939999999999998</v>
      </c>
      <c r="E3" s="3">
        <v>4.1399999999999997</v>
      </c>
      <c r="F3" s="3">
        <v>7.2460000000000004</v>
      </c>
      <c r="G3" s="3">
        <v>7.7240000000000002</v>
      </c>
      <c r="H3" s="3">
        <v>8.0050000000000008</v>
      </c>
      <c r="I3" s="3">
        <v>8.282</v>
      </c>
      <c r="J3" s="3">
        <v>3.3260000000000001</v>
      </c>
      <c r="K3" s="3">
        <v>3.08</v>
      </c>
      <c r="L3" s="3">
        <v>5.069</v>
      </c>
      <c r="M3" s="3">
        <v>3.702</v>
      </c>
    </row>
    <row r="4" spans="1:14" x14ac:dyDescent="0.25">
      <c r="A4" s="5" t="s">
        <v>10</v>
      </c>
      <c r="B4" s="3">
        <v>44.862000000000002</v>
      </c>
      <c r="C4" s="3">
        <v>39.753</v>
      </c>
      <c r="D4" s="3">
        <v>40.039000000000001</v>
      </c>
      <c r="E4" s="3">
        <v>31.669</v>
      </c>
      <c r="F4" s="3">
        <v>41.463000000000001</v>
      </c>
      <c r="G4" s="3">
        <v>44.853000000000002</v>
      </c>
      <c r="H4" s="3">
        <v>49.64</v>
      </c>
      <c r="I4" s="3">
        <v>48.777999999999999</v>
      </c>
      <c r="J4" s="3">
        <v>31.42</v>
      </c>
      <c r="K4" s="3">
        <v>37.826000000000001</v>
      </c>
      <c r="L4" s="3">
        <v>42.603999999999999</v>
      </c>
      <c r="M4" s="3">
        <v>31.164000000000001</v>
      </c>
    </row>
    <row r="5" spans="1:14" x14ac:dyDescent="0.25">
      <c r="A5" s="5" t="s">
        <v>9</v>
      </c>
      <c r="B5" s="3">
        <v>149</v>
      </c>
      <c r="C5" s="3">
        <v>149</v>
      </c>
      <c r="D5" s="3">
        <v>149</v>
      </c>
      <c r="E5" s="3">
        <v>149</v>
      </c>
      <c r="F5" s="3">
        <v>149</v>
      </c>
      <c r="G5" s="3">
        <v>149</v>
      </c>
      <c r="H5" s="3">
        <v>149</v>
      </c>
      <c r="I5" s="3">
        <v>149</v>
      </c>
      <c r="J5" s="3">
        <v>149</v>
      </c>
      <c r="K5" s="3">
        <v>149</v>
      </c>
      <c r="L5" s="3">
        <v>149</v>
      </c>
      <c r="M5" s="3">
        <v>149</v>
      </c>
    </row>
    <row r="6" spans="1:14" x14ac:dyDescent="0.25">
      <c r="A6" s="5" t="s">
        <v>8</v>
      </c>
      <c r="B6" s="3">
        <v>183.6</v>
      </c>
      <c r="C6" s="3">
        <v>130.03</v>
      </c>
      <c r="D6" s="3">
        <v>136.5</v>
      </c>
      <c r="E6" s="3">
        <v>105.8</v>
      </c>
      <c r="F6" s="3">
        <v>184.46</v>
      </c>
      <c r="G6" s="3">
        <v>219.02</v>
      </c>
      <c r="H6" s="3">
        <v>240.19</v>
      </c>
      <c r="I6" s="3">
        <v>219.45</v>
      </c>
      <c r="J6" s="3">
        <v>155.94999999999999</v>
      </c>
      <c r="K6" s="3">
        <v>158.97</v>
      </c>
      <c r="L6" s="3">
        <v>212.54</v>
      </c>
      <c r="M6" s="3">
        <v>243.21</v>
      </c>
    </row>
    <row r="7" spans="1:14" x14ac:dyDescent="0.25">
      <c r="A7" s="6" t="s">
        <v>7</v>
      </c>
      <c r="B7" s="4">
        <v>911.8</v>
      </c>
      <c r="C7" s="4">
        <v>911.8</v>
      </c>
      <c r="D7" s="4">
        <v>911.8</v>
      </c>
      <c r="E7" s="4">
        <v>911.8</v>
      </c>
      <c r="F7" s="4">
        <v>911.8</v>
      </c>
      <c r="G7" s="4">
        <v>911.8</v>
      </c>
      <c r="H7" s="4">
        <v>911.8</v>
      </c>
      <c r="I7" s="4">
        <v>911.8</v>
      </c>
      <c r="J7" s="4">
        <v>911.8</v>
      </c>
      <c r="K7" s="4">
        <v>911.8</v>
      </c>
      <c r="L7" s="4">
        <v>911.8</v>
      </c>
      <c r="M7" s="4">
        <v>911.8</v>
      </c>
    </row>
    <row r="8" spans="1:14" x14ac:dyDescent="0.25">
      <c r="A8" s="6" t="s">
        <v>6</v>
      </c>
      <c r="B8" s="4">
        <v>77.88</v>
      </c>
      <c r="C8" s="4">
        <v>77.88</v>
      </c>
      <c r="D8" s="4">
        <v>77.88</v>
      </c>
      <c r="E8" s="4">
        <v>77.88</v>
      </c>
      <c r="F8" s="4">
        <v>77.88</v>
      </c>
      <c r="G8" s="4">
        <v>77.88</v>
      </c>
      <c r="H8" s="4">
        <v>77.88</v>
      </c>
      <c r="I8" s="4">
        <v>77.88</v>
      </c>
      <c r="J8" s="4">
        <v>77.88</v>
      </c>
      <c r="K8" s="4">
        <v>77.88</v>
      </c>
      <c r="L8" s="4">
        <v>77.88</v>
      </c>
      <c r="M8" s="4">
        <v>77.88</v>
      </c>
    </row>
    <row r="9" spans="1:14" x14ac:dyDescent="0.25">
      <c r="A9" s="6" t="s">
        <v>5</v>
      </c>
      <c r="B9" s="4">
        <v>406.26</v>
      </c>
      <c r="C9" s="4">
        <v>406.26</v>
      </c>
      <c r="D9" s="4">
        <v>406.26</v>
      </c>
      <c r="E9" s="4">
        <v>406.26</v>
      </c>
      <c r="F9" s="4">
        <v>406.26</v>
      </c>
      <c r="G9" s="4">
        <v>406.26</v>
      </c>
      <c r="H9" s="4">
        <v>406.26</v>
      </c>
      <c r="I9" s="4">
        <v>406.26</v>
      </c>
      <c r="J9" s="4">
        <v>406.26</v>
      </c>
      <c r="K9" s="4">
        <v>406.26</v>
      </c>
      <c r="L9" s="4">
        <v>406.26</v>
      </c>
      <c r="M9" s="4">
        <v>406.26</v>
      </c>
    </row>
    <row r="10" spans="1:14" x14ac:dyDescent="0.25">
      <c r="A10" s="6" t="s">
        <v>4</v>
      </c>
      <c r="B10" s="4">
        <v>248.79</v>
      </c>
      <c r="C10" s="4">
        <v>248.79</v>
      </c>
      <c r="D10" s="4">
        <v>248.79</v>
      </c>
      <c r="E10" s="4">
        <v>248.79</v>
      </c>
      <c r="F10" s="4">
        <v>248.79</v>
      </c>
      <c r="G10" s="4">
        <v>248.79</v>
      </c>
      <c r="H10" s="4">
        <v>248.79</v>
      </c>
      <c r="I10" s="4">
        <v>248.79</v>
      </c>
      <c r="J10" s="4">
        <v>248.79</v>
      </c>
      <c r="K10" s="4">
        <v>248.79</v>
      </c>
      <c r="L10" s="4">
        <v>248.79</v>
      </c>
      <c r="M10" s="4">
        <v>248.79</v>
      </c>
    </row>
    <row r="11" spans="1:14" x14ac:dyDescent="0.25">
      <c r="A11" s="6" t="s">
        <v>3</v>
      </c>
      <c r="B11" s="4">
        <v>15.26</v>
      </c>
      <c r="C11" s="4">
        <v>15.26</v>
      </c>
      <c r="D11" s="4">
        <v>15.26</v>
      </c>
      <c r="E11" s="4">
        <v>15.26</v>
      </c>
      <c r="F11" s="4">
        <v>15.26</v>
      </c>
      <c r="G11" s="4">
        <v>15.26</v>
      </c>
      <c r="H11" s="4">
        <v>15.26</v>
      </c>
      <c r="I11" s="4">
        <v>15.26</v>
      </c>
      <c r="J11" s="4">
        <v>15.26</v>
      </c>
      <c r="K11" s="4">
        <v>15.26</v>
      </c>
      <c r="L11" s="4">
        <v>15.26</v>
      </c>
      <c r="M11" s="4">
        <v>15.26</v>
      </c>
    </row>
    <row r="12" spans="1:14" x14ac:dyDescent="0.25">
      <c r="A12" s="7" t="s">
        <v>12</v>
      </c>
      <c r="B12" s="11">
        <f>B3*(B7+B9)</f>
        <v>9504.5306600000004</v>
      </c>
      <c r="C12" s="11">
        <f t="shared" ref="C12:M13" si="0">C3*(C7+C9)</f>
        <v>7766.0095200000005</v>
      </c>
      <c r="D12" s="11">
        <f t="shared" si="0"/>
        <v>8559.48164</v>
      </c>
      <c r="E12" s="11">
        <f t="shared" si="0"/>
        <v>5456.768399999999</v>
      </c>
      <c r="F12" s="11">
        <f t="shared" si="0"/>
        <v>9550.6627600000011</v>
      </c>
      <c r="G12" s="11">
        <f t="shared" si="0"/>
        <v>10180.69544</v>
      </c>
      <c r="H12" s="11">
        <f t="shared" si="0"/>
        <v>10551.070300000001</v>
      </c>
      <c r="I12" s="11">
        <f t="shared" si="0"/>
        <v>10916.172919999999</v>
      </c>
      <c r="J12" s="11">
        <f t="shared" si="0"/>
        <v>4383.8675599999997</v>
      </c>
      <c r="K12" s="11">
        <f t="shared" si="0"/>
        <v>4059.6248000000001</v>
      </c>
      <c r="L12" s="11">
        <f t="shared" si="0"/>
        <v>6681.2461399999993</v>
      </c>
      <c r="M12" s="11">
        <f t="shared" si="0"/>
        <v>4879.4581199999993</v>
      </c>
    </row>
    <row r="13" spans="1:14" x14ac:dyDescent="0.25">
      <c r="A13" s="7" t="s">
        <v>13</v>
      </c>
      <c r="B13" s="11">
        <f>B4*(B8+B10)</f>
        <v>14655.069539999999</v>
      </c>
      <c r="C13" s="11">
        <f t="shared" si="0"/>
        <v>12986.112509999999</v>
      </c>
      <c r="D13" s="11">
        <f t="shared" si="0"/>
        <v>13079.540129999999</v>
      </c>
      <c r="E13" s="11">
        <f t="shared" si="0"/>
        <v>10345.31223</v>
      </c>
      <c r="F13" s="11">
        <f t="shared" si="0"/>
        <v>13544.718209999999</v>
      </c>
      <c r="G13" s="11">
        <f t="shared" si="0"/>
        <v>14652.129509999999</v>
      </c>
      <c r="H13" s="11">
        <f t="shared" si="0"/>
        <v>16215.898799999999</v>
      </c>
      <c r="I13" s="11">
        <f t="shared" si="0"/>
        <v>15934.309259999998</v>
      </c>
      <c r="J13" s="11">
        <f t="shared" si="0"/>
        <v>10263.971399999999</v>
      </c>
      <c r="K13" s="11">
        <f t="shared" si="0"/>
        <v>12356.619419999999</v>
      </c>
      <c r="L13" s="11">
        <f t="shared" si="0"/>
        <v>13917.448679999998</v>
      </c>
      <c r="M13" s="11">
        <f t="shared" si="0"/>
        <v>10180.343879999999</v>
      </c>
    </row>
    <row r="14" spans="1:14" x14ac:dyDescent="0.25">
      <c r="A14" s="7" t="s">
        <v>14</v>
      </c>
      <c r="B14" s="11">
        <f>B11*MAX(B5,B6)</f>
        <v>2801.7359999999999</v>
      </c>
      <c r="C14" s="11">
        <f t="shared" ref="C14:M14" si="1">C11*MAX(C5,C6)</f>
        <v>2273.7399999999998</v>
      </c>
      <c r="D14" s="11">
        <f t="shared" si="1"/>
        <v>2273.7399999999998</v>
      </c>
      <c r="E14" s="11">
        <f t="shared" si="1"/>
        <v>2273.7399999999998</v>
      </c>
      <c r="F14" s="11">
        <f t="shared" si="1"/>
        <v>2814.8596000000002</v>
      </c>
      <c r="G14" s="11">
        <f t="shared" si="1"/>
        <v>3342.2452000000003</v>
      </c>
      <c r="H14" s="11">
        <f t="shared" si="1"/>
        <v>3665.2993999999999</v>
      </c>
      <c r="I14" s="11">
        <f t="shared" si="1"/>
        <v>3348.8069999999998</v>
      </c>
      <c r="J14" s="11">
        <f t="shared" si="1"/>
        <v>2379.7969999999996</v>
      </c>
      <c r="K14" s="11">
        <f t="shared" si="1"/>
        <v>2425.8822</v>
      </c>
      <c r="L14" s="11">
        <f t="shared" si="1"/>
        <v>3243.3604</v>
      </c>
      <c r="M14" s="11">
        <f t="shared" si="1"/>
        <v>3711.3845999999999</v>
      </c>
    </row>
    <row r="15" spans="1:14" x14ac:dyDescent="0.25">
      <c r="A15" s="7" t="s">
        <v>15</v>
      </c>
      <c r="B15" s="12">
        <f>SUM(B12:B14)</f>
        <v>26961.336200000002</v>
      </c>
      <c r="C15" s="12">
        <f t="shared" ref="C15:M15" si="2">SUM(C12:C14)</f>
        <v>23025.862029999997</v>
      </c>
      <c r="D15" s="12">
        <f t="shared" si="2"/>
        <v>23912.761769999997</v>
      </c>
      <c r="E15" s="12">
        <f t="shared" si="2"/>
        <v>18075.820629999998</v>
      </c>
      <c r="F15" s="12">
        <f t="shared" si="2"/>
        <v>25910.240569999998</v>
      </c>
      <c r="G15" s="12">
        <f t="shared" si="2"/>
        <v>28175.07015</v>
      </c>
      <c r="H15" s="12">
        <f t="shared" si="2"/>
        <v>30432.268500000002</v>
      </c>
      <c r="I15" s="12">
        <f t="shared" si="2"/>
        <v>30199.28918</v>
      </c>
      <c r="J15" s="12">
        <f t="shared" si="2"/>
        <v>17027.635959999996</v>
      </c>
      <c r="K15" s="12">
        <f t="shared" si="2"/>
        <v>18842.126420000001</v>
      </c>
      <c r="L15" s="12">
        <f t="shared" si="2"/>
        <v>23842.055219999998</v>
      </c>
      <c r="M15" s="12">
        <f t="shared" si="2"/>
        <v>18771.186599999997</v>
      </c>
      <c r="N15" s="16">
        <f>SUM(B15:M15)</f>
        <v>285175.65323</v>
      </c>
    </row>
    <row r="16" spans="1:14" x14ac:dyDescent="0.25">
      <c r="A16" s="8"/>
    </row>
    <row r="17" spans="1:15" x14ac:dyDescent="0.25">
      <c r="A17" s="13" t="s">
        <v>16</v>
      </c>
    </row>
    <row r="18" spans="1:15" x14ac:dyDescent="0.25">
      <c r="A18" s="8"/>
      <c r="B18" s="10">
        <v>43586</v>
      </c>
      <c r="C18" s="10">
        <v>43617</v>
      </c>
      <c r="D18" s="10">
        <v>43647</v>
      </c>
      <c r="E18" s="10">
        <v>43678</v>
      </c>
      <c r="F18" s="10">
        <v>43709</v>
      </c>
      <c r="G18" s="10">
        <v>43739</v>
      </c>
      <c r="H18" s="10">
        <v>43770</v>
      </c>
      <c r="I18" s="10">
        <v>43800</v>
      </c>
      <c r="J18" s="10">
        <v>43831</v>
      </c>
      <c r="K18" s="10">
        <v>43862</v>
      </c>
      <c r="L18" s="10">
        <v>43891</v>
      </c>
      <c r="M18" s="10">
        <v>43922</v>
      </c>
    </row>
    <row r="19" spans="1:15" x14ac:dyDescent="0.25">
      <c r="A19" s="5" t="s">
        <v>11</v>
      </c>
      <c r="B19" s="3">
        <v>7.2110000000000003</v>
      </c>
      <c r="C19" s="3">
        <v>5.8920000000000003</v>
      </c>
      <c r="D19" s="3">
        <v>6.4939999999999998</v>
      </c>
      <c r="E19" s="3">
        <v>4.1399999999999997</v>
      </c>
      <c r="F19" s="3">
        <v>7.2460000000000004</v>
      </c>
      <c r="G19" s="3">
        <v>7.7240000000000002</v>
      </c>
      <c r="H19" s="3">
        <v>8.0050000000000008</v>
      </c>
      <c r="I19" s="3">
        <v>8.282</v>
      </c>
      <c r="J19" s="3">
        <v>3.3260000000000001</v>
      </c>
      <c r="K19" s="3">
        <v>3.08</v>
      </c>
      <c r="L19" s="3">
        <v>5.069</v>
      </c>
      <c r="M19" s="3">
        <v>3.702</v>
      </c>
    </row>
    <row r="20" spans="1:15" x14ac:dyDescent="0.25">
      <c r="A20" s="5" t="s">
        <v>10</v>
      </c>
      <c r="B20" s="3">
        <v>44.862000000000002</v>
      </c>
      <c r="C20" s="3">
        <v>39.753</v>
      </c>
      <c r="D20" s="3">
        <v>40.039000000000001</v>
      </c>
      <c r="E20" s="3">
        <v>31.669</v>
      </c>
      <c r="F20" s="3">
        <v>41.463000000000001</v>
      </c>
      <c r="G20" s="3">
        <v>44.853000000000002</v>
      </c>
      <c r="H20" s="3">
        <v>49.64</v>
      </c>
      <c r="I20" s="3">
        <v>48.777999999999999</v>
      </c>
      <c r="J20" s="3">
        <v>31.42</v>
      </c>
      <c r="K20" s="3">
        <v>37.826000000000001</v>
      </c>
      <c r="L20" s="3">
        <v>42.603999999999999</v>
      </c>
      <c r="M20" s="3">
        <v>31.164000000000001</v>
      </c>
    </row>
    <row r="21" spans="1:15" x14ac:dyDescent="0.25">
      <c r="A21" s="5" t="s">
        <v>20</v>
      </c>
      <c r="B21" s="14">
        <v>162.4</v>
      </c>
      <c r="C21" s="14">
        <v>130.03</v>
      </c>
      <c r="D21" s="14">
        <v>136.51</v>
      </c>
      <c r="E21" s="14">
        <v>105.84</v>
      </c>
      <c r="F21" s="14">
        <v>177.55</v>
      </c>
      <c r="G21" s="14">
        <v>180.14</v>
      </c>
      <c r="H21" s="14">
        <v>204.76</v>
      </c>
      <c r="I21" s="14">
        <v>197.42</v>
      </c>
      <c r="J21" s="14">
        <v>139.1</v>
      </c>
      <c r="K21" s="14">
        <v>66.959999999999994</v>
      </c>
      <c r="L21" s="14">
        <v>155.52000000000001</v>
      </c>
      <c r="M21" s="14">
        <v>173.66</v>
      </c>
    </row>
    <row r="22" spans="1:15" x14ac:dyDescent="0.25">
      <c r="A22" s="5" t="s">
        <v>21</v>
      </c>
      <c r="B22" s="14">
        <f>MAX(B5:B6)</f>
        <v>183.6</v>
      </c>
      <c r="C22" s="14">
        <f t="shared" ref="C22:M22" si="3">MAX(C5:C6)</f>
        <v>149</v>
      </c>
      <c r="D22" s="14">
        <f t="shared" si="3"/>
        <v>149</v>
      </c>
      <c r="E22" s="14">
        <f t="shared" si="3"/>
        <v>149</v>
      </c>
      <c r="F22" s="14">
        <f t="shared" si="3"/>
        <v>184.46</v>
      </c>
      <c r="G22" s="14">
        <f t="shared" si="3"/>
        <v>219.02</v>
      </c>
      <c r="H22" s="14">
        <f t="shared" si="3"/>
        <v>240.19</v>
      </c>
      <c r="I22" s="14">
        <f t="shared" si="3"/>
        <v>219.45</v>
      </c>
      <c r="J22" s="14">
        <f t="shared" si="3"/>
        <v>155.94999999999999</v>
      </c>
      <c r="K22" s="14">
        <f t="shared" si="3"/>
        <v>158.97</v>
      </c>
      <c r="L22" s="14">
        <f t="shared" si="3"/>
        <v>212.54</v>
      </c>
      <c r="M22" s="14">
        <f t="shared" si="3"/>
        <v>243.21</v>
      </c>
    </row>
    <row r="23" spans="1:15" x14ac:dyDescent="0.25">
      <c r="A23" s="6" t="s">
        <v>19</v>
      </c>
      <c r="B23" s="4">
        <v>77.88</v>
      </c>
      <c r="C23" s="4">
        <v>77.88</v>
      </c>
      <c r="D23" s="4">
        <v>77.88</v>
      </c>
      <c r="E23" s="4">
        <v>77.88</v>
      </c>
      <c r="F23" s="4">
        <v>77.88</v>
      </c>
      <c r="G23" s="4">
        <v>77.88</v>
      </c>
      <c r="H23" s="4">
        <v>77.88</v>
      </c>
      <c r="I23" s="4">
        <v>77.88</v>
      </c>
      <c r="J23" s="4">
        <v>77.88</v>
      </c>
      <c r="K23" s="4">
        <v>77.88</v>
      </c>
      <c r="L23" s="4">
        <v>77.88</v>
      </c>
      <c r="M23" s="4">
        <v>77.88</v>
      </c>
    </row>
    <row r="24" spans="1:15" x14ac:dyDescent="0.25">
      <c r="A24" s="6" t="s">
        <v>5</v>
      </c>
      <c r="B24" s="4">
        <v>406.26</v>
      </c>
      <c r="C24" s="4">
        <v>406.26</v>
      </c>
      <c r="D24" s="4">
        <v>406.26</v>
      </c>
      <c r="E24" s="4">
        <v>406.26</v>
      </c>
      <c r="F24" s="4">
        <v>406.26</v>
      </c>
      <c r="G24" s="4">
        <v>406.26</v>
      </c>
      <c r="H24" s="4">
        <v>406.26</v>
      </c>
      <c r="I24" s="4">
        <v>406.26</v>
      </c>
      <c r="J24" s="4">
        <v>406.26</v>
      </c>
      <c r="K24" s="4">
        <v>406.26</v>
      </c>
      <c r="L24" s="4">
        <v>406.26</v>
      </c>
      <c r="M24" s="4">
        <v>406.26</v>
      </c>
    </row>
    <row r="25" spans="1:15" x14ac:dyDescent="0.25">
      <c r="A25" s="6" t="s">
        <v>4</v>
      </c>
      <c r="B25" s="4">
        <v>248.79</v>
      </c>
      <c r="C25" s="4">
        <v>248.79</v>
      </c>
      <c r="D25" s="4">
        <v>248.79</v>
      </c>
      <c r="E25" s="4">
        <v>248.79</v>
      </c>
      <c r="F25" s="4">
        <v>248.79</v>
      </c>
      <c r="G25" s="4">
        <v>248.79</v>
      </c>
      <c r="H25" s="4">
        <v>248.79</v>
      </c>
      <c r="I25" s="4">
        <v>248.79</v>
      </c>
      <c r="J25" s="4">
        <v>248.79</v>
      </c>
      <c r="K25" s="4">
        <v>248.79</v>
      </c>
      <c r="L25" s="4">
        <v>248.79</v>
      </c>
      <c r="M25" s="4">
        <v>248.79</v>
      </c>
    </row>
    <row r="26" spans="1:15" x14ac:dyDescent="0.25">
      <c r="A26" s="6" t="s">
        <v>18</v>
      </c>
      <c r="B26" s="4">
        <v>34.29</v>
      </c>
      <c r="C26" s="4">
        <v>34.29</v>
      </c>
      <c r="D26" s="4">
        <v>34.29</v>
      </c>
      <c r="E26" s="4">
        <v>34.29</v>
      </c>
      <c r="F26" s="4">
        <v>34.29</v>
      </c>
      <c r="G26" s="4">
        <v>34.29</v>
      </c>
      <c r="H26" s="4">
        <v>34.29</v>
      </c>
      <c r="I26" s="4">
        <v>34.29</v>
      </c>
      <c r="J26" s="4">
        <v>34.29</v>
      </c>
      <c r="K26" s="4">
        <v>34.29</v>
      </c>
      <c r="L26" s="4">
        <v>34.29</v>
      </c>
      <c r="M26" s="4">
        <v>34.29</v>
      </c>
    </row>
    <row r="27" spans="1:15" x14ac:dyDescent="0.25">
      <c r="A27" s="6" t="s">
        <v>17</v>
      </c>
      <c r="B27" s="4">
        <v>15.26</v>
      </c>
      <c r="C27" s="4">
        <v>15.26</v>
      </c>
      <c r="D27" s="4">
        <v>15.26</v>
      </c>
      <c r="E27" s="4">
        <v>15.26</v>
      </c>
      <c r="F27" s="4">
        <v>15.26</v>
      </c>
      <c r="G27" s="4">
        <v>15.26</v>
      </c>
      <c r="H27" s="4">
        <v>15.26</v>
      </c>
      <c r="I27" s="4">
        <v>15.26</v>
      </c>
      <c r="J27" s="4">
        <v>15.26</v>
      </c>
      <c r="K27" s="4">
        <v>15.26</v>
      </c>
      <c r="L27" s="4">
        <v>15.26</v>
      </c>
      <c r="M27" s="4">
        <v>15.26</v>
      </c>
    </row>
    <row r="28" spans="1:15" x14ac:dyDescent="0.25">
      <c r="A28" s="7" t="s">
        <v>12</v>
      </c>
      <c r="B28" s="11">
        <f>B19*(B23+B24)</f>
        <v>3491.1335400000003</v>
      </c>
      <c r="C28" s="11">
        <f t="shared" ref="C28:M28" si="4">C19*(C23+C24)</f>
        <v>2852.5528800000002</v>
      </c>
      <c r="D28" s="11">
        <f t="shared" si="4"/>
        <v>3144.0051599999997</v>
      </c>
      <c r="E28" s="11">
        <f t="shared" si="4"/>
        <v>2004.3395999999998</v>
      </c>
      <c r="F28" s="11">
        <f t="shared" si="4"/>
        <v>3508.0784400000002</v>
      </c>
      <c r="G28" s="11">
        <f t="shared" si="4"/>
        <v>3739.4973599999998</v>
      </c>
      <c r="H28" s="11">
        <f t="shared" si="4"/>
        <v>3875.5407000000005</v>
      </c>
      <c r="I28" s="11">
        <f t="shared" si="4"/>
        <v>4009.6474800000001</v>
      </c>
      <c r="J28" s="11">
        <f t="shared" si="4"/>
        <v>1610.24964</v>
      </c>
      <c r="K28" s="11">
        <f t="shared" si="4"/>
        <v>1491.1512</v>
      </c>
      <c r="L28" s="11">
        <f t="shared" si="4"/>
        <v>2454.1056599999997</v>
      </c>
      <c r="M28" s="11">
        <f t="shared" si="4"/>
        <v>1792.28628</v>
      </c>
    </row>
    <row r="29" spans="1:15" x14ac:dyDescent="0.25">
      <c r="A29" s="7" t="s">
        <v>13</v>
      </c>
      <c r="B29" s="11">
        <f t="shared" ref="B29:M29" si="5">B20*(B23+B25)</f>
        <v>14655.069539999999</v>
      </c>
      <c r="C29" s="11">
        <f t="shared" si="5"/>
        <v>12986.112509999999</v>
      </c>
      <c r="D29" s="11">
        <f t="shared" si="5"/>
        <v>13079.540129999999</v>
      </c>
      <c r="E29" s="11">
        <f t="shared" si="5"/>
        <v>10345.31223</v>
      </c>
      <c r="F29" s="11">
        <f t="shared" si="5"/>
        <v>13544.718209999999</v>
      </c>
      <c r="G29" s="11">
        <f t="shared" si="5"/>
        <v>14652.129509999999</v>
      </c>
      <c r="H29" s="11">
        <f t="shared" si="5"/>
        <v>16215.898799999999</v>
      </c>
      <c r="I29" s="11">
        <f t="shared" si="5"/>
        <v>15934.309259999998</v>
      </c>
      <c r="J29" s="11">
        <f t="shared" si="5"/>
        <v>10263.971399999999</v>
      </c>
      <c r="K29" s="11">
        <f t="shared" si="5"/>
        <v>12356.619419999999</v>
      </c>
      <c r="L29" s="11">
        <f t="shared" si="5"/>
        <v>13917.448679999998</v>
      </c>
      <c r="M29" s="11">
        <f t="shared" si="5"/>
        <v>10180.343879999999</v>
      </c>
    </row>
    <row r="30" spans="1:15" x14ac:dyDescent="0.25">
      <c r="A30" s="7" t="s">
        <v>14</v>
      </c>
      <c r="B30" s="11">
        <f>(B21*B26+B22*B27)</f>
        <v>8370.4320000000007</v>
      </c>
      <c r="C30" s="11">
        <f t="shared" ref="C30:M30" si="6">(C21*C26+C22*C27)</f>
        <v>6732.4686999999994</v>
      </c>
      <c r="D30" s="11">
        <f t="shared" si="6"/>
        <v>6954.6678999999995</v>
      </c>
      <c r="E30" s="11">
        <f t="shared" si="6"/>
        <v>5902.9935999999998</v>
      </c>
      <c r="F30" s="11">
        <f t="shared" si="6"/>
        <v>8903.0491000000002</v>
      </c>
      <c r="G30" s="11">
        <f t="shared" si="6"/>
        <v>9519.2458000000006</v>
      </c>
      <c r="H30" s="11">
        <f t="shared" si="6"/>
        <v>10686.519799999998</v>
      </c>
      <c r="I30" s="11">
        <f t="shared" si="6"/>
        <v>10118.3388</v>
      </c>
      <c r="J30" s="11">
        <f t="shared" si="6"/>
        <v>7149.5359999999991</v>
      </c>
      <c r="K30" s="11">
        <f t="shared" si="6"/>
        <v>4721.9405999999999</v>
      </c>
      <c r="L30" s="11">
        <f t="shared" si="6"/>
        <v>8576.1412</v>
      </c>
      <c r="M30" s="11">
        <f t="shared" si="6"/>
        <v>9666.1859999999997</v>
      </c>
    </row>
    <row r="31" spans="1:15" x14ac:dyDescent="0.25">
      <c r="A31" s="7" t="s">
        <v>15</v>
      </c>
      <c r="B31" s="12">
        <f>SUM(B28:B30)</f>
        <v>26516.63508</v>
      </c>
      <c r="C31" s="12">
        <f t="shared" ref="C31:M31" si="7">SUM(C28:C30)</f>
        <v>22571.13409</v>
      </c>
      <c r="D31" s="12">
        <f t="shared" si="7"/>
        <v>23178.213189999999</v>
      </c>
      <c r="E31" s="12">
        <f t="shared" si="7"/>
        <v>18252.645429999997</v>
      </c>
      <c r="F31" s="12">
        <f t="shared" si="7"/>
        <v>25955.84575</v>
      </c>
      <c r="G31" s="12">
        <f t="shared" si="7"/>
        <v>27910.872670000001</v>
      </c>
      <c r="H31" s="12">
        <f t="shared" si="7"/>
        <v>30777.959299999999</v>
      </c>
      <c r="I31" s="12">
        <f t="shared" si="7"/>
        <v>30062.295539999999</v>
      </c>
      <c r="J31" s="12">
        <f t="shared" si="7"/>
        <v>19023.757039999997</v>
      </c>
      <c r="K31" s="12">
        <f t="shared" si="7"/>
        <v>18569.711219999997</v>
      </c>
      <c r="L31" s="12">
        <f t="shared" si="7"/>
        <v>24947.695539999997</v>
      </c>
      <c r="M31" s="12">
        <f t="shared" si="7"/>
        <v>21638.816159999998</v>
      </c>
      <c r="N31" s="16">
        <f>SUM(B31:M31)</f>
        <v>289405.58100999997</v>
      </c>
      <c r="O31" s="36">
        <f>N31/N15-1</f>
        <v>1.4832710058135357E-2</v>
      </c>
    </row>
    <row r="33" spans="1:15" x14ac:dyDescent="0.25">
      <c r="A33" s="8" t="s">
        <v>22</v>
      </c>
      <c r="B33" s="10">
        <v>43586</v>
      </c>
      <c r="C33" s="10">
        <v>43617</v>
      </c>
      <c r="D33" s="10">
        <v>43647</v>
      </c>
      <c r="E33" s="10">
        <v>43678</v>
      </c>
      <c r="F33" s="10">
        <v>43709</v>
      </c>
      <c r="G33" s="10">
        <v>43739</v>
      </c>
      <c r="H33" s="10">
        <v>43770</v>
      </c>
      <c r="I33" s="10">
        <v>43800</v>
      </c>
      <c r="J33" s="10">
        <v>43831</v>
      </c>
      <c r="K33" s="10">
        <v>43862</v>
      </c>
      <c r="L33" s="10">
        <v>43891</v>
      </c>
      <c r="M33" s="10">
        <v>43922</v>
      </c>
    </row>
    <row r="34" spans="1:15" x14ac:dyDescent="0.25">
      <c r="A34" s="5" t="s">
        <v>8</v>
      </c>
      <c r="B34" s="3">
        <f>B6</f>
        <v>183.6</v>
      </c>
      <c r="C34" s="3">
        <f t="shared" ref="C34:M34" si="8">C6</f>
        <v>130.03</v>
      </c>
      <c r="D34" s="3">
        <f t="shared" si="8"/>
        <v>136.5</v>
      </c>
      <c r="E34" s="3">
        <f t="shared" si="8"/>
        <v>105.8</v>
      </c>
      <c r="F34" s="3">
        <f t="shared" si="8"/>
        <v>184.46</v>
      </c>
      <c r="G34" s="3">
        <f t="shared" si="8"/>
        <v>219.02</v>
      </c>
      <c r="H34" s="3">
        <f t="shared" si="8"/>
        <v>240.19</v>
      </c>
      <c r="I34" s="3">
        <f t="shared" si="8"/>
        <v>219.45</v>
      </c>
      <c r="J34" s="3">
        <f t="shared" si="8"/>
        <v>155.94999999999999</v>
      </c>
      <c r="K34" s="3">
        <f t="shared" si="8"/>
        <v>158.97</v>
      </c>
      <c r="L34" s="3">
        <f t="shared" si="8"/>
        <v>212.54</v>
      </c>
      <c r="M34" s="3">
        <f t="shared" si="8"/>
        <v>243.21</v>
      </c>
    </row>
    <row r="35" spans="1:15" x14ac:dyDescent="0.25">
      <c r="A35" s="5" t="s">
        <v>24</v>
      </c>
      <c r="B35" s="3">
        <f>B5</f>
        <v>149</v>
      </c>
      <c r="C35" s="3">
        <f t="shared" ref="C35:M35" si="9">C5</f>
        <v>149</v>
      </c>
      <c r="D35" s="3">
        <f t="shared" si="9"/>
        <v>149</v>
      </c>
      <c r="E35" s="3">
        <f t="shared" si="9"/>
        <v>149</v>
      </c>
      <c r="F35" s="3">
        <f t="shared" si="9"/>
        <v>149</v>
      </c>
      <c r="G35" s="3">
        <f t="shared" si="9"/>
        <v>149</v>
      </c>
      <c r="H35" s="3">
        <f t="shared" si="9"/>
        <v>149</v>
      </c>
      <c r="I35" s="3">
        <f t="shared" si="9"/>
        <v>149</v>
      </c>
      <c r="J35" s="3">
        <f t="shared" si="9"/>
        <v>149</v>
      </c>
      <c r="K35" s="3">
        <f t="shared" si="9"/>
        <v>149</v>
      </c>
      <c r="L35" s="3">
        <f t="shared" si="9"/>
        <v>149</v>
      </c>
      <c r="M35" s="3">
        <f t="shared" si="9"/>
        <v>149</v>
      </c>
    </row>
    <row r="36" spans="1:15" x14ac:dyDescent="0.25">
      <c r="A36" s="6" t="s">
        <v>3</v>
      </c>
      <c r="B36" s="4">
        <v>15.26</v>
      </c>
      <c r="C36" s="4">
        <v>15.26</v>
      </c>
      <c r="D36" s="4">
        <v>15.26</v>
      </c>
      <c r="E36" s="4">
        <v>15.26</v>
      </c>
      <c r="F36" s="4">
        <v>15.26</v>
      </c>
      <c r="G36" s="4">
        <v>15.26</v>
      </c>
      <c r="H36" s="4">
        <v>15.26</v>
      </c>
      <c r="I36" s="4">
        <v>15.26</v>
      </c>
      <c r="J36" s="4">
        <v>15.26</v>
      </c>
      <c r="K36" s="4">
        <v>15.26</v>
      </c>
      <c r="L36" s="4">
        <v>15.26</v>
      </c>
      <c r="M36" s="4">
        <v>15.26</v>
      </c>
    </row>
    <row r="37" spans="1:15" x14ac:dyDescent="0.25">
      <c r="A37" s="7" t="s">
        <v>15</v>
      </c>
      <c r="B37" s="18">
        <f>MAX(B34:B35)*B36+IF(B34&gt;1.05*B35,2*B36*(B34-B35),0)</f>
        <v>3857.7279999999996</v>
      </c>
      <c r="C37" s="18">
        <f t="shared" ref="C37:M37" si="10">MAX(C34:C35)*C36+IF(C34&gt;1.05*C35,2*C36*(C34-C35),0)</f>
        <v>2273.7399999999998</v>
      </c>
      <c r="D37" s="18">
        <f t="shared" si="10"/>
        <v>2273.7399999999998</v>
      </c>
      <c r="E37" s="18">
        <f t="shared" si="10"/>
        <v>2273.7399999999998</v>
      </c>
      <c r="F37" s="18">
        <f t="shared" si="10"/>
        <v>3897.0988000000007</v>
      </c>
      <c r="G37" s="18">
        <f t="shared" si="10"/>
        <v>5479.2556000000004</v>
      </c>
      <c r="H37" s="18">
        <f t="shared" si="10"/>
        <v>6448.4182000000001</v>
      </c>
      <c r="I37" s="18">
        <f t="shared" si="10"/>
        <v>5498.9409999999989</v>
      </c>
      <c r="J37" s="18">
        <f t="shared" si="10"/>
        <v>2379.7969999999996</v>
      </c>
      <c r="K37" s="18">
        <f t="shared" si="10"/>
        <v>2730.1666</v>
      </c>
      <c r="L37" s="18">
        <f t="shared" si="10"/>
        <v>5182.6012000000001</v>
      </c>
      <c r="M37" s="18">
        <f t="shared" si="10"/>
        <v>6586.6738000000005</v>
      </c>
      <c r="N37" s="16">
        <f>SUM(B37:M37)</f>
        <v>48881.900199999989</v>
      </c>
    </row>
    <row r="38" spans="1:15" x14ac:dyDescent="0.25">
      <c r="A38" s="19" t="s">
        <v>23</v>
      </c>
      <c r="B38" s="20">
        <f>B37-MAX(B34:B35)*B36</f>
        <v>1055.9919999999997</v>
      </c>
      <c r="C38" s="20">
        <f t="shared" ref="C38:M38" si="11">C37-MAX(C34:C35)*C36</f>
        <v>0</v>
      </c>
      <c r="D38" s="20">
        <f t="shared" si="11"/>
        <v>0</v>
      </c>
      <c r="E38" s="20">
        <f t="shared" si="11"/>
        <v>0</v>
      </c>
      <c r="F38" s="20">
        <f t="shared" si="11"/>
        <v>1082.2392000000004</v>
      </c>
      <c r="G38" s="20">
        <f t="shared" si="11"/>
        <v>2137.0104000000001</v>
      </c>
      <c r="H38" s="20">
        <f t="shared" si="11"/>
        <v>2783.1188000000002</v>
      </c>
      <c r="I38" s="20">
        <f t="shared" si="11"/>
        <v>2150.1339999999991</v>
      </c>
      <c r="J38" s="20">
        <f t="shared" si="11"/>
        <v>0</v>
      </c>
      <c r="K38" s="20">
        <f t="shared" si="11"/>
        <v>304.28440000000001</v>
      </c>
      <c r="L38" s="20">
        <f t="shared" si="11"/>
        <v>1939.2408</v>
      </c>
      <c r="M38" s="20">
        <f t="shared" si="11"/>
        <v>2875.2892000000006</v>
      </c>
    </row>
    <row r="39" spans="1:15" x14ac:dyDescent="0.25">
      <c r="A39" s="21" t="s">
        <v>25</v>
      </c>
      <c r="B39" s="22">
        <v>210</v>
      </c>
      <c r="C39" s="22">
        <v>210</v>
      </c>
      <c r="D39" s="22">
        <v>210</v>
      </c>
      <c r="E39" s="22">
        <v>210</v>
      </c>
      <c r="F39" s="22">
        <v>210</v>
      </c>
      <c r="G39" s="22">
        <v>210</v>
      </c>
      <c r="H39" s="22">
        <v>210</v>
      </c>
      <c r="I39" s="22">
        <v>210</v>
      </c>
      <c r="J39" s="22">
        <v>210</v>
      </c>
      <c r="K39" s="22">
        <v>210</v>
      </c>
      <c r="L39" s="22">
        <v>210</v>
      </c>
      <c r="M39" s="22">
        <v>210</v>
      </c>
    </row>
    <row r="40" spans="1:15" x14ac:dyDescent="0.25">
      <c r="A40" s="23" t="s">
        <v>15</v>
      </c>
      <c r="B40" s="24">
        <f>MAX(B39,B34)*B36+IF(B34&gt;1.05*B39,2*(B34-B39)*B36,0)</f>
        <v>3204.6</v>
      </c>
      <c r="C40" s="24">
        <f t="shared" ref="C40:M40" si="12">MAX(C39,C34)*C36+IF(C34&gt;1.05*C39,2*(C34-C39)*C36,0)</f>
        <v>3204.6</v>
      </c>
      <c r="D40" s="24">
        <f t="shared" si="12"/>
        <v>3204.6</v>
      </c>
      <c r="E40" s="24">
        <f t="shared" si="12"/>
        <v>3204.6</v>
      </c>
      <c r="F40" s="24">
        <f t="shared" si="12"/>
        <v>3204.6</v>
      </c>
      <c r="G40" s="24">
        <f t="shared" si="12"/>
        <v>3342.2452000000003</v>
      </c>
      <c r="H40" s="24">
        <f t="shared" si="12"/>
        <v>4586.6981999999998</v>
      </c>
      <c r="I40" s="24">
        <f t="shared" si="12"/>
        <v>3348.8069999999998</v>
      </c>
      <c r="J40" s="24">
        <f t="shared" si="12"/>
        <v>3204.6</v>
      </c>
      <c r="K40" s="24">
        <f t="shared" si="12"/>
        <v>3204.6</v>
      </c>
      <c r="L40" s="24">
        <f t="shared" si="12"/>
        <v>3243.3604</v>
      </c>
      <c r="M40" s="24">
        <f t="shared" si="12"/>
        <v>4724.9538000000002</v>
      </c>
      <c r="N40" s="16">
        <f>SUM(B40:M40)</f>
        <v>41678.264600000002</v>
      </c>
      <c r="O40" s="17">
        <f>N40/N37-1</f>
        <v>-0.14736815816337656</v>
      </c>
    </row>
    <row r="41" spans="1:15" x14ac:dyDescent="0.25">
      <c r="A41" s="19" t="s">
        <v>23</v>
      </c>
      <c r="B41" s="15">
        <f>B40-MAX(B39,B34)*B36</f>
        <v>0</v>
      </c>
      <c r="C41" s="15">
        <f t="shared" ref="C41:M41" si="13">C40-MAX(C39,C34)*C36</f>
        <v>0</v>
      </c>
      <c r="D41" s="15">
        <f t="shared" si="13"/>
        <v>0</v>
      </c>
      <c r="E41" s="15">
        <f t="shared" si="13"/>
        <v>0</v>
      </c>
      <c r="F41" s="15">
        <f t="shared" si="13"/>
        <v>0</v>
      </c>
      <c r="G41" s="15">
        <f t="shared" si="13"/>
        <v>0</v>
      </c>
      <c r="H41" s="15">
        <f t="shared" si="13"/>
        <v>921.39879999999994</v>
      </c>
      <c r="I41" s="15">
        <f t="shared" si="13"/>
        <v>0</v>
      </c>
      <c r="J41" s="15">
        <f t="shared" si="13"/>
        <v>0</v>
      </c>
      <c r="K41" s="15">
        <f t="shared" si="13"/>
        <v>0</v>
      </c>
      <c r="L41" s="15">
        <f t="shared" si="13"/>
        <v>0</v>
      </c>
      <c r="M41" s="15">
        <f t="shared" si="13"/>
        <v>1013.5692000000004</v>
      </c>
    </row>
    <row r="42" spans="1:15" x14ac:dyDescent="0.25">
      <c r="A42" s="1" t="s">
        <v>26</v>
      </c>
      <c r="B42" s="1">
        <f>1.05*B35</f>
        <v>156.45000000000002</v>
      </c>
      <c r="C42" s="1">
        <f t="shared" ref="C42:M42" si="14">1.05*C35</f>
        <v>156.45000000000002</v>
      </c>
      <c r="D42" s="1">
        <f t="shared" si="14"/>
        <v>156.45000000000002</v>
      </c>
      <c r="E42" s="1">
        <f t="shared" si="14"/>
        <v>156.45000000000002</v>
      </c>
      <c r="F42" s="1">
        <f t="shared" si="14"/>
        <v>156.45000000000002</v>
      </c>
      <c r="G42" s="1">
        <f t="shared" si="14"/>
        <v>156.45000000000002</v>
      </c>
      <c r="H42" s="1">
        <f t="shared" si="14"/>
        <v>156.45000000000002</v>
      </c>
      <c r="I42" s="1">
        <f t="shared" si="14"/>
        <v>156.45000000000002</v>
      </c>
      <c r="J42" s="1">
        <f t="shared" si="14"/>
        <v>156.45000000000002</v>
      </c>
      <c r="K42" s="1">
        <f t="shared" si="14"/>
        <v>156.45000000000002</v>
      </c>
      <c r="L42" s="1">
        <f t="shared" si="14"/>
        <v>156.45000000000002</v>
      </c>
      <c r="M42" s="1">
        <f t="shared" si="14"/>
        <v>156.45000000000002</v>
      </c>
    </row>
    <row r="43" spans="1:15" x14ac:dyDescent="0.25">
      <c r="A43" s="1" t="s">
        <v>27</v>
      </c>
      <c r="B43" s="1">
        <f>1.05*B39</f>
        <v>220.5</v>
      </c>
      <c r="C43" s="1">
        <f t="shared" ref="C43:M43" si="15">1.05*C39</f>
        <v>220.5</v>
      </c>
      <c r="D43" s="1">
        <f t="shared" si="15"/>
        <v>220.5</v>
      </c>
      <c r="E43" s="1">
        <f t="shared" si="15"/>
        <v>220.5</v>
      </c>
      <c r="F43" s="1">
        <f t="shared" si="15"/>
        <v>220.5</v>
      </c>
      <c r="G43" s="1">
        <f t="shared" si="15"/>
        <v>220.5</v>
      </c>
      <c r="H43" s="1">
        <f t="shared" si="15"/>
        <v>220.5</v>
      </c>
      <c r="I43" s="1">
        <f t="shared" si="15"/>
        <v>220.5</v>
      </c>
      <c r="J43" s="1">
        <f t="shared" si="15"/>
        <v>220.5</v>
      </c>
      <c r="K43" s="1">
        <f t="shared" si="15"/>
        <v>220.5</v>
      </c>
      <c r="L43" s="1">
        <f t="shared" si="15"/>
        <v>220.5</v>
      </c>
      <c r="M43" s="1">
        <f t="shared" si="15"/>
        <v>220.5</v>
      </c>
    </row>
    <row r="63" spans="1:9" ht="15.75" thickBot="1" x14ac:dyDescent="0.3">
      <c r="B63" s="1" t="s">
        <v>1</v>
      </c>
      <c r="C63" s="1" t="s">
        <v>2</v>
      </c>
      <c r="D63" s="1" t="s">
        <v>28</v>
      </c>
      <c r="E63" s="1" t="s">
        <v>29</v>
      </c>
      <c r="F63" s="1" t="s">
        <v>30</v>
      </c>
      <c r="G63" s="1" t="s">
        <v>31</v>
      </c>
      <c r="H63" s="1" t="s">
        <v>32</v>
      </c>
      <c r="I63" s="1" t="s">
        <v>33</v>
      </c>
    </row>
    <row r="64" spans="1:9" ht="15.75" thickBot="1" x14ac:dyDescent="0.3">
      <c r="A64" s="2">
        <v>42736</v>
      </c>
      <c r="B64" s="30">
        <v>3284</v>
      </c>
      <c r="C64" s="31">
        <v>25897</v>
      </c>
      <c r="D64" s="1">
        <f>(C64+B64)/1000</f>
        <v>29.181000000000001</v>
      </c>
      <c r="E64" s="1">
        <f>AVERAGE(D64:D75)</f>
        <v>42.460166666666666</v>
      </c>
      <c r="F64" s="30">
        <v>123.12</v>
      </c>
      <c r="G64" s="31">
        <v>137.37</v>
      </c>
      <c r="H64" s="1">
        <f>AVERAGE(F64:F75)</f>
        <v>142.41416666666669</v>
      </c>
      <c r="I64" s="1">
        <f>AVERAGE(G64:G75)</f>
        <v>155.66</v>
      </c>
    </row>
    <row r="65" spans="1:9" ht="15.75" thickBot="1" x14ac:dyDescent="0.3">
      <c r="A65" s="2">
        <v>42767</v>
      </c>
      <c r="B65" s="25">
        <v>3185</v>
      </c>
      <c r="C65" s="27">
        <v>28640</v>
      </c>
      <c r="D65" s="1">
        <f t="shared" ref="D65:D105" si="16">(C65+B65)/1000</f>
        <v>31.824999999999999</v>
      </c>
      <c r="E65" s="1">
        <f>E64</f>
        <v>42.460166666666666</v>
      </c>
      <c r="F65" s="25">
        <v>63.07</v>
      </c>
      <c r="G65" s="27">
        <v>101.95</v>
      </c>
      <c r="H65" s="1">
        <f>H64</f>
        <v>142.41416666666669</v>
      </c>
      <c r="I65" s="1">
        <f>I64</f>
        <v>155.66</v>
      </c>
    </row>
    <row r="66" spans="1:9" ht="15.75" thickBot="1" x14ac:dyDescent="0.3">
      <c r="A66" s="2">
        <v>42795</v>
      </c>
      <c r="B66" s="25">
        <v>4544</v>
      </c>
      <c r="C66" s="27">
        <v>33373</v>
      </c>
      <c r="D66" s="1">
        <f t="shared" si="16"/>
        <v>37.917000000000002</v>
      </c>
      <c r="E66" s="1">
        <f t="shared" ref="E66:E75" si="17">E65</f>
        <v>42.460166666666666</v>
      </c>
      <c r="F66" s="25">
        <v>167.18</v>
      </c>
      <c r="G66" s="27">
        <v>178.41</v>
      </c>
      <c r="H66" s="1">
        <f t="shared" ref="H66:I75" si="18">H65</f>
        <v>142.41416666666669</v>
      </c>
      <c r="I66" s="1">
        <f t="shared" si="18"/>
        <v>155.66</v>
      </c>
    </row>
    <row r="67" spans="1:9" ht="15.75" thickBot="1" x14ac:dyDescent="0.3">
      <c r="A67" s="2">
        <v>42826</v>
      </c>
      <c r="B67" s="25">
        <v>7188</v>
      </c>
      <c r="C67" s="27">
        <v>42624</v>
      </c>
      <c r="D67" s="1">
        <f t="shared" si="16"/>
        <v>49.811999999999998</v>
      </c>
      <c r="E67" s="1">
        <f t="shared" si="17"/>
        <v>42.460166666666666</v>
      </c>
      <c r="F67" s="25">
        <v>153.36000000000001</v>
      </c>
      <c r="G67" s="27">
        <v>163.72</v>
      </c>
      <c r="H67" s="1">
        <f t="shared" si="18"/>
        <v>142.41416666666669</v>
      </c>
      <c r="I67" s="1">
        <f t="shared" si="18"/>
        <v>155.66</v>
      </c>
    </row>
    <row r="68" spans="1:9" ht="15.75" thickBot="1" x14ac:dyDescent="0.3">
      <c r="A68" s="2">
        <v>42856</v>
      </c>
      <c r="B68" s="25">
        <v>5880</v>
      </c>
      <c r="C68" s="27">
        <v>36384</v>
      </c>
      <c r="D68" s="1">
        <f t="shared" si="16"/>
        <v>42.264000000000003</v>
      </c>
      <c r="E68" s="1">
        <f t="shared" si="17"/>
        <v>42.460166666666666</v>
      </c>
      <c r="F68" s="25">
        <v>138.24</v>
      </c>
      <c r="G68" s="27">
        <v>125.71</v>
      </c>
      <c r="H68" s="1">
        <f t="shared" si="18"/>
        <v>142.41416666666669</v>
      </c>
      <c r="I68" s="1">
        <f t="shared" si="18"/>
        <v>155.66</v>
      </c>
    </row>
    <row r="69" spans="1:9" ht="15.75" thickBot="1" x14ac:dyDescent="0.3">
      <c r="A69" s="2">
        <v>42887</v>
      </c>
      <c r="B69" s="25">
        <v>6841</v>
      </c>
      <c r="C69" s="27">
        <v>40254</v>
      </c>
      <c r="D69" s="1">
        <f t="shared" si="16"/>
        <v>47.094999999999999</v>
      </c>
      <c r="E69" s="1">
        <f t="shared" si="17"/>
        <v>42.460166666666666</v>
      </c>
      <c r="F69" s="25">
        <v>129.6</v>
      </c>
      <c r="G69" s="27">
        <v>127</v>
      </c>
      <c r="H69" s="1">
        <f t="shared" si="18"/>
        <v>142.41416666666669</v>
      </c>
      <c r="I69" s="1">
        <f t="shared" si="18"/>
        <v>155.66</v>
      </c>
    </row>
    <row r="70" spans="1:9" ht="15.75" thickBot="1" x14ac:dyDescent="0.3">
      <c r="A70" s="2">
        <v>42917</v>
      </c>
      <c r="B70" s="25">
        <v>5358</v>
      </c>
      <c r="C70" s="27">
        <v>33132</v>
      </c>
      <c r="D70" s="1">
        <f t="shared" si="16"/>
        <v>38.49</v>
      </c>
      <c r="E70" s="1">
        <f t="shared" si="17"/>
        <v>42.460166666666666</v>
      </c>
      <c r="F70" s="25">
        <v>121.82</v>
      </c>
      <c r="G70" s="27">
        <v>111.02</v>
      </c>
      <c r="H70" s="1">
        <f t="shared" si="18"/>
        <v>142.41416666666669</v>
      </c>
      <c r="I70" s="1">
        <f t="shared" si="18"/>
        <v>155.66</v>
      </c>
    </row>
    <row r="71" spans="1:9" ht="15.75" thickBot="1" x14ac:dyDescent="0.3">
      <c r="A71" s="2">
        <v>42948</v>
      </c>
      <c r="B71" s="28">
        <v>4100</v>
      </c>
      <c r="C71" s="29">
        <v>30002</v>
      </c>
      <c r="D71" s="1">
        <f t="shared" si="16"/>
        <v>34.101999999999997</v>
      </c>
      <c r="E71" s="1">
        <f t="shared" si="17"/>
        <v>42.460166666666666</v>
      </c>
      <c r="F71" s="28">
        <v>142.99</v>
      </c>
      <c r="G71" s="29">
        <v>164.59</v>
      </c>
      <c r="H71" s="1">
        <f t="shared" si="18"/>
        <v>142.41416666666669</v>
      </c>
      <c r="I71" s="1">
        <f t="shared" si="18"/>
        <v>155.66</v>
      </c>
    </row>
    <row r="72" spans="1:9" ht="15.75" thickBot="1" x14ac:dyDescent="0.3">
      <c r="A72" s="2">
        <v>42979</v>
      </c>
      <c r="B72" s="28">
        <v>6531</v>
      </c>
      <c r="C72" s="29">
        <v>40505</v>
      </c>
      <c r="D72" s="1">
        <f t="shared" si="16"/>
        <v>47.036000000000001</v>
      </c>
      <c r="E72" s="1">
        <f t="shared" si="17"/>
        <v>42.460166666666666</v>
      </c>
      <c r="F72" s="28">
        <v>162.86000000000001</v>
      </c>
      <c r="G72" s="29">
        <v>162</v>
      </c>
      <c r="H72" s="1">
        <f t="shared" si="18"/>
        <v>142.41416666666669</v>
      </c>
      <c r="I72" s="1">
        <f t="shared" si="18"/>
        <v>155.66</v>
      </c>
    </row>
    <row r="73" spans="1:9" ht="15.75" thickBot="1" x14ac:dyDescent="0.3">
      <c r="A73" s="2">
        <v>43009</v>
      </c>
      <c r="B73" s="28">
        <v>8520</v>
      </c>
      <c r="C73" s="29">
        <v>47344</v>
      </c>
      <c r="D73" s="1">
        <f t="shared" si="16"/>
        <v>55.863999999999997</v>
      </c>
      <c r="E73" s="1">
        <f t="shared" si="17"/>
        <v>42.460166666666666</v>
      </c>
      <c r="F73" s="28">
        <v>174.96</v>
      </c>
      <c r="G73" s="29">
        <v>196.99</v>
      </c>
      <c r="H73" s="1">
        <f t="shared" si="18"/>
        <v>142.41416666666669</v>
      </c>
      <c r="I73" s="1">
        <f t="shared" si="18"/>
        <v>155.66</v>
      </c>
    </row>
    <row r="74" spans="1:9" ht="15.75" thickBot="1" x14ac:dyDescent="0.3">
      <c r="A74" s="2">
        <v>43040</v>
      </c>
      <c r="B74" s="28">
        <v>6783</v>
      </c>
      <c r="C74" s="29">
        <v>40348</v>
      </c>
      <c r="D74" s="1">
        <f t="shared" si="16"/>
        <v>47.131</v>
      </c>
      <c r="E74" s="1">
        <f t="shared" si="17"/>
        <v>42.460166666666666</v>
      </c>
      <c r="F74" s="28">
        <v>171.07</v>
      </c>
      <c r="G74" s="29">
        <v>202.17</v>
      </c>
      <c r="H74" s="1">
        <f t="shared" si="18"/>
        <v>142.41416666666669</v>
      </c>
      <c r="I74" s="1">
        <f t="shared" si="18"/>
        <v>155.66</v>
      </c>
    </row>
    <row r="75" spans="1:9" ht="15.75" thickBot="1" x14ac:dyDescent="0.3">
      <c r="A75" s="2">
        <v>43070</v>
      </c>
      <c r="B75" s="28">
        <v>6240</v>
      </c>
      <c r="C75" s="29">
        <v>42565</v>
      </c>
      <c r="D75" s="1">
        <f t="shared" si="16"/>
        <v>48.805</v>
      </c>
      <c r="E75" s="1">
        <f t="shared" si="17"/>
        <v>42.460166666666666</v>
      </c>
      <c r="F75" s="28">
        <v>160.69999999999999</v>
      </c>
      <c r="G75" s="29">
        <v>196.99</v>
      </c>
      <c r="H75" s="1">
        <f t="shared" si="18"/>
        <v>142.41416666666669</v>
      </c>
      <c r="I75" s="1">
        <f t="shared" si="18"/>
        <v>155.66</v>
      </c>
    </row>
    <row r="76" spans="1:9" ht="15.75" thickBot="1" x14ac:dyDescent="0.3">
      <c r="A76" s="2">
        <v>43101</v>
      </c>
      <c r="B76" s="28">
        <v>3030</v>
      </c>
      <c r="C76" s="29">
        <v>27425</v>
      </c>
      <c r="D76" s="1">
        <f t="shared" si="16"/>
        <v>30.454999999999998</v>
      </c>
      <c r="E76" s="1">
        <f>AVERAGE(D76:D87)</f>
        <v>45.723833333333339</v>
      </c>
      <c r="F76" s="28">
        <v>105.4</v>
      </c>
      <c r="G76" s="29">
        <v>130.88999999999999</v>
      </c>
      <c r="H76" s="1">
        <f>AVERAGE(F76:F87)</f>
        <v>145.47083333333333</v>
      </c>
      <c r="I76" s="1">
        <f>AVERAGE(G76:G87)</f>
        <v>157.42416666666665</v>
      </c>
    </row>
    <row r="77" spans="1:9" ht="15.75" thickBot="1" x14ac:dyDescent="0.3">
      <c r="A77" s="2">
        <v>43132</v>
      </c>
      <c r="B77" s="28">
        <v>3077</v>
      </c>
      <c r="C77" s="29">
        <v>30694</v>
      </c>
      <c r="D77" s="1">
        <f t="shared" si="16"/>
        <v>33.771000000000001</v>
      </c>
      <c r="E77" s="1">
        <f>E76</f>
        <v>45.723833333333339</v>
      </c>
      <c r="F77" s="28">
        <v>72.569999999999993</v>
      </c>
      <c r="G77" s="29">
        <v>129.6</v>
      </c>
      <c r="H77" s="1">
        <f>H76</f>
        <v>145.47083333333333</v>
      </c>
      <c r="I77" s="1">
        <f>I76</f>
        <v>157.42416666666665</v>
      </c>
    </row>
    <row r="78" spans="1:9" ht="15.75" thickBot="1" x14ac:dyDescent="0.3">
      <c r="A78" s="2">
        <v>43160</v>
      </c>
      <c r="B78" s="28">
        <v>4157</v>
      </c>
      <c r="C78" s="29">
        <v>34423</v>
      </c>
      <c r="D78" s="1">
        <f t="shared" si="16"/>
        <v>38.58</v>
      </c>
      <c r="E78" s="1">
        <f t="shared" ref="E78:E87" si="19">E77</f>
        <v>45.723833333333339</v>
      </c>
      <c r="F78" s="28">
        <v>149.47</v>
      </c>
      <c r="G78" s="29">
        <v>160.69999999999999</v>
      </c>
      <c r="H78" s="1">
        <f t="shared" ref="H78:I87" si="20">H77</f>
        <v>145.47083333333333</v>
      </c>
      <c r="I78" s="1">
        <f t="shared" si="20"/>
        <v>157.42416666666665</v>
      </c>
    </row>
    <row r="79" spans="1:9" ht="15.75" thickBot="1" x14ac:dyDescent="0.3">
      <c r="A79" s="2">
        <v>43191</v>
      </c>
      <c r="B79" s="28">
        <v>7983</v>
      </c>
      <c r="C79" s="29">
        <v>50947</v>
      </c>
      <c r="D79" s="1">
        <f t="shared" si="16"/>
        <v>58.93</v>
      </c>
      <c r="E79" s="1">
        <f t="shared" si="19"/>
        <v>45.723833333333339</v>
      </c>
      <c r="F79" s="28">
        <v>181.87</v>
      </c>
      <c r="G79" s="29">
        <v>208.22</v>
      </c>
      <c r="H79" s="1">
        <f t="shared" si="20"/>
        <v>145.47083333333333</v>
      </c>
      <c r="I79" s="1">
        <f t="shared" si="20"/>
        <v>157.42416666666665</v>
      </c>
    </row>
    <row r="80" spans="1:9" ht="15.75" thickBot="1" x14ac:dyDescent="0.3">
      <c r="A80" s="2">
        <v>43221</v>
      </c>
      <c r="B80" s="28">
        <v>7713</v>
      </c>
      <c r="C80" s="29">
        <v>47316</v>
      </c>
      <c r="D80" s="1">
        <f t="shared" si="16"/>
        <v>55.029000000000003</v>
      </c>
      <c r="E80" s="1">
        <f t="shared" si="19"/>
        <v>45.723833333333339</v>
      </c>
      <c r="F80" s="28">
        <v>173.23</v>
      </c>
      <c r="G80" s="29">
        <v>197.42</v>
      </c>
      <c r="H80" s="1">
        <f t="shared" si="20"/>
        <v>145.47083333333333</v>
      </c>
      <c r="I80" s="1">
        <f t="shared" si="20"/>
        <v>157.42416666666665</v>
      </c>
    </row>
    <row r="81" spans="1:9" ht="15.75" thickBot="1" x14ac:dyDescent="0.3">
      <c r="A81" s="2">
        <v>43252</v>
      </c>
      <c r="B81" s="28">
        <v>5749</v>
      </c>
      <c r="C81" s="29">
        <v>38847</v>
      </c>
      <c r="D81" s="1">
        <f t="shared" si="16"/>
        <v>44.595999999999997</v>
      </c>
      <c r="E81" s="1">
        <f t="shared" si="19"/>
        <v>45.723833333333339</v>
      </c>
      <c r="F81" s="28">
        <v>135.21</v>
      </c>
      <c r="G81" s="29">
        <v>127.87</v>
      </c>
      <c r="H81" s="1">
        <f t="shared" si="20"/>
        <v>145.47083333333333</v>
      </c>
      <c r="I81" s="1">
        <f t="shared" si="20"/>
        <v>157.42416666666665</v>
      </c>
    </row>
    <row r="82" spans="1:9" ht="15.75" thickBot="1" x14ac:dyDescent="0.3">
      <c r="A82" s="2">
        <v>43282</v>
      </c>
      <c r="B82" s="28">
        <v>6958</v>
      </c>
      <c r="C82" s="29">
        <v>40155</v>
      </c>
      <c r="D82" s="1">
        <f t="shared" si="16"/>
        <v>47.113</v>
      </c>
      <c r="E82" s="1">
        <f t="shared" si="19"/>
        <v>45.723833333333339</v>
      </c>
      <c r="F82" s="28">
        <v>130.88999999999999</v>
      </c>
      <c r="G82" s="29">
        <v>132.19</v>
      </c>
      <c r="H82" s="1">
        <f t="shared" si="20"/>
        <v>145.47083333333333</v>
      </c>
      <c r="I82" s="1">
        <f t="shared" si="20"/>
        <v>157.42416666666665</v>
      </c>
    </row>
    <row r="83" spans="1:9" ht="15.75" thickBot="1" x14ac:dyDescent="0.3">
      <c r="A83" s="2">
        <v>43313</v>
      </c>
      <c r="B83" s="28">
        <v>4728</v>
      </c>
      <c r="C83" s="29">
        <v>33021</v>
      </c>
      <c r="D83" s="1">
        <f t="shared" si="16"/>
        <v>37.749000000000002</v>
      </c>
      <c r="E83" s="1">
        <f t="shared" si="19"/>
        <v>45.723833333333339</v>
      </c>
      <c r="F83" s="28">
        <v>126.57</v>
      </c>
      <c r="G83" s="29">
        <v>117.5</v>
      </c>
      <c r="H83" s="1">
        <f t="shared" si="20"/>
        <v>145.47083333333333</v>
      </c>
      <c r="I83" s="1">
        <f t="shared" si="20"/>
        <v>157.42416666666665</v>
      </c>
    </row>
    <row r="84" spans="1:9" ht="15.75" thickBot="1" x14ac:dyDescent="0.3">
      <c r="A84" s="2">
        <v>43344</v>
      </c>
      <c r="B84" s="28">
        <v>6817</v>
      </c>
      <c r="C84" s="29">
        <v>41172</v>
      </c>
      <c r="D84" s="1">
        <f t="shared" si="16"/>
        <v>47.988999999999997</v>
      </c>
      <c r="E84" s="1">
        <f t="shared" si="19"/>
        <v>45.723833333333339</v>
      </c>
      <c r="F84" s="28">
        <v>158.97</v>
      </c>
      <c r="G84" s="29">
        <v>130.88999999999999</v>
      </c>
      <c r="H84" s="1">
        <f t="shared" si="20"/>
        <v>145.47083333333333</v>
      </c>
      <c r="I84" s="1">
        <f t="shared" si="20"/>
        <v>157.42416666666665</v>
      </c>
    </row>
    <row r="85" spans="1:9" ht="15.75" thickBot="1" x14ac:dyDescent="0.3">
      <c r="A85" s="2">
        <v>43374</v>
      </c>
      <c r="B85" s="28">
        <v>7555</v>
      </c>
      <c r="C85" s="29">
        <v>44924</v>
      </c>
      <c r="D85" s="1">
        <f t="shared" si="16"/>
        <v>52.478999999999999</v>
      </c>
      <c r="E85" s="1">
        <f t="shared" si="19"/>
        <v>45.723833333333339</v>
      </c>
      <c r="F85" s="28">
        <v>176.25</v>
      </c>
      <c r="G85" s="29">
        <v>186.62</v>
      </c>
      <c r="H85" s="1">
        <f t="shared" si="20"/>
        <v>145.47083333333333</v>
      </c>
      <c r="I85" s="1">
        <f t="shared" si="20"/>
        <v>157.42416666666665</v>
      </c>
    </row>
    <row r="86" spans="1:9" ht="15.75" thickBot="1" x14ac:dyDescent="0.3">
      <c r="A86" s="2">
        <v>43405</v>
      </c>
      <c r="B86" s="28">
        <v>6859</v>
      </c>
      <c r="C86" s="29">
        <v>43494</v>
      </c>
      <c r="D86" s="1">
        <f t="shared" si="16"/>
        <v>50.353000000000002</v>
      </c>
      <c r="E86" s="1">
        <f t="shared" si="19"/>
        <v>45.723833333333339</v>
      </c>
      <c r="F86" s="28">
        <v>161.56</v>
      </c>
      <c r="G86" s="29">
        <v>161.56</v>
      </c>
      <c r="H86" s="1">
        <f t="shared" si="20"/>
        <v>145.47083333333333</v>
      </c>
      <c r="I86" s="1">
        <f t="shared" si="20"/>
        <v>157.42416666666665</v>
      </c>
    </row>
    <row r="87" spans="1:9" ht="15.75" thickBot="1" x14ac:dyDescent="0.3">
      <c r="A87" s="2">
        <v>43435</v>
      </c>
      <c r="B87" s="28">
        <v>6975</v>
      </c>
      <c r="C87" s="29">
        <v>44667</v>
      </c>
      <c r="D87" s="1">
        <f t="shared" si="16"/>
        <v>51.642000000000003</v>
      </c>
      <c r="E87" s="1">
        <f t="shared" si="19"/>
        <v>45.723833333333339</v>
      </c>
      <c r="F87" s="28">
        <v>173.66</v>
      </c>
      <c r="G87" s="29">
        <v>205.63</v>
      </c>
      <c r="H87" s="1">
        <f t="shared" si="20"/>
        <v>145.47083333333333</v>
      </c>
      <c r="I87" s="1">
        <f t="shared" si="20"/>
        <v>157.42416666666665</v>
      </c>
    </row>
    <row r="88" spans="1:9" ht="15.75" thickBot="1" x14ac:dyDescent="0.3">
      <c r="A88" s="2">
        <v>43466</v>
      </c>
      <c r="B88" s="28">
        <v>3247</v>
      </c>
      <c r="C88" s="29">
        <v>33767</v>
      </c>
      <c r="D88" s="1">
        <f t="shared" si="16"/>
        <v>37.014000000000003</v>
      </c>
      <c r="E88" s="1">
        <f>AVERAGE(D88:D99)</f>
        <v>46.72475</v>
      </c>
      <c r="F88" s="28">
        <v>123.55</v>
      </c>
      <c r="G88" s="29">
        <v>181</v>
      </c>
      <c r="H88" s="1">
        <f>AVERAGE(F88:F99)</f>
        <v>143.565</v>
      </c>
      <c r="I88" s="1">
        <f>AVERAGE(G88:G99)</f>
        <v>171.42750000000001</v>
      </c>
    </row>
    <row r="89" spans="1:9" ht="15.75" thickBot="1" x14ac:dyDescent="0.3">
      <c r="A89" s="2">
        <v>43497</v>
      </c>
      <c r="B89" s="28">
        <v>2662</v>
      </c>
      <c r="C89" s="29">
        <v>35326</v>
      </c>
      <c r="D89" s="1">
        <f t="shared" si="16"/>
        <v>37.988</v>
      </c>
      <c r="E89" s="1">
        <f>E88</f>
        <v>46.72475</v>
      </c>
      <c r="F89" s="28">
        <v>64.36</v>
      </c>
      <c r="G89" s="29">
        <v>146.44</v>
      </c>
      <c r="H89" s="1">
        <f>H88</f>
        <v>143.565</v>
      </c>
      <c r="I89" s="1">
        <f>I88</f>
        <v>171.42750000000001</v>
      </c>
    </row>
    <row r="90" spans="1:9" ht="15.75" thickBot="1" x14ac:dyDescent="0.3">
      <c r="A90" s="2">
        <v>43525</v>
      </c>
      <c r="B90" s="28">
        <v>2790</v>
      </c>
      <c r="C90" s="29">
        <v>31216</v>
      </c>
      <c r="D90" s="1">
        <f t="shared" si="16"/>
        <v>34.006</v>
      </c>
      <c r="E90" s="1">
        <f t="shared" ref="E90:E99" si="21">E89</f>
        <v>46.72475</v>
      </c>
      <c r="F90" s="28">
        <v>80.349999999999994</v>
      </c>
      <c r="G90" s="29">
        <v>150.76</v>
      </c>
      <c r="H90" s="1">
        <f t="shared" ref="H90:I99" si="22">H89</f>
        <v>143.565</v>
      </c>
      <c r="I90" s="1">
        <f t="shared" si="22"/>
        <v>171.42750000000001</v>
      </c>
    </row>
    <row r="91" spans="1:9" ht="15.75" thickBot="1" x14ac:dyDescent="0.3">
      <c r="A91" s="2">
        <v>43556</v>
      </c>
      <c r="B91" s="28">
        <v>7834</v>
      </c>
      <c r="C91" s="29">
        <v>47804</v>
      </c>
      <c r="D91" s="1">
        <f t="shared" si="16"/>
        <v>55.637999999999998</v>
      </c>
      <c r="E91" s="1">
        <f t="shared" si="21"/>
        <v>46.72475</v>
      </c>
      <c r="F91" s="28">
        <v>159.84</v>
      </c>
      <c r="G91" s="29">
        <v>175.82</v>
      </c>
      <c r="H91" s="1">
        <f t="shared" si="22"/>
        <v>143.565</v>
      </c>
      <c r="I91" s="1">
        <f t="shared" si="22"/>
        <v>171.42750000000001</v>
      </c>
    </row>
    <row r="92" spans="1:9" ht="15.75" thickBot="1" x14ac:dyDescent="0.3">
      <c r="A92" s="2">
        <v>43586</v>
      </c>
      <c r="B92" s="28">
        <v>7211</v>
      </c>
      <c r="C92" s="29">
        <v>44862</v>
      </c>
      <c r="D92" s="1">
        <f t="shared" si="16"/>
        <v>52.073</v>
      </c>
      <c r="E92" s="1">
        <f t="shared" si="21"/>
        <v>46.72475</v>
      </c>
      <c r="F92" s="28">
        <v>162.43</v>
      </c>
      <c r="G92" s="29">
        <v>183.6</v>
      </c>
      <c r="H92" s="1">
        <f t="shared" si="22"/>
        <v>143.565</v>
      </c>
      <c r="I92" s="1">
        <f t="shared" si="22"/>
        <v>171.42750000000001</v>
      </c>
    </row>
    <row r="93" spans="1:9" ht="15.75" thickBot="1" x14ac:dyDescent="0.3">
      <c r="A93" s="2">
        <v>43617</v>
      </c>
      <c r="B93" s="28">
        <v>5892</v>
      </c>
      <c r="C93" s="29">
        <v>39753</v>
      </c>
      <c r="D93" s="1">
        <f t="shared" si="16"/>
        <v>45.645000000000003</v>
      </c>
      <c r="E93" s="1">
        <f t="shared" si="21"/>
        <v>46.72475</v>
      </c>
      <c r="F93" s="28">
        <v>130.03</v>
      </c>
      <c r="G93" s="29">
        <v>123.12</v>
      </c>
      <c r="H93" s="1">
        <f t="shared" si="22"/>
        <v>143.565</v>
      </c>
      <c r="I93" s="1">
        <f t="shared" si="22"/>
        <v>171.42750000000001</v>
      </c>
    </row>
    <row r="94" spans="1:9" ht="15.75" thickBot="1" x14ac:dyDescent="0.3">
      <c r="A94" s="2">
        <v>43647</v>
      </c>
      <c r="B94" s="32">
        <v>6494</v>
      </c>
      <c r="C94" s="33">
        <v>40039</v>
      </c>
      <c r="D94" s="1">
        <f t="shared" si="16"/>
        <v>46.533000000000001</v>
      </c>
      <c r="E94" s="1">
        <f t="shared" si="21"/>
        <v>46.72475</v>
      </c>
      <c r="F94" s="32">
        <v>136.51</v>
      </c>
      <c r="G94" s="33">
        <v>135.21</v>
      </c>
      <c r="H94" s="1">
        <f t="shared" si="22"/>
        <v>143.565</v>
      </c>
      <c r="I94" s="1">
        <f t="shared" si="22"/>
        <v>171.42750000000001</v>
      </c>
    </row>
    <row r="95" spans="1:9" ht="15.75" thickBot="1" x14ac:dyDescent="0.3">
      <c r="A95" s="2">
        <v>43678</v>
      </c>
      <c r="B95" s="32">
        <v>4140</v>
      </c>
      <c r="C95" s="33">
        <v>31669</v>
      </c>
      <c r="D95" s="1">
        <f t="shared" si="16"/>
        <v>35.808999999999997</v>
      </c>
      <c r="E95" s="1">
        <f t="shared" si="21"/>
        <v>46.72475</v>
      </c>
      <c r="F95" s="32">
        <v>105.84</v>
      </c>
      <c r="G95" s="33">
        <v>98.06</v>
      </c>
      <c r="H95" s="1">
        <f t="shared" si="22"/>
        <v>143.565</v>
      </c>
      <c r="I95" s="1">
        <f t="shared" si="22"/>
        <v>171.42750000000001</v>
      </c>
    </row>
    <row r="96" spans="1:9" ht="15.75" thickBot="1" x14ac:dyDescent="0.3">
      <c r="A96" s="2">
        <v>43709</v>
      </c>
      <c r="B96" s="32">
        <v>7246</v>
      </c>
      <c r="C96" s="33">
        <v>41463</v>
      </c>
      <c r="D96" s="1">
        <f t="shared" si="16"/>
        <v>48.709000000000003</v>
      </c>
      <c r="E96" s="1">
        <f t="shared" si="21"/>
        <v>46.72475</v>
      </c>
      <c r="F96" s="32">
        <v>177.55</v>
      </c>
      <c r="G96" s="33">
        <v>184.46</v>
      </c>
      <c r="H96" s="1">
        <f t="shared" si="22"/>
        <v>143.565</v>
      </c>
      <c r="I96" s="1">
        <f t="shared" si="22"/>
        <v>171.42750000000001</v>
      </c>
    </row>
    <row r="97" spans="1:9" ht="15.75" thickBot="1" x14ac:dyDescent="0.3">
      <c r="A97" s="2">
        <v>43739</v>
      </c>
      <c r="B97" s="32">
        <v>7724</v>
      </c>
      <c r="C97" s="33">
        <v>44853</v>
      </c>
      <c r="D97" s="1">
        <f t="shared" si="16"/>
        <v>52.576999999999998</v>
      </c>
      <c r="E97" s="1">
        <f t="shared" si="21"/>
        <v>46.72475</v>
      </c>
      <c r="F97" s="32">
        <v>180.14</v>
      </c>
      <c r="G97" s="33">
        <v>219.02</v>
      </c>
      <c r="H97" s="1">
        <f t="shared" si="22"/>
        <v>143.565</v>
      </c>
      <c r="I97" s="1">
        <f t="shared" si="22"/>
        <v>171.42750000000001</v>
      </c>
    </row>
    <row r="98" spans="1:9" ht="15.75" thickBot="1" x14ac:dyDescent="0.3">
      <c r="A98" s="2">
        <v>43770</v>
      </c>
      <c r="B98" s="32">
        <v>8005</v>
      </c>
      <c r="C98" s="33">
        <v>49640</v>
      </c>
      <c r="D98" s="1">
        <f t="shared" si="16"/>
        <v>57.645000000000003</v>
      </c>
      <c r="E98" s="1">
        <f t="shared" si="21"/>
        <v>46.72475</v>
      </c>
      <c r="F98" s="32">
        <v>204.76</v>
      </c>
      <c r="G98" s="33">
        <v>240.19</v>
      </c>
      <c r="H98" s="1">
        <f t="shared" si="22"/>
        <v>143.565</v>
      </c>
      <c r="I98" s="1">
        <f t="shared" si="22"/>
        <v>171.42750000000001</v>
      </c>
    </row>
    <row r="99" spans="1:9" ht="15.75" thickBot="1" x14ac:dyDescent="0.3">
      <c r="A99" s="2">
        <v>43800</v>
      </c>
      <c r="B99" s="32">
        <v>8282</v>
      </c>
      <c r="C99" s="33">
        <v>48778</v>
      </c>
      <c r="D99" s="1">
        <f t="shared" si="16"/>
        <v>57.06</v>
      </c>
      <c r="E99" s="1">
        <f t="shared" si="21"/>
        <v>46.72475</v>
      </c>
      <c r="F99" s="32">
        <v>197.42</v>
      </c>
      <c r="G99" s="33">
        <v>219.45</v>
      </c>
      <c r="H99" s="1">
        <f t="shared" si="22"/>
        <v>143.565</v>
      </c>
      <c r="I99" s="1">
        <f t="shared" si="22"/>
        <v>171.42750000000001</v>
      </c>
    </row>
    <row r="100" spans="1:9" ht="15.75" thickBot="1" x14ac:dyDescent="0.3">
      <c r="A100" s="2">
        <v>43831</v>
      </c>
      <c r="B100" s="32">
        <v>3326</v>
      </c>
      <c r="C100" s="33">
        <v>31420</v>
      </c>
      <c r="D100" s="1">
        <f t="shared" si="16"/>
        <v>34.746000000000002</v>
      </c>
      <c r="E100" s="1">
        <f>AVERAGE(D100:D105)</f>
        <v>34.373833333333337</v>
      </c>
      <c r="F100" s="32">
        <v>139.1</v>
      </c>
      <c r="G100" s="33">
        <v>155.94999999999999</v>
      </c>
      <c r="H100" s="1">
        <f>AVERAGE(F100:F105)</f>
        <v>106.26833333333332</v>
      </c>
      <c r="I100" s="1">
        <f>AVERAGE(G100:G105)</f>
        <v>145.32166666666666</v>
      </c>
    </row>
    <row r="101" spans="1:9" ht="15.75" thickBot="1" x14ac:dyDescent="0.3">
      <c r="A101" s="2">
        <v>43862</v>
      </c>
      <c r="B101" s="32">
        <v>3080</v>
      </c>
      <c r="C101" s="33">
        <v>37826</v>
      </c>
      <c r="D101" s="1">
        <f t="shared" si="16"/>
        <v>40.905999999999999</v>
      </c>
      <c r="E101" s="1">
        <f>E100</f>
        <v>34.373833333333337</v>
      </c>
      <c r="F101" s="32">
        <v>66.959999999999994</v>
      </c>
      <c r="G101" s="33">
        <v>158.97</v>
      </c>
      <c r="H101" s="1">
        <f>H100</f>
        <v>106.26833333333332</v>
      </c>
      <c r="I101" s="1">
        <f>I100</f>
        <v>145.32166666666666</v>
      </c>
    </row>
    <row r="102" spans="1:9" ht="15.75" thickBot="1" x14ac:dyDescent="0.3">
      <c r="A102" s="2">
        <v>43891</v>
      </c>
      <c r="B102" s="32">
        <v>5069</v>
      </c>
      <c r="C102" s="33">
        <v>42604</v>
      </c>
      <c r="D102" s="1">
        <f t="shared" si="16"/>
        <v>47.673000000000002</v>
      </c>
      <c r="E102" s="1">
        <f t="shared" ref="E102:E105" si="23">E101</f>
        <v>34.373833333333337</v>
      </c>
      <c r="F102" s="32">
        <v>155.52000000000001</v>
      </c>
      <c r="G102" s="33">
        <v>212.54</v>
      </c>
      <c r="H102" s="1">
        <f t="shared" ref="H102:I105" si="24">H101</f>
        <v>106.26833333333332</v>
      </c>
      <c r="I102" s="1">
        <f t="shared" si="24"/>
        <v>145.32166666666666</v>
      </c>
    </row>
    <row r="103" spans="1:9" ht="15.75" thickBot="1" x14ac:dyDescent="0.3">
      <c r="A103" s="2">
        <v>43922</v>
      </c>
      <c r="B103" s="32">
        <v>3702</v>
      </c>
      <c r="C103" s="33">
        <v>31164</v>
      </c>
      <c r="D103" s="1">
        <f t="shared" si="16"/>
        <v>34.866</v>
      </c>
      <c r="E103" s="1">
        <f t="shared" si="23"/>
        <v>34.373833333333337</v>
      </c>
      <c r="F103" s="32">
        <v>173.66</v>
      </c>
      <c r="G103" s="33">
        <v>243.21</v>
      </c>
      <c r="H103" s="1">
        <f t="shared" si="24"/>
        <v>106.26833333333332</v>
      </c>
      <c r="I103" s="1">
        <f t="shared" si="24"/>
        <v>145.32166666666666</v>
      </c>
    </row>
    <row r="104" spans="1:9" ht="15.75" thickBot="1" x14ac:dyDescent="0.3">
      <c r="A104" s="2">
        <v>43952</v>
      </c>
      <c r="B104" s="32">
        <v>1980</v>
      </c>
      <c r="C104" s="33">
        <v>21659</v>
      </c>
      <c r="D104" s="1">
        <f t="shared" si="16"/>
        <v>23.638999999999999</v>
      </c>
      <c r="E104" s="1">
        <f t="shared" si="23"/>
        <v>34.373833333333337</v>
      </c>
      <c r="F104" s="32">
        <v>48.81</v>
      </c>
      <c r="G104" s="33">
        <v>50.54</v>
      </c>
      <c r="H104" s="1">
        <f t="shared" si="24"/>
        <v>106.26833333333332</v>
      </c>
      <c r="I104" s="1">
        <f t="shared" si="24"/>
        <v>145.32166666666666</v>
      </c>
    </row>
    <row r="105" spans="1:9" ht="15.75" thickBot="1" x14ac:dyDescent="0.3">
      <c r="A105" s="2">
        <v>43983</v>
      </c>
      <c r="B105" s="32">
        <v>2547</v>
      </c>
      <c r="C105" s="33">
        <v>21866</v>
      </c>
      <c r="D105" s="1">
        <f t="shared" si="16"/>
        <v>24.413</v>
      </c>
      <c r="E105" s="1">
        <f t="shared" si="23"/>
        <v>34.373833333333337</v>
      </c>
      <c r="F105" s="32">
        <v>53.56</v>
      </c>
      <c r="G105" s="33">
        <v>50.72</v>
      </c>
      <c r="H105" s="1">
        <f t="shared" si="24"/>
        <v>106.26833333333332</v>
      </c>
      <c r="I105" s="1">
        <f t="shared" si="24"/>
        <v>145.32166666666666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FDCD7-8090-4521-84D9-0F75226A9FCE}">
  <dimension ref="A1:O105"/>
  <sheetViews>
    <sheetView tabSelected="1" workbookViewId="0">
      <selection activeCell="F64" sqref="F64:G105"/>
    </sheetView>
  </sheetViews>
  <sheetFormatPr defaultRowHeight="15" x14ac:dyDescent="0.25"/>
  <cols>
    <col min="1" max="1" width="26.42578125" style="1" bestFit="1" customWidth="1"/>
    <col min="2" max="13" width="10.5703125" style="1" bestFit="1" customWidth="1"/>
    <col min="14" max="14" width="11.5703125" style="8" bestFit="1" customWidth="1"/>
    <col min="15" max="16384" width="9.140625" style="1"/>
  </cols>
  <sheetData>
    <row r="1" spans="1:14" x14ac:dyDescent="0.25">
      <c r="A1" s="9" t="s">
        <v>0</v>
      </c>
    </row>
    <row r="2" spans="1:14" s="8" customFormat="1" x14ac:dyDescent="0.25">
      <c r="B2" s="10">
        <v>43586</v>
      </c>
      <c r="C2" s="10">
        <v>43617</v>
      </c>
      <c r="D2" s="10">
        <v>43647</v>
      </c>
      <c r="E2" s="10">
        <v>43678</v>
      </c>
      <c r="F2" s="10">
        <v>43709</v>
      </c>
      <c r="G2" s="10">
        <v>43739</v>
      </c>
      <c r="H2" s="10">
        <v>43770</v>
      </c>
      <c r="I2" s="10">
        <v>43800</v>
      </c>
      <c r="J2" s="10">
        <v>43831</v>
      </c>
      <c r="K2" s="10">
        <v>43862</v>
      </c>
      <c r="L2" s="10">
        <v>43891</v>
      </c>
      <c r="M2" s="10">
        <v>43922</v>
      </c>
    </row>
    <row r="3" spans="1:14" x14ac:dyDescent="0.25">
      <c r="A3" s="5" t="s">
        <v>11</v>
      </c>
      <c r="B3" s="3">
        <v>6.9370000000000003</v>
      </c>
      <c r="C3" s="3">
        <v>7.05</v>
      </c>
      <c r="D3" s="3">
        <v>6.2649999999999997</v>
      </c>
      <c r="E3" s="3">
        <v>4.4660000000000002</v>
      </c>
      <c r="F3" s="3">
        <v>8.6039999999999992</v>
      </c>
      <c r="G3" s="3">
        <v>8.2080000000000002</v>
      </c>
      <c r="H3" s="3">
        <v>8.8989999999999991</v>
      </c>
      <c r="I3" s="3">
        <v>7.835</v>
      </c>
      <c r="J3" s="3">
        <v>3.0430000000000001</v>
      </c>
      <c r="K3" s="3">
        <v>3.8929999999999998</v>
      </c>
      <c r="L3" s="3">
        <v>6.5209999999999999</v>
      </c>
      <c r="M3" s="3">
        <v>3.4990000000000001</v>
      </c>
    </row>
    <row r="4" spans="1:14" x14ac:dyDescent="0.25">
      <c r="A4" s="5" t="s">
        <v>10</v>
      </c>
      <c r="B4" s="3">
        <v>54.722999999999999</v>
      </c>
      <c r="C4" s="3">
        <v>51.213999999999999</v>
      </c>
      <c r="D4" s="3">
        <v>44.962000000000003</v>
      </c>
      <c r="E4" s="3">
        <v>38.252000000000002</v>
      </c>
      <c r="F4" s="3">
        <v>62.542999999999999</v>
      </c>
      <c r="G4" s="3">
        <v>61.877000000000002</v>
      </c>
      <c r="H4" s="3">
        <v>66.951999999999998</v>
      </c>
      <c r="I4" s="3">
        <v>57.262</v>
      </c>
      <c r="J4" s="3">
        <v>30.768999999999998</v>
      </c>
      <c r="K4" s="3">
        <v>42.936</v>
      </c>
      <c r="L4" s="3">
        <v>54.454999999999998</v>
      </c>
      <c r="M4" s="3">
        <v>32.048999999999999</v>
      </c>
    </row>
    <row r="5" spans="1:14" x14ac:dyDescent="0.25">
      <c r="A5" s="5" t="s">
        <v>9</v>
      </c>
      <c r="B5" s="3">
        <v>183</v>
      </c>
      <c r="C5" s="3">
        <v>183</v>
      </c>
      <c r="D5" s="3">
        <v>183</v>
      </c>
      <c r="E5" s="3">
        <v>183</v>
      </c>
      <c r="F5" s="3">
        <v>183</v>
      </c>
      <c r="G5" s="3">
        <v>183</v>
      </c>
      <c r="H5" s="3">
        <v>183</v>
      </c>
      <c r="I5" s="3">
        <v>183</v>
      </c>
      <c r="J5" s="3">
        <v>300</v>
      </c>
      <c r="K5" s="3">
        <v>300</v>
      </c>
      <c r="L5" s="3">
        <v>300</v>
      </c>
      <c r="M5" s="3">
        <v>300</v>
      </c>
    </row>
    <row r="6" spans="1:14" x14ac:dyDescent="0.25">
      <c r="A6" s="5" t="s">
        <v>8</v>
      </c>
      <c r="B6" s="3">
        <v>298.08</v>
      </c>
      <c r="C6" s="3">
        <v>197.85</v>
      </c>
      <c r="D6" s="3">
        <v>189.64</v>
      </c>
      <c r="E6" s="3">
        <v>222.91</v>
      </c>
      <c r="F6" s="3">
        <v>347.32</v>
      </c>
      <c r="G6" s="3">
        <v>349.92</v>
      </c>
      <c r="H6" s="3">
        <v>357.26</v>
      </c>
      <c r="I6" s="3">
        <v>289</v>
      </c>
      <c r="J6" s="3">
        <v>141.26</v>
      </c>
      <c r="K6" s="3">
        <v>234.57</v>
      </c>
      <c r="L6" s="3">
        <v>298.08</v>
      </c>
      <c r="M6" s="3">
        <v>126.14</v>
      </c>
    </row>
    <row r="7" spans="1:14" x14ac:dyDescent="0.25">
      <c r="A7" s="6" t="s">
        <v>7</v>
      </c>
      <c r="B7" s="4">
        <v>911.8</v>
      </c>
      <c r="C7" s="4">
        <v>911.8</v>
      </c>
      <c r="D7" s="4">
        <v>911.8</v>
      </c>
      <c r="E7" s="4">
        <v>911.8</v>
      </c>
      <c r="F7" s="4">
        <v>911.8</v>
      </c>
      <c r="G7" s="4">
        <v>911.8</v>
      </c>
      <c r="H7" s="4">
        <v>911.8</v>
      </c>
      <c r="I7" s="4">
        <v>911.8</v>
      </c>
      <c r="J7" s="4">
        <v>911.8</v>
      </c>
      <c r="K7" s="4">
        <v>911.8</v>
      </c>
      <c r="L7" s="4">
        <v>911.8</v>
      </c>
      <c r="M7" s="4">
        <v>911.8</v>
      </c>
    </row>
    <row r="8" spans="1:14" x14ac:dyDescent="0.25">
      <c r="A8" s="6" t="s">
        <v>6</v>
      </c>
      <c r="B8" s="4">
        <v>77.88</v>
      </c>
      <c r="C8" s="4">
        <v>77.88</v>
      </c>
      <c r="D8" s="4">
        <v>77.88</v>
      </c>
      <c r="E8" s="4">
        <v>77.88</v>
      </c>
      <c r="F8" s="4">
        <v>77.88</v>
      </c>
      <c r="G8" s="4">
        <v>77.88</v>
      </c>
      <c r="H8" s="4">
        <v>77.88</v>
      </c>
      <c r="I8" s="4">
        <v>77.88</v>
      </c>
      <c r="J8" s="4">
        <v>77.88</v>
      </c>
      <c r="K8" s="4">
        <v>77.88</v>
      </c>
      <c r="L8" s="4">
        <v>77.88</v>
      </c>
      <c r="M8" s="4">
        <v>77.88</v>
      </c>
    </row>
    <row r="9" spans="1:14" x14ac:dyDescent="0.25">
      <c r="A9" s="6" t="s">
        <v>5</v>
      </c>
      <c r="B9" s="4">
        <v>406.26</v>
      </c>
      <c r="C9" s="4">
        <v>406.26</v>
      </c>
      <c r="D9" s="4">
        <v>406.26</v>
      </c>
      <c r="E9" s="4">
        <v>406.26</v>
      </c>
      <c r="F9" s="4">
        <v>406.26</v>
      </c>
      <c r="G9" s="4">
        <v>406.26</v>
      </c>
      <c r="H9" s="4">
        <v>406.26</v>
      </c>
      <c r="I9" s="4">
        <v>406.26</v>
      </c>
      <c r="J9" s="4">
        <v>406.26</v>
      </c>
      <c r="K9" s="4">
        <v>406.26</v>
      </c>
      <c r="L9" s="4">
        <v>406.26</v>
      </c>
      <c r="M9" s="4">
        <v>406.26</v>
      </c>
    </row>
    <row r="10" spans="1:14" x14ac:dyDescent="0.25">
      <c r="A10" s="6" t="s">
        <v>4</v>
      </c>
      <c r="B10" s="4">
        <v>248.79</v>
      </c>
      <c r="C10" s="4">
        <v>248.79</v>
      </c>
      <c r="D10" s="4">
        <v>248.79</v>
      </c>
      <c r="E10" s="4">
        <v>248.79</v>
      </c>
      <c r="F10" s="4">
        <v>248.79</v>
      </c>
      <c r="G10" s="4">
        <v>248.79</v>
      </c>
      <c r="H10" s="4">
        <v>248.79</v>
      </c>
      <c r="I10" s="4">
        <v>248.79</v>
      </c>
      <c r="J10" s="4">
        <v>248.79</v>
      </c>
      <c r="K10" s="4">
        <v>248.79</v>
      </c>
      <c r="L10" s="4">
        <v>248.79</v>
      </c>
      <c r="M10" s="4">
        <v>248.79</v>
      </c>
    </row>
    <row r="11" spans="1:14" x14ac:dyDescent="0.25">
      <c r="A11" s="6" t="s">
        <v>3</v>
      </c>
      <c r="B11" s="4">
        <v>15.26</v>
      </c>
      <c r="C11" s="4">
        <v>15.26</v>
      </c>
      <c r="D11" s="4">
        <v>15.26</v>
      </c>
      <c r="E11" s="4">
        <v>15.26</v>
      </c>
      <c r="F11" s="4">
        <v>15.26</v>
      </c>
      <c r="G11" s="4">
        <v>15.26</v>
      </c>
      <c r="H11" s="4">
        <v>15.26</v>
      </c>
      <c r="I11" s="4">
        <v>15.26</v>
      </c>
      <c r="J11" s="4">
        <v>15.26</v>
      </c>
      <c r="K11" s="4">
        <v>15.26</v>
      </c>
      <c r="L11" s="4">
        <v>15.26</v>
      </c>
      <c r="M11" s="4">
        <v>15.26</v>
      </c>
    </row>
    <row r="12" spans="1:14" x14ac:dyDescent="0.25">
      <c r="A12" s="7" t="s">
        <v>12</v>
      </c>
      <c r="B12" s="11">
        <f>B3*(B7+B9)</f>
        <v>9143.3822199999995</v>
      </c>
      <c r="C12" s="11">
        <f t="shared" ref="C12:M13" si="0">C3*(C7+C9)</f>
        <v>9292.3229999999985</v>
      </c>
      <c r="D12" s="11">
        <f t="shared" si="0"/>
        <v>8257.6458999999995</v>
      </c>
      <c r="E12" s="11">
        <f t="shared" si="0"/>
        <v>5886.4559600000002</v>
      </c>
      <c r="F12" s="11">
        <f t="shared" si="0"/>
        <v>11340.588239999999</v>
      </c>
      <c r="G12" s="11">
        <f t="shared" si="0"/>
        <v>10818.636479999999</v>
      </c>
      <c r="H12" s="11">
        <f t="shared" si="0"/>
        <v>11729.415939999999</v>
      </c>
      <c r="I12" s="11">
        <f t="shared" si="0"/>
        <v>10327.000099999999</v>
      </c>
      <c r="J12" s="11">
        <f t="shared" si="0"/>
        <v>4010.8565800000001</v>
      </c>
      <c r="K12" s="11">
        <f t="shared" si="0"/>
        <v>5131.2075799999993</v>
      </c>
      <c r="L12" s="11">
        <f t="shared" si="0"/>
        <v>8595.0692600000002</v>
      </c>
      <c r="M12" s="11">
        <f t="shared" si="0"/>
        <v>4611.8919399999995</v>
      </c>
    </row>
    <row r="13" spans="1:14" x14ac:dyDescent="0.25">
      <c r="A13" s="7" t="s">
        <v>13</v>
      </c>
      <c r="B13" s="11">
        <f>B4*(B8+B10)</f>
        <v>17876.362409999998</v>
      </c>
      <c r="C13" s="11">
        <f t="shared" si="0"/>
        <v>16730.077379999999</v>
      </c>
      <c r="D13" s="11">
        <f t="shared" si="0"/>
        <v>14687.73654</v>
      </c>
      <c r="E13" s="11">
        <f t="shared" si="0"/>
        <v>12495.780839999999</v>
      </c>
      <c r="F13" s="11">
        <f t="shared" si="0"/>
        <v>20430.921809999996</v>
      </c>
      <c r="G13" s="11">
        <f t="shared" si="0"/>
        <v>20213.35959</v>
      </c>
      <c r="H13" s="11">
        <f t="shared" si="0"/>
        <v>21871.209839999996</v>
      </c>
      <c r="I13" s="11">
        <f t="shared" si="0"/>
        <v>18705.777539999999</v>
      </c>
      <c r="J13" s="11">
        <f t="shared" si="0"/>
        <v>10051.309229999999</v>
      </c>
      <c r="K13" s="11">
        <f t="shared" si="0"/>
        <v>14025.903119999999</v>
      </c>
      <c r="L13" s="11">
        <f t="shared" si="0"/>
        <v>17788.814849999999</v>
      </c>
      <c r="M13" s="11">
        <f t="shared" si="0"/>
        <v>10469.446829999999</v>
      </c>
    </row>
    <row r="14" spans="1:14" x14ac:dyDescent="0.25">
      <c r="A14" s="7" t="s">
        <v>14</v>
      </c>
      <c r="B14" s="11">
        <f>B11*MAX(B5,B6)</f>
        <v>4548.7007999999996</v>
      </c>
      <c r="C14" s="11">
        <f t="shared" ref="C14:M14" si="1">C11*MAX(C5,C6)</f>
        <v>3019.1909999999998</v>
      </c>
      <c r="D14" s="11">
        <f t="shared" si="1"/>
        <v>2893.9063999999998</v>
      </c>
      <c r="E14" s="11">
        <f t="shared" si="1"/>
        <v>3401.6066000000001</v>
      </c>
      <c r="F14" s="11">
        <f t="shared" si="1"/>
        <v>5300.1031999999996</v>
      </c>
      <c r="G14" s="11">
        <f t="shared" si="1"/>
        <v>5339.7791999999999</v>
      </c>
      <c r="H14" s="11">
        <f t="shared" si="1"/>
        <v>5451.7875999999997</v>
      </c>
      <c r="I14" s="11">
        <f t="shared" si="1"/>
        <v>4410.1400000000003</v>
      </c>
      <c r="J14" s="11">
        <f t="shared" si="1"/>
        <v>4578</v>
      </c>
      <c r="K14" s="11">
        <f t="shared" si="1"/>
        <v>4578</v>
      </c>
      <c r="L14" s="11">
        <f t="shared" si="1"/>
        <v>4578</v>
      </c>
      <c r="M14" s="11">
        <f t="shared" si="1"/>
        <v>4578</v>
      </c>
    </row>
    <row r="15" spans="1:14" x14ac:dyDescent="0.25">
      <c r="A15" s="7" t="s">
        <v>15</v>
      </c>
      <c r="B15" s="12">
        <f>SUM(B12:B14)</f>
        <v>31568.445429999996</v>
      </c>
      <c r="C15" s="12">
        <f t="shared" ref="C15:M15" si="2">SUM(C12:C14)</f>
        <v>29041.591379999998</v>
      </c>
      <c r="D15" s="12">
        <f t="shared" si="2"/>
        <v>25839.288840000001</v>
      </c>
      <c r="E15" s="12">
        <f t="shared" si="2"/>
        <v>21783.843399999998</v>
      </c>
      <c r="F15" s="12">
        <f t="shared" si="2"/>
        <v>37071.613249999995</v>
      </c>
      <c r="G15" s="12">
        <f t="shared" si="2"/>
        <v>36371.775269999998</v>
      </c>
      <c r="H15" s="12">
        <f t="shared" si="2"/>
        <v>39052.413379999998</v>
      </c>
      <c r="I15" s="12">
        <f t="shared" si="2"/>
        <v>33442.91764</v>
      </c>
      <c r="J15" s="12">
        <f t="shared" si="2"/>
        <v>18640.165809999999</v>
      </c>
      <c r="K15" s="12">
        <f t="shared" si="2"/>
        <v>23735.110699999997</v>
      </c>
      <c r="L15" s="12">
        <f t="shared" si="2"/>
        <v>30961.884109999999</v>
      </c>
      <c r="M15" s="12">
        <f t="shared" si="2"/>
        <v>19659.338769999998</v>
      </c>
      <c r="N15" s="16">
        <f>SUM(B15:M15)</f>
        <v>347168.38797999988</v>
      </c>
    </row>
    <row r="16" spans="1:14" x14ac:dyDescent="0.25">
      <c r="A16" s="8"/>
    </row>
    <row r="17" spans="1:15" x14ac:dyDescent="0.25">
      <c r="A17" s="13" t="s">
        <v>16</v>
      </c>
    </row>
    <row r="18" spans="1:15" x14ac:dyDescent="0.25">
      <c r="A18" s="8"/>
      <c r="B18" s="10">
        <v>43586</v>
      </c>
      <c r="C18" s="10">
        <v>43617</v>
      </c>
      <c r="D18" s="10">
        <v>43647</v>
      </c>
      <c r="E18" s="10">
        <v>43678</v>
      </c>
      <c r="F18" s="10">
        <v>43709</v>
      </c>
      <c r="G18" s="10">
        <v>43739</v>
      </c>
      <c r="H18" s="10">
        <v>43770</v>
      </c>
      <c r="I18" s="10">
        <v>43800</v>
      </c>
      <c r="J18" s="10">
        <v>43831</v>
      </c>
      <c r="K18" s="10">
        <v>43862</v>
      </c>
      <c r="L18" s="10">
        <v>43891</v>
      </c>
      <c r="M18" s="10">
        <v>43922</v>
      </c>
    </row>
    <row r="19" spans="1:15" x14ac:dyDescent="0.25">
      <c r="A19" s="5" t="s">
        <v>11</v>
      </c>
      <c r="B19" s="3">
        <v>6.9370000000000003</v>
      </c>
      <c r="C19" s="3">
        <v>7.05</v>
      </c>
      <c r="D19" s="3">
        <v>6.2649999999999997</v>
      </c>
      <c r="E19" s="3">
        <v>4.4660000000000002</v>
      </c>
      <c r="F19" s="3">
        <v>8.6039999999999992</v>
      </c>
      <c r="G19" s="3">
        <v>8.2080000000000002</v>
      </c>
      <c r="H19" s="3">
        <v>8.8989999999999991</v>
      </c>
      <c r="I19" s="3">
        <v>7.835</v>
      </c>
      <c r="J19" s="3">
        <v>3.0430000000000001</v>
      </c>
      <c r="K19" s="3">
        <v>3.8929999999999998</v>
      </c>
      <c r="L19" s="3">
        <v>6.5209999999999999</v>
      </c>
      <c r="M19" s="3">
        <v>3.4990000000000001</v>
      </c>
    </row>
    <row r="20" spans="1:15" x14ac:dyDescent="0.25">
      <c r="A20" s="5" t="s">
        <v>10</v>
      </c>
      <c r="B20" s="3">
        <v>54.722999999999999</v>
      </c>
      <c r="C20" s="3">
        <v>51.213999999999999</v>
      </c>
      <c r="D20" s="3">
        <v>44.962000000000003</v>
      </c>
      <c r="E20" s="3">
        <v>38.252000000000002</v>
      </c>
      <c r="F20" s="3">
        <v>62.542999999999999</v>
      </c>
      <c r="G20" s="3">
        <v>61.877000000000002</v>
      </c>
      <c r="H20" s="3">
        <v>66.951999999999998</v>
      </c>
      <c r="I20" s="3">
        <v>57.262</v>
      </c>
      <c r="J20" s="3">
        <v>30.768999999999998</v>
      </c>
      <c r="K20" s="3">
        <v>42.936</v>
      </c>
      <c r="L20" s="3">
        <v>54.454999999999998</v>
      </c>
      <c r="M20" s="3">
        <v>32.048999999999999</v>
      </c>
    </row>
    <row r="21" spans="1:15" x14ac:dyDescent="0.25">
      <c r="A21" s="5" t="s">
        <v>20</v>
      </c>
      <c r="B21" s="35">
        <v>168</v>
      </c>
      <c r="C21" s="35">
        <v>156.4</v>
      </c>
      <c r="D21" s="35">
        <v>157.19999999999999</v>
      </c>
      <c r="E21" s="35">
        <v>142.99</v>
      </c>
      <c r="F21" s="35">
        <v>212.1</v>
      </c>
      <c r="G21" s="35">
        <v>212.97</v>
      </c>
      <c r="H21" s="35">
        <v>235.87</v>
      </c>
      <c r="I21" s="35">
        <v>188.35</v>
      </c>
      <c r="J21" s="35">
        <v>79.92</v>
      </c>
      <c r="K21" s="35">
        <v>108.86</v>
      </c>
      <c r="L21" s="35">
        <v>191.8</v>
      </c>
      <c r="M21" s="35">
        <v>76.89</v>
      </c>
    </row>
    <row r="22" spans="1:15" x14ac:dyDescent="0.25">
      <c r="A22" s="5" t="s">
        <v>21</v>
      </c>
      <c r="B22" s="35">
        <f>MAX(B5:B6)</f>
        <v>298.08</v>
      </c>
      <c r="C22" s="35">
        <f t="shared" ref="C22:M22" si="3">MAX(C5:C6)</f>
        <v>197.85</v>
      </c>
      <c r="D22" s="35">
        <f t="shared" si="3"/>
        <v>189.64</v>
      </c>
      <c r="E22" s="35">
        <f t="shared" si="3"/>
        <v>222.91</v>
      </c>
      <c r="F22" s="35">
        <f t="shared" si="3"/>
        <v>347.32</v>
      </c>
      <c r="G22" s="35">
        <f t="shared" si="3"/>
        <v>349.92</v>
      </c>
      <c r="H22" s="35">
        <f t="shared" si="3"/>
        <v>357.26</v>
      </c>
      <c r="I22" s="35">
        <f t="shared" si="3"/>
        <v>289</v>
      </c>
      <c r="J22" s="35">
        <f t="shared" si="3"/>
        <v>300</v>
      </c>
      <c r="K22" s="35">
        <f t="shared" si="3"/>
        <v>300</v>
      </c>
      <c r="L22" s="35">
        <f t="shared" si="3"/>
        <v>300</v>
      </c>
      <c r="M22" s="35">
        <f t="shared" si="3"/>
        <v>300</v>
      </c>
    </row>
    <row r="23" spans="1:15" x14ac:dyDescent="0.25">
      <c r="A23" s="6" t="s">
        <v>19</v>
      </c>
      <c r="B23" s="4">
        <v>77.88</v>
      </c>
      <c r="C23" s="4">
        <v>77.88</v>
      </c>
      <c r="D23" s="4">
        <v>77.88</v>
      </c>
      <c r="E23" s="4">
        <v>77.88</v>
      </c>
      <c r="F23" s="4">
        <v>77.88</v>
      </c>
      <c r="G23" s="4">
        <v>77.88</v>
      </c>
      <c r="H23" s="4">
        <v>77.88</v>
      </c>
      <c r="I23" s="4">
        <v>77.88</v>
      </c>
      <c r="J23" s="4">
        <v>77.88</v>
      </c>
      <c r="K23" s="4">
        <v>77.88</v>
      </c>
      <c r="L23" s="4">
        <v>77.88</v>
      </c>
      <c r="M23" s="4">
        <v>77.88</v>
      </c>
    </row>
    <row r="24" spans="1:15" x14ac:dyDescent="0.25">
      <c r="A24" s="6" t="s">
        <v>5</v>
      </c>
      <c r="B24" s="4">
        <v>406.26</v>
      </c>
      <c r="C24" s="4">
        <v>406.26</v>
      </c>
      <c r="D24" s="4">
        <v>406.26</v>
      </c>
      <c r="E24" s="4">
        <v>406.26</v>
      </c>
      <c r="F24" s="4">
        <v>406.26</v>
      </c>
      <c r="G24" s="4">
        <v>406.26</v>
      </c>
      <c r="H24" s="4">
        <v>406.26</v>
      </c>
      <c r="I24" s="4">
        <v>406.26</v>
      </c>
      <c r="J24" s="4">
        <v>406.26</v>
      </c>
      <c r="K24" s="4">
        <v>406.26</v>
      </c>
      <c r="L24" s="4">
        <v>406.26</v>
      </c>
      <c r="M24" s="4">
        <v>406.26</v>
      </c>
    </row>
    <row r="25" spans="1:15" x14ac:dyDescent="0.25">
      <c r="A25" s="6" t="s">
        <v>4</v>
      </c>
      <c r="B25" s="4">
        <v>248.79</v>
      </c>
      <c r="C25" s="4">
        <v>248.79</v>
      </c>
      <c r="D25" s="4">
        <v>248.79</v>
      </c>
      <c r="E25" s="4">
        <v>248.79</v>
      </c>
      <c r="F25" s="4">
        <v>248.79</v>
      </c>
      <c r="G25" s="4">
        <v>248.79</v>
      </c>
      <c r="H25" s="4">
        <v>248.79</v>
      </c>
      <c r="I25" s="4">
        <v>248.79</v>
      </c>
      <c r="J25" s="4">
        <v>248.79</v>
      </c>
      <c r="K25" s="4">
        <v>248.79</v>
      </c>
      <c r="L25" s="4">
        <v>248.79</v>
      </c>
      <c r="M25" s="4">
        <v>248.79</v>
      </c>
    </row>
    <row r="26" spans="1:15" x14ac:dyDescent="0.25">
      <c r="A26" s="6" t="s">
        <v>18</v>
      </c>
      <c r="B26" s="4">
        <v>34.29</v>
      </c>
      <c r="C26" s="4">
        <v>34.29</v>
      </c>
      <c r="D26" s="4">
        <v>34.29</v>
      </c>
      <c r="E26" s="4">
        <v>34.29</v>
      </c>
      <c r="F26" s="4">
        <v>34.29</v>
      </c>
      <c r="G26" s="4">
        <v>34.29</v>
      </c>
      <c r="H26" s="4">
        <v>34.29</v>
      </c>
      <c r="I26" s="4">
        <v>34.29</v>
      </c>
      <c r="J26" s="4">
        <v>34.29</v>
      </c>
      <c r="K26" s="4">
        <v>34.29</v>
      </c>
      <c r="L26" s="4">
        <v>34.29</v>
      </c>
      <c r="M26" s="4">
        <v>34.29</v>
      </c>
    </row>
    <row r="27" spans="1:15" x14ac:dyDescent="0.25">
      <c r="A27" s="6" t="s">
        <v>17</v>
      </c>
      <c r="B27" s="4">
        <v>15.26</v>
      </c>
      <c r="C27" s="4">
        <v>15.26</v>
      </c>
      <c r="D27" s="4">
        <v>15.26</v>
      </c>
      <c r="E27" s="4">
        <v>15.26</v>
      </c>
      <c r="F27" s="4">
        <v>15.26</v>
      </c>
      <c r="G27" s="4">
        <v>15.26</v>
      </c>
      <c r="H27" s="4">
        <v>15.26</v>
      </c>
      <c r="I27" s="4">
        <v>15.26</v>
      </c>
      <c r="J27" s="4">
        <v>15.26</v>
      </c>
      <c r="K27" s="4">
        <v>15.26</v>
      </c>
      <c r="L27" s="4">
        <v>15.26</v>
      </c>
      <c r="M27" s="4">
        <v>15.26</v>
      </c>
    </row>
    <row r="28" spans="1:15" x14ac:dyDescent="0.25">
      <c r="A28" s="7" t="s">
        <v>12</v>
      </c>
      <c r="B28" s="11">
        <f>B19*(B23+B24)</f>
        <v>3358.4791799999998</v>
      </c>
      <c r="C28" s="11">
        <f t="shared" ref="C28:M28" si="4">C19*(C23+C24)</f>
        <v>3413.1869999999999</v>
      </c>
      <c r="D28" s="11">
        <f t="shared" si="4"/>
        <v>3033.1370999999999</v>
      </c>
      <c r="E28" s="11">
        <f t="shared" si="4"/>
        <v>2162.1692400000002</v>
      </c>
      <c r="F28" s="11">
        <f t="shared" si="4"/>
        <v>4165.5405599999995</v>
      </c>
      <c r="G28" s="11">
        <f t="shared" si="4"/>
        <v>3973.8211200000001</v>
      </c>
      <c r="H28" s="11">
        <f t="shared" si="4"/>
        <v>4308.3618599999991</v>
      </c>
      <c r="I28" s="11">
        <f t="shared" si="4"/>
        <v>3793.2368999999999</v>
      </c>
      <c r="J28" s="11">
        <f t="shared" si="4"/>
        <v>1473.23802</v>
      </c>
      <c r="K28" s="11">
        <f t="shared" si="4"/>
        <v>1884.7570199999998</v>
      </c>
      <c r="L28" s="11">
        <f t="shared" si="4"/>
        <v>3157.0769399999999</v>
      </c>
      <c r="M28" s="11">
        <f t="shared" si="4"/>
        <v>1694.00586</v>
      </c>
    </row>
    <row r="29" spans="1:15" x14ac:dyDescent="0.25">
      <c r="A29" s="7" t="s">
        <v>13</v>
      </c>
      <c r="B29" s="11">
        <f t="shared" ref="B29:M29" si="5">B20*(B23+B25)</f>
        <v>17876.362409999998</v>
      </c>
      <c r="C29" s="11">
        <f t="shared" si="5"/>
        <v>16730.077379999999</v>
      </c>
      <c r="D29" s="11">
        <f t="shared" si="5"/>
        <v>14687.73654</v>
      </c>
      <c r="E29" s="11">
        <f t="shared" si="5"/>
        <v>12495.780839999999</v>
      </c>
      <c r="F29" s="11">
        <f t="shared" si="5"/>
        <v>20430.921809999996</v>
      </c>
      <c r="G29" s="11">
        <f t="shared" si="5"/>
        <v>20213.35959</v>
      </c>
      <c r="H29" s="11">
        <f t="shared" si="5"/>
        <v>21871.209839999996</v>
      </c>
      <c r="I29" s="11">
        <f t="shared" si="5"/>
        <v>18705.777539999999</v>
      </c>
      <c r="J29" s="11">
        <f t="shared" si="5"/>
        <v>10051.309229999999</v>
      </c>
      <c r="K29" s="11">
        <f t="shared" si="5"/>
        <v>14025.903119999999</v>
      </c>
      <c r="L29" s="11">
        <f t="shared" si="5"/>
        <v>17788.814849999999</v>
      </c>
      <c r="M29" s="11">
        <f t="shared" si="5"/>
        <v>10469.446829999999</v>
      </c>
    </row>
    <row r="30" spans="1:15" x14ac:dyDescent="0.25">
      <c r="A30" s="7" t="s">
        <v>14</v>
      </c>
      <c r="B30" s="11">
        <f>(B21*B26+B22*B27)</f>
        <v>10309.4208</v>
      </c>
      <c r="C30" s="11">
        <f t="shared" ref="C30:M30" si="6">(C21*C26+C22*C27)</f>
        <v>8382.1470000000008</v>
      </c>
      <c r="D30" s="11">
        <f t="shared" si="6"/>
        <v>8284.2943999999989</v>
      </c>
      <c r="E30" s="11">
        <f t="shared" si="6"/>
        <v>8304.7337000000007</v>
      </c>
      <c r="F30" s="11">
        <f t="shared" si="6"/>
        <v>12573.012199999999</v>
      </c>
      <c r="G30" s="11">
        <f t="shared" si="6"/>
        <v>12642.520499999999</v>
      </c>
      <c r="H30" s="11">
        <f t="shared" si="6"/>
        <v>13539.769899999999</v>
      </c>
      <c r="I30" s="11">
        <f t="shared" si="6"/>
        <v>10868.6615</v>
      </c>
      <c r="J30" s="11">
        <f t="shared" si="6"/>
        <v>7318.4567999999999</v>
      </c>
      <c r="K30" s="11">
        <f t="shared" si="6"/>
        <v>8310.8094000000001</v>
      </c>
      <c r="L30" s="11">
        <f t="shared" si="6"/>
        <v>11154.822</v>
      </c>
      <c r="M30" s="11">
        <f t="shared" si="6"/>
        <v>7214.5581000000002</v>
      </c>
    </row>
    <row r="31" spans="1:15" x14ac:dyDescent="0.25">
      <c r="A31" s="7" t="s">
        <v>15</v>
      </c>
      <c r="B31" s="12">
        <f>SUM(B28:B30)</f>
        <v>31544.262389999996</v>
      </c>
      <c r="C31" s="12">
        <f t="shared" ref="C31:M31" si="7">SUM(C28:C30)</f>
        <v>28525.411380000001</v>
      </c>
      <c r="D31" s="12">
        <f t="shared" si="7"/>
        <v>26005.168039999997</v>
      </c>
      <c r="E31" s="12">
        <f t="shared" si="7"/>
        <v>22962.683779999999</v>
      </c>
      <c r="F31" s="12">
        <f t="shared" si="7"/>
        <v>37169.474569999991</v>
      </c>
      <c r="G31" s="12">
        <f t="shared" si="7"/>
        <v>36829.701209999999</v>
      </c>
      <c r="H31" s="12">
        <f t="shared" si="7"/>
        <v>39719.341599999992</v>
      </c>
      <c r="I31" s="12">
        <f t="shared" si="7"/>
        <v>33367.675940000001</v>
      </c>
      <c r="J31" s="12">
        <f t="shared" si="7"/>
        <v>18843.00405</v>
      </c>
      <c r="K31" s="12">
        <f t="shared" si="7"/>
        <v>24221.469539999998</v>
      </c>
      <c r="L31" s="12">
        <f t="shared" si="7"/>
        <v>32100.713789999998</v>
      </c>
      <c r="M31" s="12">
        <f t="shared" si="7"/>
        <v>19378.01079</v>
      </c>
      <c r="N31" s="16">
        <f>SUM(B31:M31)</f>
        <v>350666.91707999993</v>
      </c>
      <c r="O31" s="36">
        <f>N31/N15-1</f>
        <v>1.0077326223036254E-2</v>
      </c>
    </row>
    <row r="33" spans="1:15" x14ac:dyDescent="0.25">
      <c r="A33" s="8" t="s">
        <v>22</v>
      </c>
      <c r="B33" s="10">
        <v>43586</v>
      </c>
      <c r="C33" s="10">
        <v>43617</v>
      </c>
      <c r="D33" s="10">
        <v>43647</v>
      </c>
      <c r="E33" s="10">
        <v>43678</v>
      </c>
      <c r="F33" s="10">
        <v>43709</v>
      </c>
      <c r="G33" s="10">
        <v>43739</v>
      </c>
      <c r="H33" s="10">
        <v>43770</v>
      </c>
      <c r="I33" s="10">
        <v>43800</v>
      </c>
      <c r="J33" s="10">
        <v>43831</v>
      </c>
      <c r="K33" s="10">
        <v>43862</v>
      </c>
      <c r="L33" s="10">
        <v>43891</v>
      </c>
      <c r="M33" s="10">
        <v>43922</v>
      </c>
    </row>
    <row r="34" spans="1:15" x14ac:dyDescent="0.25">
      <c r="A34" s="5" t="s">
        <v>8</v>
      </c>
      <c r="B34" s="3">
        <f>B6</f>
        <v>298.08</v>
      </c>
      <c r="C34" s="3">
        <f t="shared" ref="C34:M34" si="8">C6</f>
        <v>197.85</v>
      </c>
      <c r="D34" s="3">
        <f t="shared" si="8"/>
        <v>189.64</v>
      </c>
      <c r="E34" s="3">
        <f t="shared" si="8"/>
        <v>222.91</v>
      </c>
      <c r="F34" s="3">
        <f t="shared" si="8"/>
        <v>347.32</v>
      </c>
      <c r="G34" s="3">
        <f t="shared" si="8"/>
        <v>349.92</v>
      </c>
      <c r="H34" s="3">
        <f t="shared" si="8"/>
        <v>357.26</v>
      </c>
      <c r="I34" s="3">
        <f t="shared" si="8"/>
        <v>289</v>
      </c>
      <c r="J34" s="3">
        <f t="shared" si="8"/>
        <v>141.26</v>
      </c>
      <c r="K34" s="3">
        <f t="shared" si="8"/>
        <v>234.57</v>
      </c>
      <c r="L34" s="3">
        <f t="shared" si="8"/>
        <v>298.08</v>
      </c>
      <c r="M34" s="3">
        <f t="shared" si="8"/>
        <v>126.14</v>
      </c>
    </row>
    <row r="35" spans="1:15" x14ac:dyDescent="0.25">
      <c r="A35" s="5" t="s">
        <v>24</v>
      </c>
      <c r="B35" s="3">
        <v>300</v>
      </c>
      <c r="C35" s="3">
        <v>300</v>
      </c>
      <c r="D35" s="3">
        <v>300</v>
      </c>
      <c r="E35" s="3">
        <v>300</v>
      </c>
      <c r="F35" s="3">
        <v>300</v>
      </c>
      <c r="G35" s="3">
        <v>300</v>
      </c>
      <c r="H35" s="3">
        <v>300</v>
      </c>
      <c r="I35" s="3">
        <v>300</v>
      </c>
      <c r="J35" s="3">
        <f t="shared" ref="J35:M35" si="9">J5</f>
        <v>300</v>
      </c>
      <c r="K35" s="3">
        <f t="shared" si="9"/>
        <v>300</v>
      </c>
      <c r="L35" s="3">
        <f t="shared" si="9"/>
        <v>300</v>
      </c>
      <c r="M35" s="3">
        <f t="shared" si="9"/>
        <v>300</v>
      </c>
    </row>
    <row r="36" spans="1:15" x14ac:dyDescent="0.25">
      <c r="A36" s="6" t="s">
        <v>3</v>
      </c>
      <c r="B36" s="4">
        <v>15.26</v>
      </c>
      <c r="C36" s="4">
        <v>15.26</v>
      </c>
      <c r="D36" s="4">
        <v>15.26</v>
      </c>
      <c r="E36" s="4">
        <v>15.26</v>
      </c>
      <c r="F36" s="4">
        <v>15.26</v>
      </c>
      <c r="G36" s="4">
        <v>15.26</v>
      </c>
      <c r="H36" s="4">
        <v>15.26</v>
      </c>
      <c r="I36" s="4">
        <v>15.26</v>
      </c>
      <c r="J36" s="4">
        <v>15.26</v>
      </c>
      <c r="K36" s="4">
        <v>15.26</v>
      </c>
      <c r="L36" s="4">
        <v>15.26</v>
      </c>
      <c r="M36" s="4">
        <v>15.26</v>
      </c>
    </row>
    <row r="37" spans="1:15" x14ac:dyDescent="0.25">
      <c r="A37" s="7" t="s">
        <v>15</v>
      </c>
      <c r="B37" s="18">
        <f>MAX(B34:B35)*B36+IF(B34&gt;1.05*B35,2*B36*(B34-B35),0)</f>
        <v>4578</v>
      </c>
      <c r="C37" s="18">
        <f t="shared" ref="C37:M37" si="10">MAX(C34:C35)*C36+IF(C34&gt;1.05*C35,2*C36*(C34-C35),0)</f>
        <v>4578</v>
      </c>
      <c r="D37" s="18">
        <f t="shared" si="10"/>
        <v>4578</v>
      </c>
      <c r="E37" s="18">
        <f t="shared" si="10"/>
        <v>4578</v>
      </c>
      <c r="F37" s="18">
        <f t="shared" si="10"/>
        <v>6744.3095999999996</v>
      </c>
      <c r="G37" s="18">
        <f t="shared" si="10"/>
        <v>6863.3376000000007</v>
      </c>
      <c r="H37" s="18">
        <f t="shared" si="10"/>
        <v>7199.362799999999</v>
      </c>
      <c r="I37" s="18">
        <f t="shared" si="10"/>
        <v>4578</v>
      </c>
      <c r="J37" s="18">
        <f t="shared" si="10"/>
        <v>4578</v>
      </c>
      <c r="K37" s="18">
        <f t="shared" si="10"/>
        <v>4578</v>
      </c>
      <c r="L37" s="18">
        <f t="shared" si="10"/>
        <v>4578</v>
      </c>
      <c r="M37" s="18">
        <f t="shared" si="10"/>
        <v>4578</v>
      </c>
      <c r="N37" s="16">
        <f>SUM(B37:M37)</f>
        <v>62009.009999999995</v>
      </c>
    </row>
    <row r="38" spans="1:15" x14ac:dyDescent="0.25">
      <c r="A38" s="19" t="s">
        <v>23</v>
      </c>
      <c r="B38" s="20">
        <f>B37-MAX(B34:B35)*B36</f>
        <v>0</v>
      </c>
      <c r="C38" s="20">
        <f t="shared" ref="C38:M38" si="11">C37-MAX(C34:C35)*C36</f>
        <v>0</v>
      </c>
      <c r="D38" s="20">
        <f t="shared" si="11"/>
        <v>0</v>
      </c>
      <c r="E38" s="20">
        <f t="shared" si="11"/>
        <v>0</v>
      </c>
      <c r="F38" s="20">
        <f t="shared" si="11"/>
        <v>1444.2064</v>
      </c>
      <c r="G38" s="20">
        <f t="shared" si="11"/>
        <v>1523.5584000000008</v>
      </c>
      <c r="H38" s="20">
        <f t="shared" si="11"/>
        <v>1747.5751999999993</v>
      </c>
      <c r="I38" s="20">
        <f t="shared" si="11"/>
        <v>0</v>
      </c>
      <c r="J38" s="20">
        <f t="shared" si="11"/>
        <v>0</v>
      </c>
      <c r="K38" s="20">
        <f t="shared" si="11"/>
        <v>0</v>
      </c>
      <c r="L38" s="20">
        <f t="shared" si="11"/>
        <v>0</v>
      </c>
      <c r="M38" s="20">
        <f t="shared" si="11"/>
        <v>0</v>
      </c>
    </row>
    <row r="39" spans="1:15" x14ac:dyDescent="0.25">
      <c r="A39" s="21" t="s">
        <v>25</v>
      </c>
      <c r="B39" s="22">
        <v>290</v>
      </c>
      <c r="C39" s="22">
        <v>290</v>
      </c>
      <c r="D39" s="22">
        <v>290</v>
      </c>
      <c r="E39" s="22">
        <v>290</v>
      </c>
      <c r="F39" s="22">
        <v>290</v>
      </c>
      <c r="G39" s="22">
        <v>290</v>
      </c>
      <c r="H39" s="22">
        <v>290</v>
      </c>
      <c r="I39" s="22">
        <v>290</v>
      </c>
      <c r="J39" s="22">
        <v>290</v>
      </c>
      <c r="K39" s="22">
        <v>290</v>
      </c>
      <c r="L39" s="22">
        <v>290</v>
      </c>
      <c r="M39" s="22">
        <v>290</v>
      </c>
    </row>
    <row r="40" spans="1:15" x14ac:dyDescent="0.25">
      <c r="A40" s="23" t="s">
        <v>15</v>
      </c>
      <c r="B40" s="24">
        <f>MAX(B39,B34)*B36+IF(B34&gt;1.05*B39,2*(B34-B39)*B36,0)</f>
        <v>4548.7007999999996</v>
      </c>
      <c r="C40" s="24">
        <f t="shared" ref="C40:M40" si="12">MAX(C39,C34)*C36+IF(C34&gt;1.05*C39,2*(C34-C39)*C36,0)</f>
        <v>4425.3999999999996</v>
      </c>
      <c r="D40" s="24">
        <f t="shared" si="12"/>
        <v>4425.3999999999996</v>
      </c>
      <c r="E40" s="24">
        <f t="shared" si="12"/>
        <v>4425.3999999999996</v>
      </c>
      <c r="F40" s="24">
        <f t="shared" si="12"/>
        <v>7049.5095999999994</v>
      </c>
      <c r="G40" s="24">
        <f t="shared" si="12"/>
        <v>7168.5376000000006</v>
      </c>
      <c r="H40" s="24">
        <f t="shared" si="12"/>
        <v>7504.5627999999997</v>
      </c>
      <c r="I40" s="24">
        <f t="shared" si="12"/>
        <v>4425.3999999999996</v>
      </c>
      <c r="J40" s="24">
        <f t="shared" si="12"/>
        <v>4425.3999999999996</v>
      </c>
      <c r="K40" s="24">
        <f t="shared" si="12"/>
        <v>4425.3999999999996</v>
      </c>
      <c r="L40" s="24">
        <f t="shared" si="12"/>
        <v>4548.7007999999996</v>
      </c>
      <c r="M40" s="24">
        <f t="shared" si="12"/>
        <v>4425.3999999999996</v>
      </c>
      <c r="N40" s="16">
        <f>SUM(B40:M40)</f>
        <v>61797.811600000008</v>
      </c>
      <c r="O40" s="17">
        <f>N40/N37-1</f>
        <v>-3.405930847791061E-3</v>
      </c>
    </row>
    <row r="41" spans="1:15" x14ac:dyDescent="0.25">
      <c r="A41" s="19" t="s">
        <v>23</v>
      </c>
      <c r="B41" s="15">
        <f>B40-MAX(B39,B34)*B36</f>
        <v>0</v>
      </c>
      <c r="C41" s="15">
        <f t="shared" ref="C41:M41" si="13">C40-MAX(C39,C34)*C36</f>
        <v>0</v>
      </c>
      <c r="D41" s="15">
        <f t="shared" si="13"/>
        <v>0</v>
      </c>
      <c r="E41" s="15">
        <f t="shared" si="13"/>
        <v>0</v>
      </c>
      <c r="F41" s="15">
        <f t="shared" si="13"/>
        <v>1749.4063999999998</v>
      </c>
      <c r="G41" s="15">
        <f t="shared" si="13"/>
        <v>1828.7584000000006</v>
      </c>
      <c r="H41" s="15">
        <f t="shared" si="13"/>
        <v>2052.7752</v>
      </c>
      <c r="I41" s="15">
        <f t="shared" si="13"/>
        <v>0</v>
      </c>
      <c r="J41" s="15">
        <f t="shared" si="13"/>
        <v>0</v>
      </c>
      <c r="K41" s="15">
        <f t="shared" si="13"/>
        <v>0</v>
      </c>
      <c r="L41" s="15">
        <f t="shared" si="13"/>
        <v>0</v>
      </c>
      <c r="M41" s="15">
        <f t="shared" si="13"/>
        <v>0</v>
      </c>
    </row>
    <row r="42" spans="1:15" x14ac:dyDescent="0.25">
      <c r="A42" s="1" t="s">
        <v>26</v>
      </c>
      <c r="B42" s="1">
        <f>1.05*B35</f>
        <v>315</v>
      </c>
      <c r="C42" s="1">
        <f t="shared" ref="C42:M42" si="14">1.05*C35</f>
        <v>315</v>
      </c>
      <c r="D42" s="1">
        <f t="shared" si="14"/>
        <v>315</v>
      </c>
      <c r="E42" s="1">
        <f t="shared" si="14"/>
        <v>315</v>
      </c>
      <c r="F42" s="1">
        <f t="shared" si="14"/>
        <v>315</v>
      </c>
      <c r="G42" s="1">
        <f t="shared" si="14"/>
        <v>315</v>
      </c>
      <c r="H42" s="1">
        <f t="shared" si="14"/>
        <v>315</v>
      </c>
      <c r="I42" s="1">
        <f t="shared" si="14"/>
        <v>315</v>
      </c>
      <c r="J42" s="1">
        <f t="shared" si="14"/>
        <v>315</v>
      </c>
      <c r="K42" s="1">
        <f t="shared" si="14"/>
        <v>315</v>
      </c>
      <c r="L42" s="1">
        <f t="shared" si="14"/>
        <v>315</v>
      </c>
      <c r="M42" s="1">
        <f t="shared" si="14"/>
        <v>315</v>
      </c>
    </row>
    <row r="43" spans="1:15" x14ac:dyDescent="0.25">
      <c r="A43" s="1" t="s">
        <v>27</v>
      </c>
      <c r="B43" s="1">
        <f>1.05*B39</f>
        <v>304.5</v>
      </c>
      <c r="C43" s="1">
        <f t="shared" ref="C43:M43" si="15">1.05*C39</f>
        <v>304.5</v>
      </c>
      <c r="D43" s="1">
        <f t="shared" si="15"/>
        <v>304.5</v>
      </c>
      <c r="E43" s="1">
        <f t="shared" si="15"/>
        <v>304.5</v>
      </c>
      <c r="F43" s="1">
        <f t="shared" si="15"/>
        <v>304.5</v>
      </c>
      <c r="G43" s="1">
        <f t="shared" si="15"/>
        <v>304.5</v>
      </c>
      <c r="H43" s="1">
        <f t="shared" si="15"/>
        <v>304.5</v>
      </c>
      <c r="I43" s="1">
        <f t="shared" si="15"/>
        <v>304.5</v>
      </c>
      <c r="J43" s="1">
        <f t="shared" si="15"/>
        <v>304.5</v>
      </c>
      <c r="K43" s="1">
        <f t="shared" si="15"/>
        <v>304.5</v>
      </c>
      <c r="L43" s="1">
        <f t="shared" si="15"/>
        <v>304.5</v>
      </c>
      <c r="M43" s="1">
        <f t="shared" si="15"/>
        <v>304.5</v>
      </c>
    </row>
    <row r="63" spans="1:9" ht="15.75" thickBot="1" x14ac:dyDescent="0.3">
      <c r="B63" s="1" t="s">
        <v>1</v>
      </c>
      <c r="C63" s="1" t="s">
        <v>2</v>
      </c>
      <c r="D63" s="1" t="s">
        <v>28</v>
      </c>
      <c r="E63" s="1" t="s">
        <v>29</v>
      </c>
      <c r="F63" s="1" t="s">
        <v>30</v>
      </c>
      <c r="G63" s="1" t="s">
        <v>31</v>
      </c>
      <c r="H63" s="1" t="s">
        <v>32</v>
      </c>
      <c r="I63" s="1" t="s">
        <v>33</v>
      </c>
    </row>
    <row r="64" spans="1:9" ht="15.75" thickBot="1" x14ac:dyDescent="0.3">
      <c r="A64" s="2">
        <v>42736</v>
      </c>
      <c r="B64" s="26">
        <v>2704</v>
      </c>
      <c r="C64" s="26">
        <v>30953</v>
      </c>
      <c r="D64" s="1">
        <f>(C64+B64)/1000</f>
        <v>33.656999999999996</v>
      </c>
      <c r="E64" s="1">
        <f>AVERAGE(D64:D75)</f>
        <v>52.07866666666667</v>
      </c>
      <c r="F64" s="25">
        <v>57.45</v>
      </c>
      <c r="G64" s="27">
        <v>127.44</v>
      </c>
      <c r="H64" s="1">
        <f>AVERAGE(F64:F75)</f>
        <v>147.36083333333335</v>
      </c>
      <c r="I64" s="1">
        <f>AVERAGE(G64:G75)</f>
        <v>231.62083333333337</v>
      </c>
    </row>
    <row r="65" spans="1:9" ht="15.75" thickBot="1" x14ac:dyDescent="0.3">
      <c r="A65" s="2">
        <v>42767</v>
      </c>
      <c r="B65" s="26">
        <v>3226</v>
      </c>
      <c r="C65" s="26">
        <v>40653</v>
      </c>
      <c r="D65" s="1">
        <f t="shared" ref="D65:D105" si="16">(C65+B65)/1000</f>
        <v>43.878999999999998</v>
      </c>
      <c r="E65" s="1">
        <f>E64</f>
        <v>52.07866666666667</v>
      </c>
      <c r="F65" s="25">
        <v>77.760000000000005</v>
      </c>
      <c r="G65" s="27">
        <v>194.4</v>
      </c>
      <c r="H65" s="1">
        <f>H64</f>
        <v>147.36083333333335</v>
      </c>
      <c r="I65" s="1">
        <f>I64</f>
        <v>231.62083333333337</v>
      </c>
    </row>
    <row r="66" spans="1:9" ht="15.75" thickBot="1" x14ac:dyDescent="0.3">
      <c r="A66" s="2">
        <v>42795</v>
      </c>
      <c r="B66" s="26">
        <v>6199</v>
      </c>
      <c r="C66" s="26">
        <v>50548</v>
      </c>
      <c r="D66" s="1">
        <f t="shared" si="16"/>
        <v>56.747</v>
      </c>
      <c r="E66" s="1">
        <f t="shared" ref="E66:E75" si="17">E65</f>
        <v>52.07866666666667</v>
      </c>
      <c r="F66" s="25">
        <v>183.6</v>
      </c>
      <c r="G66" s="27">
        <v>281.23</v>
      </c>
      <c r="H66" s="1">
        <f t="shared" ref="H66:I75" si="18">H65</f>
        <v>147.36083333333335</v>
      </c>
      <c r="I66" s="1">
        <f t="shared" si="18"/>
        <v>231.62083333333337</v>
      </c>
    </row>
    <row r="67" spans="1:9" ht="15.75" thickBot="1" x14ac:dyDescent="0.3">
      <c r="A67" s="2">
        <v>42826</v>
      </c>
      <c r="B67" s="26">
        <v>7402</v>
      </c>
      <c r="C67" s="26">
        <v>51829</v>
      </c>
      <c r="D67" s="1">
        <f t="shared" si="16"/>
        <v>59.231000000000002</v>
      </c>
      <c r="E67" s="1">
        <f t="shared" si="17"/>
        <v>52.07866666666667</v>
      </c>
      <c r="F67" s="25">
        <v>170.64</v>
      </c>
      <c r="G67" s="27">
        <v>241.92</v>
      </c>
      <c r="H67" s="1">
        <f t="shared" si="18"/>
        <v>147.36083333333335</v>
      </c>
      <c r="I67" s="1">
        <f t="shared" si="18"/>
        <v>231.62083333333337</v>
      </c>
    </row>
    <row r="68" spans="1:9" ht="15.75" thickBot="1" x14ac:dyDescent="0.3">
      <c r="A68" s="2">
        <v>42856</v>
      </c>
      <c r="B68" s="26">
        <v>6458</v>
      </c>
      <c r="C68" s="26">
        <v>43645</v>
      </c>
      <c r="D68" s="1">
        <f t="shared" si="16"/>
        <v>50.103000000000002</v>
      </c>
      <c r="E68" s="1">
        <f t="shared" si="17"/>
        <v>52.07866666666667</v>
      </c>
      <c r="F68" s="25">
        <v>141.69</v>
      </c>
      <c r="G68" s="27">
        <v>189.21</v>
      </c>
      <c r="H68" s="1">
        <f t="shared" si="18"/>
        <v>147.36083333333335</v>
      </c>
      <c r="I68" s="1">
        <f t="shared" si="18"/>
        <v>231.62083333333337</v>
      </c>
    </row>
    <row r="69" spans="1:9" ht="15.75" thickBot="1" x14ac:dyDescent="0.3">
      <c r="A69" s="2">
        <v>42887</v>
      </c>
      <c r="B69" s="26">
        <v>6544</v>
      </c>
      <c r="C69" s="26">
        <v>45059</v>
      </c>
      <c r="D69" s="1">
        <f t="shared" si="16"/>
        <v>51.603000000000002</v>
      </c>
      <c r="E69" s="1">
        <f t="shared" si="17"/>
        <v>52.07866666666667</v>
      </c>
      <c r="F69" s="25">
        <v>167.37</v>
      </c>
      <c r="G69" s="27">
        <v>189.64</v>
      </c>
      <c r="H69" s="1">
        <f t="shared" si="18"/>
        <v>147.36083333333335</v>
      </c>
      <c r="I69" s="1">
        <f t="shared" si="18"/>
        <v>231.62083333333337</v>
      </c>
    </row>
    <row r="70" spans="1:9" ht="15.75" thickBot="1" x14ac:dyDescent="0.3">
      <c r="A70" s="2">
        <v>42917</v>
      </c>
      <c r="B70" s="26">
        <v>4968</v>
      </c>
      <c r="C70" s="26">
        <v>38724</v>
      </c>
      <c r="D70" s="1">
        <f t="shared" si="16"/>
        <v>43.692</v>
      </c>
      <c r="E70" s="1">
        <f t="shared" si="17"/>
        <v>52.07866666666667</v>
      </c>
      <c r="F70" s="25">
        <v>116.64</v>
      </c>
      <c r="G70" s="27">
        <v>200.01</v>
      </c>
      <c r="H70" s="1">
        <f t="shared" si="18"/>
        <v>147.36083333333335</v>
      </c>
      <c r="I70" s="1">
        <f t="shared" si="18"/>
        <v>231.62083333333337</v>
      </c>
    </row>
    <row r="71" spans="1:9" ht="15.75" thickBot="1" x14ac:dyDescent="0.3">
      <c r="A71" s="2">
        <v>42948</v>
      </c>
      <c r="B71" s="26">
        <v>4938</v>
      </c>
      <c r="C71" s="26">
        <v>37951</v>
      </c>
      <c r="D71" s="1">
        <f t="shared" si="16"/>
        <v>42.889000000000003</v>
      </c>
      <c r="E71" s="1">
        <f t="shared" si="17"/>
        <v>52.07866666666667</v>
      </c>
      <c r="F71" s="25">
        <v>137.37</v>
      </c>
      <c r="G71" s="27">
        <v>216</v>
      </c>
      <c r="H71" s="1">
        <f t="shared" si="18"/>
        <v>147.36083333333335</v>
      </c>
      <c r="I71" s="1">
        <f t="shared" si="18"/>
        <v>231.62083333333337</v>
      </c>
    </row>
    <row r="72" spans="1:9" ht="15.75" thickBot="1" x14ac:dyDescent="0.3">
      <c r="A72" s="2">
        <v>42979</v>
      </c>
      <c r="B72" s="26">
        <v>7489</v>
      </c>
      <c r="C72" s="26">
        <v>52581</v>
      </c>
      <c r="D72" s="1">
        <f t="shared" si="16"/>
        <v>60.07</v>
      </c>
      <c r="E72" s="1">
        <f t="shared" si="17"/>
        <v>52.07866666666667</v>
      </c>
      <c r="F72" s="25">
        <v>208.65</v>
      </c>
      <c r="G72" s="27">
        <v>289</v>
      </c>
      <c r="H72" s="1">
        <f t="shared" si="18"/>
        <v>147.36083333333335</v>
      </c>
      <c r="I72" s="1">
        <f t="shared" si="18"/>
        <v>231.62083333333337</v>
      </c>
    </row>
    <row r="73" spans="1:9" ht="15.75" thickBot="1" x14ac:dyDescent="0.3">
      <c r="A73" s="2">
        <v>43009</v>
      </c>
      <c r="B73" s="26">
        <v>8124</v>
      </c>
      <c r="C73" s="26">
        <v>54157</v>
      </c>
      <c r="D73" s="1">
        <f t="shared" si="16"/>
        <v>62.280999999999999</v>
      </c>
      <c r="E73" s="1">
        <f t="shared" si="17"/>
        <v>52.07866666666667</v>
      </c>
      <c r="F73" s="25">
        <v>182.73</v>
      </c>
      <c r="G73" s="27">
        <v>272.16000000000003</v>
      </c>
      <c r="H73" s="1">
        <f t="shared" si="18"/>
        <v>147.36083333333335</v>
      </c>
      <c r="I73" s="1">
        <f t="shared" si="18"/>
        <v>231.62083333333337</v>
      </c>
    </row>
    <row r="74" spans="1:9" ht="15.75" thickBot="1" x14ac:dyDescent="0.3">
      <c r="A74" s="2">
        <v>43040</v>
      </c>
      <c r="B74" s="26">
        <v>6155</v>
      </c>
      <c r="C74" s="26">
        <v>51959</v>
      </c>
      <c r="D74" s="1">
        <f t="shared" si="16"/>
        <v>58.113999999999997</v>
      </c>
      <c r="E74" s="1">
        <f t="shared" si="17"/>
        <v>52.07866666666667</v>
      </c>
      <c r="F74" s="25">
        <v>157.68</v>
      </c>
      <c r="G74" s="27">
        <v>311.04000000000002</v>
      </c>
      <c r="H74" s="1">
        <f t="shared" si="18"/>
        <v>147.36083333333335</v>
      </c>
      <c r="I74" s="1">
        <f t="shared" si="18"/>
        <v>231.62083333333337</v>
      </c>
    </row>
    <row r="75" spans="1:9" ht="15.75" thickBot="1" x14ac:dyDescent="0.3">
      <c r="A75" s="2">
        <v>43070</v>
      </c>
      <c r="B75" s="26">
        <v>6297</v>
      </c>
      <c r="C75" s="26">
        <v>56381</v>
      </c>
      <c r="D75" s="1">
        <f t="shared" si="16"/>
        <v>62.677999999999997</v>
      </c>
      <c r="E75" s="1">
        <f t="shared" si="17"/>
        <v>52.07866666666667</v>
      </c>
      <c r="F75" s="25">
        <v>166.75</v>
      </c>
      <c r="G75" s="27">
        <v>267.39999999999998</v>
      </c>
      <c r="H75" s="1">
        <f t="shared" si="18"/>
        <v>147.36083333333335</v>
      </c>
      <c r="I75" s="1">
        <f t="shared" si="18"/>
        <v>231.62083333333337</v>
      </c>
    </row>
    <row r="76" spans="1:9" ht="15.75" thickBot="1" x14ac:dyDescent="0.3">
      <c r="A76" s="2">
        <v>43101</v>
      </c>
      <c r="B76" s="34">
        <v>2792</v>
      </c>
      <c r="C76" s="34">
        <v>32045</v>
      </c>
      <c r="D76" s="1">
        <f t="shared" si="16"/>
        <v>34.837000000000003</v>
      </c>
      <c r="E76" s="1">
        <f>AVERAGE(D76:D87)</f>
        <v>53.479666666666667</v>
      </c>
      <c r="F76" s="25">
        <v>76.89</v>
      </c>
      <c r="G76" s="27">
        <v>180.14</v>
      </c>
      <c r="H76" s="1">
        <f>AVERAGE(F76:F87)</f>
        <v>148.92749999999998</v>
      </c>
      <c r="I76" s="1">
        <f>AVERAGE(G76:G87)</f>
        <v>223.77166666666665</v>
      </c>
    </row>
    <row r="77" spans="1:9" ht="15.75" thickBot="1" x14ac:dyDescent="0.3">
      <c r="A77" s="2">
        <v>43132</v>
      </c>
      <c r="B77" s="34">
        <v>3191</v>
      </c>
      <c r="C77" s="34">
        <v>30438</v>
      </c>
      <c r="D77" s="1">
        <f t="shared" si="16"/>
        <v>33.628999999999998</v>
      </c>
      <c r="E77" s="1">
        <f>E76</f>
        <v>53.479666666666667</v>
      </c>
      <c r="F77" s="25">
        <v>71.709999999999994</v>
      </c>
      <c r="G77" s="27">
        <v>171.93</v>
      </c>
      <c r="H77" s="1">
        <f>H76</f>
        <v>148.92749999999998</v>
      </c>
      <c r="I77" s="1">
        <f>I76</f>
        <v>223.77166666666665</v>
      </c>
    </row>
    <row r="78" spans="1:9" ht="15.75" thickBot="1" x14ac:dyDescent="0.3">
      <c r="A78" s="2">
        <v>43160</v>
      </c>
      <c r="B78" s="34">
        <v>6492</v>
      </c>
      <c r="C78" s="34">
        <v>54643</v>
      </c>
      <c r="D78" s="1">
        <f t="shared" si="16"/>
        <v>61.134999999999998</v>
      </c>
      <c r="E78" s="1">
        <f t="shared" ref="E78:E87" si="19">E77</f>
        <v>53.479666666666667</v>
      </c>
      <c r="F78" s="25">
        <v>196.12</v>
      </c>
      <c r="G78" s="27">
        <v>303.26</v>
      </c>
      <c r="H78" s="1">
        <f t="shared" ref="H78:I87" si="20">H77</f>
        <v>148.92749999999998</v>
      </c>
      <c r="I78" s="1">
        <f t="shared" si="20"/>
        <v>223.77166666666665</v>
      </c>
    </row>
    <row r="79" spans="1:9" ht="15.75" thickBot="1" x14ac:dyDescent="0.3">
      <c r="A79" s="2">
        <v>43191</v>
      </c>
      <c r="B79" s="34">
        <v>8699</v>
      </c>
      <c r="C79" s="34">
        <v>60533</v>
      </c>
      <c r="D79" s="1">
        <f t="shared" si="16"/>
        <v>69.231999999999999</v>
      </c>
      <c r="E79" s="1">
        <f t="shared" si="19"/>
        <v>53.479666666666667</v>
      </c>
      <c r="F79" s="25">
        <v>199.15</v>
      </c>
      <c r="G79" s="27">
        <v>294.62</v>
      </c>
      <c r="H79" s="1">
        <f t="shared" si="20"/>
        <v>148.92749999999998</v>
      </c>
      <c r="I79" s="1">
        <f t="shared" si="20"/>
        <v>223.77166666666665</v>
      </c>
    </row>
    <row r="80" spans="1:9" ht="15.75" thickBot="1" x14ac:dyDescent="0.3">
      <c r="A80" s="2">
        <v>43221</v>
      </c>
      <c r="B80" s="34">
        <v>7526</v>
      </c>
      <c r="C80" s="34">
        <v>50130</v>
      </c>
      <c r="D80" s="1">
        <f t="shared" si="16"/>
        <v>57.655999999999999</v>
      </c>
      <c r="E80" s="1">
        <f t="shared" si="19"/>
        <v>53.479666666666667</v>
      </c>
      <c r="F80" s="25">
        <v>161.13</v>
      </c>
      <c r="G80" s="27">
        <v>210.81</v>
      </c>
      <c r="H80" s="1">
        <f t="shared" si="20"/>
        <v>148.92749999999998</v>
      </c>
      <c r="I80" s="1">
        <f t="shared" si="20"/>
        <v>223.77166666666665</v>
      </c>
    </row>
    <row r="81" spans="1:9" ht="15.75" thickBot="1" x14ac:dyDescent="0.3">
      <c r="A81" s="2">
        <v>43252</v>
      </c>
      <c r="B81" s="34">
        <v>5241</v>
      </c>
      <c r="C81" s="34">
        <v>40300</v>
      </c>
      <c r="D81" s="1">
        <f t="shared" si="16"/>
        <v>45.540999999999997</v>
      </c>
      <c r="E81" s="1">
        <f t="shared" si="19"/>
        <v>53.479666666666667</v>
      </c>
      <c r="F81" s="25">
        <v>130.46</v>
      </c>
      <c r="G81" s="27">
        <v>160.27000000000001</v>
      </c>
      <c r="H81" s="1">
        <f t="shared" si="20"/>
        <v>148.92749999999998</v>
      </c>
      <c r="I81" s="1">
        <f t="shared" si="20"/>
        <v>223.77166666666665</v>
      </c>
    </row>
    <row r="82" spans="1:9" ht="15.75" thickBot="1" x14ac:dyDescent="0.3">
      <c r="A82" s="2">
        <v>43282</v>
      </c>
      <c r="B82" s="34">
        <v>6089</v>
      </c>
      <c r="C82" s="34">
        <v>42139</v>
      </c>
      <c r="D82" s="1">
        <f t="shared" si="16"/>
        <v>48.228000000000002</v>
      </c>
      <c r="E82" s="1">
        <f t="shared" si="19"/>
        <v>53.479666666666667</v>
      </c>
      <c r="F82" s="25">
        <v>149.04</v>
      </c>
      <c r="G82" s="27">
        <v>169.34</v>
      </c>
      <c r="H82" s="1">
        <f t="shared" si="20"/>
        <v>148.92749999999998</v>
      </c>
      <c r="I82" s="1">
        <f t="shared" si="20"/>
        <v>223.77166666666665</v>
      </c>
    </row>
    <row r="83" spans="1:9" ht="15.75" thickBot="1" x14ac:dyDescent="0.3">
      <c r="A83" s="2">
        <v>43313</v>
      </c>
      <c r="B83" s="34">
        <v>5265</v>
      </c>
      <c r="C83" s="34">
        <v>40331</v>
      </c>
      <c r="D83" s="1">
        <f t="shared" si="16"/>
        <v>45.595999999999997</v>
      </c>
      <c r="E83" s="1">
        <f t="shared" si="19"/>
        <v>53.479666666666667</v>
      </c>
      <c r="F83" s="25">
        <v>121.82</v>
      </c>
      <c r="G83" s="27">
        <v>131.32</v>
      </c>
      <c r="H83" s="1">
        <f t="shared" si="20"/>
        <v>148.92749999999998</v>
      </c>
      <c r="I83" s="1">
        <f t="shared" si="20"/>
        <v>223.77166666666665</v>
      </c>
    </row>
    <row r="84" spans="1:9" ht="15.75" thickBot="1" x14ac:dyDescent="0.3">
      <c r="A84" s="2">
        <v>43344</v>
      </c>
      <c r="B84" s="34">
        <v>6884</v>
      </c>
      <c r="C84" s="34">
        <v>47573</v>
      </c>
      <c r="D84" s="1">
        <f t="shared" si="16"/>
        <v>54.457000000000001</v>
      </c>
      <c r="E84" s="1">
        <f t="shared" si="19"/>
        <v>53.479666666666667</v>
      </c>
      <c r="F84" s="25">
        <v>152.91999999999999</v>
      </c>
      <c r="G84" s="27">
        <v>187.48</v>
      </c>
      <c r="H84" s="1">
        <f t="shared" si="20"/>
        <v>148.92749999999998</v>
      </c>
      <c r="I84" s="1">
        <f t="shared" si="20"/>
        <v>223.77166666666665</v>
      </c>
    </row>
    <row r="85" spans="1:9" ht="15.75" thickBot="1" x14ac:dyDescent="0.3">
      <c r="A85" s="2">
        <v>43374</v>
      </c>
      <c r="B85" s="34">
        <v>7615</v>
      </c>
      <c r="C85" s="34">
        <v>54166</v>
      </c>
      <c r="D85" s="1">
        <f t="shared" si="16"/>
        <v>61.780999999999999</v>
      </c>
      <c r="E85" s="1">
        <f t="shared" si="19"/>
        <v>53.479666666666667</v>
      </c>
      <c r="F85" s="25">
        <v>188.78</v>
      </c>
      <c r="G85" s="27">
        <v>296.35000000000002</v>
      </c>
      <c r="H85" s="1">
        <f t="shared" si="20"/>
        <v>148.92749999999998</v>
      </c>
      <c r="I85" s="1">
        <f t="shared" si="20"/>
        <v>223.77166666666665</v>
      </c>
    </row>
    <row r="86" spans="1:9" ht="15.75" thickBot="1" x14ac:dyDescent="0.3">
      <c r="A86" s="2">
        <v>43405</v>
      </c>
      <c r="B86" s="34">
        <v>6848</v>
      </c>
      <c r="C86" s="34">
        <v>55329</v>
      </c>
      <c r="D86" s="1">
        <f t="shared" si="16"/>
        <v>62.177</v>
      </c>
      <c r="E86" s="1">
        <f t="shared" si="19"/>
        <v>53.479666666666667</v>
      </c>
      <c r="F86" s="25">
        <v>180.14</v>
      </c>
      <c r="G86" s="27">
        <v>296.35000000000002</v>
      </c>
      <c r="H86" s="1">
        <f t="shared" si="20"/>
        <v>148.92749999999998</v>
      </c>
      <c r="I86" s="1">
        <f t="shared" si="20"/>
        <v>223.77166666666665</v>
      </c>
    </row>
    <row r="87" spans="1:9" ht="15.75" thickBot="1" x14ac:dyDescent="0.3">
      <c r="A87" s="2">
        <v>43435</v>
      </c>
      <c r="B87" s="34">
        <v>6826</v>
      </c>
      <c r="C87" s="34">
        <v>60661</v>
      </c>
      <c r="D87" s="1">
        <f t="shared" si="16"/>
        <v>67.486999999999995</v>
      </c>
      <c r="E87" s="1">
        <f t="shared" si="19"/>
        <v>53.479666666666667</v>
      </c>
      <c r="F87" s="25">
        <v>158.97</v>
      </c>
      <c r="G87" s="27">
        <v>283.39</v>
      </c>
      <c r="H87" s="1">
        <f t="shared" si="20"/>
        <v>148.92749999999998</v>
      </c>
      <c r="I87" s="1">
        <f t="shared" si="20"/>
        <v>223.77166666666665</v>
      </c>
    </row>
    <row r="88" spans="1:9" ht="15.75" thickBot="1" x14ac:dyDescent="0.3">
      <c r="A88" s="2">
        <v>43466</v>
      </c>
      <c r="B88" s="26">
        <v>3192</v>
      </c>
      <c r="C88" s="26">
        <v>39280</v>
      </c>
      <c r="D88" s="1">
        <f t="shared" si="16"/>
        <v>42.472000000000001</v>
      </c>
      <c r="E88" s="1">
        <f>AVERAGE(D88:D99)</f>
        <v>60.499666666666663</v>
      </c>
      <c r="F88" s="32">
        <v>86.83</v>
      </c>
      <c r="G88" s="33" t="s">
        <v>34</v>
      </c>
      <c r="H88" s="1">
        <f>AVERAGE(F88:F99)</f>
        <v>167.25166666666667</v>
      </c>
      <c r="I88" s="1">
        <f>AVERAGE(G88:G99)</f>
        <v>278.83181818181816</v>
      </c>
    </row>
    <row r="89" spans="1:9" ht="15.75" thickBot="1" x14ac:dyDescent="0.3">
      <c r="A89" s="2">
        <v>43497</v>
      </c>
      <c r="B89" s="26">
        <v>3878</v>
      </c>
      <c r="C89" s="26">
        <v>52443</v>
      </c>
      <c r="D89" s="1">
        <f t="shared" si="16"/>
        <v>56.320999999999998</v>
      </c>
      <c r="E89" s="1">
        <f>E88</f>
        <v>60.499666666666663</v>
      </c>
      <c r="F89" s="32">
        <v>77.760000000000005</v>
      </c>
      <c r="G89" s="33">
        <v>249.69</v>
      </c>
      <c r="H89" s="1">
        <f>H88</f>
        <v>167.25166666666667</v>
      </c>
      <c r="I89" s="1">
        <f>I88</f>
        <v>278.83181818181816</v>
      </c>
    </row>
    <row r="90" spans="1:9" ht="15.75" thickBot="1" x14ac:dyDescent="0.3">
      <c r="A90" s="2">
        <v>43525</v>
      </c>
      <c r="B90" s="26">
        <v>4794</v>
      </c>
      <c r="C90" s="26">
        <v>48024</v>
      </c>
      <c r="D90" s="1">
        <f t="shared" si="16"/>
        <v>52.817999999999998</v>
      </c>
      <c r="E90" s="1">
        <f t="shared" ref="E90:E99" si="21">E89</f>
        <v>60.499666666666663</v>
      </c>
      <c r="F90" s="32">
        <v>185.32</v>
      </c>
      <c r="G90" s="33">
        <v>279.07</v>
      </c>
      <c r="H90" s="1">
        <f t="shared" ref="H90:I99" si="22">H89</f>
        <v>167.25166666666667</v>
      </c>
      <c r="I90" s="1">
        <f t="shared" si="22"/>
        <v>278.83181818181816</v>
      </c>
    </row>
    <row r="91" spans="1:9" ht="15.75" thickBot="1" x14ac:dyDescent="0.3">
      <c r="A91" s="2">
        <v>43556</v>
      </c>
      <c r="B91" s="26">
        <v>9527</v>
      </c>
      <c r="C91" s="26">
        <v>68809</v>
      </c>
      <c r="D91" s="1">
        <f t="shared" si="16"/>
        <v>78.335999999999999</v>
      </c>
      <c r="E91" s="1">
        <f t="shared" si="21"/>
        <v>60.499666666666663</v>
      </c>
      <c r="F91" s="32">
        <v>183.16</v>
      </c>
      <c r="G91" s="33">
        <v>286.41000000000003</v>
      </c>
      <c r="H91" s="1">
        <f t="shared" si="22"/>
        <v>167.25166666666667</v>
      </c>
      <c r="I91" s="1">
        <f t="shared" si="22"/>
        <v>278.83181818181816</v>
      </c>
    </row>
    <row r="92" spans="1:9" ht="15.75" thickBot="1" x14ac:dyDescent="0.3">
      <c r="A92" s="2">
        <v>43586</v>
      </c>
      <c r="B92" s="26">
        <v>6937</v>
      </c>
      <c r="C92" s="26">
        <v>54723</v>
      </c>
      <c r="D92" s="1">
        <f t="shared" si="16"/>
        <v>61.66</v>
      </c>
      <c r="E92" s="1">
        <f t="shared" si="21"/>
        <v>60.499666666666663</v>
      </c>
      <c r="F92" s="32">
        <v>168.04</v>
      </c>
      <c r="G92" s="33">
        <v>298.08</v>
      </c>
      <c r="H92" s="1">
        <f t="shared" si="22"/>
        <v>167.25166666666667</v>
      </c>
      <c r="I92" s="1">
        <f t="shared" si="22"/>
        <v>278.83181818181816</v>
      </c>
    </row>
    <row r="93" spans="1:9" ht="15.75" thickBot="1" x14ac:dyDescent="0.3">
      <c r="A93" s="2">
        <v>43617</v>
      </c>
      <c r="B93" s="26">
        <v>7050</v>
      </c>
      <c r="C93" s="26">
        <v>51214</v>
      </c>
      <c r="D93" s="1">
        <f t="shared" si="16"/>
        <v>58.264000000000003</v>
      </c>
      <c r="E93" s="1">
        <f t="shared" si="21"/>
        <v>60.499666666666663</v>
      </c>
      <c r="F93" s="32">
        <v>156.38</v>
      </c>
      <c r="G93" s="33">
        <v>197.85</v>
      </c>
      <c r="H93" s="1">
        <f t="shared" si="22"/>
        <v>167.25166666666667</v>
      </c>
      <c r="I93" s="1">
        <f t="shared" si="22"/>
        <v>278.83181818181816</v>
      </c>
    </row>
    <row r="94" spans="1:9" ht="15.75" thickBot="1" x14ac:dyDescent="0.3">
      <c r="A94" s="2">
        <v>43647</v>
      </c>
      <c r="B94" s="26">
        <v>6265</v>
      </c>
      <c r="C94" s="26">
        <v>44962</v>
      </c>
      <c r="D94" s="1">
        <f t="shared" si="16"/>
        <v>51.226999999999997</v>
      </c>
      <c r="E94" s="1">
        <f t="shared" si="21"/>
        <v>60.499666666666663</v>
      </c>
      <c r="F94" s="32">
        <v>157.24</v>
      </c>
      <c r="G94" s="33">
        <v>189.64</v>
      </c>
      <c r="H94" s="1">
        <f t="shared" si="22"/>
        <v>167.25166666666667</v>
      </c>
      <c r="I94" s="1">
        <f t="shared" si="22"/>
        <v>278.83181818181816</v>
      </c>
    </row>
    <row r="95" spans="1:9" ht="15.75" thickBot="1" x14ac:dyDescent="0.3">
      <c r="A95" s="2">
        <v>43678</v>
      </c>
      <c r="B95" s="26">
        <v>4466</v>
      </c>
      <c r="C95" s="26">
        <v>38252</v>
      </c>
      <c r="D95" s="1">
        <f t="shared" si="16"/>
        <v>42.718000000000004</v>
      </c>
      <c r="E95" s="1">
        <f t="shared" si="21"/>
        <v>60.499666666666663</v>
      </c>
      <c r="F95" s="32">
        <v>142.99</v>
      </c>
      <c r="G95" s="33">
        <v>222.91</v>
      </c>
      <c r="H95" s="1">
        <f t="shared" si="22"/>
        <v>167.25166666666667</v>
      </c>
      <c r="I95" s="1">
        <f t="shared" si="22"/>
        <v>278.83181818181816</v>
      </c>
    </row>
    <row r="96" spans="1:9" ht="15.75" thickBot="1" x14ac:dyDescent="0.3">
      <c r="A96" s="2">
        <v>43709</v>
      </c>
      <c r="B96" s="26">
        <v>8604</v>
      </c>
      <c r="C96" s="26">
        <v>62543</v>
      </c>
      <c r="D96" s="1">
        <f t="shared" si="16"/>
        <v>71.147000000000006</v>
      </c>
      <c r="E96" s="1">
        <f t="shared" si="21"/>
        <v>60.499666666666663</v>
      </c>
      <c r="F96" s="32">
        <v>212.11</v>
      </c>
      <c r="G96" s="33">
        <v>347.32</v>
      </c>
      <c r="H96" s="1">
        <f t="shared" si="22"/>
        <v>167.25166666666667</v>
      </c>
      <c r="I96" s="1">
        <f t="shared" si="22"/>
        <v>278.83181818181816</v>
      </c>
    </row>
    <row r="97" spans="1:9" ht="15.75" thickBot="1" x14ac:dyDescent="0.3">
      <c r="A97" s="2">
        <v>43739</v>
      </c>
      <c r="B97" s="26">
        <v>8208</v>
      </c>
      <c r="C97" s="26">
        <v>61877</v>
      </c>
      <c r="D97" s="1">
        <f t="shared" si="16"/>
        <v>70.084999999999994</v>
      </c>
      <c r="E97" s="1">
        <f t="shared" si="21"/>
        <v>60.499666666666663</v>
      </c>
      <c r="F97" s="32">
        <v>212.97</v>
      </c>
      <c r="G97" s="33">
        <v>349.92</v>
      </c>
      <c r="H97" s="1">
        <f t="shared" si="22"/>
        <v>167.25166666666667</v>
      </c>
      <c r="I97" s="1">
        <f t="shared" si="22"/>
        <v>278.83181818181816</v>
      </c>
    </row>
    <row r="98" spans="1:9" ht="15.75" thickBot="1" x14ac:dyDescent="0.3">
      <c r="A98" s="2">
        <v>43770</v>
      </c>
      <c r="B98" s="26">
        <v>8899</v>
      </c>
      <c r="C98" s="26">
        <v>66952</v>
      </c>
      <c r="D98" s="1">
        <f t="shared" si="16"/>
        <v>75.850999999999999</v>
      </c>
      <c r="E98" s="1">
        <f t="shared" si="21"/>
        <v>60.499666666666663</v>
      </c>
      <c r="F98" s="32">
        <v>235.87</v>
      </c>
      <c r="G98" s="33">
        <v>357.26</v>
      </c>
      <c r="H98" s="1">
        <f t="shared" si="22"/>
        <v>167.25166666666667</v>
      </c>
      <c r="I98" s="1">
        <f t="shared" si="22"/>
        <v>278.83181818181816</v>
      </c>
    </row>
    <row r="99" spans="1:9" ht="15.75" thickBot="1" x14ac:dyDescent="0.3">
      <c r="A99" s="2">
        <v>43800</v>
      </c>
      <c r="B99" s="26">
        <v>7835</v>
      </c>
      <c r="C99" s="26">
        <v>57262</v>
      </c>
      <c r="D99" s="1">
        <f t="shared" si="16"/>
        <v>65.096999999999994</v>
      </c>
      <c r="E99" s="1">
        <f t="shared" si="21"/>
        <v>60.499666666666663</v>
      </c>
      <c r="F99" s="32">
        <v>188.35</v>
      </c>
      <c r="G99" s="33">
        <v>289</v>
      </c>
      <c r="H99" s="1">
        <f t="shared" si="22"/>
        <v>167.25166666666667</v>
      </c>
      <c r="I99" s="1">
        <f t="shared" si="22"/>
        <v>278.83181818181816</v>
      </c>
    </row>
    <row r="100" spans="1:9" ht="15.75" thickBot="1" x14ac:dyDescent="0.3">
      <c r="A100" s="2">
        <v>43831</v>
      </c>
      <c r="B100" s="26">
        <v>3043</v>
      </c>
      <c r="C100" s="26">
        <v>30769</v>
      </c>
      <c r="D100" s="1">
        <f t="shared" si="16"/>
        <v>33.811999999999998</v>
      </c>
      <c r="E100" s="1">
        <f>AVERAGE(D100:D105)</f>
        <v>40.022333333333329</v>
      </c>
      <c r="F100" s="30">
        <v>79.92</v>
      </c>
      <c r="G100" s="31">
        <v>141.26</v>
      </c>
      <c r="H100" s="1">
        <f>AVERAGE(F100:F105)</f>
        <v>95.036666666666676</v>
      </c>
      <c r="I100" s="1">
        <f>AVERAGE(G100:G105)</f>
        <v>153.64333333333332</v>
      </c>
    </row>
    <row r="101" spans="1:9" ht="15.75" thickBot="1" x14ac:dyDescent="0.3">
      <c r="A101" s="2">
        <v>43862</v>
      </c>
      <c r="B101" s="26">
        <v>3893</v>
      </c>
      <c r="C101" s="26">
        <v>42936</v>
      </c>
      <c r="D101" s="1">
        <f t="shared" si="16"/>
        <v>46.829000000000001</v>
      </c>
      <c r="E101" s="1">
        <f>E100</f>
        <v>40.022333333333329</v>
      </c>
      <c r="F101" s="25">
        <v>108.86</v>
      </c>
      <c r="G101" s="27">
        <v>234.57</v>
      </c>
      <c r="H101" s="1">
        <f>H100</f>
        <v>95.036666666666676</v>
      </c>
      <c r="I101" s="1">
        <f>I100</f>
        <v>153.64333333333332</v>
      </c>
    </row>
    <row r="102" spans="1:9" ht="15.75" thickBot="1" x14ac:dyDescent="0.3">
      <c r="A102" s="2">
        <v>43891</v>
      </c>
      <c r="B102" s="26">
        <v>6521</v>
      </c>
      <c r="C102" s="26">
        <v>54455</v>
      </c>
      <c r="D102" s="1">
        <f t="shared" si="16"/>
        <v>60.975999999999999</v>
      </c>
      <c r="E102" s="1">
        <f t="shared" ref="E102:E105" si="23">E101</f>
        <v>40.022333333333329</v>
      </c>
      <c r="F102" s="25">
        <v>191.8</v>
      </c>
      <c r="G102" s="27">
        <v>298.08</v>
      </c>
      <c r="H102" s="1">
        <f t="shared" ref="H102:I105" si="24">H101</f>
        <v>95.036666666666676</v>
      </c>
      <c r="I102" s="1">
        <f t="shared" si="24"/>
        <v>153.64333333333332</v>
      </c>
    </row>
    <row r="103" spans="1:9" ht="15.75" thickBot="1" x14ac:dyDescent="0.3">
      <c r="A103" s="2">
        <v>43922</v>
      </c>
      <c r="B103" s="26">
        <v>3499</v>
      </c>
      <c r="C103" s="26">
        <v>32049</v>
      </c>
      <c r="D103" s="1">
        <f t="shared" si="16"/>
        <v>35.548000000000002</v>
      </c>
      <c r="E103" s="1">
        <f t="shared" si="23"/>
        <v>40.022333333333329</v>
      </c>
      <c r="F103" s="25">
        <v>76.89</v>
      </c>
      <c r="G103" s="27">
        <v>126.14</v>
      </c>
      <c r="H103" s="1">
        <f t="shared" si="24"/>
        <v>95.036666666666676</v>
      </c>
      <c r="I103" s="1">
        <f t="shared" si="24"/>
        <v>153.64333333333332</v>
      </c>
    </row>
    <row r="104" spans="1:9" ht="15.75" thickBot="1" x14ac:dyDescent="0.3">
      <c r="A104" s="2">
        <v>43952</v>
      </c>
      <c r="B104" s="26">
        <v>2700</v>
      </c>
      <c r="C104" s="26">
        <v>28919</v>
      </c>
      <c r="D104" s="1">
        <f t="shared" si="16"/>
        <v>31.619</v>
      </c>
      <c r="E104" s="1">
        <f t="shared" si="23"/>
        <v>40.022333333333329</v>
      </c>
      <c r="F104" s="25">
        <v>58.75</v>
      </c>
      <c r="G104" s="27">
        <v>55.29</v>
      </c>
      <c r="H104" s="1">
        <f t="shared" si="24"/>
        <v>95.036666666666676</v>
      </c>
      <c r="I104" s="1">
        <f t="shared" si="24"/>
        <v>153.64333333333332</v>
      </c>
    </row>
    <row r="105" spans="1:9" ht="15.75" thickBot="1" x14ac:dyDescent="0.3">
      <c r="A105" s="2">
        <v>43983</v>
      </c>
      <c r="B105" s="26">
        <v>3105</v>
      </c>
      <c r="C105" s="26">
        <v>28245</v>
      </c>
      <c r="D105" s="1">
        <f t="shared" si="16"/>
        <v>31.35</v>
      </c>
      <c r="E105" s="1">
        <f t="shared" si="23"/>
        <v>40.022333333333329</v>
      </c>
      <c r="F105" s="25">
        <v>54</v>
      </c>
      <c r="G105" s="27">
        <v>66.52</v>
      </c>
      <c r="H105" s="1">
        <f t="shared" si="24"/>
        <v>95.036666666666676</v>
      </c>
      <c r="I105" s="1">
        <f t="shared" si="24"/>
        <v>153.64333333333332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Apucarana</vt:lpstr>
      <vt:lpstr>Toledo</vt:lpstr>
      <vt:lpstr>Londrina</vt:lpstr>
    </vt:vector>
  </TitlesOfParts>
  <Company>EDF Renouvelables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Weber Santos</dc:creator>
  <cp:lastModifiedBy>Admin</cp:lastModifiedBy>
  <dcterms:created xsi:type="dcterms:W3CDTF">2020-12-12T16:00:44Z</dcterms:created>
  <dcterms:modified xsi:type="dcterms:W3CDTF">2020-12-12T20:17:06Z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0b5fe95-8f20-4bf1-a4bc-7cba4c4dcd39_Enabled">
    <vt:lpwstr>True</vt:lpwstr>
  </property>
  <property fmtid="{D5CDD505-2E9C-101B-9397-08002B2CF9AE}" pid="3" name="MSIP_Label_00b5fe95-8f20-4bf1-a4bc-7cba4c4dcd39_SiteId">
    <vt:lpwstr>34c5e68e-b374-47fe-91da-0e3d638792fb</vt:lpwstr>
  </property>
  <property fmtid="{D5CDD505-2E9C-101B-9397-08002B2CF9AE}" pid="4" name="MSIP_Label_00b5fe95-8f20-4bf1-a4bc-7cba4c4dcd39_Owner">
    <vt:lpwstr>Weber.Santos@edf-re.com.br</vt:lpwstr>
  </property>
  <property fmtid="{D5CDD505-2E9C-101B-9397-08002B2CF9AE}" pid="5" name="MSIP_Label_00b5fe95-8f20-4bf1-a4bc-7cba4c4dcd39_SetDate">
    <vt:lpwstr>2020-12-12T18:38:04.4452723Z</vt:lpwstr>
  </property>
  <property fmtid="{D5CDD505-2E9C-101B-9397-08002B2CF9AE}" pid="6" name="MSIP_Label_00b5fe95-8f20-4bf1-a4bc-7cba4c4dcd39_Name">
    <vt:lpwstr>Internal (C1)</vt:lpwstr>
  </property>
  <property fmtid="{D5CDD505-2E9C-101B-9397-08002B2CF9AE}" pid="7" name="MSIP_Label_00b5fe95-8f20-4bf1-a4bc-7cba4c4dcd39_Application">
    <vt:lpwstr>Microsoft Azure Information Protection</vt:lpwstr>
  </property>
  <property fmtid="{D5CDD505-2E9C-101B-9397-08002B2CF9AE}" pid="8" name="MSIP_Label_00b5fe95-8f20-4bf1-a4bc-7cba4c4dcd39_ActionId">
    <vt:lpwstr>9dac893e-d26d-43ce-b572-235d3fa2b0e0</vt:lpwstr>
  </property>
  <property fmtid="{D5CDD505-2E9C-101B-9397-08002B2CF9AE}" pid="9" name="MSIP_Label_00b5fe95-8f20-4bf1-a4bc-7cba4c4dcd39_Extended_MSFT_Method">
    <vt:lpwstr>Automatic</vt:lpwstr>
  </property>
  <property fmtid="{D5CDD505-2E9C-101B-9397-08002B2CF9AE}" pid="10" name="Sensitivity">
    <vt:lpwstr>Internal (C1)</vt:lpwstr>
  </property>
</Properties>
</file>