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N14" i="1"/>
  <c r="M16" i="1"/>
  <c r="M14" i="1"/>
  <c r="M12" i="1"/>
  <c r="M10" i="1"/>
  <c r="N8" i="1"/>
  <c r="M6" i="1"/>
  <c r="M4" i="1"/>
  <c r="N2" i="1"/>
  <c r="M2" i="1"/>
  <c r="L22" i="1"/>
  <c r="L20" i="1"/>
  <c r="L18" i="1"/>
  <c r="L16" i="1"/>
  <c r="L14" i="1"/>
  <c r="L12" i="1"/>
  <c r="L10" i="1"/>
  <c r="I4" i="1"/>
  <c r="L8" i="1"/>
  <c r="L6" i="1"/>
  <c r="K18" i="1"/>
  <c r="K16" i="1"/>
  <c r="K14" i="1"/>
  <c r="K12" i="1"/>
  <c r="K10" i="1"/>
  <c r="K8" i="1"/>
  <c r="J13" i="1"/>
  <c r="J11" i="1"/>
  <c r="D4" i="1"/>
  <c r="A11" i="1"/>
  <c r="D18" i="1"/>
  <c r="F18" i="1" s="1"/>
  <c r="D3" i="1"/>
  <c r="F1" i="1"/>
  <c r="F3" i="1"/>
  <c r="D16" i="1" l="1"/>
  <c r="B22" i="1" s="1"/>
  <c r="G22" i="1" s="1"/>
  <c r="D17" i="1"/>
  <c r="B24" i="1" s="1"/>
  <c r="F16" i="1"/>
  <c r="D2" i="1"/>
  <c r="B12" i="1" s="1"/>
  <c r="C13" i="1" s="1"/>
  <c r="D14" i="1" s="1"/>
  <c r="D1" i="1"/>
  <c r="B10" i="1" s="1"/>
  <c r="C11" i="1" s="1"/>
  <c r="D12" i="1" s="1"/>
  <c r="H13" i="1" s="1"/>
  <c r="F23" i="1" l="1"/>
  <c r="C9" i="1"/>
  <c r="D10" i="1" s="1"/>
  <c r="I10" i="1" s="1"/>
  <c r="H11" i="1" s="1"/>
  <c r="G12" i="1" s="1"/>
  <c r="D8" i="1" l="1"/>
  <c r="I8" i="1" s="1"/>
  <c r="H9" i="1" s="1"/>
  <c r="G10" i="1" s="1"/>
  <c r="F11" i="1" s="1"/>
</calcChain>
</file>

<file path=xl/sharedStrings.xml><?xml version="1.0" encoding="utf-8"?>
<sst xmlns="http://schemas.openxmlformats.org/spreadsheetml/2006/main" count="61" uniqueCount="33">
  <si>
    <t>S</t>
    <phoneticPr fontId="1" type="noConversion"/>
  </si>
  <si>
    <t>X</t>
    <phoneticPr fontId="1" type="noConversion"/>
  </si>
  <si>
    <t>T</t>
    <phoneticPr fontId="1" type="noConversion"/>
  </si>
  <si>
    <t>Rf</t>
    <phoneticPr fontId="1" type="noConversion"/>
  </si>
  <si>
    <t>T'</t>
    <phoneticPr fontId="1" type="noConversion"/>
  </si>
  <si>
    <t>std. annual returns</t>
    <phoneticPr fontId="1" type="noConversion"/>
  </si>
  <si>
    <t>T''</t>
    <phoneticPr fontId="1" type="noConversion"/>
  </si>
  <si>
    <t>h</t>
    <phoneticPr fontId="1" type="noConversion"/>
  </si>
  <si>
    <t>l</t>
    <phoneticPr fontId="1" type="noConversion"/>
  </si>
  <si>
    <t>r</t>
    <phoneticPr fontId="1" type="noConversion"/>
  </si>
  <si>
    <t>Stock price tree</t>
    <phoneticPr fontId="1" type="noConversion"/>
  </si>
  <si>
    <t>Call option price tree</t>
    <phoneticPr fontId="1" type="noConversion"/>
  </si>
  <si>
    <t>std. month</t>
    <phoneticPr fontId="1" type="noConversion"/>
  </si>
  <si>
    <t>N</t>
    <phoneticPr fontId="1" type="noConversion"/>
  </si>
  <si>
    <t>Buy shares</t>
    <phoneticPr fontId="1" type="noConversion"/>
  </si>
  <si>
    <t>Borrow</t>
    <phoneticPr fontId="1" type="noConversion"/>
  </si>
  <si>
    <t>New cost</t>
    <phoneticPr fontId="1" type="noConversion"/>
  </si>
  <si>
    <t>Buy shares</t>
    <phoneticPr fontId="1" type="noConversion"/>
  </si>
  <si>
    <t>Borrow more</t>
    <phoneticPr fontId="1" type="noConversion"/>
  </si>
  <si>
    <t>Total debt</t>
    <phoneticPr fontId="1" type="noConversion"/>
  </si>
  <si>
    <t>Sell shares</t>
    <phoneticPr fontId="1" type="noConversion"/>
  </si>
  <si>
    <t>Pay off</t>
    <phoneticPr fontId="1" type="noConversion"/>
  </si>
  <si>
    <t>Sell shares</t>
    <phoneticPr fontId="1" type="noConversion"/>
  </si>
  <si>
    <t>Buy shares</t>
    <phoneticPr fontId="1" type="noConversion"/>
  </si>
  <si>
    <t>Pay off</t>
    <phoneticPr fontId="1" type="noConversion"/>
  </si>
  <si>
    <t>Sell all shares</t>
    <phoneticPr fontId="1" type="noConversion"/>
  </si>
  <si>
    <t>for</t>
    <phoneticPr fontId="1" type="noConversion"/>
  </si>
  <si>
    <t>Payoff</t>
    <phoneticPr fontId="1" type="noConversion"/>
  </si>
  <si>
    <t>Net</t>
    <phoneticPr fontId="1" type="noConversion"/>
  </si>
  <si>
    <t>Sell all shares</t>
    <phoneticPr fontId="1" type="noConversion"/>
  </si>
  <si>
    <t>Payoff</t>
    <phoneticPr fontId="1" type="noConversion"/>
  </si>
  <si>
    <t>Sell all shares</t>
    <phoneticPr fontId="1" type="noConversion"/>
  </si>
  <si>
    <t>for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</si>
</sst>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1" workbookViewId="0">
      <selection activeCell="I22" sqref="I22"/>
    </sheetView>
  </sheetViews>
  <sheetFormatPr defaultRowHeight="14" x14ac:dyDescent="0.3"/>
  <cols>
    <col min="1" max="1" width="10.6640625" customWidth="1"/>
    <col min="3" max="3" width="16.08203125" bestFit="1" customWidth="1"/>
    <col min="4" max="4" width="11.75" customWidth="1"/>
    <col min="5" max="5" width="2.9140625" bestFit="1" customWidth="1"/>
    <col min="6" max="6" width="9.4140625" customWidth="1"/>
    <col min="10" max="10" width="16.9140625" customWidth="1"/>
    <col min="11" max="14" width="12.33203125" bestFit="1" customWidth="1"/>
  </cols>
  <sheetData>
    <row r="1" spans="1:14" x14ac:dyDescent="0.3">
      <c r="A1" t="s">
        <v>0</v>
      </c>
      <c r="B1">
        <v>50</v>
      </c>
      <c r="C1" t="s">
        <v>7</v>
      </c>
      <c r="D1">
        <f>EXP(D4*F3)-1</f>
        <v>0.22140275816016985</v>
      </c>
      <c r="E1" t="s">
        <v>9</v>
      </c>
      <c r="F1" s="2">
        <f>POWER((1+B5),D3)-1</f>
        <v>1.6396356814853519E-2</v>
      </c>
      <c r="M1" t="s">
        <v>25</v>
      </c>
      <c r="N1" t="s">
        <v>26</v>
      </c>
    </row>
    <row r="2" spans="1:14" x14ac:dyDescent="0.3">
      <c r="A2" t="s">
        <v>1</v>
      </c>
      <c r="B2">
        <v>50</v>
      </c>
      <c r="C2" t="s">
        <v>8</v>
      </c>
      <c r="D2">
        <f>EXP(-D4*F3)-1</f>
        <v>-0.18126924692201818</v>
      </c>
      <c r="E2" t="s">
        <v>13</v>
      </c>
      <c r="F2">
        <v>3</v>
      </c>
      <c r="M2">
        <f>J11+K8+L6</f>
        <v>1</v>
      </c>
      <c r="N2">
        <f>D8*M2</f>
        <v>91.105940019525448</v>
      </c>
    </row>
    <row r="3" spans="1:14" x14ac:dyDescent="0.3">
      <c r="A3" t="s">
        <v>2</v>
      </c>
      <c r="B3">
        <v>1</v>
      </c>
      <c r="C3" t="s">
        <v>4</v>
      </c>
      <c r="D3" s="1">
        <f>B3/F2</f>
        <v>0.33333333333333331</v>
      </c>
      <c r="E3" t="s">
        <v>6</v>
      </c>
      <c r="F3">
        <f>SQRT(D3)</f>
        <v>0.57735026918962573</v>
      </c>
      <c r="M3" t="s">
        <v>27</v>
      </c>
    </row>
    <row r="4" spans="1:14" x14ac:dyDescent="0.3">
      <c r="A4" t="s">
        <v>12</v>
      </c>
      <c r="B4">
        <v>0.1</v>
      </c>
      <c r="C4" t="s">
        <v>5</v>
      </c>
      <c r="D4">
        <f>SQRT(12)*B4</f>
        <v>0.34641016151377546</v>
      </c>
      <c r="I4">
        <f>(D8*I10-D10*I8)/((1+F1)*(D8-D10))</f>
        <v>-49.193407340309847</v>
      </c>
      <c r="M4">
        <f>L10*(1+F1)</f>
        <v>50.000000000000007</v>
      </c>
    </row>
    <row r="5" spans="1:14" x14ac:dyDescent="0.3">
      <c r="A5" t="s">
        <v>3</v>
      </c>
      <c r="B5">
        <v>0.05</v>
      </c>
      <c r="L5" t="s">
        <v>23</v>
      </c>
      <c r="M5" t="s">
        <v>28</v>
      </c>
    </row>
    <row r="6" spans="1:14" x14ac:dyDescent="0.3">
      <c r="A6" t="s">
        <v>10</v>
      </c>
      <c r="F6" t="s">
        <v>11</v>
      </c>
      <c r="L6">
        <f>(I8-I10)/(D8-D10)-K8-J11</f>
        <v>0.1846148713856901</v>
      </c>
      <c r="M6">
        <f>N2-M4</f>
        <v>41.105940019525441</v>
      </c>
    </row>
    <row r="7" spans="1:14" x14ac:dyDescent="0.3">
      <c r="K7" t="s">
        <v>17</v>
      </c>
      <c r="L7" t="s">
        <v>18</v>
      </c>
      <c r="M7" t="s">
        <v>29</v>
      </c>
      <c r="N7" t="s">
        <v>32</v>
      </c>
    </row>
    <row r="8" spans="1:14" x14ac:dyDescent="0.3">
      <c r="D8">
        <f>C9*(1+D1)</f>
        <v>91.105940019525448</v>
      </c>
      <c r="I8">
        <f>D8-B2</f>
        <v>41.105940019525448</v>
      </c>
      <c r="K8">
        <f>(H9-H11)/(C9-C11)-J11</f>
        <v>0.20137756077910762</v>
      </c>
      <c r="L8">
        <f>L6*C9</f>
        <v>13.770651234251957</v>
      </c>
      <c r="M8">
        <v>1</v>
      </c>
      <c r="N8">
        <f>M8*D10</f>
        <v>61.070137908008491</v>
      </c>
    </row>
    <row r="9" spans="1:14" x14ac:dyDescent="0.3">
      <c r="C9">
        <f>B10*(1+D1)</f>
        <v>74.591234882063517</v>
      </c>
      <c r="H9">
        <f>((I8-I10)/(D8-D10))*C9+(D8*I10-D10*I8)/((1+F1)*(D8-D10))</f>
        <v>25.397827541753671</v>
      </c>
      <c r="K9" t="s">
        <v>18</v>
      </c>
      <c r="L9" t="s">
        <v>19</v>
      </c>
      <c r="M9" t="s">
        <v>30</v>
      </c>
    </row>
    <row r="10" spans="1:14" x14ac:dyDescent="0.3">
      <c r="B10">
        <f>B1*(1+D1)</f>
        <v>61.070137908008491</v>
      </c>
      <c r="D10">
        <f>C9*(1+D2)</f>
        <v>61.070137908008491</v>
      </c>
      <c r="G10">
        <f>((H9-H11)/(C9-C11))*B10+(C9*H11-C11*H9)/((1+F1)*(C9-C11))</f>
        <v>14.944360847780068</v>
      </c>
      <c r="I10">
        <f>D10-B2</f>
        <v>11.070137908008491</v>
      </c>
      <c r="J10" t="s">
        <v>14</v>
      </c>
      <c r="K10">
        <f>K8*B10</f>
        <v>12.298155408358465</v>
      </c>
      <c r="L10">
        <f>K12*(1+F1)+L8</f>
        <v>49.193407340309854</v>
      </c>
      <c r="M10">
        <f>L10*(1+F1)</f>
        <v>50.000000000000007</v>
      </c>
    </row>
    <row r="11" spans="1:14" x14ac:dyDescent="0.3">
      <c r="A11">
        <f>B1</f>
        <v>50</v>
      </c>
      <c r="C11">
        <f>B10*(1+D2)</f>
        <v>50</v>
      </c>
      <c r="F11">
        <f>((G10-G12)/(B10-B12))*A11+(B10*G12-B12*G10)/((1+F1)*(B10-B12))</f>
        <v>8.511036758194134</v>
      </c>
      <c r="H11">
        <f>((I10-I12)/(D10-D12))*C11+(D10*I12-D12*I10)/((1+F1)*(D10-D12))</f>
        <v>5.3465003246576046</v>
      </c>
      <c r="J11">
        <f>(G10-G12)/(B10-B12)</f>
        <v>0.61400756783520227</v>
      </c>
      <c r="K11" t="s">
        <v>19</v>
      </c>
      <c r="L11" t="s">
        <v>22</v>
      </c>
      <c r="M11" t="s">
        <v>28</v>
      </c>
    </row>
    <row r="12" spans="1:14" x14ac:dyDescent="0.3">
      <c r="B12">
        <f>B1*(1+D2)</f>
        <v>40.936537653899094</v>
      </c>
      <c r="D12">
        <f>C11*(1+D2)</f>
        <v>40.936537653899094</v>
      </c>
      <c r="G12">
        <f>((H11-H13)/(C11-C13))*B12+(C11*H13-C13*H11)/((1+F1)*(C11-C13))</f>
        <v>2.5821779239881479</v>
      </c>
      <c r="I12">
        <v>0</v>
      </c>
      <c r="J12" t="s">
        <v>15</v>
      </c>
      <c r="K12">
        <f>J13*(1+F1)+K10</f>
        <v>34.851321404835076</v>
      </c>
      <c r="L12">
        <f>J11+K8-(I10-I12)/(D10-D12)</f>
        <v>0.26555113130183194</v>
      </c>
      <c r="M12">
        <f>N8-M10</f>
        <v>11.070137908008483</v>
      </c>
    </row>
    <row r="13" spans="1:14" x14ac:dyDescent="0.3">
      <c r="C13">
        <f>B12*(1+D2)</f>
        <v>33.516002301781967</v>
      </c>
      <c r="H13">
        <f>((I12-I14)/(D12-D14))*C13+(D12*I14-D14*I12)/((1+F1)*(D12-D14))</f>
        <v>0</v>
      </c>
      <c r="J13">
        <f>-(B10*G12-B12*G10)/((1+F1)*(B10-B12))</f>
        <v>22.189341633565981</v>
      </c>
      <c r="K13" t="s">
        <v>20</v>
      </c>
      <c r="L13" t="s">
        <v>21</v>
      </c>
      <c r="M13" t="s">
        <v>29</v>
      </c>
      <c r="N13" t="s">
        <v>26</v>
      </c>
    </row>
    <row r="14" spans="1:14" x14ac:dyDescent="0.3">
      <c r="D14">
        <f>C13*(1+D2)</f>
        <v>27.440581804701321</v>
      </c>
      <c r="I14">
        <v>0</v>
      </c>
      <c r="J14" t="s">
        <v>16</v>
      </c>
      <c r="K14">
        <f>J11-(H11-H13)/(C11-C13)</f>
        <v>0.28966268363059111</v>
      </c>
      <c r="L14">
        <f>L12*C11</f>
        <v>13.277556565091597</v>
      </c>
      <c r="M14">
        <f>J11+K8-L12</f>
        <v>0.54983399731247795</v>
      </c>
      <c r="N14">
        <f>M14*D12</f>
        <v>22.508300134376107</v>
      </c>
    </row>
    <row r="15" spans="1:14" x14ac:dyDescent="0.3">
      <c r="J15">
        <v>8.511036758194134</v>
      </c>
      <c r="K15" t="s">
        <v>21</v>
      </c>
      <c r="L15" t="s">
        <v>19</v>
      </c>
      <c r="M15" t="s">
        <v>30</v>
      </c>
    </row>
    <row r="16" spans="1:14" x14ac:dyDescent="0.3">
      <c r="A16" t="s">
        <v>0</v>
      </c>
      <c r="B16">
        <v>3.1186440000000002</v>
      </c>
      <c r="C16" t="s">
        <v>7</v>
      </c>
      <c r="D16">
        <f>EXP(D19*F18)-1</f>
        <v>1872.4727706374974</v>
      </c>
      <c r="E16" t="s">
        <v>9</v>
      </c>
      <c r="F16" s="2">
        <f>POWER((1+B20),D18)-1</f>
        <v>0.27628156250000013</v>
      </c>
      <c r="K16">
        <f>K14*B12</f>
        <v>11.857787355373153</v>
      </c>
      <c r="L16">
        <f>K12*(1+F1)-L14</f>
        <v>22.145199540966299</v>
      </c>
      <c r="M16">
        <f>L16*(1+F1)</f>
        <v>22.508300134376114</v>
      </c>
    </row>
    <row r="17" spans="1:14" x14ac:dyDescent="0.3">
      <c r="A17" t="s">
        <v>1</v>
      </c>
      <c r="B17">
        <v>1</v>
      </c>
      <c r="C17" t="s">
        <v>8</v>
      </c>
      <c r="D17">
        <f>EXP(-D19*F18)-1</f>
        <v>-0.99946623190063244</v>
      </c>
      <c r="E17" t="s">
        <v>13</v>
      </c>
      <c r="F17">
        <v>1</v>
      </c>
      <c r="K17" t="s">
        <v>19</v>
      </c>
      <c r="L17" t="s">
        <v>20</v>
      </c>
      <c r="M17" t="s">
        <v>28</v>
      </c>
    </row>
    <row r="18" spans="1:14" x14ac:dyDescent="0.3">
      <c r="A18" t="s">
        <v>2</v>
      </c>
      <c r="B18">
        <v>5</v>
      </c>
      <c r="C18" t="s">
        <v>4</v>
      </c>
      <c r="D18" s="1">
        <f>B18/F17</f>
        <v>5</v>
      </c>
      <c r="E18" t="s">
        <v>6</v>
      </c>
      <c r="F18">
        <f>SQRT(D18)</f>
        <v>2.2360679774997898</v>
      </c>
      <c r="K18">
        <f>J13*(1+F1)-K16</f>
        <v>10.695378641103462</v>
      </c>
      <c r="L18">
        <f>J11-K14-(I12-I14)/(D12-D14)</f>
        <v>0.32434488420461116</v>
      </c>
      <c r="M18">
        <f>N14-M16</f>
        <v>0</v>
      </c>
    </row>
    <row r="19" spans="1:14" x14ac:dyDescent="0.3">
      <c r="C19" t="s">
        <v>5</v>
      </c>
      <c r="D19">
        <v>3.37</v>
      </c>
      <c r="L19" t="s">
        <v>24</v>
      </c>
      <c r="M19" t="s">
        <v>31</v>
      </c>
      <c r="N19" t="s">
        <v>32</v>
      </c>
    </row>
    <row r="20" spans="1:14" x14ac:dyDescent="0.3">
      <c r="A20" t="s">
        <v>3</v>
      </c>
      <c r="B20">
        <v>0.05</v>
      </c>
      <c r="L20">
        <f>L18*C13</f>
        <v>10.870743885572953</v>
      </c>
      <c r="M20">
        <v>0</v>
      </c>
      <c r="N20">
        <v>0</v>
      </c>
    </row>
    <row r="21" spans="1:14" x14ac:dyDescent="0.3">
      <c r="A21" t="s">
        <v>10</v>
      </c>
      <c r="F21" t="s">
        <v>11</v>
      </c>
      <c r="L21" t="s">
        <v>19</v>
      </c>
      <c r="M21" t="s">
        <v>30</v>
      </c>
    </row>
    <row r="22" spans="1:14" x14ac:dyDescent="0.3">
      <c r="B22">
        <f>(1+D16)*A23</f>
        <v>5842.694615312008</v>
      </c>
      <c r="G22">
        <f>B22-B17</f>
        <v>5841.694615312008</v>
      </c>
      <c r="L22">
        <f>K18*(1+F1)-L20</f>
        <v>0</v>
      </c>
      <c r="M22">
        <v>0</v>
      </c>
    </row>
    <row r="23" spans="1:14" x14ac:dyDescent="0.3">
      <c r="A23">
        <v>3.1186440000000002</v>
      </c>
      <c r="F23">
        <f>((G22-G24)/(B22-B24))*A23+(B22*G24-B24*G22)/((1+F16)*(B22-B24))</f>
        <v>3.1168070598755513</v>
      </c>
      <c r="M23" t="s">
        <v>28</v>
      </c>
    </row>
    <row r="24" spans="1:14" x14ac:dyDescent="0.3">
      <c r="B24">
        <f>A23*(1+D17)</f>
        <v>1.6646326804840442E-3</v>
      </c>
      <c r="G24">
        <v>0</v>
      </c>
      <c r="M2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2016-10-11T19:19:13Z</dcterms:modified>
</cp:coreProperties>
</file>