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calorieculator-main-backup\readme\documents\"/>
    </mc:Choice>
  </mc:AlternateContent>
  <bookViews>
    <workbookView xWindow="-120" yWindow="-120" windowWidth="51840" windowHeight="21240"/>
  </bookViews>
  <sheets>
    <sheet name="Overall Site Logic" sheetId="2" r:id="rId1"/>
    <sheet name="PDCT formul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2" l="1"/>
  <c r="U35" i="2" s="1"/>
  <c r="U36" i="2" s="1"/>
  <c r="U37" i="2" s="1"/>
  <c r="Q116" i="2" l="1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8" i="2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L16" i="1"/>
  <c r="L20" i="1" s="1"/>
  <c r="L27" i="1"/>
  <c r="L26" i="1"/>
  <c r="L28" i="1" s="1"/>
  <c r="C26" i="1"/>
  <c r="C27" i="1" s="1"/>
  <c r="C28" i="1" s="1"/>
  <c r="C29" i="1" s="1"/>
  <c r="E81" i="2" l="1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<sst xmlns="http://schemas.openxmlformats.org/spreadsheetml/2006/main" count="253" uniqueCount="155">
  <si>
    <t>*</t>
  </si>
  <si>
    <t>BMR</t>
  </si>
  <si>
    <t>+</t>
  </si>
  <si>
    <t>-</t>
  </si>
  <si>
    <t>Extra Active</t>
  </si>
  <si>
    <t>cm</t>
  </si>
  <si>
    <t>kg</t>
  </si>
  <si>
    <t>lbs</t>
  </si>
  <si>
    <t>years</t>
  </si>
  <si>
    <t>Maintenance Calories</t>
  </si>
  <si>
    <t>Calories to:</t>
  </si>
  <si>
    <t>Maintain</t>
  </si>
  <si>
    <t>Output</t>
  </si>
  <si>
    <t>inches</t>
  </si>
  <si>
    <t>b. Activity Multiplier index:</t>
  </si>
  <si>
    <t xml:space="preserve"> = BMR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</si>
  <si>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</si>
  <si>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</si>
  <si>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</si>
  <si>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M / F</t>
  </si>
  <si>
    <t>1 - 5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</si>
  <si>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</si>
  <si>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</si>
  <si>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</si>
  <si>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</si>
  <si>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</si>
  <si>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</si>
  <si>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</si>
  <si>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</si>
  <si>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</si>
  <si>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</si>
  <si>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</si>
  <si>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</si>
  <si>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</si>
  <si>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</si>
  <si>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</si>
  <si>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</si>
  <si>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</si>
  <si>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</si>
  <si>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Get Step 1</t>
  </si>
  <si>
    <t>Personal Data</t>
  </si>
  <si>
    <t>User selection:</t>
  </si>
  <si>
    <t>Carb</t>
  </si>
  <si>
    <t>chicken</t>
  </si>
  <si>
    <t>fish</t>
  </si>
  <si>
    <t>steak</t>
  </si>
  <si>
    <t>bread</t>
  </si>
  <si>
    <t>pasta</t>
  </si>
  <si>
    <t>rice</t>
  </si>
  <si>
    <t>cheese</t>
  </si>
  <si>
    <t>Olive Oil</t>
  </si>
  <si>
    <t>Avocado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</si>
  <si>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</si>
  <si>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</si>
  <si>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</si>
  <si>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</si>
  <si>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</si>
  <si>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</si>
  <si>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</si>
  <si>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</si>
  <si>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</si>
  <si>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</si>
  <si>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</si>
  <si>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</si>
  <si>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meal plan generator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</si>
  <si>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</si>
  <si>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</si>
  <si>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</si>
  <si>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</si>
  <si>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</si>
  <si>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</si>
  <si>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Turkey</t>
  </si>
  <si>
    <t>Pork</t>
  </si>
  <si>
    <t>Potatoes</t>
  </si>
  <si>
    <t>Quinoa</t>
  </si>
  <si>
    <t>Nuts</t>
  </si>
  <si>
    <t>Mixed Seeds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</si>
  <si>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</si>
  <si>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</si>
  <si>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</si>
  <si>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</si>
  <si>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</si>
  <si>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</si>
  <si>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</si>
  <si>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</si>
  <si>
    <t>Homem</t>
  </si>
  <si>
    <t>Aduto</t>
  </si>
  <si>
    <t>Mulher</t>
  </si>
  <si>
    <t>Adulta</t>
  </si>
  <si>
    <t>Nivel Atividade</t>
  </si>
  <si>
    <t>Multipicador</t>
  </si>
  <si>
    <t>(4.3 x peso corporal em kg)</t>
  </si>
  <si>
    <t>(6.3 x peso corporal em kg)</t>
  </si>
  <si>
    <t>(12.9 x altura em cm)</t>
  </si>
  <si>
    <t>(4.7 x altura em cm)</t>
  </si>
  <si>
    <t>(6.8 por idade)</t>
  </si>
  <si>
    <t>(4.7 por idade)</t>
  </si>
  <si>
    <t>b. Atividade Multiplicador</t>
  </si>
  <si>
    <t>Sedentario</t>
  </si>
  <si>
    <t>Muito Ativo</t>
  </si>
  <si>
    <t>Pouco Ativo</t>
  </si>
  <si>
    <t>Moderadamete Ativo</t>
  </si>
  <si>
    <t>Extremamente Ativo</t>
  </si>
  <si>
    <t>Altura</t>
  </si>
  <si>
    <t>Peso</t>
  </si>
  <si>
    <t>Idade</t>
  </si>
  <si>
    <t>Genero</t>
  </si>
  <si>
    <t>anos</t>
  </si>
  <si>
    <t>F</t>
  </si>
  <si>
    <t>Suas Calorias:</t>
  </si>
  <si>
    <t>Ganhar Peso</t>
  </si>
  <si>
    <t>Perder Peso</t>
  </si>
  <si>
    <t>Manter peso</t>
  </si>
  <si>
    <t>Rapidamente</t>
  </si>
  <si>
    <t>Controlado</t>
  </si>
  <si>
    <t>Acelerado</t>
  </si>
  <si>
    <t>Necessidades calóricas</t>
  </si>
  <si>
    <t>a. TMB Calculos:</t>
  </si>
  <si>
    <t>a. Taxa Metabolica Basal (TMB)</t>
  </si>
  <si>
    <t>1.Necessidades calóricas diárias totais =</t>
  </si>
  <si>
    <t>Idade Variavel</t>
  </si>
  <si>
    <t>Peso Variavel</t>
  </si>
  <si>
    <t>Variavel Genero</t>
  </si>
  <si>
    <t>Variavel Nivel Atividade</t>
  </si>
  <si>
    <t>Calcular</t>
  </si>
  <si>
    <t>Variavel Caloria</t>
  </si>
  <si>
    <t>Usuario Coloca Sua Altura</t>
  </si>
  <si>
    <t>Permitir cm ou Inches</t>
  </si>
  <si>
    <t xml:space="preserve"> Não permita que a altura seja muito pequena ou muito grande.</t>
  </si>
  <si>
    <t>Não permita que fique em branco.</t>
  </si>
  <si>
    <t>Moderadamente Ativo</t>
  </si>
  <si>
    <t>Extremamanete ativo</t>
  </si>
  <si>
    <t>O usuário seleciona um nível de atividade estimado em um menu suspenso.</t>
  </si>
  <si>
    <t>Usuario Coloca seu Peso</t>
  </si>
  <si>
    <t>Permita KG e Pounds</t>
  </si>
  <si>
    <t xml:space="preserve"> Não permita que o peso seja muito baixo ou muito alto.</t>
  </si>
  <si>
    <t>Nao permita que fique em branco</t>
  </si>
  <si>
    <t>Usuario coloca sua idade</t>
  </si>
  <si>
    <t>Medido em anos.</t>
  </si>
  <si>
    <t>Nao permita que a idade seja  &lt;18</t>
  </si>
  <si>
    <t>Nao permirta que a idade seja  &gt;120</t>
  </si>
  <si>
    <t>O usuário seleciona o gênero em um menu suspenso.</t>
  </si>
  <si>
    <t>Configurado como Masculino ou Feminino - usado na fórmula do TMB.</t>
  </si>
  <si>
    <t>Colocar altura</t>
  </si>
  <si>
    <t>Colocar peso</t>
  </si>
  <si>
    <t>Colocar Idade</t>
  </si>
  <si>
    <t>Selecionar genero</t>
  </si>
  <si>
    <t>Estimativa nivel atividade</t>
  </si>
  <si>
    <t>Saidas</t>
  </si>
  <si>
    <t>Unidades</t>
  </si>
  <si>
    <t>Usuario input</t>
  </si>
  <si>
    <t>Manter Peso</t>
  </si>
  <si>
    <t>Nivel atividade</t>
  </si>
  <si>
    <t>idade</t>
  </si>
  <si>
    <t>Altura Variavel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</si>
</sst>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color theme="4"/>
      <name val="Abadi"/>
      <family val="2"/>
    </font>
    <font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4" fillId="2" borderId="13" xfId="0" quotePrefix="1" applyFont="1" applyFill="1" applyBorder="1"/>
    <xf numFmtId="0" fontId="1" fillId="2" borderId="16" xfId="0" applyFont="1" applyFill="1" applyBorder="1" applyAlignment="1">
      <alignment horizontal="center"/>
    </xf>
    <xf numFmtId="0" fontId="9" fillId="3" borderId="0" xfId="0" applyFont="1" applyFill="1"/>
    <xf numFmtId="0" fontId="9" fillId="6" borderId="2" xfId="0" applyFont="1" applyFill="1" applyBorder="1"/>
    <xf numFmtId="0" fontId="9" fillId="6" borderId="17" xfId="0" applyFont="1" applyFill="1" applyBorder="1"/>
    <xf numFmtId="0" fontId="9" fillId="6" borderId="3" xfId="0" applyFont="1" applyFill="1" applyBorder="1"/>
    <xf numFmtId="0" fontId="9" fillId="6" borderId="10" xfId="0" applyFont="1" applyFill="1" applyBorder="1"/>
    <xf numFmtId="0" fontId="9" fillId="6" borderId="0" xfId="0" applyFont="1" applyFill="1" applyBorder="1"/>
    <xf numFmtId="0" fontId="9" fillId="6" borderId="11" xfId="0" applyFont="1" applyFill="1" applyBorder="1"/>
    <xf numFmtId="0" fontId="9" fillId="6" borderId="4" xfId="0" applyFont="1" applyFill="1" applyBorder="1"/>
    <xf numFmtId="0" fontId="9" fillId="6" borderId="18" xfId="0" applyFont="1" applyFill="1" applyBorder="1"/>
    <xf numFmtId="0" fontId="9" fillId="6" borderId="5" xfId="0" applyFont="1" applyFill="1" applyBorder="1"/>
    <xf numFmtId="0" fontId="10" fillId="4" borderId="6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left" indent="1"/>
    </xf>
    <xf numFmtId="0" fontId="9" fillId="3" borderId="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left" indent="1"/>
    </xf>
    <xf numFmtId="0" fontId="9" fillId="3" borderId="9" xfId="0" applyFont="1" applyFill="1" applyBorder="1" applyAlignment="1">
      <alignment horizontal="center"/>
    </xf>
    <xf numFmtId="49" fontId="9" fillId="3" borderId="8" xfId="0" applyNumberFormat="1" applyFont="1" applyFill="1" applyBorder="1" applyAlignment="1">
      <alignment horizontal="center"/>
    </xf>
    <xf numFmtId="0" fontId="9" fillId="7" borderId="3" xfId="0" applyFont="1" applyFill="1" applyBorder="1"/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center"/>
    </xf>
    <xf numFmtId="0" fontId="9" fillId="7" borderId="11" xfId="0" applyFont="1" applyFill="1" applyBorder="1"/>
    <xf numFmtId="0" fontId="9" fillId="7" borderId="9" xfId="0" applyFont="1" applyFill="1" applyBorder="1"/>
    <xf numFmtId="0" fontId="9" fillId="6" borderId="1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18" xfId="0" applyFont="1" applyFill="1" applyBorder="1" applyAlignment="1">
      <alignment horizontal="left"/>
    </xf>
    <xf numFmtId="0" fontId="10" fillId="5" borderId="1" xfId="0" applyFont="1" applyFill="1" applyBorder="1"/>
    <xf numFmtId="0" fontId="9" fillId="7" borderId="2" xfId="0" applyFont="1" applyFill="1" applyBorder="1"/>
    <xf numFmtId="0" fontId="9" fillId="7" borderId="17" xfId="0" applyFont="1" applyFill="1" applyBorder="1"/>
    <xf numFmtId="0" fontId="9" fillId="7" borderId="10" xfId="0" applyFont="1" applyFill="1" applyBorder="1"/>
    <xf numFmtId="0" fontId="9" fillId="7" borderId="0" xfId="0" applyFont="1" applyFill="1" applyBorder="1"/>
    <xf numFmtId="0" fontId="9" fillId="8" borderId="0" xfId="0" applyFont="1" applyFill="1"/>
    <xf numFmtId="0" fontId="9" fillId="7" borderId="4" xfId="0" applyFont="1" applyFill="1" applyBorder="1"/>
    <xf numFmtId="0" fontId="9" fillId="7" borderId="18" xfId="0" applyFont="1" applyFill="1" applyBorder="1"/>
    <xf numFmtId="0" fontId="9" fillId="7" borderId="5" xfId="0" applyFont="1" applyFill="1" applyBorder="1"/>
    <xf numFmtId="0" fontId="9" fillId="3" borderId="1" xfId="0" applyFont="1" applyFill="1" applyBorder="1" applyAlignment="1">
      <alignment horizontal="left" indent="1"/>
    </xf>
    <xf numFmtId="0" fontId="13" fillId="3" borderId="1" xfId="0" applyFont="1" applyFill="1" applyBorder="1" applyAlignment="1">
      <alignment horizontal="center"/>
    </xf>
    <xf numFmtId="0" fontId="9" fillId="7" borderId="1" xfId="0" applyFont="1" applyFill="1" applyBorder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0" fillId="8" borderId="6" xfId="0" applyFont="1" applyFill="1" applyBorder="1"/>
    <xf numFmtId="0" fontId="9" fillId="8" borderId="7" xfId="0" applyFont="1" applyFill="1" applyBorder="1"/>
    <xf numFmtId="0" fontId="9" fillId="6" borderId="1" xfId="0" applyFont="1" applyFill="1" applyBorder="1"/>
    <xf numFmtId="0" fontId="9" fillId="5" borderId="1" xfId="0" applyFont="1" applyFill="1" applyBorder="1"/>
    <xf numFmtId="0" fontId="9" fillId="10" borderId="1" xfId="0" applyFont="1" applyFill="1" applyBorder="1"/>
    <xf numFmtId="0" fontId="9" fillId="3" borderId="1" xfId="0" applyFont="1" applyFill="1" applyBorder="1"/>
    <xf numFmtId="9" fontId="9" fillId="3" borderId="1" xfId="0" applyNumberFormat="1" applyFont="1" applyFill="1" applyBorder="1"/>
    <xf numFmtId="0" fontId="9" fillId="5" borderId="1" xfId="0" applyFont="1" applyFill="1" applyBorder="1" applyAlignment="1">
      <alignment horizontal="center"/>
    </xf>
    <xf numFmtId="165" fontId="9" fillId="10" borderId="1" xfId="0" applyNumberFormat="1" applyFont="1" applyFill="1" applyBorder="1"/>
    <xf numFmtId="165" fontId="9" fillId="3" borderId="0" xfId="0" applyNumberFormat="1" applyFont="1" applyFill="1"/>
    <xf numFmtId="0" fontId="17" fillId="3" borderId="0" xfId="0" applyFont="1" applyFill="1"/>
    <xf numFmtId="0" fontId="10" fillId="6" borderId="1" xfId="0" applyFont="1" applyFill="1" applyBorder="1"/>
    <xf numFmtId="0" fontId="10" fillId="9" borderId="1" xfId="0" applyFont="1" applyFill="1" applyBorder="1"/>
    <xf numFmtId="0" fontId="9" fillId="9" borderId="1" xfId="0" applyFont="1" applyFill="1" applyBorder="1"/>
    <xf numFmtId="0" fontId="9" fillId="3" borderId="6" xfId="0" applyFont="1" applyFill="1" applyBorder="1"/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7" xfId="0" applyFont="1" applyFill="1" applyBorder="1"/>
    <xf numFmtId="164" fontId="9" fillId="3" borderId="19" xfId="1" applyNumberFormat="1" applyFont="1" applyFill="1" applyBorder="1" applyAlignment="1">
      <alignment horizontal="center"/>
    </xf>
    <xf numFmtId="164" fontId="11" fillId="3" borderId="19" xfId="0" applyNumberFormat="1" applyFont="1" applyFill="1" applyBorder="1"/>
    <xf numFmtId="0" fontId="11" fillId="11" borderId="7" xfId="0" applyFont="1" applyFill="1" applyBorder="1"/>
    <xf numFmtId="0" fontId="9" fillId="3" borderId="2" xfId="0" applyFont="1" applyFill="1" applyBorder="1"/>
    <xf numFmtId="0" fontId="9" fillId="7" borderId="17" xfId="0" applyFont="1" applyFill="1" applyBorder="1" applyAlignment="1">
      <alignment horizontal="right"/>
    </xf>
    <xf numFmtId="9" fontId="9" fillId="7" borderId="17" xfId="0" applyNumberFormat="1" applyFont="1" applyFill="1" applyBorder="1"/>
    <xf numFmtId="0" fontId="9" fillId="3" borderId="4" xfId="0" applyFont="1" applyFill="1" applyBorder="1"/>
    <xf numFmtId="0" fontId="9" fillId="3" borderId="18" xfId="0" applyFont="1" applyFill="1" applyBorder="1"/>
    <xf numFmtId="3" fontId="9" fillId="3" borderId="18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" fillId="3" borderId="0" xfId="0" applyFont="1" applyFill="1" applyAlignment="1">
      <alignment horizontal="right"/>
    </xf>
    <xf numFmtId="0" fontId="12" fillId="3" borderId="10" xfId="0" applyFont="1" applyFill="1" applyBorder="1"/>
    <xf numFmtId="9" fontId="12" fillId="3" borderId="0" xfId="2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right" indent="1"/>
    </xf>
    <xf numFmtId="3" fontId="9" fillId="11" borderId="0" xfId="0" applyNumberFormat="1" applyFont="1" applyFill="1" applyBorder="1" applyAlignment="1">
      <alignment horizontal="center"/>
    </xf>
    <xf numFmtId="3" fontId="11" fillId="11" borderId="0" xfId="1" applyNumberFormat="1" applyFont="1" applyFill="1" applyBorder="1" applyAlignment="1">
      <alignment horizontal="center"/>
    </xf>
    <xf numFmtId="0" fontId="11" fillId="3" borderId="0" xfId="0" applyFont="1" applyFill="1" applyBorder="1"/>
    <xf numFmtId="0" fontId="9" fillId="3" borderId="11" xfId="0" applyFont="1" applyFill="1" applyBorder="1"/>
    <xf numFmtId="3" fontId="9" fillId="3" borderId="0" xfId="0" applyNumberFormat="1" applyFont="1" applyFill="1" applyBorder="1" applyAlignment="1">
      <alignment horizontal="center"/>
    </xf>
    <xf numFmtId="3" fontId="11" fillId="3" borderId="0" xfId="1" applyNumberFormat="1" applyFont="1" applyFill="1" applyBorder="1" applyAlignment="1">
      <alignment horizontal="center"/>
    </xf>
    <xf numFmtId="0" fontId="17" fillId="3" borderId="11" xfId="0" applyFont="1" applyFill="1" applyBorder="1"/>
    <xf numFmtId="0" fontId="9" fillId="3" borderId="10" xfId="0" applyFont="1" applyFill="1" applyBorder="1"/>
    <xf numFmtId="3" fontId="9" fillId="3" borderId="0" xfId="1" applyNumberFormat="1" applyFont="1" applyFill="1" applyBorder="1" applyAlignment="1">
      <alignment horizontal="center"/>
    </xf>
    <xf numFmtId="3" fontId="12" fillId="3" borderId="0" xfId="1" applyNumberFormat="1" applyFont="1" applyFill="1" applyBorder="1" applyAlignment="1">
      <alignment horizontal="center"/>
    </xf>
    <xf numFmtId="0" fontId="12" fillId="3" borderId="0" xfId="0" applyFont="1" applyFill="1" applyBorder="1"/>
    <xf numFmtId="0" fontId="17" fillId="3" borderId="18" xfId="0" applyFont="1" applyFill="1" applyBorder="1"/>
    <xf numFmtId="0" fontId="18" fillId="3" borderId="1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8" fillId="3" borderId="0" xfId="0" applyFont="1" applyFill="1"/>
    <xf numFmtId="0" fontId="18" fillId="3" borderId="18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19" xfId="0" applyFont="1" applyFill="1" applyBorder="1"/>
    <xf numFmtId="0" fontId="10" fillId="6" borderId="7" xfId="0" applyFont="1" applyFill="1" applyBorder="1"/>
    <xf numFmtId="0" fontId="10" fillId="3" borderId="19" xfId="0" applyFont="1" applyFill="1" applyBorder="1"/>
    <xf numFmtId="0" fontId="10" fillId="8" borderId="19" xfId="0" applyFont="1" applyFill="1" applyBorder="1"/>
    <xf numFmtId="0" fontId="10" fillId="8" borderId="7" xfId="0" applyFont="1" applyFill="1" applyBorder="1"/>
    <xf numFmtId="0" fontId="10" fillId="7" borderId="6" xfId="0" applyFont="1" applyFill="1" applyBorder="1"/>
    <xf numFmtId="0" fontId="9" fillId="7" borderId="19" xfId="0" applyFont="1" applyFill="1" applyBorder="1"/>
    <xf numFmtId="0" fontId="9" fillId="7" borderId="7" xfId="0" applyFont="1" applyFill="1" applyBorder="1"/>
    <xf numFmtId="0" fontId="9" fillId="6" borderId="6" xfId="0" applyFont="1" applyFill="1" applyBorder="1"/>
    <xf numFmtId="0" fontId="9" fillId="6" borderId="19" xfId="0" applyFont="1" applyFill="1" applyBorder="1"/>
    <xf numFmtId="0" fontId="9" fillId="6" borderId="7" xfId="0" applyFont="1" applyFill="1" applyBorder="1"/>
    <xf numFmtId="0" fontId="9" fillId="8" borderId="6" xfId="0" applyFont="1" applyFill="1" applyBorder="1"/>
    <xf numFmtId="0" fontId="9" fillId="8" borderId="19" xfId="0" applyFont="1" applyFill="1" applyBorder="1"/>
    <xf numFmtId="0" fontId="9" fillId="7" borderId="6" xfId="0" applyFont="1" applyFill="1" applyBorder="1"/>
    <xf numFmtId="0" fontId="10" fillId="3" borderId="2" xfId="0" applyFont="1" applyFill="1" applyBorder="1"/>
    <xf numFmtId="0" fontId="9" fillId="3" borderId="20" xfId="0" applyFont="1" applyFill="1" applyBorder="1"/>
    <xf numFmtId="0" fontId="9" fillId="3" borderId="21" xfId="0" applyFont="1" applyFill="1" applyBorder="1"/>
    <xf numFmtId="2" fontId="9" fillId="3" borderId="20" xfId="0" applyNumberFormat="1" applyFont="1" applyFill="1" applyBorder="1" applyAlignment="1">
      <alignment horizontal="left" indent="1"/>
    </xf>
    <xf numFmtId="166" fontId="9" fillId="3" borderId="21" xfId="1" applyNumberFormat="1" applyFont="1" applyFill="1" applyBorder="1" applyAlignment="1">
      <alignment horizontal="left" indent="1"/>
    </xf>
    <xf numFmtId="166" fontId="9" fillId="3" borderId="22" xfId="1" applyNumberFormat="1" applyFont="1" applyFill="1" applyBorder="1" applyAlignment="1">
      <alignment horizontal="left" indent="1"/>
    </xf>
    <xf numFmtId="166" fontId="9" fillId="3" borderId="20" xfId="1" applyNumberFormat="1" applyFont="1" applyFill="1" applyBorder="1" applyAlignment="1">
      <alignment horizontal="left" indent="1"/>
    </xf>
    <xf numFmtId="166" fontId="9" fillId="3" borderId="18" xfId="1" applyNumberFormat="1" applyFont="1" applyFill="1" applyBorder="1" applyAlignment="1">
      <alignment horizontal="left" indent="1"/>
    </xf>
    <xf numFmtId="166" fontId="9" fillId="3" borderId="5" xfId="1" applyNumberFormat="1" applyFont="1" applyFill="1" applyBorder="1" applyAlignment="1">
      <alignment horizontal="left" indent="1"/>
    </xf>
    <xf numFmtId="166" fontId="9" fillId="3" borderId="4" xfId="1" applyNumberFormat="1" applyFont="1" applyFill="1" applyBorder="1" applyAlignment="1">
      <alignment horizontal="left" indent="1"/>
    </xf>
    <xf numFmtId="0" fontId="9" fillId="3" borderId="0" xfId="0" applyFont="1" applyFill="1" applyAlignment="1">
      <alignment horizontal="left" inden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11" xfId="0" applyFill="1" applyBorder="1"/>
    <xf numFmtId="0" fontId="4" fillId="2" borderId="0" xfId="0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18" xfId="0" applyFill="1" applyBorder="1"/>
    <xf numFmtId="0" fontId="0" fillId="2" borderId="5" xfId="0" applyFill="1" applyBorder="1"/>
    <xf numFmtId="164" fontId="4" fillId="2" borderId="0" xfId="0" applyNumberFormat="1" applyFont="1" applyFill="1" applyBorder="1"/>
    <xf numFmtId="0" fontId="3" fillId="2" borderId="17" xfId="0" applyFont="1" applyFill="1" applyBorder="1" applyAlignment="1">
      <alignment horizontal="right"/>
    </xf>
    <xf numFmtId="164" fontId="3" fillId="2" borderId="17" xfId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64" fontId="3" fillId="2" borderId="0" xfId="1" applyNumberFormat="1" applyFont="1" applyFill="1" applyBorder="1" applyAlignment="1">
      <alignment horizontal="right"/>
    </xf>
    <xf numFmtId="164" fontId="0" fillId="2" borderId="11" xfId="0" applyNumberFormat="1" applyFill="1" applyBorder="1"/>
    <xf numFmtId="0" fontId="0" fillId="2" borderId="6" xfId="0" applyFill="1" applyBorder="1"/>
    <xf numFmtId="0" fontId="0" fillId="2" borderId="19" xfId="0" applyFill="1" applyBorder="1"/>
    <xf numFmtId="0" fontId="0" fillId="2" borderId="19" xfId="0" applyFill="1" applyBorder="1" applyAlignment="1">
      <alignment horizontal="right"/>
    </xf>
    <xf numFmtId="0" fontId="0" fillId="2" borderId="7" xfId="0" applyFill="1" applyBorder="1"/>
    <xf numFmtId="0" fontId="4" fillId="2" borderId="17" xfId="0" applyFont="1" applyFill="1" applyBorder="1" applyAlignment="1">
      <alignment horizontal="right"/>
    </xf>
    <xf numFmtId="164" fontId="4" fillId="2" borderId="17" xfId="0" applyNumberFormat="1" applyFont="1" applyFill="1" applyBorder="1"/>
    <xf numFmtId="164" fontId="0" fillId="2" borderId="3" xfId="0" applyNumberFormat="1" applyFill="1" applyBorder="1"/>
    <xf numFmtId="0" fontId="6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left"/>
    </xf>
    <xf numFmtId="0" fontId="7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5" borderId="23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right"/>
    </xf>
    <xf numFmtId="0" fontId="8" fillId="2" borderId="19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'Overall Site Logic'!$B$62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'Overall Site Logic'!$B$64:$B$66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'Overall Site Logic'!$E$64:$E$66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565296</xdr:colOff>
      <xdr:row>0</xdr:row>
      <xdr:rowOff>0</xdr:rowOff>
    </xdr:from>
    <xdr:ext cx="6980501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684359" y="0"/>
          <a:ext cx="6980501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  <a:b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</a:br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Calcular</a:t>
          </a:r>
          <a:r>
            <a:rPr lang="en-US" sz="48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as Calorias Iniciais</a:t>
          </a:r>
          <a:endParaRPr lang="en-US" sz="48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1</xdr:col>
      <xdr:colOff>141328</xdr:colOff>
      <xdr:row>7</xdr:row>
      <xdr:rowOff>156511</xdr:rowOff>
    </xdr:from>
    <xdr:ext cx="3499549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250185" y="1394761"/>
          <a:ext cx="349954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Janela</a:t>
          </a:r>
          <a:r>
            <a:rPr lang="en-US" sz="3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Navegador</a:t>
          </a:r>
          <a:endParaRPr lang="en-US" sz="3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68036</xdr:rowOff>
    </xdr:from>
    <xdr:to>
      <xdr:col>19</xdr:col>
      <xdr:colOff>340179</xdr:colOff>
      <xdr:row>35</xdr:row>
      <xdr:rowOff>91441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329670" y="3578679"/>
          <a:ext cx="1896473" cy="326190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12</xdr:row>
      <xdr:rowOff>136072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049000" y="2258786"/>
          <a:ext cx="3847193" cy="2864757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299357</xdr:colOff>
      <xdr:row>17</xdr:row>
      <xdr:rowOff>244928</xdr:rowOff>
    </xdr:from>
    <xdr:to>
      <xdr:col>19</xdr:col>
      <xdr:colOff>1949450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062607" y="3456214"/>
          <a:ext cx="3772807" cy="1286329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312964</xdr:colOff>
      <xdr:row>22</xdr:row>
      <xdr:rowOff>108857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1076214" y="4381500"/>
          <a:ext cx="3794579" cy="1110343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421821</xdr:colOff>
      <xdr:row>21</xdr:row>
      <xdr:rowOff>165100</xdr:rowOff>
    </xdr:from>
    <xdr:to>
      <xdr:col>20</xdr:col>
      <xdr:colOff>0</xdr:colOff>
      <xdr:row>26</xdr:row>
      <xdr:rowOff>95250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185071" y="4247243"/>
          <a:ext cx="3660322" cy="88265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176893</xdr:rowOff>
    </xdr:from>
    <xdr:to>
      <xdr:col>15</xdr:col>
      <xdr:colOff>0</xdr:colOff>
      <xdr:row>18</xdr:row>
      <xdr:rowOff>81281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04317" y="3388179"/>
          <a:ext cx="537754" cy="20374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883026</xdr:colOff>
      <xdr:row>79</xdr:row>
      <xdr:rowOff>139097</xdr:rowOff>
    </xdr:from>
    <xdr:ext cx="6349239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9288839" y="15950597"/>
          <a:ext cx="634923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Gerador</a:t>
          </a:r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de Refeições</a:t>
          </a:r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Z119"/>
  <sheetViews>
    <sheetView tabSelected="1" topLeftCell="D91" zoomScale="70" zoomScaleNormal="70" workbookViewId="0">
      <selection activeCell="M116" sqref="M116"/>
    </sheetView>
  </sheetViews>
  <sheetFormatPr defaultColWidth="8.85546875" defaultRowHeight="14.25"/>
  <cols>
    <col min="1" max="1" width="1.7109375" style="6" customWidth="1"/>
    <col min="2" max="2" width="15.28515625" style="6" customWidth="1"/>
    <col min="3" max="3" width="14.28515625" style="6" customWidth="1"/>
    <col min="4" max="4" width="14.7109375" style="6" customWidth="1"/>
    <col min="5" max="5" width="12.7109375" style="6" customWidth="1"/>
    <col min="6" max="6" width="8.85546875" style="6"/>
    <col min="7" max="7" width="3.28515625" style="6" customWidth="1"/>
    <col min="8" max="8" width="8.85546875" style="6"/>
    <col min="9" max="10" width="9" style="6" bestFit="1" customWidth="1"/>
    <col min="11" max="11" width="9.140625" style="6" bestFit="1" customWidth="1"/>
    <col min="12" max="12" width="8.85546875" style="6"/>
    <col min="13" max="13" width="10" style="6" bestFit="1" customWidth="1"/>
    <col min="14" max="14" width="16.28515625" style="6" customWidth="1"/>
    <col min="15" max="15" width="9" style="6" bestFit="1" customWidth="1"/>
    <col min="16" max="16" width="10.7109375" style="6" customWidth="1"/>
    <col min="17" max="17" width="13" style="6" customWidth="1"/>
    <col min="18" max="18" width="9" style="6" bestFit="1" customWidth="1"/>
    <col min="19" max="19" width="9.7109375" style="6" customWidth="1"/>
    <col min="20" max="20" width="29.28515625" style="6" bestFit="1" customWidth="1"/>
    <col min="21" max="21" width="25.85546875" style="6" bestFit="1" customWidth="1"/>
    <col min="22" max="22" width="30.42578125" style="6" bestFit="1" customWidth="1"/>
    <col min="23" max="23" width="3.28515625" style="6" bestFit="1" customWidth="1"/>
    <col min="24" max="24" width="25.85546875" style="6" bestFit="1" customWidth="1"/>
    <col min="25" max="16384" width="8.85546875" style="6"/>
  </cols>
  <sheetData>
    <row r="12" spans="2:16">
      <c r="G12" s="7" t="s">
        <v>126</v>
      </c>
      <c r="H12" s="8"/>
      <c r="I12" s="8"/>
      <c r="J12" s="8"/>
      <c r="K12" s="8"/>
      <c r="L12" s="8"/>
      <c r="M12" s="8"/>
      <c r="N12" s="9"/>
    </row>
    <row r="13" spans="2:16">
      <c r="G13" s="10" t="s">
        <v>127</v>
      </c>
      <c r="H13" s="11"/>
      <c r="I13" s="11"/>
      <c r="J13" s="11"/>
      <c r="K13" s="11"/>
      <c r="L13" s="11"/>
      <c r="M13" s="11"/>
      <c r="N13" s="12"/>
      <c r="P13" s="6" t="s">
        <v>154</v>
      </c>
    </row>
    <row r="14" spans="2:16">
      <c r="G14" s="10" t="s">
        <v>128</v>
      </c>
      <c r="H14" s="11"/>
      <c r="I14" s="11"/>
      <c r="J14" s="11"/>
      <c r="K14" s="11"/>
      <c r="L14" s="11"/>
      <c r="M14" s="11"/>
      <c r="N14" s="12"/>
    </row>
    <row r="15" spans="2:16">
      <c r="G15" s="13" t="s">
        <v>129</v>
      </c>
      <c r="H15" s="14"/>
      <c r="I15" s="14"/>
      <c r="J15" s="14"/>
      <c r="K15" s="14"/>
      <c r="L15" s="14"/>
      <c r="M15" s="14"/>
      <c r="N15" s="15"/>
    </row>
    <row r="16" spans="2:16" ht="30.6" customHeight="1">
      <c r="B16" s="16" t="s">
        <v>40</v>
      </c>
      <c r="C16" s="17" t="s">
        <v>149</v>
      </c>
      <c r="D16" s="18" t="s">
        <v>150</v>
      </c>
    </row>
    <row r="17" spans="2:26">
      <c r="B17" s="19" t="s">
        <v>103</v>
      </c>
      <c r="C17" s="20" t="s">
        <v>5</v>
      </c>
      <c r="D17" s="128" t="s">
        <v>143</v>
      </c>
      <c r="G17" s="7" t="s">
        <v>133</v>
      </c>
      <c r="H17" s="8"/>
      <c r="I17" s="8"/>
      <c r="J17" s="8"/>
      <c r="K17" s="8"/>
      <c r="L17" s="8"/>
      <c r="M17" s="8"/>
      <c r="N17" s="9"/>
    </row>
    <row r="18" spans="2:26" ht="23.25">
      <c r="B18" s="21"/>
      <c r="C18" s="22" t="s">
        <v>13</v>
      </c>
      <c r="D18" s="129"/>
      <c r="G18" s="10" t="s">
        <v>134</v>
      </c>
      <c r="H18" s="11"/>
      <c r="I18" s="11"/>
      <c r="J18" s="11"/>
      <c r="K18" s="11"/>
      <c r="L18" s="11"/>
      <c r="M18" s="11"/>
      <c r="N18" s="12"/>
      <c r="P18" s="6" t="s">
        <v>121</v>
      </c>
      <c r="T18" s="165" t="s">
        <v>119</v>
      </c>
      <c r="U18" s="166"/>
      <c r="V18" s="167" t="s">
        <v>118</v>
      </c>
      <c r="W18" s="168" t="s">
        <v>0</v>
      </c>
      <c r="X18" s="169" t="s">
        <v>97</v>
      </c>
      <c r="Y18" s="152"/>
      <c r="Z18" s="154"/>
    </row>
    <row r="19" spans="2:26" ht="15">
      <c r="B19" s="19" t="s">
        <v>104</v>
      </c>
      <c r="C19" s="20" t="s">
        <v>6</v>
      </c>
      <c r="D19" s="128" t="s">
        <v>144</v>
      </c>
      <c r="G19" s="10" t="s">
        <v>135</v>
      </c>
      <c r="H19" s="11"/>
      <c r="I19" s="11"/>
      <c r="J19" s="11"/>
      <c r="K19" s="11"/>
      <c r="L19" s="11"/>
      <c r="M19" s="11"/>
      <c r="N19" s="12"/>
      <c r="T19" s="134"/>
      <c r="U19" s="134"/>
      <c r="V19" s="134"/>
      <c r="W19" s="134"/>
      <c r="X19" s="134"/>
      <c r="Y19" s="134"/>
      <c r="Z19" s="135"/>
    </row>
    <row r="20" spans="2:26" ht="15">
      <c r="B20" s="21"/>
      <c r="C20" s="22" t="s">
        <v>7</v>
      </c>
      <c r="D20" s="129"/>
      <c r="G20" s="13" t="s">
        <v>136</v>
      </c>
      <c r="H20" s="14"/>
      <c r="I20" s="14"/>
      <c r="J20" s="14"/>
      <c r="K20" s="14"/>
      <c r="L20" s="14"/>
      <c r="M20" s="14"/>
      <c r="N20" s="15"/>
      <c r="T20" s="158" t="s">
        <v>117</v>
      </c>
      <c r="U20" s="2" t="s">
        <v>85</v>
      </c>
      <c r="V20" s="159"/>
      <c r="W20" s="159"/>
      <c r="X20" s="2" t="s">
        <v>87</v>
      </c>
      <c r="Y20" s="137"/>
      <c r="Z20" s="139"/>
    </row>
    <row r="21" spans="2:26" ht="15">
      <c r="B21" s="19" t="s">
        <v>153</v>
      </c>
      <c r="C21" s="20" t="s">
        <v>8</v>
      </c>
      <c r="D21" s="128" t="s">
        <v>145</v>
      </c>
      <c r="T21" s="159"/>
      <c r="U21" s="3" t="s">
        <v>86</v>
      </c>
      <c r="V21" s="159"/>
      <c r="W21" s="159"/>
      <c r="X21" s="3" t="s">
        <v>88</v>
      </c>
      <c r="Y21" s="137"/>
      <c r="Z21" s="139"/>
    </row>
    <row r="22" spans="2:26" ht="15">
      <c r="B22" s="21"/>
      <c r="C22" s="22"/>
      <c r="D22" s="129"/>
      <c r="G22" s="7" t="s">
        <v>137</v>
      </c>
      <c r="H22" s="8"/>
      <c r="I22" s="8"/>
      <c r="J22" s="8"/>
      <c r="K22" s="8"/>
      <c r="L22" s="8"/>
      <c r="M22" s="8"/>
      <c r="N22" s="9"/>
      <c r="T22" s="159"/>
      <c r="U22" s="160">
        <v>66</v>
      </c>
      <c r="V22" s="159"/>
      <c r="W22" s="159"/>
      <c r="X22" s="160">
        <v>655</v>
      </c>
      <c r="Y22" s="137"/>
      <c r="Z22" s="139"/>
    </row>
    <row r="23" spans="2:26" ht="15">
      <c r="B23" s="19" t="s">
        <v>106</v>
      </c>
      <c r="C23" s="20" t="s">
        <v>19</v>
      </c>
      <c r="D23" s="128" t="s">
        <v>146</v>
      </c>
      <c r="G23" s="10" t="s">
        <v>138</v>
      </c>
      <c r="H23" s="11"/>
      <c r="I23" s="11"/>
      <c r="J23" s="11"/>
      <c r="K23" s="11"/>
      <c r="L23" s="11"/>
      <c r="M23" s="11"/>
      <c r="N23" s="12"/>
      <c r="P23" s="6" t="s">
        <v>120</v>
      </c>
      <c r="T23" s="159"/>
      <c r="U23" s="161" t="s">
        <v>2</v>
      </c>
      <c r="V23" s="159"/>
      <c r="W23" s="159"/>
      <c r="X23" s="161" t="s">
        <v>2</v>
      </c>
      <c r="Y23" s="137"/>
      <c r="Z23" s="139"/>
    </row>
    <row r="24" spans="2:26" ht="15">
      <c r="B24" s="21"/>
      <c r="C24" s="22"/>
      <c r="D24" s="129"/>
      <c r="G24" s="10" t="s">
        <v>139</v>
      </c>
      <c r="H24" s="11"/>
      <c r="I24" s="11"/>
      <c r="J24" s="11"/>
      <c r="K24" s="11"/>
      <c r="L24" s="11"/>
      <c r="M24" s="11"/>
      <c r="N24" s="12"/>
      <c r="T24" s="159"/>
      <c r="U24" s="160" t="s">
        <v>92</v>
      </c>
      <c r="V24" s="159"/>
      <c r="W24" s="159"/>
      <c r="X24" s="160" t="s">
        <v>91</v>
      </c>
      <c r="Y24" s="137"/>
      <c r="Z24" s="139"/>
    </row>
    <row r="25" spans="2:26" ht="15">
      <c r="B25" s="19" t="s">
        <v>152</v>
      </c>
      <c r="C25" s="23" t="s">
        <v>20</v>
      </c>
      <c r="D25" s="128" t="s">
        <v>147</v>
      </c>
      <c r="G25" s="13" t="s">
        <v>140</v>
      </c>
      <c r="H25" s="14"/>
      <c r="I25" s="14"/>
      <c r="J25" s="14"/>
      <c r="K25" s="14"/>
      <c r="L25" s="14"/>
      <c r="M25" s="14"/>
      <c r="N25" s="15"/>
      <c r="T25" s="159"/>
      <c r="U25" s="161" t="s">
        <v>2</v>
      </c>
      <c r="V25" s="159"/>
      <c r="W25" s="159"/>
      <c r="X25" s="161" t="s">
        <v>2</v>
      </c>
      <c r="Y25" s="137"/>
      <c r="Z25" s="139"/>
    </row>
    <row r="26" spans="2:26" ht="15">
      <c r="B26" s="21"/>
      <c r="C26" s="22"/>
      <c r="D26" s="129"/>
      <c r="T26" s="159"/>
      <c r="U26" s="160" t="s">
        <v>93</v>
      </c>
      <c r="V26" s="159"/>
      <c r="W26" s="159"/>
      <c r="X26" s="160" t="s">
        <v>94</v>
      </c>
      <c r="Y26" s="137"/>
      <c r="Z26" s="139"/>
    </row>
    <row r="27" spans="2:26" ht="15">
      <c r="B27" s="19"/>
      <c r="C27" s="20"/>
      <c r="D27" s="24"/>
      <c r="G27" s="7" t="s">
        <v>141</v>
      </c>
      <c r="H27" s="8"/>
      <c r="I27" s="8"/>
      <c r="J27" s="8"/>
      <c r="K27" s="8"/>
      <c r="L27" s="8"/>
      <c r="M27" s="8"/>
      <c r="N27" s="9"/>
      <c r="P27" s="6" t="s">
        <v>122</v>
      </c>
      <c r="T27" s="159"/>
      <c r="U27" s="161" t="s">
        <v>3</v>
      </c>
      <c r="V27" s="159"/>
      <c r="W27" s="159"/>
      <c r="X27" s="161" t="s">
        <v>3</v>
      </c>
      <c r="Y27" s="137"/>
      <c r="Z27" s="139"/>
    </row>
    <row r="28" spans="2:26" ht="15">
      <c r="B28" s="19" t="s">
        <v>109</v>
      </c>
      <c r="C28" s="26" t="s">
        <v>151</v>
      </c>
      <c r="D28" s="27"/>
      <c r="G28" s="13" t="s">
        <v>142</v>
      </c>
      <c r="H28" s="14"/>
      <c r="I28" s="14"/>
      <c r="J28" s="14"/>
      <c r="K28" s="14"/>
      <c r="L28" s="14"/>
      <c r="M28" s="14"/>
      <c r="N28" s="15"/>
      <c r="T28" s="159"/>
      <c r="U28" s="160" t="s">
        <v>95</v>
      </c>
      <c r="V28" s="159"/>
      <c r="W28" s="159"/>
      <c r="X28" s="160" t="s">
        <v>96</v>
      </c>
      <c r="Y28" s="137"/>
      <c r="Z28" s="139"/>
    </row>
    <row r="29" spans="2:26" ht="15">
      <c r="B29" s="25"/>
      <c r="C29" s="26" t="s">
        <v>110</v>
      </c>
      <c r="D29" s="27" t="s">
        <v>148</v>
      </c>
      <c r="T29" s="159"/>
      <c r="U29" s="4" t="s">
        <v>15</v>
      </c>
      <c r="V29" s="159"/>
      <c r="W29" s="159"/>
      <c r="X29" s="4" t="s">
        <v>15</v>
      </c>
      <c r="Y29" s="137"/>
      <c r="Z29" s="139"/>
    </row>
    <row r="30" spans="2:26" ht="15">
      <c r="B30" s="21"/>
      <c r="C30" s="22" t="s">
        <v>111</v>
      </c>
      <c r="D30" s="28"/>
      <c r="G30" s="7" t="s">
        <v>132</v>
      </c>
      <c r="H30" s="8"/>
      <c r="I30" s="8"/>
      <c r="J30" s="8"/>
      <c r="K30" s="8"/>
      <c r="L30" s="8"/>
      <c r="M30" s="8"/>
      <c r="N30" s="9"/>
      <c r="T30" s="143"/>
      <c r="U30" s="143"/>
      <c r="V30" s="143"/>
      <c r="W30" s="143"/>
      <c r="X30" s="143"/>
      <c r="Y30" s="143"/>
      <c r="Z30" s="144"/>
    </row>
    <row r="31" spans="2:26" ht="15">
      <c r="G31" s="29">
        <v>1</v>
      </c>
      <c r="H31" s="30" t="s">
        <v>98</v>
      </c>
      <c r="I31" s="11"/>
      <c r="J31" s="11"/>
      <c r="K31" s="11"/>
      <c r="L31" s="11"/>
      <c r="M31" s="11"/>
      <c r="N31" s="12"/>
      <c r="T31" s="134"/>
      <c r="U31" s="134"/>
      <c r="V31" s="134"/>
      <c r="W31" s="134"/>
      <c r="X31" s="134"/>
      <c r="Y31" s="134"/>
      <c r="Z31" s="135"/>
    </row>
    <row r="32" spans="2:26" ht="15">
      <c r="G32" s="29">
        <v>2</v>
      </c>
      <c r="H32" s="30" t="s">
        <v>100</v>
      </c>
      <c r="I32" s="11"/>
      <c r="J32" s="11"/>
      <c r="K32" s="11"/>
      <c r="L32" s="11"/>
      <c r="M32" s="11"/>
      <c r="N32" s="12"/>
      <c r="T32" s="162" t="s">
        <v>14</v>
      </c>
      <c r="U32" s="163"/>
      <c r="V32" s="5" t="s">
        <v>89</v>
      </c>
      <c r="W32" s="163"/>
      <c r="X32" s="5" t="s">
        <v>90</v>
      </c>
      <c r="Y32" s="137"/>
      <c r="Z32" s="139"/>
    </row>
    <row r="33" spans="7:26" ht="15">
      <c r="G33" s="29">
        <v>3</v>
      </c>
      <c r="H33" s="30" t="s">
        <v>130</v>
      </c>
      <c r="I33" s="11"/>
      <c r="J33" s="11"/>
      <c r="K33" s="11"/>
      <c r="L33" s="11"/>
      <c r="M33" s="11"/>
      <c r="N33" s="12"/>
      <c r="P33" s="6" t="s">
        <v>123</v>
      </c>
      <c r="T33" s="163"/>
      <c r="U33" s="163">
        <v>1</v>
      </c>
      <c r="V33" s="163" t="s">
        <v>98</v>
      </c>
      <c r="W33" s="163"/>
      <c r="X33" s="164">
        <v>1.2</v>
      </c>
      <c r="Y33" s="137"/>
      <c r="Z33" s="139"/>
    </row>
    <row r="34" spans="7:26" ht="15">
      <c r="G34" s="29">
        <v>4</v>
      </c>
      <c r="H34" s="30" t="s">
        <v>99</v>
      </c>
      <c r="I34" s="11"/>
      <c r="J34" s="11"/>
      <c r="K34" s="11"/>
      <c r="L34" s="11"/>
      <c r="M34" s="11"/>
      <c r="N34" s="12"/>
      <c r="T34" s="163"/>
      <c r="U34" s="163">
        <f>U33+1</f>
        <v>2</v>
      </c>
      <c r="V34" s="163" t="s">
        <v>100</v>
      </c>
      <c r="W34" s="163"/>
      <c r="X34" s="164">
        <v>1.375</v>
      </c>
      <c r="Y34" s="137"/>
      <c r="Z34" s="139"/>
    </row>
    <row r="35" spans="7:26" ht="15">
      <c r="G35" s="33">
        <v>5</v>
      </c>
      <c r="H35" s="34" t="s">
        <v>131</v>
      </c>
      <c r="I35" s="14"/>
      <c r="J35" s="14"/>
      <c r="K35" s="14"/>
      <c r="L35" s="14"/>
      <c r="M35" s="14"/>
      <c r="N35" s="15"/>
      <c r="T35" s="163"/>
      <c r="U35" s="163">
        <f t="shared" ref="U35:U37" si="0">U34+1</f>
        <v>3</v>
      </c>
      <c r="V35" s="163" t="s">
        <v>101</v>
      </c>
      <c r="W35" s="163"/>
      <c r="X35" s="164">
        <v>1.55</v>
      </c>
      <c r="Y35" s="137"/>
      <c r="Z35" s="139"/>
    </row>
    <row r="36" spans="7:26" ht="15">
      <c r="P36" s="35" t="s">
        <v>124</v>
      </c>
      <c r="Q36" s="35"/>
      <c r="T36" s="163"/>
      <c r="U36" s="163">
        <f t="shared" si="0"/>
        <v>4</v>
      </c>
      <c r="V36" s="163" t="s">
        <v>99</v>
      </c>
      <c r="W36" s="163"/>
      <c r="X36" s="164">
        <v>1.7250000000000001</v>
      </c>
      <c r="Y36" s="137"/>
      <c r="Z36" s="139"/>
    </row>
    <row r="37" spans="7:26" ht="15">
      <c r="G37" s="36" t="s">
        <v>18</v>
      </c>
      <c r="H37" s="37"/>
      <c r="I37" s="37"/>
      <c r="J37" s="37"/>
      <c r="K37" s="37"/>
      <c r="L37" s="37"/>
      <c r="M37" s="37"/>
      <c r="N37" s="24"/>
      <c r="T37" s="170"/>
      <c r="U37" s="170">
        <f t="shared" si="0"/>
        <v>5</v>
      </c>
      <c r="V37" s="170" t="s">
        <v>102</v>
      </c>
      <c r="W37" s="170"/>
      <c r="X37" s="171">
        <v>1.9</v>
      </c>
      <c r="Y37" s="143"/>
      <c r="Z37" s="144"/>
    </row>
    <row r="38" spans="7:26">
      <c r="G38" s="38" t="s">
        <v>16</v>
      </c>
      <c r="H38" s="39"/>
      <c r="I38" s="39"/>
      <c r="J38" s="39"/>
      <c r="K38" s="39"/>
      <c r="L38" s="39"/>
      <c r="M38" s="39"/>
      <c r="N38" s="27"/>
      <c r="T38" s="31"/>
      <c r="U38" s="31">
        <f t="shared" ref="U36:U38" si="1">U37+1</f>
        <v>6</v>
      </c>
      <c r="V38" s="31" t="s">
        <v>4</v>
      </c>
      <c r="W38" s="31"/>
      <c r="X38" s="32">
        <v>1.9</v>
      </c>
    </row>
    <row r="39" spans="7:26">
      <c r="G39" s="38" t="s">
        <v>17</v>
      </c>
      <c r="H39" s="39"/>
      <c r="I39" s="39"/>
      <c r="J39" s="39"/>
      <c r="K39" s="39"/>
      <c r="L39" s="39"/>
      <c r="M39" s="39"/>
      <c r="N39" s="27"/>
      <c r="P39" s="40" t="s">
        <v>125</v>
      </c>
      <c r="Q39" s="40"/>
    </row>
    <row r="40" spans="7:26">
      <c r="G40" s="41" t="s">
        <v>21</v>
      </c>
      <c r="H40" s="42"/>
      <c r="I40" s="42"/>
      <c r="J40" s="42"/>
      <c r="K40" s="42"/>
      <c r="L40" s="42"/>
      <c r="M40" s="42"/>
      <c r="N40" s="43"/>
    </row>
    <row r="55" spans="2:9">
      <c r="B55" s="44" t="s">
        <v>10</v>
      </c>
      <c r="C55" s="45" t="s">
        <v>22</v>
      </c>
      <c r="D55" s="46"/>
    </row>
    <row r="56" spans="2:9">
      <c r="B56" s="26" t="s">
        <v>11</v>
      </c>
      <c r="C56" s="26">
        <v>2500</v>
      </c>
      <c r="D56" s="27" t="s">
        <v>39</v>
      </c>
    </row>
    <row r="57" spans="2:9" ht="18">
      <c r="B57" s="26"/>
      <c r="C57" s="26"/>
      <c r="D57" s="27" t="s">
        <v>12</v>
      </c>
      <c r="I57" s="47" t="s">
        <v>41</v>
      </c>
    </row>
    <row r="58" spans="2:9" ht="27">
      <c r="B58" s="22"/>
      <c r="C58" s="22"/>
      <c r="D58" s="28"/>
      <c r="H58" s="48">
        <v>1</v>
      </c>
      <c r="I58" s="48" t="s">
        <v>36</v>
      </c>
    </row>
    <row r="59" spans="2:9" ht="27">
      <c r="H59" s="48">
        <v>2</v>
      </c>
      <c r="I59" s="48" t="s">
        <v>37</v>
      </c>
    </row>
    <row r="60" spans="2:9" ht="27">
      <c r="H60" s="48">
        <v>3</v>
      </c>
      <c r="I60" s="48" t="s">
        <v>38</v>
      </c>
    </row>
    <row r="61" spans="2:9" ht="15">
      <c r="B61" s="49" t="s">
        <v>34</v>
      </c>
    </row>
    <row r="62" spans="2:9" ht="15">
      <c r="B62" s="50" t="s">
        <v>23</v>
      </c>
      <c r="C62" s="51"/>
    </row>
    <row r="63" spans="2:9">
      <c r="B63" s="52" t="s">
        <v>27</v>
      </c>
      <c r="C63" s="46" t="s">
        <v>28</v>
      </c>
      <c r="D63" s="53" t="s">
        <v>31</v>
      </c>
      <c r="E63" s="54" t="s">
        <v>33</v>
      </c>
    </row>
    <row r="64" spans="2:9">
      <c r="B64" s="55" t="s">
        <v>24</v>
      </c>
      <c r="C64" s="56">
        <v>0.2</v>
      </c>
      <c r="D64" s="57">
        <f>$C$56*C64</f>
        <v>500</v>
      </c>
      <c r="E64" s="58">
        <f>D64/$C$84</f>
        <v>125</v>
      </c>
    </row>
    <row r="65" spans="2:5">
      <c r="B65" s="55" t="s">
        <v>25</v>
      </c>
      <c r="C65" s="56">
        <v>0.3</v>
      </c>
      <c r="D65" s="57">
        <f t="shared" ref="D65:D66" si="2">$C$56*C65</f>
        <v>750</v>
      </c>
      <c r="E65" s="58">
        <f>D65/$C$85</f>
        <v>187.5</v>
      </c>
    </row>
    <row r="66" spans="2:5">
      <c r="B66" s="55" t="s">
        <v>26</v>
      </c>
      <c r="C66" s="56">
        <v>0.5</v>
      </c>
      <c r="D66" s="57">
        <f t="shared" si="2"/>
        <v>1250</v>
      </c>
      <c r="E66" s="58">
        <f>D66/$C$86</f>
        <v>138.88888888888889</v>
      </c>
    </row>
    <row r="67" spans="2:5">
      <c r="D67" s="57">
        <f>SUM(D64:D66)</f>
        <v>2500</v>
      </c>
      <c r="E67" s="58">
        <f>SUM(E64:E66)</f>
        <v>451.38888888888891</v>
      </c>
    </row>
    <row r="68" spans="2:5">
      <c r="E68" s="59"/>
    </row>
    <row r="69" spans="2:5" ht="15">
      <c r="B69" s="50" t="s">
        <v>29</v>
      </c>
      <c r="C69" s="51"/>
      <c r="E69" s="59"/>
    </row>
    <row r="70" spans="2:5">
      <c r="B70" s="52" t="s">
        <v>27</v>
      </c>
      <c r="C70" s="46" t="s">
        <v>28</v>
      </c>
      <c r="D70" s="53" t="s">
        <v>31</v>
      </c>
      <c r="E70" s="58" t="s">
        <v>33</v>
      </c>
    </row>
    <row r="71" spans="2:5">
      <c r="B71" s="55" t="s">
        <v>24</v>
      </c>
      <c r="C71" s="56">
        <v>0.45</v>
      </c>
      <c r="D71" s="57">
        <f t="shared" ref="D71:D73" si="3">$C$56*C71</f>
        <v>1125</v>
      </c>
      <c r="E71" s="58">
        <f>D71/$C$84</f>
        <v>281.25</v>
      </c>
    </row>
    <row r="72" spans="2:5">
      <c r="B72" s="55" t="s">
        <v>25</v>
      </c>
      <c r="C72" s="56">
        <v>0.3</v>
      </c>
      <c r="D72" s="57">
        <f t="shared" si="3"/>
        <v>750</v>
      </c>
      <c r="E72" s="58">
        <f>D72/$C$85</f>
        <v>187.5</v>
      </c>
    </row>
    <row r="73" spans="2:5">
      <c r="B73" s="55" t="s">
        <v>26</v>
      </c>
      <c r="C73" s="56">
        <v>0.25</v>
      </c>
      <c r="D73" s="57">
        <f t="shared" si="3"/>
        <v>625</v>
      </c>
      <c r="E73" s="58">
        <f>D73/$C$86</f>
        <v>69.444444444444443</v>
      </c>
    </row>
    <row r="74" spans="2:5">
      <c r="D74" s="57">
        <f>SUM(D71:D73)</f>
        <v>2500</v>
      </c>
      <c r="E74" s="58">
        <f>SUM(E71:E73)</f>
        <v>538.19444444444446</v>
      </c>
    </row>
    <row r="75" spans="2:5">
      <c r="E75" s="59"/>
    </row>
    <row r="76" spans="2:5" ht="15">
      <c r="B76" s="50" t="s">
        <v>30</v>
      </c>
      <c r="C76" s="51"/>
      <c r="E76" s="59"/>
    </row>
    <row r="77" spans="2:5">
      <c r="B77" s="52" t="s">
        <v>27</v>
      </c>
      <c r="C77" s="46" t="s">
        <v>28</v>
      </c>
      <c r="D77" s="53" t="s">
        <v>31</v>
      </c>
      <c r="E77" s="58" t="s">
        <v>33</v>
      </c>
    </row>
    <row r="78" spans="2:5">
      <c r="B78" s="55" t="s">
        <v>24</v>
      </c>
      <c r="C78" s="56">
        <v>0.2</v>
      </c>
      <c r="D78" s="57">
        <f t="shared" ref="D78:D80" si="4">$C$56*C78</f>
        <v>500</v>
      </c>
      <c r="E78" s="58">
        <f>D78/$C$84</f>
        <v>125</v>
      </c>
    </row>
    <row r="79" spans="2:5">
      <c r="B79" s="55" t="s">
        <v>25</v>
      </c>
      <c r="C79" s="56">
        <v>0.1</v>
      </c>
      <c r="D79" s="57">
        <f t="shared" si="4"/>
        <v>250</v>
      </c>
      <c r="E79" s="58">
        <f>D79/$C$85</f>
        <v>62.5</v>
      </c>
    </row>
    <row r="80" spans="2:5">
      <c r="B80" s="55" t="s">
        <v>26</v>
      </c>
      <c r="C80" s="56">
        <v>0.7</v>
      </c>
      <c r="D80" s="57">
        <f t="shared" si="4"/>
        <v>1750</v>
      </c>
      <c r="E80" s="58">
        <f>D80/$C$86</f>
        <v>194.44444444444446</v>
      </c>
    </row>
    <row r="81" spans="2:16">
      <c r="D81" s="57">
        <f>SUM(D78:D80)</f>
        <v>2500</v>
      </c>
      <c r="E81" s="58">
        <f>SUM(E78:E80)</f>
        <v>381.94444444444446</v>
      </c>
    </row>
    <row r="82" spans="2:16">
      <c r="B82" s="60" t="s">
        <v>35</v>
      </c>
    </row>
    <row r="83" spans="2:16" ht="15">
      <c r="B83" s="61" t="s">
        <v>27</v>
      </c>
      <c r="C83" s="62" t="s">
        <v>32</v>
      </c>
    </row>
    <row r="84" spans="2:16">
      <c r="B84" s="55" t="s">
        <v>24</v>
      </c>
      <c r="C84" s="63">
        <v>4</v>
      </c>
    </row>
    <row r="85" spans="2:16">
      <c r="B85" s="55" t="s">
        <v>25</v>
      </c>
      <c r="C85" s="63">
        <v>4</v>
      </c>
    </row>
    <row r="86" spans="2:16">
      <c r="B86" s="55" t="s">
        <v>26</v>
      </c>
      <c r="C86" s="63">
        <v>9</v>
      </c>
    </row>
    <row r="93" spans="2:16">
      <c r="H93" s="64"/>
      <c r="I93" s="65" t="s">
        <v>24</v>
      </c>
      <c r="J93" s="65"/>
      <c r="K93" s="65" t="s">
        <v>42</v>
      </c>
      <c r="L93" s="65"/>
      <c r="M93" s="65" t="s">
        <v>26</v>
      </c>
      <c r="N93" s="66"/>
      <c r="O93" s="66" t="s">
        <v>58</v>
      </c>
      <c r="P93" s="67"/>
    </row>
    <row r="94" spans="2:16">
      <c r="H94" s="64" t="s">
        <v>52</v>
      </c>
      <c r="I94" s="68">
        <f>D64</f>
        <v>500</v>
      </c>
      <c r="J94" s="68"/>
      <c r="K94" s="68">
        <f>D65</f>
        <v>750</v>
      </c>
      <c r="L94" s="68"/>
      <c r="M94" s="68">
        <f>D66</f>
        <v>1250</v>
      </c>
      <c r="N94" s="66"/>
      <c r="O94" s="69">
        <f>M94+K94+I94</f>
        <v>2500</v>
      </c>
      <c r="P94" s="70" t="s">
        <v>78</v>
      </c>
    </row>
    <row r="96" spans="2:16">
      <c r="E96" s="71"/>
      <c r="F96" s="37"/>
      <c r="G96" s="37"/>
      <c r="H96" s="72" t="s">
        <v>63</v>
      </c>
      <c r="I96" s="73">
        <f>C64</f>
        <v>0.2</v>
      </c>
      <c r="J96" s="37"/>
      <c r="K96" s="73">
        <f>C65</f>
        <v>0.3</v>
      </c>
      <c r="L96" s="37"/>
      <c r="M96" s="73">
        <f>C66</f>
        <v>0.5</v>
      </c>
      <c r="N96" s="37" t="s">
        <v>77</v>
      </c>
      <c r="O96" s="37"/>
      <c r="P96" s="24"/>
    </row>
    <row r="97" spans="4:19">
      <c r="E97" s="74"/>
      <c r="F97" s="75"/>
      <c r="G97" s="75"/>
      <c r="H97" s="75"/>
      <c r="I97" s="76" t="s">
        <v>24</v>
      </c>
      <c r="J97" s="76"/>
      <c r="K97" s="76" t="s">
        <v>42</v>
      </c>
      <c r="L97" s="76"/>
      <c r="M97" s="76" t="s">
        <v>26</v>
      </c>
      <c r="N97" s="76" t="s">
        <v>58</v>
      </c>
      <c r="O97" s="75"/>
      <c r="P97" s="77"/>
    </row>
    <row r="98" spans="4:19">
      <c r="D98" s="78" t="s">
        <v>69</v>
      </c>
      <c r="E98" s="79"/>
      <c r="F98" s="80">
        <v>0.25</v>
      </c>
      <c r="G98" s="81"/>
      <c r="H98" s="82" t="s">
        <v>55</v>
      </c>
      <c r="I98" s="83">
        <f>I$96*$N98</f>
        <v>125</v>
      </c>
      <c r="J98" s="83"/>
      <c r="K98" s="83">
        <f>K$96*$N98</f>
        <v>187.5</v>
      </c>
      <c r="L98" s="83"/>
      <c r="M98" s="83">
        <f>M$96*$N98</f>
        <v>312.5</v>
      </c>
      <c r="N98" s="84">
        <f>O94*F98</f>
        <v>625</v>
      </c>
      <c r="O98" s="85" t="s">
        <v>59</v>
      </c>
      <c r="P98" s="86"/>
    </row>
    <row r="99" spans="4:19">
      <c r="E99" s="79"/>
      <c r="F99" s="80">
        <v>0.35</v>
      </c>
      <c r="G99" s="81"/>
      <c r="H99" s="82" t="s">
        <v>56</v>
      </c>
      <c r="I99" s="87">
        <f>I$96*$N99</f>
        <v>175</v>
      </c>
      <c r="J99" s="87"/>
      <c r="K99" s="87">
        <f>K$96*$N99</f>
        <v>262.5</v>
      </c>
      <c r="L99" s="87"/>
      <c r="M99" s="87">
        <f>M$96*$N99</f>
        <v>437.5</v>
      </c>
      <c r="N99" s="88">
        <f>O94*F99</f>
        <v>875</v>
      </c>
      <c r="O99" s="85" t="s">
        <v>59</v>
      </c>
      <c r="P99" s="86"/>
    </row>
    <row r="100" spans="4:19">
      <c r="E100" s="79" t="s">
        <v>79</v>
      </c>
      <c r="F100" s="80">
        <v>0.4</v>
      </c>
      <c r="G100" s="81"/>
      <c r="H100" s="82" t="s">
        <v>57</v>
      </c>
      <c r="I100" s="87">
        <f>I$96*$N100</f>
        <v>200</v>
      </c>
      <c r="J100" s="87"/>
      <c r="K100" s="87">
        <f>K$96*$N100</f>
        <v>300</v>
      </c>
      <c r="L100" s="87"/>
      <c r="M100" s="87">
        <f>M$96*$N100</f>
        <v>500</v>
      </c>
      <c r="N100" s="88">
        <f>O94*F100</f>
        <v>1000</v>
      </c>
      <c r="O100" s="85" t="s">
        <v>59</v>
      </c>
      <c r="P100" s="89" t="s">
        <v>61</v>
      </c>
    </row>
    <row r="101" spans="4:19">
      <c r="E101" s="90"/>
      <c r="F101" s="81"/>
      <c r="G101" s="81"/>
      <c r="H101" s="82" t="s">
        <v>58</v>
      </c>
      <c r="I101" s="87">
        <f>SUM(I98:I100)</f>
        <v>500</v>
      </c>
      <c r="J101" s="91"/>
      <c r="K101" s="87">
        <f>SUM(K98:K100)</f>
        <v>750</v>
      </c>
      <c r="L101" s="91"/>
      <c r="M101" s="87">
        <f>SUM(M98:M100)</f>
        <v>1250</v>
      </c>
      <c r="N101" s="92">
        <f>N98+N99+N100</f>
        <v>2500</v>
      </c>
      <c r="O101" s="93" t="s">
        <v>60</v>
      </c>
      <c r="P101" s="89" t="b">
        <f>N101=O94</f>
        <v>1</v>
      </c>
    </row>
    <row r="102" spans="4:19">
      <c r="E102" s="74"/>
      <c r="F102" s="75"/>
      <c r="G102" s="75"/>
      <c r="H102" s="94" t="s">
        <v>61</v>
      </c>
      <c r="I102" s="94" t="b">
        <f>I101=I94</f>
        <v>1</v>
      </c>
      <c r="J102" s="94"/>
      <c r="K102" s="94" t="b">
        <f>K101=K94</f>
        <v>1</v>
      </c>
      <c r="L102" s="94"/>
      <c r="M102" s="94" t="b">
        <f>M101=M94</f>
        <v>1</v>
      </c>
      <c r="N102" s="75"/>
      <c r="O102" s="75"/>
      <c r="P102" s="77"/>
    </row>
    <row r="104" spans="4:19">
      <c r="F104" s="64"/>
      <c r="G104" s="66"/>
      <c r="H104" s="95" t="s">
        <v>65</v>
      </c>
      <c r="I104" s="66" t="s">
        <v>24</v>
      </c>
      <c r="J104" s="65" t="s">
        <v>54</v>
      </c>
      <c r="K104" s="66" t="s">
        <v>42</v>
      </c>
      <c r="L104" s="65" t="s">
        <v>54</v>
      </c>
      <c r="M104" s="66" t="s">
        <v>26</v>
      </c>
      <c r="N104" s="96" t="s">
        <v>54</v>
      </c>
    </row>
    <row r="105" spans="4:19">
      <c r="E105" s="78" t="s">
        <v>70</v>
      </c>
      <c r="F105" s="90"/>
      <c r="G105" s="81"/>
      <c r="H105" s="97">
        <v>1</v>
      </c>
      <c r="I105" s="81" t="s">
        <v>43</v>
      </c>
      <c r="J105" s="98">
        <v>2</v>
      </c>
      <c r="K105" s="81" t="s">
        <v>46</v>
      </c>
      <c r="L105" s="81">
        <v>3</v>
      </c>
      <c r="M105" s="81" t="s">
        <v>49</v>
      </c>
      <c r="N105" s="86">
        <v>4.0199999999999996</v>
      </c>
      <c r="O105" s="6" t="s">
        <v>80</v>
      </c>
    </row>
    <row r="106" spans="4:19">
      <c r="D106" s="99"/>
      <c r="E106" s="99"/>
      <c r="F106" s="90"/>
      <c r="G106" s="81"/>
      <c r="H106" s="97">
        <v>2</v>
      </c>
      <c r="I106" s="81" t="s">
        <v>44</v>
      </c>
      <c r="J106" s="98">
        <v>2</v>
      </c>
      <c r="K106" s="81" t="s">
        <v>47</v>
      </c>
      <c r="L106" s="81">
        <v>1.31</v>
      </c>
      <c r="M106" s="81" t="s">
        <v>50</v>
      </c>
      <c r="N106" s="86">
        <v>8.84</v>
      </c>
      <c r="O106" s="6" t="s">
        <v>81</v>
      </c>
    </row>
    <row r="107" spans="4:19">
      <c r="D107" s="99" t="s">
        <v>82</v>
      </c>
      <c r="E107" s="99"/>
      <c r="F107" s="90"/>
      <c r="G107" s="81"/>
      <c r="H107" s="97">
        <f>H106+1</f>
        <v>3</v>
      </c>
      <c r="I107" s="81" t="s">
        <v>71</v>
      </c>
      <c r="J107" s="98">
        <v>1.9</v>
      </c>
      <c r="K107" s="81" t="s">
        <v>73</v>
      </c>
      <c r="L107" s="81">
        <v>0.77</v>
      </c>
      <c r="M107" s="81" t="s">
        <v>75</v>
      </c>
      <c r="N107" s="86">
        <v>6.07</v>
      </c>
    </row>
    <row r="108" spans="4:19">
      <c r="D108" s="99" t="s">
        <v>83</v>
      </c>
      <c r="E108" s="99"/>
      <c r="F108" s="90"/>
      <c r="G108" s="81"/>
      <c r="H108" s="97">
        <f>H107+1</f>
        <v>4</v>
      </c>
      <c r="I108" s="81" t="s">
        <v>72</v>
      </c>
      <c r="J108" s="98">
        <v>2.42</v>
      </c>
      <c r="K108" s="81" t="s">
        <v>74</v>
      </c>
      <c r="L108" s="81">
        <v>1.2</v>
      </c>
      <c r="M108" s="81" t="s">
        <v>76</v>
      </c>
      <c r="N108" s="86">
        <v>5.59</v>
      </c>
    </row>
    <row r="109" spans="4:19">
      <c r="D109" s="99" t="s">
        <v>84</v>
      </c>
      <c r="E109" s="99"/>
      <c r="F109" s="74"/>
      <c r="G109" s="75"/>
      <c r="H109" s="100">
        <v>5</v>
      </c>
      <c r="I109" s="75" t="s">
        <v>45</v>
      </c>
      <c r="J109" s="101">
        <v>3</v>
      </c>
      <c r="K109" s="75" t="s">
        <v>48</v>
      </c>
      <c r="L109" s="75">
        <v>1.3</v>
      </c>
      <c r="M109" s="75" t="s">
        <v>51</v>
      </c>
      <c r="N109" s="77">
        <v>1.6</v>
      </c>
    </row>
    <row r="111" spans="4:19" ht="15">
      <c r="F111" s="64"/>
      <c r="G111" s="66"/>
      <c r="H111" s="66"/>
      <c r="I111" s="102" t="s">
        <v>24</v>
      </c>
      <c r="J111" s="103"/>
      <c r="K111" s="104"/>
      <c r="L111" s="105"/>
      <c r="M111" s="50" t="s">
        <v>25</v>
      </c>
      <c r="N111" s="106"/>
      <c r="O111" s="107"/>
      <c r="P111" s="105"/>
      <c r="Q111" s="108" t="s">
        <v>26</v>
      </c>
      <c r="R111" s="109"/>
      <c r="S111" s="110"/>
    </row>
    <row r="112" spans="4:19">
      <c r="F112" s="64"/>
      <c r="G112" s="66"/>
      <c r="H112" s="66"/>
      <c r="I112" s="111" t="s">
        <v>62</v>
      </c>
      <c r="J112" s="112" t="s">
        <v>53</v>
      </c>
      <c r="K112" s="113" t="s">
        <v>52</v>
      </c>
      <c r="L112" s="66"/>
      <c r="M112" s="114" t="s">
        <v>62</v>
      </c>
      <c r="N112" s="115" t="s">
        <v>53</v>
      </c>
      <c r="O112" s="51" t="s">
        <v>52</v>
      </c>
      <c r="P112" s="66"/>
      <c r="Q112" s="116" t="s">
        <v>62</v>
      </c>
      <c r="R112" s="109" t="s">
        <v>53</v>
      </c>
      <c r="S112" s="110" t="s">
        <v>52</v>
      </c>
    </row>
    <row r="113" spans="5:19" ht="15">
      <c r="E113" s="78" t="s">
        <v>64</v>
      </c>
      <c r="F113" s="117" t="s">
        <v>68</v>
      </c>
      <c r="G113" s="81"/>
      <c r="H113" s="81"/>
      <c r="I113" s="90"/>
      <c r="J113" s="81"/>
      <c r="K113" s="86"/>
      <c r="L113" s="81"/>
      <c r="M113" s="90"/>
      <c r="N113" s="81"/>
      <c r="O113" s="86"/>
      <c r="P113" s="81"/>
      <c r="Q113" s="90"/>
      <c r="R113" s="81"/>
      <c r="S113" s="86"/>
    </row>
    <row r="114" spans="5:19">
      <c r="F114" s="118" t="s">
        <v>55</v>
      </c>
      <c r="G114" s="119"/>
      <c r="H114" s="119"/>
      <c r="I114" s="120" t="str">
        <f ca="1">VLOOKUP(RANDBETWEEN(1,5),$H$105:$M$109,2,0)</f>
        <v>fish</v>
      </c>
      <c r="J114" s="121">
        <f ca="1">K114/(VLOOKUP(I114,$I$105:$J$109,2,0))</f>
        <v>62.5</v>
      </c>
      <c r="K114" s="122">
        <f>I98</f>
        <v>125</v>
      </c>
      <c r="L114" s="121"/>
      <c r="M114" s="123" t="str">
        <f ca="1">VLOOKUP(RANDBETWEEN(1,5),$H$105:$M$109,4,0)</f>
        <v>Quinoa</v>
      </c>
      <c r="N114" s="121">
        <f ca="1">O114/(VLOOKUP(M114,$K$105:$L$109,2,0))</f>
        <v>156.25</v>
      </c>
      <c r="O114" s="122">
        <f>K98</f>
        <v>187.5</v>
      </c>
      <c r="P114" s="121"/>
      <c r="Q114" s="123" t="str">
        <f ca="1">VLOOKUP(RANDBETWEEN(1,5),$H$105:$M$109,6,0)</f>
        <v>Avocado</v>
      </c>
      <c r="R114" s="121">
        <f ca="1">S114/(VLOOKUP(Q114,$M$105:$N$109,2,0))</f>
        <v>195.3125</v>
      </c>
      <c r="S114" s="122">
        <f>M98</f>
        <v>312.5</v>
      </c>
    </row>
    <row r="115" spans="5:19">
      <c r="F115" s="118" t="s">
        <v>56</v>
      </c>
      <c r="G115" s="119"/>
      <c r="H115" s="119"/>
      <c r="I115" s="120" t="str">
        <f ca="1">VLOOKUP(RANDBETWEEN(1,5),$H$105:$M$109,2,0)</f>
        <v>Turkey</v>
      </c>
      <c r="J115" s="121">
        <f ca="1">K115/(VLOOKUP(I115,$I$105:$J$109,2,0))</f>
        <v>92.10526315789474</v>
      </c>
      <c r="K115" s="122">
        <f>I99</f>
        <v>175</v>
      </c>
      <c r="L115" s="121"/>
      <c r="M115" s="123" t="str">
        <f ca="1">VLOOKUP(RANDBETWEEN(1,5),$H$105:$M$109,4,0)</f>
        <v>pasta</v>
      </c>
      <c r="N115" s="121">
        <f ca="1">O115/(VLOOKUP(M115,$K$105:$L$109,2,0))</f>
        <v>200.38167938931298</v>
      </c>
      <c r="O115" s="122">
        <f t="shared" ref="O115:O117" si="5">K99</f>
        <v>262.5</v>
      </c>
      <c r="P115" s="121"/>
      <c r="Q115" s="123" t="str">
        <f ca="1">VLOOKUP(RANDBETWEEN(1,5),$H$105:$M$109,6,0)</f>
        <v>Olive Oil</v>
      </c>
      <c r="R115" s="121">
        <f ca="1">S115/(VLOOKUP(Q115,$M$105:$N$109,2,0))</f>
        <v>49.490950226244344</v>
      </c>
      <c r="S115" s="122">
        <f t="shared" ref="S115:S117" si="6">M99</f>
        <v>437.5</v>
      </c>
    </row>
    <row r="116" spans="5:19">
      <c r="F116" s="118" t="s">
        <v>57</v>
      </c>
      <c r="G116" s="119"/>
      <c r="H116" s="119"/>
      <c r="I116" s="120" t="str">
        <f ca="1">VLOOKUP(RANDBETWEEN(1,5),$H$105:$M$109,2,0)</f>
        <v>steak</v>
      </c>
      <c r="J116" s="121">
        <f ca="1">K116/(VLOOKUP(I116,$I$105:$J$109,2,0))</f>
        <v>66.666666666666671</v>
      </c>
      <c r="K116" s="122">
        <f>I100</f>
        <v>200</v>
      </c>
      <c r="L116" s="121"/>
      <c r="M116" s="123" t="str">
        <f ca="1">VLOOKUP(RANDBETWEEN(1,5),$H$105:$M$109,4,0)</f>
        <v>bread</v>
      </c>
      <c r="N116" s="121">
        <f ca="1">O116/(VLOOKUP(M116,$K$105:$L$109,2,0))</f>
        <v>100</v>
      </c>
      <c r="O116" s="122">
        <f t="shared" si="5"/>
        <v>300</v>
      </c>
      <c r="P116" s="121"/>
      <c r="Q116" s="123" t="str">
        <f ca="1">VLOOKUP(RANDBETWEEN(1,5),$H$105:$M$109,6,0)</f>
        <v>Nuts</v>
      </c>
      <c r="R116" s="121">
        <f ca="1">S116/(VLOOKUP(Q116,$M$105:$N$109,2,0))</f>
        <v>82.372322899505761</v>
      </c>
      <c r="S116" s="122">
        <f t="shared" si="6"/>
        <v>500</v>
      </c>
    </row>
    <row r="117" spans="5:19">
      <c r="F117" s="74" t="s">
        <v>58</v>
      </c>
      <c r="G117" s="75"/>
      <c r="H117" s="75"/>
      <c r="I117" s="21"/>
      <c r="J117" s="124"/>
      <c r="K117" s="125">
        <f>I101</f>
        <v>500</v>
      </c>
      <c r="L117" s="124"/>
      <c r="M117" s="126"/>
      <c r="N117" s="124"/>
      <c r="O117" s="125">
        <f t="shared" si="5"/>
        <v>750</v>
      </c>
      <c r="P117" s="124"/>
      <c r="Q117" s="126"/>
      <c r="R117" s="124"/>
      <c r="S117" s="125">
        <f t="shared" si="6"/>
        <v>1250</v>
      </c>
    </row>
    <row r="118" spans="5:19">
      <c r="F118" s="6" t="s">
        <v>66</v>
      </c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</row>
    <row r="119" spans="5:19">
      <c r="F119" s="6" t="s">
        <v>67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2"/>
  <sheetViews>
    <sheetView zoomScale="70" zoomScaleNormal="70" workbookViewId="0">
      <selection activeCell="B10" sqref="B10:H29"/>
    </sheetView>
  </sheetViews>
  <sheetFormatPr defaultColWidth="8.85546875" defaultRowHeight="15"/>
  <cols>
    <col min="1" max="1" width="8.85546875" style="1"/>
    <col min="2" max="2" width="39.42578125" style="1" customWidth="1"/>
    <col min="3" max="3" width="12.140625" style="1" customWidth="1"/>
    <col min="4" max="4" width="17.140625" style="1" customWidth="1"/>
    <col min="5" max="5" width="3.85546875" style="1" customWidth="1"/>
    <col min="6" max="6" width="17.28515625" style="1" customWidth="1"/>
    <col min="7" max="7" width="4.85546875" style="1" customWidth="1"/>
    <col min="8" max="9" width="8.85546875" style="1"/>
    <col min="10" max="10" width="18.85546875" style="1" bestFit="1" customWidth="1"/>
    <col min="11" max="11" width="8.85546875" style="1"/>
    <col min="12" max="12" width="9.28515625" style="1" bestFit="1" customWidth="1"/>
    <col min="13" max="16384" width="8.85546875" style="1"/>
  </cols>
  <sheetData>
    <row r="4" spans="1:13">
      <c r="I4" s="130"/>
      <c r="J4" s="130" t="s">
        <v>103</v>
      </c>
      <c r="K4" s="130" t="s">
        <v>5</v>
      </c>
      <c r="L4" s="131">
        <v>190</v>
      </c>
      <c r="M4" s="130"/>
    </row>
    <row r="5" spans="1:13">
      <c r="I5" s="130"/>
      <c r="J5" s="130"/>
      <c r="K5" s="130"/>
      <c r="L5" s="131"/>
      <c r="M5" s="130"/>
    </row>
    <row r="6" spans="1:13">
      <c r="I6" s="130"/>
      <c r="J6" s="130" t="s">
        <v>104</v>
      </c>
      <c r="K6" s="130" t="s">
        <v>6</v>
      </c>
      <c r="L6" s="131">
        <v>82.5</v>
      </c>
      <c r="M6" s="130"/>
    </row>
    <row r="7" spans="1:13">
      <c r="I7" s="130"/>
      <c r="J7" s="130"/>
      <c r="K7" s="130"/>
      <c r="L7" s="131"/>
      <c r="M7" s="130"/>
    </row>
    <row r="8" spans="1:13">
      <c r="I8" s="130"/>
      <c r="J8" s="130" t="s">
        <v>105</v>
      </c>
      <c r="K8" s="130" t="s">
        <v>107</v>
      </c>
      <c r="L8" s="131">
        <v>37</v>
      </c>
      <c r="M8" s="130"/>
    </row>
    <row r="9" spans="1:13">
      <c r="I9" s="130"/>
      <c r="J9" s="130"/>
      <c r="K9" s="130"/>
      <c r="L9" s="131"/>
      <c r="M9" s="130"/>
    </row>
    <row r="10" spans="1:13" ht="23.25">
      <c r="A10" s="151"/>
      <c r="B10" s="165" t="s">
        <v>119</v>
      </c>
      <c r="C10" s="166"/>
      <c r="D10" s="167" t="s">
        <v>118</v>
      </c>
      <c r="E10" s="168" t="s">
        <v>0</v>
      </c>
      <c r="F10" s="169" t="s">
        <v>97</v>
      </c>
      <c r="G10" s="152"/>
      <c r="H10" s="154"/>
      <c r="I10" s="154"/>
      <c r="J10" s="130" t="s">
        <v>106</v>
      </c>
      <c r="K10" s="130"/>
      <c r="L10" s="131" t="s">
        <v>108</v>
      </c>
      <c r="M10" s="130"/>
    </row>
    <row r="11" spans="1:13">
      <c r="A11" s="133"/>
      <c r="B11" s="134"/>
      <c r="C11" s="134"/>
      <c r="D11" s="134"/>
      <c r="E11" s="134"/>
      <c r="F11" s="134"/>
      <c r="G11" s="134"/>
      <c r="H11" s="135"/>
      <c r="I11" s="154"/>
      <c r="J11" s="130"/>
      <c r="K11" s="130"/>
      <c r="L11" s="131"/>
      <c r="M11" s="130"/>
    </row>
    <row r="12" spans="1:13">
      <c r="A12" s="136"/>
      <c r="B12" s="158" t="s">
        <v>117</v>
      </c>
      <c r="C12" s="2" t="s">
        <v>85</v>
      </c>
      <c r="D12" s="159"/>
      <c r="E12" s="159"/>
      <c r="F12" s="2" t="s">
        <v>87</v>
      </c>
      <c r="G12" s="137"/>
      <c r="H12" s="139"/>
      <c r="I12" s="154"/>
      <c r="J12" s="130" t="s">
        <v>89</v>
      </c>
      <c r="K12" s="130"/>
      <c r="L12" s="131" t="s">
        <v>98</v>
      </c>
      <c r="M12" s="130"/>
    </row>
    <row r="13" spans="1:13">
      <c r="A13" s="136"/>
      <c r="B13" s="159"/>
      <c r="C13" s="3" t="s">
        <v>86</v>
      </c>
      <c r="D13" s="159"/>
      <c r="E13" s="159"/>
      <c r="F13" s="3" t="s">
        <v>88</v>
      </c>
      <c r="G13" s="137"/>
      <c r="H13" s="139"/>
      <c r="I13" s="154"/>
      <c r="J13" s="130"/>
      <c r="K13" s="130"/>
      <c r="L13" s="132"/>
      <c r="M13" s="130"/>
    </row>
    <row r="14" spans="1:13">
      <c r="A14" s="136"/>
      <c r="B14" s="159"/>
      <c r="C14" s="160">
        <v>66</v>
      </c>
      <c r="D14" s="159"/>
      <c r="E14" s="159"/>
      <c r="F14" s="160">
        <v>655</v>
      </c>
      <c r="G14" s="137"/>
      <c r="H14" s="139"/>
      <c r="I14" s="152"/>
      <c r="J14" s="152" t="s">
        <v>109</v>
      </c>
      <c r="K14" s="152"/>
      <c r="L14" s="152"/>
      <c r="M14" s="154"/>
    </row>
    <row r="15" spans="1:13">
      <c r="A15" s="136"/>
      <c r="B15" s="159"/>
      <c r="C15" s="161" t="s">
        <v>2</v>
      </c>
      <c r="D15" s="159"/>
      <c r="E15" s="159"/>
      <c r="F15" s="161" t="s">
        <v>2</v>
      </c>
      <c r="G15" s="137"/>
      <c r="H15" s="139"/>
      <c r="I15" s="137"/>
      <c r="J15" s="137"/>
      <c r="K15" s="138" t="s">
        <v>112</v>
      </c>
      <c r="L15" s="137"/>
      <c r="M15" s="139"/>
    </row>
    <row r="16" spans="1:13">
      <c r="A16" s="136"/>
      <c r="B16" s="159"/>
      <c r="C16" s="160" t="s">
        <v>92</v>
      </c>
      <c r="D16" s="159"/>
      <c r="E16" s="159"/>
      <c r="F16" s="160" t="s">
        <v>91</v>
      </c>
      <c r="G16" s="137"/>
      <c r="H16" s="139"/>
      <c r="I16" s="137"/>
      <c r="J16" s="137"/>
      <c r="K16" s="140" t="s">
        <v>9</v>
      </c>
      <c r="L16" s="141">
        <f>IF(L10="M",((66+(13.7*L6)+(5*L4)-(L8*6.8))*VLOOKUP(L12,D25:F29,3,0)),IF(L10="F",((655+(9.6*L6)+(1.8*L4)-(L8*4.7))*VLOOKUP(L12,D25:F29,3,0)),"Please specifiy correct gender"))</f>
        <v>1938.12</v>
      </c>
      <c r="M16" s="139"/>
    </row>
    <row r="17" spans="1:15">
      <c r="A17" s="136"/>
      <c r="B17" s="159"/>
      <c r="C17" s="161" t="s">
        <v>2</v>
      </c>
      <c r="D17" s="159"/>
      <c r="E17" s="159"/>
      <c r="F17" s="161" t="s">
        <v>2</v>
      </c>
      <c r="G17" s="137"/>
      <c r="H17" s="139"/>
      <c r="I17" s="137"/>
      <c r="J17" s="137"/>
      <c r="K17" s="137"/>
      <c r="L17" s="137"/>
      <c r="M17" s="139"/>
      <c r="N17" s="137"/>
    </row>
    <row r="18" spans="1:15">
      <c r="A18" s="136"/>
      <c r="B18" s="159"/>
      <c r="C18" s="160" t="s">
        <v>93</v>
      </c>
      <c r="D18" s="159"/>
      <c r="E18" s="159"/>
      <c r="F18" s="160" t="s">
        <v>94</v>
      </c>
      <c r="G18" s="137"/>
      <c r="H18" s="139"/>
      <c r="I18" s="152"/>
      <c r="J18" s="152"/>
      <c r="K18" s="153" t="s">
        <v>110</v>
      </c>
      <c r="L18" s="152"/>
      <c r="M18" s="154"/>
      <c r="N18" s="137"/>
    </row>
    <row r="19" spans="1:15">
      <c r="A19" s="136"/>
      <c r="B19" s="159"/>
      <c r="C19" s="161" t="s">
        <v>3</v>
      </c>
      <c r="D19" s="159"/>
      <c r="E19" s="159"/>
      <c r="F19" s="161" t="s">
        <v>3</v>
      </c>
      <c r="G19" s="137"/>
      <c r="H19" s="139"/>
      <c r="I19" s="134"/>
      <c r="J19" s="134"/>
      <c r="K19" s="155" t="s">
        <v>113</v>
      </c>
      <c r="L19" s="156">
        <f>L16+500</f>
        <v>2438.12</v>
      </c>
      <c r="M19" s="157"/>
      <c r="N19" s="137"/>
    </row>
    <row r="20" spans="1:15">
      <c r="A20" s="136"/>
      <c r="B20" s="159"/>
      <c r="C20" s="160" t="s">
        <v>95</v>
      </c>
      <c r="D20" s="159"/>
      <c r="E20" s="159"/>
      <c r="F20" s="160" t="s">
        <v>96</v>
      </c>
      <c r="G20" s="137"/>
      <c r="H20" s="139"/>
      <c r="I20" s="137"/>
      <c r="J20" s="137"/>
      <c r="K20" s="140" t="s">
        <v>114</v>
      </c>
      <c r="L20" s="145">
        <f>L16+250</f>
        <v>2188.12</v>
      </c>
      <c r="M20" s="150"/>
      <c r="N20" s="137"/>
    </row>
    <row r="21" spans="1:15">
      <c r="A21" s="136"/>
      <c r="B21" s="159"/>
      <c r="C21" s="4" t="s">
        <v>15</v>
      </c>
      <c r="D21" s="159"/>
      <c r="E21" s="159"/>
      <c r="F21" s="4" t="s">
        <v>15</v>
      </c>
      <c r="G21" s="137"/>
      <c r="H21" s="139"/>
      <c r="I21" s="143"/>
      <c r="J21" s="143"/>
      <c r="K21" s="143"/>
      <c r="L21" s="143"/>
      <c r="M21" s="144"/>
      <c r="N21" s="137"/>
    </row>
    <row r="22" spans="1:15">
      <c r="A22" s="142"/>
      <c r="B22" s="143"/>
      <c r="C22" s="143"/>
      <c r="D22" s="143"/>
      <c r="E22" s="143"/>
      <c r="F22" s="143"/>
      <c r="G22" s="143"/>
      <c r="H22" s="144"/>
      <c r="I22" s="152"/>
      <c r="J22" s="152"/>
      <c r="K22" s="153" t="s">
        <v>111</v>
      </c>
      <c r="L22" s="152"/>
      <c r="M22" s="154"/>
      <c r="N22" s="137"/>
      <c r="O22" s="137"/>
    </row>
    <row r="23" spans="1:15">
      <c r="A23" s="133"/>
      <c r="B23" s="134"/>
      <c r="C23" s="134"/>
      <c r="D23" s="134"/>
      <c r="E23" s="134"/>
      <c r="F23" s="134"/>
      <c r="G23" s="134"/>
      <c r="H23" s="135"/>
      <c r="I23" s="134"/>
      <c r="J23" s="134"/>
      <c r="K23" s="155" t="s">
        <v>115</v>
      </c>
      <c r="L23" s="156">
        <f>L16-500</f>
        <v>1438.12</v>
      </c>
      <c r="M23" s="157"/>
      <c r="N23" s="137"/>
      <c r="O23" s="137"/>
    </row>
    <row r="24" spans="1:15">
      <c r="A24" s="136"/>
      <c r="B24" s="162" t="s">
        <v>14</v>
      </c>
      <c r="C24" s="163"/>
      <c r="D24" s="5" t="s">
        <v>89</v>
      </c>
      <c r="E24" s="163"/>
      <c r="F24" s="5" t="s">
        <v>90</v>
      </c>
      <c r="G24" s="137"/>
      <c r="H24" s="139"/>
      <c r="I24" s="137"/>
      <c r="J24" s="137"/>
      <c r="K24" s="140" t="s">
        <v>114</v>
      </c>
      <c r="L24" s="145">
        <f>L16-250</f>
        <v>1688.12</v>
      </c>
      <c r="M24" s="150"/>
      <c r="N24" s="137"/>
      <c r="O24" s="137"/>
    </row>
    <row r="25" spans="1:15">
      <c r="A25" s="136"/>
      <c r="B25" s="163"/>
      <c r="C25" s="163">
        <v>1</v>
      </c>
      <c r="D25" s="163" t="s">
        <v>98</v>
      </c>
      <c r="E25" s="163"/>
      <c r="F25" s="164">
        <v>1.2</v>
      </c>
      <c r="G25" s="137"/>
      <c r="H25" s="139"/>
      <c r="I25" s="143"/>
      <c r="J25" s="143"/>
      <c r="K25" s="143"/>
      <c r="L25" s="143"/>
      <c r="M25" s="144"/>
      <c r="N25" s="137"/>
      <c r="O25" s="137"/>
    </row>
    <row r="26" spans="1:15">
      <c r="A26" s="136"/>
      <c r="B26" s="163"/>
      <c r="C26" s="163">
        <f>C25+1</f>
        <v>2</v>
      </c>
      <c r="D26" s="163" t="s">
        <v>100</v>
      </c>
      <c r="E26" s="163"/>
      <c r="F26" s="164">
        <v>1.375</v>
      </c>
      <c r="G26" s="137"/>
      <c r="H26" s="139"/>
      <c r="I26" s="134"/>
      <c r="J26" s="134"/>
      <c r="K26" s="146" t="s">
        <v>1</v>
      </c>
      <c r="L26" s="147">
        <f>(66+(13.7*L6)+(5*L4)-(L8*6.8))</f>
        <v>1894.65</v>
      </c>
      <c r="M26" s="135"/>
      <c r="N26" s="137"/>
      <c r="O26" s="137"/>
    </row>
    <row r="27" spans="1:15">
      <c r="A27" s="136"/>
      <c r="B27" s="163"/>
      <c r="C27" s="163">
        <f t="shared" ref="C27:C29" si="0">C26+1</f>
        <v>3</v>
      </c>
      <c r="D27" s="163" t="s">
        <v>101</v>
      </c>
      <c r="E27" s="163"/>
      <c r="F27" s="164">
        <v>1.55</v>
      </c>
      <c r="G27" s="137"/>
      <c r="H27" s="139"/>
      <c r="I27" s="137"/>
      <c r="J27" s="137"/>
      <c r="K27" s="148" t="s">
        <v>89</v>
      </c>
      <c r="L27" s="148">
        <f>VLOOKUP(L12,D25:F29,3,0)</f>
        <v>1.2</v>
      </c>
      <c r="M27" s="139"/>
      <c r="N27" s="137"/>
      <c r="O27" s="137"/>
    </row>
    <row r="28" spans="1:15">
      <c r="A28" s="136"/>
      <c r="B28" s="163"/>
      <c r="C28" s="163">
        <f t="shared" si="0"/>
        <v>4</v>
      </c>
      <c r="D28" s="163" t="s">
        <v>99</v>
      </c>
      <c r="E28" s="163"/>
      <c r="F28" s="164">
        <v>1.7250000000000001</v>
      </c>
      <c r="G28" s="137"/>
      <c r="H28" s="139"/>
      <c r="I28" s="137"/>
      <c r="J28" s="137"/>
      <c r="K28" s="148" t="s">
        <v>116</v>
      </c>
      <c r="L28" s="149">
        <f>L26*VLOOKUP(L12,D25:F29,3,0)</f>
        <v>2273.58</v>
      </c>
      <c r="M28" s="139"/>
      <c r="N28" s="137"/>
      <c r="O28" s="137"/>
    </row>
    <row r="29" spans="1:15">
      <c r="A29" s="142"/>
      <c r="B29" s="170"/>
      <c r="C29" s="170">
        <f t="shared" si="0"/>
        <v>5</v>
      </c>
      <c r="D29" s="170" t="s">
        <v>102</v>
      </c>
      <c r="E29" s="170"/>
      <c r="F29" s="171">
        <v>1.9</v>
      </c>
      <c r="G29" s="143"/>
      <c r="H29" s="144"/>
      <c r="I29" s="143"/>
      <c r="J29" s="143"/>
      <c r="K29" s="143"/>
      <c r="L29" s="143"/>
      <c r="M29" s="144"/>
      <c r="N29" s="137"/>
      <c r="O29" s="137"/>
    </row>
    <row r="30" spans="1:15">
      <c r="A30" s="137"/>
      <c r="B30" s="137"/>
      <c r="C30" s="137"/>
      <c r="D30" s="137"/>
      <c r="E30" s="137"/>
      <c r="F30" s="137"/>
      <c r="G30" s="137"/>
      <c r="H30" s="137"/>
      <c r="I30" s="137"/>
      <c r="J30" s="137"/>
    </row>
    <row r="31" spans="1:15">
      <c r="A31" s="137"/>
      <c r="B31" s="137"/>
      <c r="C31" s="137"/>
      <c r="D31" s="137"/>
      <c r="E31" s="137"/>
      <c r="F31" s="137"/>
      <c r="G31" s="137"/>
      <c r="H31" s="137"/>
      <c r="I31" s="137"/>
      <c r="J31" s="137"/>
    </row>
    <row r="32" spans="1:15">
      <c r="A32" s="137"/>
      <c r="B32" s="137"/>
      <c r="C32" s="137"/>
      <c r="D32" s="137"/>
      <c r="E32" s="137"/>
      <c r="F32" s="137"/>
      <c r="G32" s="137"/>
      <c r="H32" s="137"/>
      <c r="I32" s="137"/>
      <c r="J32" s="137"/>
    </row>
  </sheetData>
  <dataValidations count="1">
    <dataValidation type="list" allowBlank="1" showInputMessage="1" showErrorMessage="1" sqref="L12">
      <formula1>$D$25:$D$29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Overall Site Logic</vt:lpstr>
      <vt:lpstr>PDCT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Márcio Lima</cp:lastModifiedBy>
  <dcterms:created xsi:type="dcterms:W3CDTF">2021-09-20T13:05:30Z</dcterms:created>
  <dcterms:modified xsi:type="dcterms:W3CDTF">2024-05-16T14:24:25Z</dcterms:modified>
</cp:coreProperties>
</file>