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Effort and Budget" state="visible" r:id="rId3"/>
    <sheet sheetId="2" name="Technical" state="visible" r:id="rId4"/>
    <sheet sheetId="3" name="Environmental" state="visible" r:id="rId5"/>
    <sheet sheetId="4" name="Use Case" state="visible" r:id="rId6"/>
    <sheet sheetId="5" name="Actor" state="visible" r:id="rId7"/>
  </sheets>
  <definedNames/>
  <calcPr/>
</workbook>
</file>

<file path=xl/sharedStrings.xml><?xml version="1.0" encoding="utf-8"?>
<sst xmlns="http://schemas.openxmlformats.org/spreadsheetml/2006/main">
  <si>
    <t>Càlcul Effort Hours</t>
  </si>
  <si>
    <t>TCF</t>
  </si>
  <si>
    <t>Technical Complexity Factor</t>
  </si>
  <si>
    <t>EF</t>
  </si>
  <si>
    <t>Environmental Factor</t>
  </si>
  <si>
    <t>UUCP</t>
  </si>
  <si>
    <t>Unadjusted Use Case Points</t>
  </si>
  <si>
    <t>AW</t>
  </si>
  <si>
    <t>Actor Weighting</t>
  </si>
  <si>
    <t>Càlcul dels Use Case Points</t>
  </si>
  <si>
    <t>UCP</t>
  </si>
  <si>
    <t>Use Case Points</t>
  </si>
  <si>
    <t>Càlcul del Estimated Effort</t>
  </si>
  <si>
    <t>PF</t>
  </si>
  <si>
    <t>Hours of Effort per Use Case Point</t>
  </si>
  <si>
    <t>Hours of Effort</t>
  </si>
  <si>
    <t>Càlcul mà d'obra software</t>
  </si>
  <si>
    <t>Rols</t>
  </si>
  <si>
    <t>Salari anual (€)</t>
  </si>
  <si>
    <t>Salari anual + SS + altres impostos + import fixe en termes de lloc de treball</t>
  </si>
  <si>
    <t>Percentatge hores per rol</t>
  </si>
  <si>
    <t>Hores per rol</t>
  </si>
  <si>
    <t>Cost de l'hora per rol (€)</t>
  </si>
  <si>
    <t>Cost total per rol (€)</t>
  </si>
  <si>
    <t>Cap de projecte</t>
  </si>
  <si>
    <t>Analista senior</t>
  </si>
  <si>
    <t>Arquitecte</t>
  </si>
  <si>
    <t>Analista programador</t>
  </si>
  <si>
    <t>Programador Júnior</t>
  </si>
  <si>
    <t>Tester</t>
  </si>
  <si>
    <t>Total mà d'obra (€)</t>
  </si>
  <si>
    <t>Càlcul costos variables</t>
  </si>
  <si>
    <t>Concepte</t>
  </si>
  <si>
    <t>Quantitat</t>
  </si>
  <si>
    <t>Cost unitari (€)</t>
  </si>
  <si>
    <t>Cost (€)</t>
  </si>
  <si>
    <t>Dispositiu hardware embedded</t>
  </si>
  <si>
    <t>Instal·lació (Tècnic extern)</t>
  </si>
  <si>
    <t>Total cost variable (€)</t>
  </si>
  <si>
    <t>Càlcul cost total</t>
  </si>
  <si>
    <t>Concepte</t>
  </si>
  <si>
    <t>Cost (€)</t>
  </si>
  <si>
    <t>Mà d'obra software</t>
  </si>
  <si>
    <t>Despes estructurals - 15% (màrqueting, xarxa, electricitat...)</t>
  </si>
  <si>
    <t>Costos variables</t>
  </si>
  <si>
    <t>Cost (€)</t>
  </si>
  <si>
    <t>Contingències (riscs) - 10%</t>
  </si>
  <si>
    <t>Total Cost (€)</t>
  </si>
  <si>
    <t>Càlcul venda</t>
  </si>
  <si>
    <t>% marge benefici</t>
  </si>
  <si>
    <t>benefici</t>
  </si>
  <si>
    <t>Facturació total (€)</t>
  </si>
  <si>
    <t>Preu venta dispositiu (€)</t>
  </si>
  <si>
    <t>Technical Factor</t>
  </si>
  <si>
    <t>Multiplicador</t>
  </si>
  <si>
    <t>Magnitud</t>
  </si>
  <si>
    <t>Distributed System Required</t>
  </si>
  <si>
    <t>Response Time Is Important</t>
  </si>
  <si>
    <t>End User Efficiency</t>
  </si>
  <si>
    <t>Complex Internal Processing Required</t>
  </si>
  <si>
    <t>Reusable Code Must Be A Focus</t>
  </si>
  <si>
    <t>Installation Ease</t>
  </si>
  <si>
    <t>Usability</t>
  </si>
  <si>
    <t>Cross-Platform Support</t>
  </si>
  <si>
    <t>Easy To Change</t>
  </si>
  <si>
    <t>Highly Concurrent</t>
  </si>
  <si>
    <t>Custom Security</t>
  </si>
  <si>
    <t>Dependence On Third-Party Code</t>
  </si>
  <si>
    <t>User Training</t>
  </si>
  <si>
    <t>Calculated TCF</t>
  </si>
  <si>
    <t>Environmental Factor</t>
  </si>
  <si>
    <t>Multiplicador</t>
  </si>
  <si>
    <t>Magnitud</t>
  </si>
  <si>
    <t>Familiarity With The Project</t>
  </si>
  <si>
    <t>Application Experience</t>
  </si>
  <si>
    <t>OO Programming Experience</t>
  </si>
  <si>
    <t>Lead Analyst Capability</t>
  </si>
  <si>
    <t>Motivation</t>
  </si>
  <si>
    <t>Stable Requirements</t>
  </si>
  <si>
    <t>Part Time Staff</t>
  </si>
  <si>
    <t>Difficult Programming Language</t>
  </si>
  <si>
    <t>Calculated EF</t>
  </si>
  <si>
    <t>Unadjusted
Use Case Points</t>
  </si>
  <si>
    <t>Multiplier</t>
  </si>
  <si>
    <t>Number of Use Cases</t>
  </si>
  <si>
    <t>Simple</t>
  </si>
  <si>
    <t>Average</t>
  </si>
  <si>
    <t>Complex</t>
  </si>
  <si>
    <t>Calculated UUCP</t>
  </si>
  <si>
    <t>Individual Use Cases</t>
  </si>
  <si>
    <t>Multiplier</t>
  </si>
  <si>
    <t>Use Case Name</t>
  </si>
  <si>
    <t>Simple</t>
  </si>
  <si>
    <t>Configurar connexió dispositiu</t>
  </si>
  <si>
    <t>Simple</t>
  </si>
  <si>
    <t>Consultar estat del dispositiu</t>
  </si>
  <si>
    <t>Average</t>
  </si>
  <si>
    <t>Gestionar client</t>
  </si>
  <si>
    <t>Simple</t>
  </si>
  <si>
    <t>Gestionar alarmes</t>
  </si>
  <si>
    <t>Average</t>
  </si>
  <si>
    <t>Consultar anàlisi estadístic</t>
  </si>
  <si>
    <t>Average</t>
  </si>
  <si>
    <t>Consultar contracte</t>
  </si>
  <si>
    <t>Average</t>
  </si>
  <si>
    <t>Consultar consum en temps real</t>
  </si>
  <si>
    <t>Average</t>
  </si>
  <si>
    <t>Consultar històric de consum</t>
  </si>
  <si>
    <t>Actor Summary</t>
  </si>
  <si>
    <t>Multiplier</t>
  </si>
  <si>
    <t>Number of Actors</t>
  </si>
  <si>
    <t>Simple</t>
  </si>
  <si>
    <t>Average</t>
  </si>
  <si>
    <t>Complex</t>
  </si>
  <si>
    <t>Calculated AW</t>
  </si>
  <si>
    <t>Individual Actors</t>
  </si>
  <si>
    <t>Multiplier</t>
  </si>
  <si>
    <t>Actor Name</t>
  </si>
  <si>
    <t>Complex</t>
  </si>
  <si>
    <t>Tècnic</t>
  </si>
  <si>
    <t>Complex</t>
  </si>
  <si>
    <t>Administratiu</t>
  </si>
  <si>
    <t>Complex</t>
  </si>
  <si>
    <t>Usuari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</si>
</sst>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21">
    <font>
      <sz val="10.0"/>
      <name val="Arial"/>
    </font>
    <font>
      <sz val="12.0"/>
      <name val="Arial"/>
    </font>
    <font/>
    <font>
      <sz val="12.0"/>
    </font>
    <font>
      <b/>
      <sz val="12.0"/>
      <color rgb="FFFFFFFF"/>
      <name val="Arial"/>
    </font>
    <font>
      <sz val="12.0"/>
      <color rgb="FF000000"/>
      <name val="Arial"/>
    </font>
    <font>
      <sz val="12.0"/>
      <color rgb="FFFFFFFF"/>
      <name val="Arial"/>
    </font>
    <font>
      <b/>
      <sz val="12.0"/>
      <color rgb="FF000000"/>
      <name val="Arial"/>
    </font>
    <font>
      <b/>
      <sz val="12.0"/>
      <color rgb="FFFFFFFF"/>
    </font>
    <font>
      <sz val="12.0"/>
      <color rgb="FFFFFFFF"/>
    </font>
    <font>
      <sz val="12.0"/>
      <color rgb="FF333333"/>
    </font>
    <font>
      <b/>
      <sz val="12.0"/>
    </font>
    <font>
      <b/>
      <sz val="12.0"/>
      <name val="Arial"/>
    </font>
    <font>
      <b/>
      <sz val="14.0"/>
      <color rgb="FF000000"/>
      <name val="Arial"/>
    </font>
    <font>
      <sz val="10.0"/>
      <color rgb="FFFFFFFF"/>
      <name val="Arial"/>
    </font>
    <font>
      <b/>
      <sz val="14.0"/>
      <color rgb="FFFFFFFF"/>
      <name val="Arial"/>
    </font>
    <font>
      <b/>
      <sz val="12.0"/>
      <color rgb="FF80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sz val="10.0"/>
    </font>
    <font>
      <b/>
      <sz val="14.0"/>
      <color rgb="FF8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rgb="FFF3F3F3"/>
        <bgColor rgb="FFF3F3F3"/>
      </patternFill>
    </fill>
  </fills>
  <borders count="4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70">
    <xf fillId="0" numFmtId="0" borderId="0" fontId="0"/>
    <xf fillId="0" xfId="0" numFmtId="2" borderId="1" applyFont="1" fontId="1" applyNumberFormat="1"/>
    <xf fillId="0" xfId="0" numFmtId="2" borderId="1" applyFont="1" fontId="2" applyNumberFormat="1"/>
    <xf fillId="0" xfId="0" numFmtId="2" borderId="1" applyFont="1" fontId="3" applyNumberFormat="1"/>
    <xf fillId="2" xfId="0" numFmtId="2" borderId="1" applyFont="1" fontId="2" applyNumberFormat="1" applyFill="1"/>
    <xf applyBorder="1" applyAlignment="1" fillId="3" xfId="0" numFmtId="2" borderId="2" applyFont="1" fontId="4" applyNumberFormat="1" applyFill="1">
      <alignment/>
    </xf>
    <xf applyBorder="1" applyAlignment="1" fillId="4" xfId="0" numFmtId="2" borderId="2" applyFont="1" fontId="1" applyNumberFormat="1" applyFill="1">
      <alignment horizontal="right"/>
    </xf>
    <xf applyBorder="1" applyAlignment="1" fillId="4" xfId="0" numFmtId="2" borderId="2" applyFont="1" fontId="5" applyNumberFormat="1">
      <alignment horizontal="right"/>
    </xf>
    <xf applyBorder="1" fillId="4" xfId="0" numFmtId="2" borderId="2" applyFont="1" fontId="1" applyNumberFormat="1"/>
    <xf applyBorder="1" applyAlignment="1" fillId="3" xfId="0" numFmtId="2" borderId="2" applyFont="1" fontId="6" applyNumberFormat="1">
      <alignment/>
    </xf>
    <xf applyBorder="1" applyAlignment="1" fillId="4" xfId="0" numFmtId="2" borderId="2" applyFont="1" fontId="1" applyNumberFormat="1">
      <alignment horizontal="right"/>
    </xf>
    <xf applyBorder="1" applyAlignment="1" fillId="4" xfId="0" numFmtId="2" borderId="2" applyFont="1" fontId="1" applyNumberFormat="1">
      <alignment/>
    </xf>
    <xf applyAlignment="1" fillId="0" xfId="0" numFmtId="2" borderId="1" applyFont="1" fontId="3" applyNumberFormat="1">
      <alignment/>
    </xf>
    <xf applyBorder="1" applyAlignment="1" fillId="4" xfId="0" numFmtId="2" borderId="2" applyFont="1" fontId="7" applyNumberFormat="1">
      <alignment horizontal="right"/>
    </xf>
    <xf applyBorder="1" fillId="3" xfId="0" numFmtId="2" borderId="2" applyFont="1" fontId="6" applyNumberFormat="1"/>
    <xf applyAlignment="1" fillId="0" xfId="0" numFmtId="2" borderId="1" applyFont="1" fontId="1" applyNumberFormat="1">
      <alignment vertical="center"/>
    </xf>
    <xf applyBorder="1" applyAlignment="1" fillId="3" xfId="0" numFmtId="2" borderId="2" applyFont="1" fontId="8" applyNumberFormat="1">
      <alignment/>
    </xf>
    <xf applyBorder="1" applyAlignment="1" fillId="3" xfId="0" numFmtId="2" borderId="2" applyFont="1" fontId="9" applyNumberFormat="1">
      <alignment vertical="center" horizontal="center"/>
    </xf>
    <xf applyBorder="1" applyAlignment="1" fillId="3" xfId="0" numFmtId="2" borderId="2" applyFont="1" fontId="6" applyNumberFormat="1">
      <alignment vertical="center" horizontal="center" wrapText="1"/>
    </xf>
    <xf applyBorder="1" applyAlignment="1" fillId="3" xfId="0" numFmtId="2" borderId="2" applyFont="1" fontId="9" applyNumberFormat="1">
      <alignment horizontal="center" wrapText="1"/>
    </xf>
    <xf applyBorder="1" applyAlignment="1" fillId="3" xfId="0" numFmtId="2" borderId="2" applyFont="1" fontId="9" applyNumberFormat="1">
      <alignment vertical="center" horizontal="center" wrapText="1"/>
    </xf>
    <xf applyAlignment="1" fillId="2" xfId="0" numFmtId="2" borderId="1" applyFont="1" fontId="9" applyNumberFormat="1">
      <alignment vertical="center" horizontal="center" wrapText="1"/>
    </xf>
    <xf applyBorder="1" applyAlignment="1" fillId="4" xfId="0" numFmtId="2" borderId="2" applyFont="1" fontId="5" applyNumberFormat="1">
      <alignment horizontal="right"/>
    </xf>
    <xf applyBorder="1" fillId="4" xfId="0" numFmtId="2" borderId="2" applyFont="1" fontId="3" applyNumberFormat="1"/>
    <xf applyBorder="1" applyAlignment="1" fillId="4" xfId="0" numFmtId="10" borderId="2" applyFont="1" fontId="1" applyNumberFormat="1">
      <alignment/>
    </xf>
    <xf applyBorder="1" applyAlignment="1" fillId="4" xfId="0" numFmtId="2" borderId="2" applyFont="1" fontId="10" applyNumberFormat="1">
      <alignment horizontal="center"/>
    </xf>
    <xf applyAlignment="1" fillId="2" xfId="0" numFmtId="2" borderId="1" applyFont="1" fontId="10" applyNumberFormat="1">
      <alignment horizontal="center"/>
    </xf>
    <xf applyBorder="1" applyAlignment="1" fillId="4" xfId="0" numFmtId="2" borderId="2" applyFont="1" fontId="3" applyNumberFormat="1">
      <alignment/>
    </xf>
    <xf applyAlignment="1" fillId="2" xfId="0" numFmtId="2" borderId="1" applyFont="1" fontId="2" applyNumberFormat="1">
      <alignment/>
    </xf>
    <xf applyBorder="1" applyAlignment="1" fillId="4" xfId="0" numFmtId="2" borderId="2" applyFont="1" fontId="11" applyNumberFormat="1">
      <alignment horizontal="center"/>
    </xf>
    <xf applyBorder="1" applyAlignment="1" fillId="3" xfId="0" numFmtId="2" borderId="2" applyFont="1" fontId="9" applyNumberFormat="1">
      <alignment horizontal="center"/>
    </xf>
    <xf applyBorder="1" applyAlignment="1" fillId="3" xfId="0" numFmtId="2" borderId="3" applyFont="1" fontId="8" applyNumberFormat="1">
      <alignment horizontal="left"/>
    </xf>
    <xf applyAlignment="1" fillId="0" xfId="0" numFmtId="2" borderId="1" applyFont="1" fontId="3" applyNumberFormat="1">
      <alignment horizontal="center"/>
    </xf>
    <xf applyBorder="1" applyAlignment="1" fillId="3" xfId="0" numFmtId="2" borderId="3" applyFont="1" fontId="9" applyNumberFormat="1">
      <alignment vertical="center" horizontal="center"/>
    </xf>
    <xf applyBorder="1" applyAlignment="1" fillId="4" xfId="0" numFmtId="2" borderId="3" applyFont="1" fontId="3" applyNumberFormat="1">
      <alignment/>
    </xf>
    <xf fillId="2" xfId="0" numFmtId="2" borderId="1" applyFont="1" fontId="3" applyNumberFormat="1"/>
    <xf applyBorder="1" fillId="4" xfId="0" numFmtId="2" borderId="3" applyFont="1" fontId="3" applyNumberFormat="1"/>
    <xf applyBorder="1" applyAlignment="1" fillId="4" xfId="0" numFmtId="2" borderId="2" applyFont="1" fontId="11" applyNumberFormat="1">
      <alignment/>
    </xf>
    <xf applyBorder="1" fillId="3" xfId="0" numFmtId="2" borderId="2" applyFont="1" fontId="9" applyNumberFormat="1"/>
    <xf applyBorder="1" applyAlignment="1" fillId="3" xfId="0" numFmtId="2" borderId="3" applyFont="1" fontId="9" applyNumberFormat="1">
      <alignment/>
    </xf>
    <xf applyBorder="1" applyAlignment="1" fillId="3" xfId="0" numFmtId="2" borderId="2" applyFont="1" fontId="9" applyNumberFormat="1">
      <alignment/>
    </xf>
    <xf applyBorder="1" applyAlignment="1" fillId="4" xfId="0" numFmtId="2" borderId="3" applyFont="1" fontId="11" applyNumberFormat="1">
      <alignment horizontal="right"/>
    </xf>
    <xf applyBorder="1" applyAlignment="1" fillId="4" xfId="0" numFmtId="10" borderId="2" applyFont="1" fontId="3" applyNumberFormat="1">
      <alignment/>
    </xf>
    <xf applyBorder="1" applyAlignment="1" fillId="0" xfId="0" numFmtId="2" borderId="3" applyFont="1" fontId="11" applyNumberFormat="1">
      <alignment horizontal="right"/>
    </xf>
    <xf fillId="0" xfId="0" numFmtId="0" borderId="1" applyFont="1" fontId="3"/>
    <xf applyAlignment="1" fillId="0" xfId="0" numFmtId="0" borderId="1" applyFont="1" fontId="3">
      <alignment/>
    </xf>
    <xf fillId="0" xfId="0" numFmtId="164" borderId="1" applyFont="1" fontId="3" applyNumberFormat="1"/>
    <xf fillId="2" xfId="0" numFmtId="0" borderId="1" applyFont="1" fontId="2"/>
    <xf fillId="0" xfId="0" numFmtId="0" borderId="1" applyFont="1" fontId="0"/>
    <xf applyAlignment="1" fillId="0" xfId="0" numFmtId="0" borderId="1" applyFont="1" fontId="0">
      <alignment vertical="center"/>
    </xf>
    <xf applyBorder="1" applyAlignment="1" fillId="3" xfId="0" numFmtId="0" borderId="2" applyFont="1" fontId="6">
      <alignment vertical="center" horizontal="center"/>
    </xf>
    <xf applyBorder="1" applyAlignment="1" fillId="3" xfId="0" numFmtId="0" borderId="2" applyFont="1" fontId="6">
      <alignment vertical="center" horizontal="center"/>
    </xf>
    <xf applyBorder="1" applyAlignment="1" fillId="3" xfId="0" numFmtId="0" borderId="2" applyFont="1" fontId="6">
      <alignment vertical="center" horizontal="center" wrapText="1"/>
    </xf>
    <xf applyBorder="1" applyAlignment="1" fillId="4" xfId="0" numFmtId="0" borderId="2" applyFont="1" fontId="0">
      <alignment vertical="center" horizontal="center"/>
    </xf>
    <xf applyBorder="1" applyAlignment="1" fillId="4" xfId="0" numFmtId="0" borderId="2" applyFont="1" fontId="12">
      <alignment vertical="center" horizontal="center" wrapText="1"/>
    </xf>
    <xf applyBorder="1" applyAlignment="1" fillId="4" xfId="0" numFmtId="0" borderId="2" applyFont="1" fontId="13">
      <alignment vertical="center" horizontal="center"/>
    </xf>
    <xf applyBorder="1" applyAlignment="1" fillId="3" xfId="0" numFmtId="0" borderId="2" applyFont="1" fontId="14">
      <alignment horizontal="center"/>
    </xf>
    <xf applyBorder="1" applyAlignment="1" fillId="3" xfId="0" numFmtId="0" borderId="2" applyFont="1" fontId="15">
      <alignment vertical="center" horizontal="center"/>
    </xf>
    <xf applyAlignment="1" fillId="0" xfId="0" numFmtId="0" borderId="1" applyFont="1" fontId="16">
      <alignment wrapText="1"/>
    </xf>
    <xf applyAlignment="1" fillId="0" xfId="0" numFmtId="0" borderId="1" applyFont="1" fontId="17">
      <alignment vertical="top"/>
    </xf>
    <xf applyAlignment="1" fillId="0" xfId="0" numFmtId="0" borderId="1" applyFont="1" fontId="18">
      <alignment wrapText="1"/>
    </xf>
    <xf applyBorder="1" applyAlignment="1" fillId="3" xfId="0" numFmtId="0" borderId="2" applyFont="1" fontId="6">
      <alignment vertical="center" horizontal="center" wrapText="1"/>
    </xf>
    <xf applyBorder="1" applyAlignment="1" fillId="4" xfId="0" numFmtId="0" borderId="2" applyFont="1" fontId="13">
      <alignment vertical="center" horizontal="center"/>
    </xf>
    <xf applyBorder="1" applyAlignment="1" fillId="4" xfId="0" numFmtId="0" borderId="2" applyFont="1" fontId="0">
      <alignment vertical="center" horizontal="center" wrapText="1"/>
    </xf>
    <xf applyBorder="1" applyAlignment="1" fillId="4" xfId="0" numFmtId="0" borderId="2" applyFont="1" fontId="0">
      <alignment vertical="center" wrapText="1"/>
    </xf>
    <xf fillId="0" xfId="0" numFmtId="0" borderId="1" applyFont="1" fontId="2"/>
    <xf applyBorder="1" applyAlignment="1" fillId="4" xfId="0" numFmtId="0" borderId="2" applyFont="1" fontId="19">
      <alignment horizontal="left"/>
    </xf>
    <xf applyBorder="1" applyAlignment="1" fillId="4" xfId="0" numFmtId="0" borderId="2" applyFont="1" fontId="20">
      <alignment vertical="center" horizontal="center"/>
    </xf>
    <xf applyBorder="1" fillId="3" xfId="0" numFmtId="0" borderId="2" applyFont="1" fontId="2"/>
    <xf applyBorder="1" fillId="3" xfId="0" numFmtId="0" borderId="2" applyFont="1" fontId="0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5.71"/>
    <col min="2" customWidth="1" max="2" width="3.14"/>
    <col min="3" customWidth="1" max="3" width="5.14"/>
    <col min="4" customWidth="1" max="4" width="53.14"/>
    <col min="5" customWidth="1" max="5" width="12.57"/>
    <col min="6" customWidth="1" max="6" width="25.0"/>
    <col min="7" customWidth="1" max="7" width="15.0"/>
    <col min="8" customWidth="1" max="8" width="17.14"/>
    <col min="9" customWidth="1" max="9" width="23.0"/>
    <col min="10" customWidth="1" max="11" width="17.14"/>
  </cols>
  <sheetData>
    <row customHeight="1" r="1" ht="13.5">
      <c s="1" r="A1"/>
      <c s="2" r="B1"/>
      <c s="2" r="C1"/>
      <c s="2" r="D1"/>
      <c s="1" r="E1"/>
      <c s="3" r="F1"/>
      <c s="3" r="G1"/>
      <c s="3" r="H1"/>
      <c s="3" r="I1"/>
      <c s="2" r="J1"/>
      <c s="4" r="K1"/>
    </row>
    <row customHeight="1" r="2" ht="15.0">
      <c s="1" r="A2"/>
      <c t="s" s="5" r="B2">
        <v>0</v>
      </c>
      <c s="3" r="F2"/>
      <c s="3" r="G2"/>
      <c s="3" r="H2"/>
      <c s="3" r="I2"/>
      <c s="2" r="J2"/>
      <c s="4" r="K2"/>
    </row>
    <row customHeight="1" r="3" ht="15.0">
      <c s="1" r="A3"/>
      <c t="s" s="6" r="B3">
        <v>1</v>
      </c>
      <c t="s" s="7" r="D3">
        <v>2</v>
      </c>
      <c t="str" s="8" r="E3">
        <f>Technical!E16</f>
        <v>1.06</v>
      </c>
      <c s="3" r="F3"/>
      <c s="3" r="G3"/>
      <c s="3" r="H3"/>
      <c s="3" r="I3"/>
      <c s="2" r="J3"/>
      <c s="4" r="K3"/>
    </row>
    <row customHeight="1" r="4" ht="15.0">
      <c s="1" r="A4"/>
      <c t="s" s="6" r="B4">
        <v>3</v>
      </c>
      <c t="s" s="7" r="D4">
        <v>4</v>
      </c>
      <c t="str" s="8" r="E4">
        <f>Environmental!E11</f>
        <v>0.95</v>
      </c>
      <c s="3" r="F4"/>
      <c s="3" r="G4"/>
      <c s="3" r="H4"/>
      <c s="3" r="I4"/>
      <c s="2" r="J4"/>
      <c s="4" r="K4"/>
    </row>
    <row customHeight="1" r="5" ht="15.0">
      <c s="1" r="A5"/>
      <c t="s" s="6" r="B5">
        <v>5</v>
      </c>
      <c t="s" s="7" r="D5">
        <v>6</v>
      </c>
      <c t="str" s="8" r="E5">
        <f>'Use Case'!E6</f>
        <v>65.00</v>
      </c>
      <c s="3" r="F5"/>
      <c s="3" r="G5"/>
      <c s="3" r="H5"/>
      <c s="3" r="I5"/>
      <c s="2" r="J5"/>
      <c s="4" r="K5"/>
    </row>
    <row customHeight="1" r="6" ht="15.0">
      <c s="1" r="A6"/>
      <c t="s" s="6" r="B6">
        <v>7</v>
      </c>
      <c t="s" s="7" r="D6">
        <v>8</v>
      </c>
      <c t="str" s="8" r="E6">
        <f>Actor!E6</f>
        <v>9.00</v>
      </c>
      <c s="3" r="F6"/>
      <c s="3" r="G6"/>
      <c s="3" r="H6"/>
      <c s="3" r="I6"/>
      <c s="2" r="J6"/>
      <c s="4" r="K6"/>
    </row>
    <row customHeight="1" r="7" ht="15.0">
      <c s="1" r="A7"/>
      <c t="s" s="9" r="B7">
        <v>9</v>
      </c>
      <c s="3" r="F7"/>
      <c s="3" r="G7"/>
      <c s="3" r="H7"/>
      <c s="3" r="I7"/>
      <c s="2" r="J7"/>
      <c s="4" r="K7"/>
    </row>
    <row customHeight="1" r="8" ht="15.0">
      <c s="1" r="A8"/>
      <c t="s" s="6" r="B8">
        <v>10</v>
      </c>
      <c t="s" s="6" r="D8">
        <v>11</v>
      </c>
      <c t="str" s="8" r="E8">
        <f>(E5+E6)*E3*E4</f>
        <v>74.17</v>
      </c>
      <c s="3" r="F8"/>
      <c s="3" r="G8"/>
      <c s="3" r="H8"/>
      <c s="3" r="I8"/>
      <c s="2" r="J8"/>
      <c s="4" r="K8"/>
    </row>
    <row customHeight="1" r="9" ht="15.0">
      <c s="1" r="A9"/>
      <c t="s" s="9" r="B9">
        <v>12</v>
      </c>
      <c s="3" r="F9"/>
      <c s="3" r="G9"/>
      <c s="3" r="H9"/>
      <c s="3" r="I9"/>
      <c s="2" r="J9"/>
      <c s="4" r="K9"/>
    </row>
    <row customHeight="1" r="10" ht="15.0">
      <c s="1" r="A10"/>
      <c t="s" s="10" r="B10">
        <v>13</v>
      </c>
      <c t="s" s="6" r="D10">
        <v>14</v>
      </c>
      <c s="11" r="E10">
        <v>28.0</v>
      </c>
      <c s="3" r="F10"/>
      <c s="12" r="G10"/>
      <c s="3" r="H10"/>
      <c s="3" r="I10"/>
      <c s="2" r="J10"/>
      <c s="4" r="K10"/>
    </row>
    <row customHeight="1" r="11" ht="15.0">
      <c s="1" r="A11"/>
      <c s="8" r="B11"/>
      <c s="3" r="F11"/>
      <c s="3" r="G11"/>
      <c s="3" r="H11"/>
      <c s="3" r="I11"/>
      <c s="2" r="J11"/>
      <c s="4" r="K11"/>
    </row>
    <row customHeight="1" r="12" ht="21.0">
      <c s="1" r="A12"/>
      <c t="s" s="13" r="B12">
        <v>15</v>
      </c>
      <c t="str" s="14" r="E12">
        <f>E8*E10</f>
        <v>2076.66</v>
      </c>
      <c s="3" r="F12"/>
      <c s="3" r="G12"/>
      <c s="12" r="H12"/>
      <c s="3" r="I12"/>
      <c s="2" r="J12"/>
      <c s="4" r="K12"/>
    </row>
    <row customHeight="1" r="13" ht="12.75">
      <c s="1" r="A13"/>
      <c s="1" r="B13"/>
      <c s="1" r="D13"/>
      <c s="1" r="E13"/>
      <c s="3" r="F13"/>
      <c s="12" r="G13"/>
      <c s="12" r="H13"/>
      <c s="3" r="I13"/>
      <c s="2" r="J13"/>
      <c s="4" r="K13"/>
    </row>
    <row customHeight="1" r="14" ht="15.75">
      <c s="15" r="A14"/>
      <c s="15" r="B14"/>
      <c s="3" r="D14"/>
      <c s="3" r="E14"/>
      <c s="15" r="F14"/>
      <c s="15" r="G14"/>
      <c s="15" r="H14"/>
      <c s="15" r="I14"/>
      <c s="2" r="J14"/>
      <c s="4" r="K14"/>
    </row>
    <row customHeight="1" r="15" ht="12.75">
      <c s="3" r="A15"/>
      <c t="s" s="16" r="B15">
        <v>16</v>
      </c>
      <c s="3" r="E15"/>
      <c s="3" r="F15"/>
      <c s="3" r="G15"/>
      <c s="3" r="H15"/>
      <c s="3" r="I15"/>
      <c s="2" r="J15"/>
      <c s="4" r="K15"/>
    </row>
    <row customHeight="1" r="16" ht="37.5">
      <c s="3" r="A16"/>
      <c t="s" s="17" r="B16">
        <v>17</v>
      </c>
      <c t="s" s="18" r="E16">
        <v>18</v>
      </c>
      <c t="s" s="19" r="F16">
        <v>19</v>
      </c>
      <c t="s" s="18" r="G16">
        <v>20</v>
      </c>
      <c t="s" s="18" r="H16">
        <v>21</v>
      </c>
      <c t="s" s="20" r="I16">
        <v>22</v>
      </c>
      <c t="s" s="20" r="J16">
        <v>23</v>
      </c>
      <c s="21" r="K16"/>
    </row>
    <row customHeight="1" r="17" ht="15.75">
      <c s="3" r="A17"/>
      <c t="s" s="22" r="B17">
        <v>24</v>
      </c>
      <c s="11" r="E17">
        <v>45000.0</v>
      </c>
      <c t="str" s="23" r="F17">
        <f>((E17*1.4)+200)</f>
        <v>63200.00</v>
      </c>
      <c s="24" r="G17">
        <v>0.15</v>
      </c>
      <c t="str" s="23" r="H17">
        <f>G17*E12</f>
        <v>311.50</v>
      </c>
      <c t="str" s="25" r="I17">
        <f>F17/1686</f>
        <v>37.49</v>
      </c>
      <c t="str" s="25" r="J17">
        <f>I17*H17</f>
        <v>11676.60</v>
      </c>
      <c s="26" r="K17"/>
    </row>
    <row customHeight="1" r="18" ht="15.75">
      <c s="3" r="A18"/>
      <c t="s" s="22" r="B18">
        <v>25</v>
      </c>
      <c s="11" r="E18">
        <v>35000.0</v>
      </c>
      <c t="str" s="23" r="F18">
        <f>((E18*1.4)+200)</f>
        <v>49200.00</v>
      </c>
      <c s="24" r="G18">
        <v>0.15</v>
      </c>
      <c t="str" s="23" r="H18">
        <f>G18*E12</f>
        <v>311.50</v>
      </c>
      <c t="str" s="25" r="I18">
        <f>F18/1686</f>
        <v>29.18</v>
      </c>
      <c t="str" s="25" r="J18">
        <f>I18*H18</f>
        <v>9090.02</v>
      </c>
      <c s="26" r="K18"/>
    </row>
    <row customHeight="1" r="19" ht="15.75">
      <c s="3" r="A19"/>
      <c t="s" s="22" r="B19">
        <v>26</v>
      </c>
      <c s="11" r="E19">
        <v>39000.0</v>
      </c>
      <c t="str" s="23" r="F19">
        <f>((E19*1.4)+200)</f>
        <v>54800.00</v>
      </c>
      <c s="24" r="G19">
        <v>0.15</v>
      </c>
      <c t="str" s="23" r="H19">
        <f>G19*E12</f>
        <v>311.50</v>
      </c>
      <c t="str" s="25" r="I19">
        <f>F19/1686</f>
        <v>32.50</v>
      </c>
      <c t="str" s="25" r="J19">
        <f>I19*H19</f>
        <v>10124.65</v>
      </c>
      <c s="26" r="K19"/>
    </row>
    <row customHeight="1" r="20" ht="15.75">
      <c s="3" r="A20"/>
      <c t="s" s="22" r="B20">
        <v>27</v>
      </c>
      <c s="11" r="E20">
        <v>29000.0</v>
      </c>
      <c t="str" s="23" r="F20">
        <f>((E20*1.4)+200)</f>
        <v>40800.00</v>
      </c>
      <c s="24" r="G20">
        <v>0.25</v>
      </c>
      <c t="str" s="27" r="H20">
        <f>G20*E12</f>
        <v>519.17</v>
      </c>
      <c t="str" s="25" r="I20">
        <f>F20/1686</f>
        <v>24.20</v>
      </c>
      <c t="str" s="25" r="J20">
        <f>I20*H20</f>
        <v>12563.44</v>
      </c>
      <c s="26" r="K20"/>
    </row>
    <row customHeight="1" r="21" ht="15.75">
      <c s="3" r="A21"/>
      <c t="s" s="10" r="B21">
        <v>28</v>
      </c>
      <c s="11" r="E21">
        <v>20000.0</v>
      </c>
      <c t="str" s="23" r="F21">
        <f>((E21*1.4)+200)</f>
        <v>28200.00</v>
      </c>
      <c s="24" r="G21">
        <v>0.2</v>
      </c>
      <c t="str" s="23" r="H21">
        <f>G21*E12</f>
        <v>415.33</v>
      </c>
      <c t="str" s="25" r="I21">
        <f>F21/1686</f>
        <v>16.73</v>
      </c>
      <c t="str" s="25" r="J21">
        <f>I21*H21</f>
        <v>6946.84</v>
      </c>
      <c s="26" r="K21"/>
    </row>
    <row customHeight="1" r="22" ht="15.75">
      <c s="3" r="A22"/>
      <c t="s" s="10" r="B22">
        <v>29</v>
      </c>
      <c s="11" r="E22">
        <v>29000.0</v>
      </c>
      <c t="str" s="23" r="F22">
        <f>((E22*1.4)+200)</f>
        <v>40800.00</v>
      </c>
      <c s="24" r="G22">
        <v>0.1</v>
      </c>
      <c t="str" s="23" r="H22">
        <f>G22*E12</f>
        <v>207.67</v>
      </c>
      <c t="str" s="25" r="I22">
        <f>F22/1686</f>
        <v>24.20</v>
      </c>
      <c t="str" s="25" r="J22">
        <f>I22*H22</f>
        <v>5025.37</v>
      </c>
      <c s="26" r="K22"/>
    </row>
    <row customHeight="1" r="23" ht="15.75">
      <c s="3" r="A23"/>
      <c s="3" r="B23"/>
      <c s="3" r="E23"/>
      <c s="3" r="F23"/>
      <c s="2" r="G23"/>
      <c s="28" r="H23"/>
      <c t="s" s="29" r="I23">
        <v>30</v>
      </c>
      <c t="str" s="30" r="J23">
        <f>SUM(J17:J22)</f>
        <v>55426.92</v>
      </c>
      <c s="4" r="K23"/>
    </row>
    <row customHeight="1" r="24" ht="15.75">
      <c s="3" r="A24"/>
      <c s="3" r="B24"/>
      <c s="3" r="E24"/>
      <c s="3" r="F24"/>
      <c s="3" r="G24"/>
      <c s="3" r="H24"/>
      <c s="3" r="I24"/>
      <c s="2" r="J24"/>
      <c s="4" r="K24"/>
    </row>
    <row customHeight="1" r="25" ht="15.75">
      <c s="3" r="A25"/>
      <c t="s" s="31" r="B25">
        <v>31</v>
      </c>
      <c s="32" r="E25"/>
      <c s="3" r="F25"/>
      <c s="3" r="G25"/>
      <c s="3" r="H25"/>
      <c s="3" r="I25"/>
      <c s="2" r="J25"/>
      <c s="4" r="K25"/>
    </row>
    <row customHeight="1" r="26" ht="15.75">
      <c s="3" r="A26"/>
      <c t="s" s="33" r="B26">
        <v>32</v>
      </c>
      <c t="s" s="17" r="E26">
        <v>33</v>
      </c>
      <c t="s" s="17" r="F26">
        <v>34</v>
      </c>
      <c t="s" s="17" r="G26">
        <v>35</v>
      </c>
      <c s="3" r="H26"/>
      <c s="3" r="I26"/>
      <c s="2" r="J26"/>
      <c s="4" r="K26"/>
    </row>
    <row customHeight="1" r="27" ht="15.75">
      <c s="3" r="A27"/>
      <c t="s" s="34" r="B27">
        <v>36</v>
      </c>
      <c s="27" r="E27">
        <v>5000.0</v>
      </c>
      <c s="27" r="F27">
        <v>45.0</v>
      </c>
      <c t="str" s="27" r="G27">
        <f>F27*E27</f>
        <v>225000.00</v>
      </c>
      <c s="35" r="H27"/>
      <c s="35" r="I27"/>
      <c s="4" r="J27"/>
      <c s="4" r="K27"/>
    </row>
    <row customHeight="1" r="28" ht="15.75">
      <c s="3" r="A28"/>
      <c t="s" s="34" r="B28">
        <v>37</v>
      </c>
      <c t="str" s="27" r="E28">
        <f>E27</f>
        <v>5000.00</v>
      </c>
      <c s="27" r="F28">
        <v>10.0</v>
      </c>
      <c t="str" s="27" r="G28">
        <f>F28*E28</f>
        <v>50000.00</v>
      </c>
      <c s="35" r="H28"/>
      <c s="35" r="I28"/>
      <c s="4" r="J28"/>
      <c s="4" r="K28"/>
    </row>
    <row customHeight="1" r="29" ht="15.75">
      <c s="3" r="A29"/>
      <c s="36" r="B29"/>
      <c s="23" r="E29"/>
      <c s="23" r="F29"/>
      <c t="str" s="27" r="G29">
        <f>F29*E29</f>
        <v>0.00</v>
      </c>
      <c s="35" r="H29"/>
      <c s="35" r="I29"/>
      <c s="4" r="J29"/>
      <c s="4" r="K29"/>
    </row>
    <row customHeight="1" r="30" ht="15.75">
      <c s="3" r="A30"/>
      <c s="36" r="B30"/>
      <c s="23" r="E30"/>
      <c s="23" r="F30"/>
      <c t="str" s="27" r="G30">
        <f>F30*E30</f>
        <v>0.00</v>
      </c>
      <c s="35" r="H30"/>
      <c s="35" r="I30"/>
      <c s="4" r="J30"/>
      <c s="4" r="K30"/>
    </row>
    <row customHeight="1" r="31" ht="15.75">
      <c s="3" r="A31"/>
      <c s="36" r="B31"/>
      <c s="23" r="E31"/>
      <c s="23" r="F31"/>
      <c t="str" s="27" r="G31">
        <f>F31*E31</f>
        <v>0.00</v>
      </c>
      <c s="35" r="H31"/>
      <c s="35" r="I31"/>
      <c s="4" r="J31"/>
      <c s="4" r="K31"/>
    </row>
    <row customHeight="1" r="32" ht="15.75">
      <c s="3" r="A32"/>
      <c s="36" r="B32"/>
      <c s="23" r="E32"/>
      <c s="23" r="F32"/>
      <c t="str" s="27" r="G32">
        <f>F32*E32</f>
        <v>0.00</v>
      </c>
      <c s="35" r="H32"/>
      <c s="35" r="I32"/>
      <c s="4" r="J32"/>
      <c s="4" r="K32"/>
    </row>
    <row customHeight="1" r="33" ht="15.75">
      <c s="3" r="A33"/>
      <c s="3" r="B33"/>
      <c s="2" r="E33"/>
      <c t="s" s="37" r="F33">
        <v>38</v>
      </c>
      <c t="str" s="38" r="G33">
        <f>SUM(G27:G32)</f>
        <v>275000.00</v>
      </c>
      <c s="35" r="H33"/>
      <c s="35" r="I33"/>
      <c s="4" r="J33"/>
      <c s="4" r="K33"/>
    </row>
    <row customHeight="1" r="34" ht="15.75">
      <c s="3" r="A34"/>
      <c s="2" r="B34"/>
      <c s="2" r="E34"/>
      <c s="2" r="F34"/>
      <c s="2" r="G34"/>
      <c s="3" r="H34"/>
      <c s="3" r="I34"/>
      <c s="2" r="J34"/>
      <c s="4" r="K34"/>
    </row>
    <row customHeight="1" r="35" ht="15.75">
      <c s="3" r="A35"/>
      <c t="s" s="16" r="B35">
        <v>39</v>
      </c>
      <c s="2" r="E35"/>
      <c s="3" r="F35"/>
      <c s="3" r="G35"/>
      <c s="3" r="H35"/>
      <c s="3" r="I35"/>
      <c s="2" r="J35"/>
      <c s="4" r="K35"/>
    </row>
    <row customHeight="1" r="36" ht="15.75">
      <c s="3" r="A36"/>
      <c t="s" s="39" r="B36">
        <v>40</v>
      </c>
      <c t="s" s="40" r="E36">
        <v>41</v>
      </c>
      <c s="3" r="F36"/>
      <c s="3" r="G36"/>
      <c s="3" r="H36"/>
      <c s="3" r="I36"/>
      <c s="2" r="J36"/>
      <c s="4" r="K36"/>
    </row>
    <row customHeight="1" r="37" ht="15.75">
      <c s="3" r="A37"/>
      <c t="s" s="34" r="B37">
        <v>42</v>
      </c>
      <c t="str" s="23" r="E37">
        <f>J23</f>
        <v>55426.92</v>
      </c>
      <c s="3" r="F37"/>
      <c s="3" r="G37"/>
      <c s="3" r="H37"/>
      <c s="3" r="I37"/>
      <c s="2" r="J37"/>
      <c s="4" r="K37"/>
    </row>
    <row customHeight="1" r="38" ht="15.75">
      <c s="3" r="A38"/>
      <c t="s" s="34" r="B38">
        <v>43</v>
      </c>
      <c t="str" s="23" r="E38">
        <f>J23*0.15</f>
        <v>8314.04</v>
      </c>
      <c s="3" r="F38"/>
      <c s="3" r="G38"/>
      <c s="3" r="H38"/>
      <c s="3" r="I38"/>
      <c s="2" r="J38"/>
      <c s="4" r="K38"/>
    </row>
    <row customHeight="1" r="39" ht="15.75">
      <c s="3" r="A39"/>
      <c t="s" s="34" r="B39">
        <v>44</v>
      </c>
      <c t="str" s="23" r="E39">
        <f>G33</f>
        <v>275000.00</v>
      </c>
      <c s="3" r="F39"/>
      <c s="3" r="G39"/>
      <c s="3" r="H39"/>
      <c s="3" r="I39"/>
      <c s="2" r="J39"/>
      <c s="4" r="K39"/>
    </row>
    <row customHeight="1" r="40" ht="15.75">
      <c s="3" r="A40"/>
      <c t="s" s="41" r="B40">
        <v>45</v>
      </c>
      <c t="str" s="38" r="E40">
        <f>SUM(E37:E39)</f>
        <v>338740.96</v>
      </c>
      <c s="3" r="F40"/>
      <c s="3" r="G40"/>
      <c s="3" r="H40"/>
      <c s="3" r="I40"/>
      <c s="2" r="J40"/>
      <c s="4" r="K40"/>
    </row>
    <row customHeight="1" r="41" ht="15.75">
      <c s="3" r="A41"/>
      <c t="s" s="34" r="B41">
        <v>46</v>
      </c>
      <c t="str" s="23" r="E41">
        <f>E40*0.1</f>
        <v>33874.10</v>
      </c>
      <c s="3" r="F41"/>
      <c s="3" r="G41"/>
      <c s="3" r="H41"/>
      <c s="3" r="I41"/>
      <c s="2" r="J41"/>
      <c s="4" r="K41"/>
    </row>
    <row customHeight="1" r="42" ht="15.75">
      <c s="3" r="A42"/>
      <c t="s" s="41" r="B42">
        <v>47</v>
      </c>
      <c t="str" s="38" r="E42">
        <f>E41+E40</f>
        <v>372615.06</v>
      </c>
      <c s="3" r="F42"/>
      <c s="3" r="G42"/>
      <c s="3" r="H42"/>
      <c s="3" r="I42"/>
      <c s="2" r="J42"/>
      <c s="4" r="K42"/>
    </row>
    <row customHeight="1" r="43" ht="15.75">
      <c s="3" r="A43"/>
      <c s="2" r="B43"/>
      <c s="2" r="C43"/>
      <c s="2" r="D43"/>
      <c s="2" r="E43"/>
      <c s="3" r="F43"/>
      <c s="3" r="G43"/>
      <c s="3" r="H43"/>
      <c s="3" r="I43"/>
      <c s="2" r="J43"/>
      <c s="4" r="K43"/>
    </row>
    <row customHeight="1" r="44" ht="15.75">
      <c s="3" r="A44"/>
      <c t="s" s="16" r="B44">
        <v>48</v>
      </c>
      <c s="2" r="E44"/>
      <c s="3" r="F44"/>
      <c s="3" r="G44"/>
      <c s="3" r="H44"/>
      <c s="3" r="I44"/>
      <c s="2" r="J44"/>
      <c s="4" r="K44"/>
    </row>
    <row customHeight="1" r="45" ht="15.75">
      <c s="3" r="A45"/>
      <c t="s" s="34" r="B45">
        <v>49</v>
      </c>
      <c s="42" r="E45">
        <v>0.15</v>
      </c>
      <c s="3" r="F45"/>
      <c s="3" r="G45"/>
      <c s="3" r="H45"/>
      <c s="3" r="I45"/>
      <c s="2" r="J45"/>
      <c s="4" r="K45"/>
    </row>
    <row customHeight="1" r="46" ht="15.75">
      <c s="3" r="A46"/>
      <c t="s" s="34" r="B46">
        <v>50</v>
      </c>
      <c t="str" s="23" r="E46">
        <f>E42*E45</f>
        <v>55892.26</v>
      </c>
      <c s="3" r="F46"/>
      <c s="3" r="G46"/>
      <c s="3" r="H46"/>
      <c s="3" r="I46"/>
      <c s="2" r="J46"/>
      <c s="4" r="K46"/>
    </row>
    <row customHeight="1" r="47" ht="15.75">
      <c s="3" r="A47"/>
      <c t="s" s="41" r="B47">
        <v>51</v>
      </c>
      <c t="str" s="38" r="E47">
        <f>E42+E46</f>
        <v>428507.31</v>
      </c>
      <c s="3" r="F47"/>
      <c s="3" r="G47"/>
      <c s="3" r="H47"/>
      <c s="3" r="I47"/>
      <c s="2" r="J47"/>
      <c s="4" r="K47"/>
    </row>
    <row customHeight="1" r="48" ht="15.75">
      <c s="3" r="A48"/>
      <c s="12" r="B48"/>
      <c s="3" r="E48"/>
      <c s="3" r="F48"/>
      <c s="3" r="G48"/>
      <c s="3" r="H48"/>
      <c s="3" r="I48"/>
      <c s="2" r="J48"/>
      <c s="4" r="K48"/>
    </row>
    <row customHeight="1" r="49" ht="15.75">
      <c s="3" r="A49"/>
      <c t="s" s="43" r="B49">
        <v>52</v>
      </c>
      <c t="str" s="38" r="E49">
        <f>E47/E27</f>
        <v>85.70</v>
      </c>
      <c s="3" r="F49"/>
      <c s="3" r="G49"/>
      <c s="3" r="H49"/>
      <c s="3" r="I49"/>
      <c s="2" r="J49"/>
      <c s="4" r="K49"/>
    </row>
    <row customHeight="1" r="50" ht="15.75">
      <c s="3" r="A50"/>
      <c s="12" r="B50"/>
      <c s="3" r="E50"/>
      <c s="3" r="F50"/>
      <c s="3" r="G50"/>
      <c s="3" r="H50"/>
      <c s="3" r="I50"/>
      <c s="2" r="J50"/>
      <c s="4" r="K50"/>
    </row>
    <row customHeight="1" r="51" ht="15.75">
      <c s="3" r="A51"/>
      <c s="12" r="B51"/>
      <c s="3" r="E51"/>
      <c s="3" r="F51"/>
      <c s="3" r="G51"/>
      <c s="3" r="H51"/>
      <c s="3" r="I51"/>
      <c s="2" r="J51"/>
      <c s="4" r="K51"/>
    </row>
    <row customHeight="1" r="52" ht="15.75">
      <c s="44" r="A52"/>
      <c s="45" r="B52"/>
      <c s="46" r="E52"/>
      <c s="44" r="F52"/>
      <c s="44" r="G52"/>
      <c s="44" r="H52"/>
      <c s="44" r="I52"/>
      <c s="47" r="K52"/>
    </row>
    <row customHeight="1" r="53" ht="15.75">
      <c s="44" r="A53"/>
      <c s="45" r="B53"/>
      <c s="46" r="E53"/>
      <c s="44" r="F53"/>
      <c s="44" r="G53"/>
      <c s="44" r="H53"/>
      <c s="44" r="I53"/>
      <c s="47" r="K53"/>
    </row>
    <row customHeight="1" r="54" ht="15.75">
      <c s="44" r="A54"/>
      <c s="45" r="B54"/>
      <c s="46" r="E54"/>
      <c s="44" r="F54"/>
      <c s="44" r="G54"/>
      <c s="44" r="H54"/>
      <c s="44" r="I54"/>
      <c s="47" r="K54"/>
    </row>
    <row customHeight="1" r="55" ht="15.75">
      <c s="44" r="A55"/>
      <c s="45" r="B55"/>
      <c s="46" r="E55"/>
      <c s="44" r="F55"/>
      <c s="44" r="G55"/>
      <c s="44" r="H55"/>
      <c s="44" r="I55"/>
      <c s="47" r="K55"/>
    </row>
  </sheetData>
  <mergeCells count="53">
    <mergeCell ref="B5:C5"/>
    <mergeCell ref="B6:C6"/>
    <mergeCell ref="B8:C8"/>
    <mergeCell ref="B7:E7"/>
    <mergeCell ref="B13:C13"/>
    <mergeCell ref="B12:D12"/>
    <mergeCell ref="B10:C10"/>
    <mergeCell ref="B11:E11"/>
    <mergeCell ref="B9:E9"/>
    <mergeCell ref="B4:C4"/>
    <mergeCell ref="B3:C3"/>
    <mergeCell ref="B2:E2"/>
    <mergeCell ref="B33:D33"/>
    <mergeCell ref="B34:D34"/>
    <mergeCell ref="B27:D27"/>
    <mergeCell ref="B26:D26"/>
    <mergeCell ref="B29:D29"/>
    <mergeCell ref="B28:D28"/>
    <mergeCell ref="B31:D31"/>
    <mergeCell ref="B30:D30"/>
    <mergeCell ref="B32:D32"/>
    <mergeCell ref="B17:D17"/>
    <mergeCell ref="B18:D18"/>
    <mergeCell ref="B52:D52"/>
    <mergeCell ref="B53:D53"/>
    <mergeCell ref="B46:D46"/>
    <mergeCell ref="B47:D47"/>
    <mergeCell ref="B45:D45"/>
    <mergeCell ref="B48:D48"/>
    <mergeCell ref="B54:D54"/>
    <mergeCell ref="B55:D55"/>
    <mergeCell ref="B50:D50"/>
    <mergeCell ref="B51:D51"/>
    <mergeCell ref="B49:D49"/>
    <mergeCell ref="B16:D16"/>
    <mergeCell ref="B15:D15"/>
    <mergeCell ref="B19:D19"/>
    <mergeCell ref="B20:D20"/>
    <mergeCell ref="B14:C14"/>
    <mergeCell ref="B22:D22"/>
    <mergeCell ref="B23:D23"/>
    <mergeCell ref="B24:D24"/>
    <mergeCell ref="B21:D21"/>
    <mergeCell ref="B25:D25"/>
    <mergeCell ref="B36:D36"/>
    <mergeCell ref="B37:D37"/>
    <mergeCell ref="B44:D44"/>
    <mergeCell ref="B38:D38"/>
    <mergeCell ref="B39:D39"/>
    <mergeCell ref="B42:D42"/>
    <mergeCell ref="B40:D40"/>
    <mergeCell ref="B41:D41"/>
    <mergeCell ref="B35:D3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5.71"/>
    <col min="2" customWidth="1" max="2" width="8.0"/>
    <col min="3" customWidth="1" max="3" width="20.71"/>
    <col min="4" customWidth="1" max="4" width="13.71"/>
    <col min="5" customWidth="1" max="5" width="13.57"/>
    <col min="6" customWidth="1" max="6" width="6.29"/>
  </cols>
  <sheetData>
    <row customHeight="1" r="1" ht="15.75">
      <c s="48" r="A1"/>
      <c s="48" r="C1"/>
      <c s="48" r="D1"/>
      <c s="48" r="E1"/>
      <c s="48" r="F1"/>
    </row>
    <row customHeight="1" r="2" ht="15.75">
      <c s="49" r="A2"/>
      <c t="s" s="50" r="B2">
        <v>53</v>
      </c>
      <c t="s" s="51" r="D2">
        <v>54</v>
      </c>
      <c t="s" s="52" r="E2">
        <v>55</v>
      </c>
    </row>
    <row customHeight="1" r="3" ht="15.75">
      <c s="49" r="A3"/>
      <c s="53" r="B3">
        <v>1.0</v>
      </c>
      <c t="s" s="54" r="C3">
        <v>56</v>
      </c>
      <c s="53" r="D3">
        <v>2.0</v>
      </c>
      <c s="55" r="E3">
        <v>5.0</v>
      </c>
    </row>
    <row customHeight="1" r="4" ht="15.75">
      <c s="49" r="A4"/>
      <c s="53" r="B4">
        <v>2.0</v>
      </c>
      <c t="s" s="54" r="C4">
        <v>57</v>
      </c>
      <c s="53" r="D4">
        <v>1.0</v>
      </c>
      <c s="55" r="E4">
        <v>4.0</v>
      </c>
    </row>
    <row customHeight="1" r="5" ht="15.75">
      <c s="49" r="A5"/>
      <c s="53" r="B5">
        <v>3.0</v>
      </c>
      <c t="s" s="54" r="C5">
        <v>58</v>
      </c>
      <c s="53" r="D5">
        <v>1.0</v>
      </c>
      <c s="55" r="E5">
        <v>2.0</v>
      </c>
    </row>
    <row customHeight="1" r="6" ht="15.75">
      <c s="49" r="A6"/>
      <c s="53" r="B6">
        <v>4.0</v>
      </c>
      <c t="s" s="54" r="C6">
        <v>59</v>
      </c>
      <c s="53" r="D6">
        <v>1.0</v>
      </c>
      <c s="55" r="E6">
        <v>3.0</v>
      </c>
    </row>
    <row customHeight="1" r="7" ht="15.75">
      <c s="49" r="A7"/>
      <c s="53" r="B7">
        <v>5.0</v>
      </c>
      <c t="s" s="54" r="C7">
        <v>60</v>
      </c>
      <c s="53" r="D7">
        <v>1.0</v>
      </c>
      <c s="55" r="E7">
        <v>3.0</v>
      </c>
    </row>
    <row customHeight="1" r="8" ht="15.75">
      <c s="49" r="A8"/>
      <c s="53" r="B8">
        <v>6.0</v>
      </c>
      <c t="s" s="54" r="C8">
        <v>61</v>
      </c>
      <c s="53" r="D8">
        <v>0.5</v>
      </c>
      <c s="55" r="E8">
        <v>3.0</v>
      </c>
    </row>
    <row customHeight="1" r="9" ht="15.75">
      <c s="49" r="A9"/>
      <c s="53" r="B9">
        <v>7.0</v>
      </c>
      <c t="s" s="54" r="C9">
        <v>62</v>
      </c>
      <c s="53" r="D9">
        <v>0.5</v>
      </c>
      <c s="55" r="E9">
        <v>4.0</v>
      </c>
    </row>
    <row customHeight="1" r="10" ht="15.75">
      <c s="49" r="A10"/>
      <c s="53" r="B10">
        <v>8.0</v>
      </c>
      <c t="s" s="54" r="C10">
        <v>63</v>
      </c>
      <c s="53" r="D10">
        <v>2.0</v>
      </c>
      <c s="55" r="E10">
        <v>5.0</v>
      </c>
    </row>
    <row customHeight="1" r="11" ht="15.75">
      <c s="49" r="A11"/>
      <c s="53" r="B11">
        <v>9.0</v>
      </c>
      <c t="s" s="54" r="C11">
        <v>64</v>
      </c>
      <c s="53" r="D11">
        <v>1.0</v>
      </c>
      <c s="55" r="E11">
        <v>2.0</v>
      </c>
    </row>
    <row customHeight="1" r="12" ht="15.75">
      <c s="49" r="A12"/>
      <c s="53" r="B12">
        <v>10.0</v>
      </c>
      <c t="s" s="54" r="C12">
        <v>65</v>
      </c>
      <c s="53" r="D12">
        <v>1.0</v>
      </c>
      <c s="55" r="E12">
        <v>2.0</v>
      </c>
    </row>
    <row customHeight="1" r="13" ht="15.75">
      <c s="49" r="A13"/>
      <c s="53" r="B13">
        <v>11.0</v>
      </c>
      <c t="s" s="54" r="C13">
        <v>66</v>
      </c>
      <c s="53" r="D13">
        <v>1.0</v>
      </c>
      <c s="55" r="E13">
        <v>3.0</v>
      </c>
    </row>
    <row customHeight="1" r="14" ht="15.75">
      <c s="49" r="A14"/>
      <c s="53" r="B14">
        <v>12.0</v>
      </c>
      <c t="s" s="54" r="C14">
        <v>67</v>
      </c>
      <c s="53" r="D14">
        <v>1.0</v>
      </c>
      <c s="55" r="E14">
        <v>2.0</v>
      </c>
    </row>
    <row customHeight="1" r="15" ht="15.75">
      <c s="49" r="A15"/>
      <c s="53" r="B15">
        <v>13.0</v>
      </c>
      <c t="s" s="54" r="C15">
        <v>68</v>
      </c>
      <c s="53" r="D15">
        <v>1.0</v>
      </c>
      <c s="55" r="E15">
        <v>1.0</v>
      </c>
    </row>
    <row customHeight="1" r="16" ht="15.75">
      <c s="48" r="A16"/>
      <c t="s" s="50" r="B16">
        <v>69</v>
      </c>
      <c s="56" r="D16"/>
      <c t="str" s="57" r="E16">
        <f ref="E16" t="array">0.6+(SUM(D3:D15*E3:E15)/100)</f>
        <v>1.055</v>
      </c>
    </row>
    <row customHeight="1" r="17" ht="12.75">
      <c s="48" r="A17"/>
      <c s="48" r="C17"/>
      <c s="48" r="D17"/>
      <c s="48" r="E17"/>
      <c s="48" r="F17"/>
    </row>
    <row customHeight="1" r="18" ht="31.5">
      <c s="48" r="A18"/>
      <c s="48" r="C18"/>
      <c s="48" r="D18"/>
      <c s="48" r="E18"/>
      <c s="58" r="F18"/>
    </row>
    <row customHeight="1" r="19" ht="12.75">
      <c s="48" r="A19"/>
      <c s="48" r="C19"/>
      <c s="48" r="D19"/>
      <c s="48" r="E19"/>
      <c s="59" r="F19"/>
    </row>
    <row customHeight="1" r="20" ht="12.75">
      <c s="48" r="A20"/>
      <c s="48" r="C20"/>
      <c s="48" r="D20"/>
      <c s="48" r="E20"/>
      <c s="59" r="F20"/>
    </row>
    <row customHeight="1" r="21" ht="25.5">
      <c s="48" r="A21"/>
      <c s="48" r="C21"/>
      <c s="48" r="D21"/>
      <c s="48" r="E21"/>
      <c s="60" r="F21"/>
    </row>
  </sheetData>
  <mergeCells count="2">
    <mergeCell ref="B2:C2"/>
    <mergeCell ref="B16:C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5.71"/>
    <col min="2" customWidth="1" max="2" width="8.0"/>
    <col min="3" customWidth="1" max="3" width="20.71"/>
    <col min="4" customWidth="1" max="4" width="11.71"/>
    <col min="5" customWidth="1" max="5" width="13.57"/>
    <col min="6" customWidth="1" max="6" width="8.0"/>
  </cols>
  <sheetData>
    <row customHeight="1" r="1" ht="15.75">
      <c s="48" r="A1"/>
      <c s="48" r="C1"/>
      <c s="48" r="D1"/>
      <c s="48" r="E1"/>
      <c s="48" r="F1"/>
    </row>
    <row customHeight="1" r="2" ht="15.75">
      <c s="49" r="A2"/>
      <c t="s" s="50" r="B2">
        <v>70</v>
      </c>
      <c t="s" s="51" r="D2">
        <v>71</v>
      </c>
      <c t="s" s="52" r="E2">
        <v>72</v>
      </c>
    </row>
    <row customHeight="1" r="3" ht="15.75">
      <c s="49" r="A3"/>
      <c s="53" r="B3">
        <v>1.0</v>
      </c>
      <c t="s" s="54" r="C3">
        <v>73</v>
      </c>
      <c s="53" r="D3">
        <v>1.5</v>
      </c>
      <c s="55" r="E3">
        <v>3.0</v>
      </c>
    </row>
    <row customHeight="1" r="4" ht="15.75">
      <c s="49" r="A4"/>
      <c s="53" r="B4">
        <v>2.0</v>
      </c>
      <c t="s" s="54" r="C4">
        <v>74</v>
      </c>
      <c s="53" r="D4">
        <v>0.5</v>
      </c>
      <c s="55" r="E4">
        <v>0.0</v>
      </c>
    </row>
    <row customHeight="1" r="5" ht="15.75">
      <c s="49" r="A5"/>
      <c s="53" r="B5">
        <v>3.0</v>
      </c>
      <c t="s" s="54" r="C5">
        <v>75</v>
      </c>
      <c s="53" r="D5">
        <v>1.0</v>
      </c>
      <c s="55" r="E5">
        <v>4.0</v>
      </c>
    </row>
    <row customHeight="1" r="6" ht="15.75">
      <c s="49" r="A6"/>
      <c s="53" r="B6">
        <v>4.0</v>
      </c>
      <c t="s" s="54" r="C6">
        <v>76</v>
      </c>
      <c s="53" r="D6">
        <v>0.5</v>
      </c>
      <c s="55" r="E6">
        <v>3.0</v>
      </c>
    </row>
    <row customHeight="1" r="7" ht="15.75">
      <c s="49" r="A7"/>
      <c s="53" r="B7">
        <v>5.0</v>
      </c>
      <c t="s" s="54" r="C7">
        <v>77</v>
      </c>
      <c s="53" r="D7">
        <v>1.0</v>
      </c>
      <c s="55" r="E7">
        <v>4.0</v>
      </c>
    </row>
    <row customHeight="1" r="8" ht="15.75">
      <c s="49" r="A8"/>
      <c s="53" r="B8">
        <v>6.0</v>
      </c>
      <c t="s" s="54" r="C8">
        <v>78</v>
      </c>
      <c s="53" r="D8">
        <v>2.0</v>
      </c>
      <c s="55" r="E8">
        <v>2.0</v>
      </c>
    </row>
    <row customHeight="1" r="9" ht="15.75">
      <c s="49" r="A9"/>
      <c s="53" r="B9">
        <v>7.0</v>
      </c>
      <c t="s" s="54" r="C9">
        <v>79</v>
      </c>
      <c s="53" r="D9">
        <v>-1.0</v>
      </c>
      <c s="55" r="E9">
        <v>1.0</v>
      </c>
    </row>
    <row customHeight="1" r="10" ht="15.75">
      <c s="49" r="A10"/>
      <c s="53" r="B10">
        <v>8.0</v>
      </c>
      <c t="s" s="54" r="C10">
        <v>80</v>
      </c>
      <c s="53" r="D10">
        <v>-1.0</v>
      </c>
      <c s="55" r="E10">
        <v>2.0</v>
      </c>
    </row>
    <row customHeight="1" r="11" ht="15.75">
      <c s="48" r="A11"/>
      <c t="s" s="50" r="B11">
        <v>81</v>
      </c>
      <c s="56" r="D11"/>
      <c t="str" s="57" r="E11">
        <f ref="E11" t="array">1.4-(0.03*SUM(D3:D10*E3:E10))</f>
        <v>0.95</v>
      </c>
    </row>
    <row customHeight="1" r="12" ht="12.75">
      <c s="48" r="A12"/>
      <c s="48" r="C12"/>
      <c s="48" r="D12"/>
      <c s="48" r="E12"/>
      <c s="48" r="F12"/>
    </row>
    <row customHeight="1" r="13" ht="15.75">
      <c s="48" r="A13"/>
      <c s="48" r="C13"/>
      <c s="48" r="D13"/>
      <c s="48" r="E13"/>
      <c s="58" r="F13"/>
    </row>
  </sheetData>
  <mergeCells count="2">
    <mergeCell ref="B2:C2"/>
    <mergeCell ref="B11:C11"/>
  </mergeCells>
  <drawing r:id="rId1"/>
</worksheet>
</file>

<file path=xl/worksheets/sheet4.xml><?xml version="1.0" encoding="UTF-8" standalone="yes"?>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<sheetViews><sheetView workbookViewId="0"/></sheetViews><sheetFormatPr customHeight="1" defaultColWidth="17.29" defaultRowHeight="15.75"/><cols><col min="1" customWidth="1" max="1" width="5.71"/><col min="2" customWidth="1" max="2" width="8.0"/><col min="3" customWidth="1" max="3" width="20.71"/><col min="4" customWidth="1" max="4" width="11.71"/><col min="5" customWidth="1" max="5" width="13.57"/><col min="6" customWidth="1" max="6" width="22.57"/><col min="7" customWidth="1" max="7" width="7.14"/></cols><sheetData><row customHeight="1" r="1" ht="13.5"><c s="48" r="A1"/><c s="48" r="C1"/><c s="48" r="D1"/><c s="48" r="E1"/><c s="48" r="F1"/></row><row customHeight="1" r="2" ht="30.0"><c s="49" r="A2"/><c t="s" s="61" r="B2"><v>82</v></c><c t="s" s="50" r="D2"><v>83</v></c><c t="s" s="61" r="E2"><v>84</v></c></row><row customHeight="1" r="3" ht="18.0"><c s="49" r="A3"/><c s="53" r="B3"><v>1.0</v></c><c t="s" s="54" r="C3"><v>85</v></c><c s="53" r="D3"><v>5.0</v></c><c t="str" s="62" r="E3"><f ref="E3" t="array">SUM(IF(C$9:C$18=C3,1,0)*IF(E$9:F$18&lt;&gt;&quot;&quot;,1,0))</f><v>3</v></c></row><row customHeight="1" r="4" ht="18.0"><c s="49" r="A4"/><c s="53" r="B4"><v>2.0</v></c><c t="s" s="54" r="C4"><v>86</v></c><c s="53" r="D4"><v>10.0</v></c><c t="str" s="62" r="E4"><f ref="E4" t="array">SUM(IF(C$9:C$18=C4,1,0)*IF(E$9:F$18&lt;&gt;&quot;&quot;,1,0))</f><v>5</v></c></row><row customHeight="1" r="5" ht="18.0"><c s="49" r="A5"/><c s="53" r="B5"><v>3.0</v></c><c t="s" s="54" r="C5"><v>87</v></c><c s="53" r="D5"><v>15.0</v></c><c t="str" s="62" r="E5"><f ref="E5" t="array">SUM(IF(C$9:C$18=C5,1,0)*IF(E$9:F$18&lt;&gt;&quot;&quot;,1,0))</f><v>0</v></c></row><row customHeight="1" r="6" ht="18.75"><c s="48" r="A6"/><c t="s" s="50" r="B6"><v>88</v></c><c s="56" r="D6"/><c t="str" s="57" r="E6"><f ref="E6" t="array">SUM(D3:D5*E3:E5)</f><v>65</v></c></row><row customHeight="1" r="7" ht="12.75"><c s="48" r="A7"/><c s="48" r="C7"/><c s="48" r="D7"/><c s="48" r="E7"/><c s="48" r="F7"/></row><row customHeight="1" r="8" ht="13.5"><c s="48" r="A8"/><c s="48" r="C8"/><c s="48" r="D8"/><c s="48" r="E8"/><c s="48" r="F8"/></row><row customHeight="1" r="9" ht="15.0"><c s="48" r="A9"/><c t="s" s="61" r="B9"><v>89</v></c><c t="s" s="50" r="D9"><v>90</v></c><c t="s" s="61" r="E9"><v>91</v></c></row><row customHeight="1" r="10" ht="12.75"><c s="48" r="A10"/><c s="53" r="B10"><v>1.0</v></c><c t="s" s="63" r="C10"><v>92</v></c><c t="str" s="53" r="D10"><f>SUMIF(C$3:C$5,C10,D$3:D$5)</f><v>5</v></c><c t="s" s="64" r="E10"><v>93</v></c><c s="65" r="G10"/></row><row customHeight="1" r="11" ht="12.75"><c s="48" r="A11"/><c t="str" s="53" r="B11"><f>B10+1</f><v>2</v></c><c t="s" s="63" r="C11"><v>94</v></c><c t="str" s="53" r="D11"><f>SUMIF(C$3:C$5,C11,D$3:D$5)</f><v>5</v></c><c t="s" s="64" r="E11"><v>95</v></c><c s="65" r="G11"/></row><row customHeight="1" r="12" ht="12.75"><c s="48" r="A12"/><c t="str" s="53" r="B12"><f>B11+1</f><v>3</v></c><c t="s" s="63" r="C12"><v>96</v></c><c t="str" s="53" r="D12"><f>SUMIF(C$3:C$5,C12,D$3:D$5)</f><v>10</v></c><c t="s" s="66" r="E12"><v>97</v></c><c s="65" r="G12"/></row><row customHeight="1" r="13" ht="12.75"><c s="48" r="A13"/><c t="str" s="53" r="B13"><f>B12+1</f><v>4</v></c><c t="s" s="63" r="C13"><v>98</v></c><c t="str" s="53" r="D13"><f>SUMIF(C$3:C$5,C13,D$3:D$5)</f><v>5</v></c><c t="s" s="64" r="E13"><v>99</v></c><c s="65" r="G13"/></row><row customHeight="1" r="14" ht="12.75"><c s="48" r="A14"/><c t="str" s="53" r="B14"><f>B13+1</f><v>5</v></c><c t="s" s="63" r="C14"><v>100</v></c><c t="str" s="53" r="D14"><f>SUMIF(C$3:C$5,C14,D$3:D$5)</f><v>10</v></c><c t="s" s="64" r="E14"><v>101</v></c><c s="65" r="G14"/></row><row customHeight="1" r="15" ht="12.75"><c s="48" r="A15"/><c t="str" s="53" r="B15"><f>B14+1</f><v>6</v></c><c t="s" s="63" r="C15"><v>102</v></c><c t="str" s="53" r="D15"><f>SUMIF(C$3:C$5,C15,D$3:D$5)</f><v>10</v></c><c t="s" s="64" r="E15"><v>103</v></c><c s="65" r="G15"/></row><row customHeight="1" r="16" ht="12.75"><c s="48" r="A16"/><c t="str" s="53" r="B16"><f>B15+1</f><v>7</v></c><c t="s" s="63" r="C16"><v>104</v></c><c t="str" s="53" r="D16"><f>SUMIF(C$3:C$5,C16,D$3:D$5)</f><v>10</v></c><c t="s" s="64" r="E16"><v>105</v></c><c s="65" r="G16"/></row><row customHeight="1" r="17" ht="12.75"><c s="48" r="A17"/><c t="str" s="53" r="B17"><f>B16+1</f><v>8</v></c><c t="s" s="63" r="C17"><v>106</v></c><c t="str" s="53" r="D17"><f>SUMIF(C$3:C$5,C17,D$3:D$5)</f><v>10</v></c><c t="s" s="64" r="E17"><v>107</v></c><c s="65" r="G17"/></row><row customHeight="1" r="18" ht="15.75"><c s="48" r="A18"/><c s="50" r="B18"/></row><row customHeight="1" r="19" ht="12.75"><c s="48" r="A19"/><c s="48" r="C19"/><c s="48" r="D19"/><c s="48" r="E19"/><c s="48" r="F19"/></row><row customHeight="1" r="20" ht="15.75"><c s="48" r="A20"/><c s="48" r="C20"/><c s="48" r="D20"/><c s="48" r="E20"/><c s="58" r="F20"/></row><row customHeight="1" r="21" ht="15.75"><c s="48" r="A21"/><c s="48" r="C21"/><c s="48" r="D21"/><c s="48" r="E21"/><c s="59" r="F21"/></row><row customHeight="1" r="22" ht="15.75"><c s="48" r="A22"/><c s="48" r="C22"/><c s="48" r="D22"/><c s="48" r="E22"/><c s="59" r="F22"/></row><row customHeight="1" r="23" ht="15.75"><c s="48" r="A23"/><c s="48" r="C23"/><c s="48" r="D23"/><c s="48" r="E23"/><c s="59" r="F23"/></row><row customHeight="1" r="24" ht="15.75"><c s="48" r="A24"/><c s="48" r="C24"/><c s="48" r="D24"/><c s="48" r="E24"/><c s="60" r="F24"/></row></sheetData><mergeCells count="13"><mergeCell ref="E12:F12"/><mergeCell ref="E14:F14"/><mergeCell ref="E13:F13"/><mergeCell ref="E16:F16"/><mergeCell ref="E15:F15"/><mergeCell ref="E17:F17"/><mergeCell ref="B18:F18"/><mergeCell ref="B9:C9"/><mergeCell ref="B6:C6"/><mergeCell ref="E11:F11"/><mergeCell ref="E10:F10"/><mergeCell ref="E9:F9"/><mergeCell ref="B2:C2"/></mergeCells><dataValidations><dataValidation showErrorMessage="1" sqref="C10" prompt=" - " type="list" showInputMessage="1"><formula1>$C$3:$C$5</formula1></dataValidation><dataValidation showErrorMessage="1" sqref="C11" prompt=" - " type="list" showInputMessage="1"><formula1>$C$3:$C$5</formula1></dataValidation><dataValidation showErrorMessage="1" sqref="C12" prompt=" - " type="list" showInputMessage="1"><formula1>$C$3:$C$5</formula1></dataValidation><dataValidation showErrorMessage="1" sqref="C13" prompt=" - " type="list" showInputMessage="1"><formula1>$C$3:$C$5</formula1></dataValidation><dataValidation showErrorMessage="1" sqref="C14" prompt=" - " type="list" showInputMessage="1"><formula1>$C$3:$C$5</formula1></dataValidation><dataValidation showErrorMessage="1" sqref="C15" prompt=" - " type="list" showInputMessage="1"><formula1>$C$3:$C$5</formula1></dataValidation><dataValidation showErrorMessage="1" sqref="C16" prompt=" - " type="list" showInputMessage="1"><formula1>$C$3:$C$5</formula1></dataValidation><dataValidation showErrorMessage="1" sqref="C17" prompt=" - " type="list" showInputMessage="1"><formula1>$C$3:$C$5</formula1></dataValidation></dataValidations><drawing r:id="rId1"/></worksheet>
</file>

<file path=xl/worksheets/sheet5.xml><?xml version="1.0" encoding="UTF-8" standalone="yes"?>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<sheetViews><sheetView workbookViewId="0"/></sheetViews><sheetFormatPr customHeight="1" defaultColWidth="17.29" defaultRowHeight="15.75"/><cols><col min="1" customWidth="1" max="1" width="5.71"/><col min="2" customWidth="1" max="2" width="8.0"/><col min="3" customWidth="1" max="3" width="20.71"/><col min="4" customWidth="1" max="4" width="11.71"/><col min="5" customWidth="1" max="5" width="13.57"/><col min="6" customWidth="1" max="7" width="9.29"/></cols><sheetData><row customHeight="1" r="1" ht="13.5"><c s="48" r="A1"/><c s="48" r="C1"/><c s="48" r="D1"/><c s="48" r="E1"/><c s="48" r="F1"/><c s="48" r="G1"/></row><row customHeight="1" r="2" ht="15.75"><c s="49" r="A2"/><c t="s" s="61" r="B2"><v>108</v></c><c t="s" s="50" r="D2"><v>109</v></c><c t="s" s="61" r="E2"><v>110</v></c></row><row customHeight="1" r="3" ht="15.75"><c s="49" r="A3"/><c s="53" r="B3"><v>1.0</v></c><c t="s" s="54" r="C3"><v>111</v></c><c s="53" r="D3"><v>1.0</v></c><c t="str" s="67" r="E3"><f ref="E3" t="array">SUM(IF(C$9:C$12=C3,1,0)*IF(E$9:F$12&lt;&gt;&quot;&quot;,1,0))</f><v>0</v></c></row><row customHeight="1" r="4" ht="15.75"><c s="49" r="A4"/><c s="53" r="B4"><v>2.0</v></c><c t="s" s="54" r="C4"><v>112</v></c><c s="53" r="D4"><v>2.0</v></c><c t="str" s="67" r="E4"><f ref="E4" t="array">SUM(IF(C$9:C$12=C4,1,0)*IF(E$9:F$12&lt;&gt;&quot;&quot;,1,0))</f><v>0</v></c></row><row customHeight="1" r="5" ht="15.75"><c s="49" r="A5"/><c s="53" r="B5"><v>3.0</v></c><c t="s" s="54" r="C5"><v>113</v></c><c s="53" r="D5"><v>3.0</v></c><c t="str" s="67" r="E5"><f ref="E5" t="array">SUM(IF(C$9:C$12=C5,1,0)*IF(E$9:F$12&lt;&gt;&quot;&quot;,1,0))</f><v>3</v></c></row><row customHeight="1" r="6" ht="15.75"><c s="48" r="A6"/><c t="s" s="50" r="B6"><v>114</v></c><c s="56" r="D6"/><c t="str" s="57" r="E6"><f ref="E6" t="array">SUM(D3:D5*E3:E5)</f><v>9</v></c></row><row customHeight="1" r="7" ht="15.75"><c s="48" r="A7"/><c s="48" r="C7"/><c s="48" r="D7"/><c s="48" r="E7"/><c s="48" r="F7"/><c s="48" r="G7"/></row><row customHeight="1" r="8" ht="13.5"><c s="48" r="A8"/><c s="48" r="C8"/><c s="48" r="D8"/><c s="48" r="E8"/><c s="48" r="F8"/><c s="48" r="G8"/></row><row customHeight="1" r="9" ht="15.0"><c s="48" r="A9"/><c t="s" s="61" r="B9"><v>115</v></c><c t="s" s="50" r="D9"><v>116</v></c><c t="s" s="61" r="E9"><v>117</v></c></row><row customHeight="1" r="10" ht="12.75"><c s="48" r="A10"/><c s="53" r="B10"><v>1.0</v></c><c t="s" s="63" r="C10"><v>118</v></c><c t="str" s="53" r="D10"><f>SUMIF(C$3:C$5,C10,D$3:D$5)</f><v>3</v></c><c t="s" s="64" r="E10"><v>119</v></c><c s="65" r="G10"/></row><row customHeight="1" r="11" ht="12.75"><c s="48" r="A11"/><c t="str" s="53" r="B11"><f>B10+1</f><v>2</v></c><c t="s" s="63" r="C11"><v>120</v></c><c t="str" s="53" r="D11"><f>SUMIF(C$3:C$5,C11,D$3:D$5)</f><v>3</v></c><c t="s" s="64" r="E11"><v>121</v></c><c s="65" r="G11"/></row><row customHeight="1" r="12" ht="12.75"><c s="48" r="A12"/><c t="str" s="53" r="B12"><f>B11+1</f><v>3</v></c><c t="s" s="63" r="C12"><v>122</v></c><c t="str" s="53" r="D12"><f>SUMIF(C$3:C$5,C12,D$3:D$5)</f><v>3</v></c><c t="s" s="64" r="E12"><v>123</v></c><c s="65" r="G12"/></row><row customHeight="1" r="13" ht="15.75"><c s="48" r="A13"/><c s="68" r="B13"/><c s="69" r="C13"/><c s="69" r="D13"/><c s="69" r="E13"/><c s="69" r="F13"/></row><row customHeight="1" r="14" ht="15.75"><c s="48" r="A14"/><c s="48" r="C14"/><c s="48" r="D14"/><c s="48" r="E14"/><c s="58" r="F14"/><c s="58" r="G14"/></row><row customHeight="1" r="15" ht="15.75"><c s="48" r="A15"/><c s="48" r="C15"/><c s="48" r="D15"/><c s="48" r="E15"/><c s="59" r="F15"/><c s="59" r="G15"/></row><row customHeight="1" r="16" ht="15.75"><c s="48" r="A16"/><c s="48" r="C16"/><c s="48" r="D16"/><c s="48" r="E16"/><c s="59" r="F16"/><c s="59" r="G16"/></row><row customHeight="1" r="17" ht="15.75"><c s="48" r="A17"/><c s="48" r="C17"/><c s="48" r="D17"/><c s="48" r="E17"/><c s="60" r="F17"/><c s="60" r="G17"/></row></sheetData><mergeCells count="7"><mergeCell ref="B6:C6"/><mergeCell ref="B2:C2"/><mergeCell ref="B9:C9"/><mergeCell ref="E9:F9"/><mergeCell ref="E10:F10"/><mergeCell ref="E11:F11"/><mergeCell ref="E12:F12"/></mergeCells><dataValidations><dataValidation showErrorMessage="1" sqref="C10" prompt=" - " type="list" showInputMessage="1"><formula1>$C$3:$C$5</formula1></dataValidation><dataValidation showErrorMessage="1" sqref="C11" prompt=" - " type="list" showInputMessage="1"><formula1>$C$3:$C$5</formula1></dataValidation><dataValidation showErrorMessage="1" sqref="C12" prompt=" - " type="list" showInputMessage="1"><formula1>$C$3:$C$5</formula1></dataValidation></dataValidations><drawing r:id="rId1"/></worksheet>
</file>