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260" windowHeight="13180" tabRatio="778"/>
  </bookViews>
  <sheets>
    <sheet name="Inv New Price 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6" l="1"/>
  <c r="P6" i="6"/>
  <c r="P5" i="6"/>
  <c r="P7" i="6"/>
  <c r="P8" i="6"/>
  <c r="P10" i="6"/>
  <c r="P11" i="6"/>
  <c r="P9" i="6"/>
  <c r="P12" i="6"/>
  <c r="G3" i="6"/>
  <c r="G6" i="6"/>
  <c r="G10" i="6"/>
  <c r="G5" i="6"/>
  <c r="G7" i="6"/>
  <c r="G8" i="6"/>
  <c r="F3" i="6"/>
  <c r="F6" i="6"/>
  <c r="F10" i="6"/>
  <c r="E3" i="6"/>
  <c r="E6" i="6"/>
  <c r="E5" i="6"/>
  <c r="E7" i="6"/>
  <c r="E8" i="6"/>
  <c r="F5" i="6"/>
  <c r="F7" i="6"/>
  <c r="F8" i="6"/>
  <c r="J6" i="6"/>
  <c r="J10" i="6"/>
  <c r="K3" i="6"/>
  <c r="K5" i="6"/>
  <c r="K7" i="6"/>
  <c r="K8" i="6"/>
  <c r="J5" i="6"/>
  <c r="J7" i="6"/>
  <c r="J8" i="6"/>
  <c r="D4" i="6"/>
  <c r="C4" i="6"/>
  <c r="M3" i="6"/>
  <c r="M6" i="6"/>
  <c r="M10" i="6"/>
  <c r="L3" i="6"/>
  <c r="L5" i="6"/>
  <c r="L7" i="6"/>
  <c r="L8" i="6"/>
  <c r="K6" i="6"/>
  <c r="I3" i="6"/>
  <c r="I6" i="6"/>
  <c r="H3" i="6"/>
  <c r="H6" i="6"/>
  <c r="H10" i="6"/>
  <c r="D3" i="6"/>
  <c r="C3" i="6"/>
  <c r="L6" i="6"/>
  <c r="M5" i="6"/>
  <c r="M7" i="6"/>
  <c r="M8" i="6"/>
  <c r="D6" i="6"/>
  <c r="D10" i="6"/>
  <c r="C5" i="6"/>
  <c r="C7" i="6"/>
  <c r="C8" i="6"/>
  <c r="C6" i="6"/>
  <c r="H5" i="6"/>
  <c r="H7" i="6"/>
  <c r="D5" i="6"/>
  <c r="D7" i="6"/>
  <c r="D8" i="6"/>
  <c r="I5" i="6"/>
  <c r="I7" i="6"/>
  <c r="I8" i="6"/>
  <c r="E10" i="6"/>
  <c r="N2" i="6"/>
  <c r="H8" i="6"/>
  <c r="H9" i="6"/>
  <c r="C9" i="6"/>
  <c r="L9" i="6"/>
  <c r="I9" i="6"/>
  <c r="E9" i="6"/>
  <c r="E11" i="6"/>
  <c r="E12" i="6"/>
  <c r="K9" i="6"/>
  <c r="I10" i="6"/>
  <c r="I11" i="6"/>
  <c r="I12" i="6"/>
  <c r="C10" i="6"/>
  <c r="C11" i="6"/>
  <c r="C12" i="6"/>
  <c r="M9" i="6"/>
  <c r="M11" i="6"/>
  <c r="M12" i="6"/>
  <c r="K10" i="6"/>
  <c r="H11" i="6"/>
  <c r="H12" i="6"/>
  <c r="D9" i="6"/>
  <c r="D11" i="6"/>
  <c r="D12" i="6"/>
  <c r="F9" i="6"/>
  <c r="F11" i="6"/>
  <c r="F12" i="6"/>
  <c r="J9" i="6"/>
  <c r="J11" i="6"/>
  <c r="J12" i="6"/>
  <c r="L10" i="6"/>
  <c r="G9" i="6"/>
  <c r="G11" i="6"/>
  <c r="G12" i="6"/>
  <c r="L11" i="6"/>
  <c r="L12" i="6"/>
  <c r="K11" i="6"/>
  <c r="K12" i="6"/>
</calcChain>
</file>

<file path=xl/sharedStrings.xml><?xml version="1.0" encoding="utf-8"?>
<sst xmlns="http://schemas.openxmlformats.org/spreadsheetml/2006/main" count="35" uniqueCount="34">
  <si>
    <t>COSTING</t>
  </si>
  <si>
    <t>Input Variables</t>
  </si>
  <si>
    <t xml:space="preserve">INV 3PH Synergy </t>
  </si>
  <si>
    <t>INDIVIDUAL Primary &amp; Secondary</t>
  </si>
  <si>
    <t>Current Exchange Rate
1$ = INR</t>
  </si>
  <si>
    <t>Model</t>
  </si>
  <si>
    <t>Available with Sunlit</t>
  </si>
  <si>
    <t>27.6 KVA</t>
  </si>
  <si>
    <t>55.2 KVA
(Prim+1 Sec)</t>
  </si>
  <si>
    <t>82.8 KVA
(Prim+2 Sec)</t>
  </si>
  <si>
    <t>Secondary
Unit</t>
  </si>
  <si>
    <t>55.2 KVA
Primary</t>
  </si>
  <si>
    <t>82.8 KVA
Primary</t>
  </si>
  <si>
    <t>Units</t>
  </si>
  <si>
    <t>Default 1</t>
  </si>
  <si>
    <t>Cost $</t>
  </si>
  <si>
    <t>From SE price list</t>
  </si>
  <si>
    <t>USD-INR Exchange Rate(CUSTOMS)</t>
  </si>
  <si>
    <t>USD-INR Exchange Rate(SE)</t>
  </si>
  <si>
    <t>Customs duty
(On Cost INR)</t>
  </si>
  <si>
    <t>Social Welfare Surcharge
(On Customs duty)</t>
  </si>
  <si>
    <t xml:space="preserve">IGST </t>
  </si>
  <si>
    <t xml:space="preserve">Transportation &amp; Bank charge
</t>
  </si>
  <si>
    <t>LANDED COST</t>
  </si>
  <si>
    <t>Total of above</t>
  </si>
  <si>
    <t>ROUNDUP COST</t>
  </si>
  <si>
    <t>To nearest decimal</t>
  </si>
  <si>
    <t>RSD</t>
  </si>
  <si>
    <t>100 kw</t>
  </si>
  <si>
    <t>100 KE</t>
  </si>
  <si>
    <t>66.6 KW</t>
  </si>
  <si>
    <t>33.3 KW</t>
  </si>
  <si>
    <t>100 kw ( DC SWITCH</t>
  </si>
  <si>
    <t>If USD-SE rate is taken for landing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</si>
</sst>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 * #,##0.00_ ;_ * \-#,##0.00_ ;_ * &quot;-&quot;??_ ;_ @_ "/>
  </numFmts>
  <fonts count="16" x14ac:knownFonts="1">
    <font>
      <sz val="11"/>
      <color rgb="FF000000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434343"/>
      <name val="Calibri"/>
      <family val="2"/>
    </font>
    <font>
      <sz val="11"/>
      <color rgb="FF000000"/>
      <name val="Inconsolata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B0B"/>
        <bgColor rgb="FFFFCB0B"/>
      </patternFill>
    </fill>
    <fill>
      <patternFill patternType="solid">
        <fgColor rgb="FFB7B7B7"/>
        <bgColor rgb="FFB7B7B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FF0000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CB0B"/>
      </left>
      <right/>
      <top style="medium">
        <color rgb="FFFFCB0B"/>
      </top>
      <bottom style="medium">
        <color rgb="FFFFCB0B"/>
      </bottom>
      <diagonal/>
    </border>
    <border>
      <left/>
      <right/>
      <top style="medium">
        <color rgb="FFFFCB0B"/>
      </top>
      <bottom style="medium">
        <color rgb="FFFFCB0B"/>
      </bottom>
      <diagonal/>
    </border>
    <border>
      <left/>
      <right style="medium">
        <color rgb="FFFFCB0B"/>
      </right>
      <top style="medium">
        <color rgb="FFFFCB0B"/>
      </top>
      <bottom style="medium">
        <color rgb="FFFFCB0B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FFCB0B"/>
      </left>
      <right style="medium">
        <color rgb="FFFFCB0B"/>
      </right>
      <top style="medium">
        <color rgb="FFFFCB0B"/>
      </top>
      <bottom style="medium">
        <color rgb="FFFFCB0B"/>
      </bottom>
      <diagonal/>
    </border>
    <border>
      <left style="medium">
        <color rgb="FFFFCB0B"/>
      </left>
      <right style="medium">
        <color rgb="FFFFCB0B"/>
      </right>
      <top style="medium">
        <color rgb="FFFFCB0B"/>
      </top>
      <bottom/>
      <diagonal/>
    </border>
    <border>
      <left/>
      <right/>
      <top/>
      <bottom/>
      <diagonal/>
    </border>
    <border>
      <left style="medium">
        <color rgb="FFFFCB0B"/>
      </left>
      <right/>
      <top/>
      <bottom/>
      <diagonal/>
    </border>
  </borders>
  <cellStyleXfs count="4">
    <xf numFmtId="0" fontId="0" fillId="0" borderId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0" xfId="0" applyFont="1"/>
    <xf numFmtId="0" fontId="1" fillId="3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9" xfId="0" applyFont="1" applyBorder="1"/>
    <xf numFmtId="0" fontId="1" fillId="0" borderId="2" xfId="0" applyFont="1" applyBorder="1"/>
    <xf numFmtId="0" fontId="1" fillId="0" borderId="10" xfId="0" applyFont="1" applyBorder="1"/>
    <xf numFmtId="0" fontId="7" fillId="0" borderId="1" xfId="0" applyFont="1" applyBorder="1" applyAlignment="1"/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/>
    <xf numFmtId="9" fontId="7" fillId="3" borderId="1" xfId="0" applyNumberFormat="1" applyFont="1" applyFill="1" applyBorder="1" applyAlignment="1">
      <alignment horizontal="left"/>
    </xf>
    <xf numFmtId="2" fontId="6" fillId="0" borderId="1" xfId="0" applyNumberFormat="1" applyFont="1" applyBorder="1"/>
    <xf numFmtId="2" fontId="6" fillId="0" borderId="9" xfId="0" applyNumberFormat="1" applyFont="1" applyBorder="1"/>
    <xf numFmtId="0" fontId="8" fillId="0" borderId="1" xfId="0" applyFont="1" applyBorder="1" applyAlignment="1"/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9" fillId="2" borderId="1" xfId="0" applyFont="1" applyFill="1" applyBorder="1"/>
    <xf numFmtId="0" fontId="9" fillId="2" borderId="2" xfId="0" applyFont="1" applyFill="1" applyBorder="1"/>
    <xf numFmtId="0" fontId="9" fillId="0" borderId="9" xfId="0" applyFont="1" applyBorder="1"/>
    <xf numFmtId="0" fontId="1" fillId="0" borderId="0" xfId="0" applyFont="1"/>
    <xf numFmtId="0" fontId="1" fillId="3" borderId="0" xfId="0" applyFont="1" applyFill="1"/>
    <xf numFmtId="165" fontId="0" fillId="0" borderId="0" xfId="0" applyNumberFormat="1" applyFont="1"/>
    <xf numFmtId="0" fontId="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/>
    <xf numFmtId="0" fontId="1" fillId="0" borderId="0" xfId="0" applyFont="1" applyAlignment="1">
      <alignment wrapText="1"/>
    </xf>
    <xf numFmtId="2" fontId="11" fillId="0" borderId="0" xfId="0" applyNumberFormat="1" applyFont="1"/>
    <xf numFmtId="0" fontId="8" fillId="0" borderId="0" xfId="0" applyFont="1"/>
    <xf numFmtId="2" fontId="10" fillId="0" borderId="0" xfId="0" applyNumberFormat="1" applyFont="1"/>
    <xf numFmtId="0" fontId="9" fillId="0" borderId="0" xfId="0" applyFont="1"/>
    <xf numFmtId="0" fontId="0" fillId="0" borderId="0" xfId="0" applyFont="1" applyAlignment="1"/>
    <xf numFmtId="165" fontId="9" fillId="0" borderId="0" xfId="1" applyFont="1"/>
    <xf numFmtId="2" fontId="6" fillId="0" borderId="2" xfId="0" applyNumberFormat="1" applyFont="1" applyBorder="1"/>
    <xf numFmtId="10" fontId="7" fillId="3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1" xfId="0" applyFont="1" applyBorder="1"/>
    <xf numFmtId="0" fontId="4" fillId="3" borderId="1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2" fontId="6" fillId="5" borderId="1" xfId="0" applyNumberFormat="1" applyFont="1" applyFill="1" applyBorder="1"/>
    <xf numFmtId="2" fontId="6" fillId="5" borderId="2" xfId="0" applyNumberFormat="1" applyFont="1" applyFill="1" applyBorder="1"/>
    <xf numFmtId="2" fontId="6" fillId="6" borderId="9" xfId="0" applyNumberFormat="1" applyFont="1" applyFill="1" applyBorder="1"/>
    <xf numFmtId="0" fontId="6" fillId="6" borderId="9" xfId="0" applyFont="1" applyFill="1" applyBorder="1"/>
    <xf numFmtId="0" fontId="0" fillId="6" borderId="0" xfId="0" applyFont="1" applyFill="1"/>
    <xf numFmtId="0" fontId="0" fillId="6" borderId="0" xfId="0" applyFont="1" applyFill="1" applyAlignment="1"/>
    <xf numFmtId="2" fontId="6" fillId="0" borderId="1" xfId="0" applyNumberFormat="1" applyFont="1" applyFill="1" applyBorder="1"/>
    <xf numFmtId="2" fontId="6" fillId="4" borderId="1" xfId="0" applyNumberFormat="1" applyFont="1" applyFill="1" applyBorder="1"/>
    <xf numFmtId="0" fontId="0" fillId="0" borderId="0" xfId="0" applyAlignment="1">
      <alignment wrapText="1"/>
    </xf>
    <xf numFmtId="9" fontId="7" fillId="3" borderId="1" xfId="1" applyNumberFormat="1" applyFont="1" applyFill="1" applyBorder="1" applyAlignment="1">
      <alignment horizontal="left"/>
    </xf>
    <xf numFmtId="165" fontId="15" fillId="0" borderId="1" xfId="0" applyNumberFormat="1" applyFont="1" applyBorder="1"/>
    <xf numFmtId="165" fontId="15" fillId="0" borderId="2" xfId="0" applyNumberFormat="1" applyFont="1" applyBorder="1"/>
    <xf numFmtId="2" fontId="15" fillId="0" borderId="9" xfId="0" applyNumberFormat="1" applyFont="1" applyBorder="1"/>
    <xf numFmtId="165" fontId="15" fillId="0" borderId="9" xfId="0" applyNumberFormat="1" applyFont="1" applyBorder="1"/>
    <xf numFmtId="0" fontId="15" fillId="0" borderId="0" xfId="0" applyFont="1"/>
    <xf numFmtId="0" fontId="0" fillId="0" borderId="0" xfId="0" applyFont="1" applyFill="1" applyAlignment="1"/>
    <xf numFmtId="0" fontId="1" fillId="0" borderId="0" xfId="0" applyFont="1" applyAlignment="1">
      <alignment horizontal="center"/>
    </xf>
    <xf numFmtId="0" fontId="1" fillId="2" borderId="7" xfId="0" applyFont="1" applyFill="1" applyBorder="1" applyAlignment="1"/>
    <xf numFmtId="0" fontId="2" fillId="0" borderId="8" xfId="0" applyFont="1" applyBorder="1"/>
    <xf numFmtId="0" fontId="5" fillId="3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3"/>
  <sheetViews>
    <sheetView tabSelected="1" zoomScale="160" zoomScaleNormal="160" zoomScalePageLayoutView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baseColWidth="10" defaultColWidth="14.5" defaultRowHeight="15" customHeight="1" x14ac:dyDescent="0"/>
  <cols>
    <col min="1" max="1" width="39.1640625" style="43" bestFit="1" customWidth="1"/>
    <col min="2" max="2" width="18" style="43" customWidth="1"/>
    <col min="3" max="3" width="14.6640625" style="43" hidden="1" customWidth="1"/>
    <col min="4" max="6" width="15" style="43" hidden="1" customWidth="1"/>
    <col min="7" max="7" width="17.6640625" style="43" hidden="1" customWidth="1"/>
    <col min="8" max="8" width="16.5" style="43" hidden="1" customWidth="1"/>
    <col min="9" max="9" width="15.1640625" style="43" hidden="1" customWidth="1"/>
    <col min="10" max="13" width="14.6640625" style="43" hidden="1" customWidth="1"/>
    <col min="14" max="14" width="14.5" style="43" hidden="1" customWidth="1"/>
    <col min="15" max="15" width="10.1640625" style="43" hidden="1" customWidth="1"/>
    <col min="16" max="16" width="15" style="43" customWidth="1"/>
    <col min="17" max="19" width="14.5" style="69"/>
    <col min="20" max="16384" width="14.5" style="43"/>
  </cols>
  <sheetData>
    <row r="1" spans="1:19" ht="44" thickTop="1" thickBot="1">
      <c r="A1" s="1" t="s">
        <v>0</v>
      </c>
      <c r="B1" s="2" t="s">
        <v>1</v>
      </c>
      <c r="C1" s="74" t="s">
        <v>2</v>
      </c>
      <c r="D1" s="75"/>
      <c r="E1" s="48"/>
      <c r="F1" s="48"/>
      <c r="G1" s="48"/>
      <c r="H1" s="76" t="s">
        <v>3</v>
      </c>
      <c r="I1" s="77"/>
      <c r="J1" s="78"/>
      <c r="K1" s="79" t="s">
        <v>27</v>
      </c>
      <c r="L1" s="80"/>
      <c r="M1" s="80"/>
      <c r="N1" s="71" t="s">
        <v>4</v>
      </c>
      <c r="O1" s="72"/>
      <c r="P1" s="62" t="s">
        <v>33</v>
      </c>
    </row>
    <row r="2" spans="1:19" ht="17" thickTop="1" thickBot="1">
      <c r="A2" s="4" t="s">
        <v>5</v>
      </c>
      <c r="B2" s="5" t="s">
        <v>6</v>
      </c>
      <c r="C2" s="7" t="s">
        <v>8</v>
      </c>
      <c r="D2" s="8" t="s">
        <v>9</v>
      </c>
      <c r="E2" s="49" t="s">
        <v>30</v>
      </c>
      <c r="F2" s="49" t="s">
        <v>28</v>
      </c>
      <c r="G2" s="49" t="s">
        <v>32</v>
      </c>
      <c r="H2" s="9" t="s">
        <v>10</v>
      </c>
      <c r="I2" s="9" t="s">
        <v>11</v>
      </c>
      <c r="J2" s="9" t="s">
        <v>12</v>
      </c>
      <c r="K2" s="6" t="s">
        <v>30</v>
      </c>
      <c r="L2" s="50" t="s">
        <v>29</v>
      </c>
      <c r="M2" s="6" t="s">
        <v>7</v>
      </c>
      <c r="N2" s="73">
        <f ca="1">IFERROR(__xludf.DUMMYFUNCTION("GoogleFinance(""CURRENCY:USDINR"")"),75.475)</f>
        <v>75.474999999999994</v>
      </c>
      <c r="O2" s="72"/>
      <c r="P2" s="6" t="s">
        <v>31</v>
      </c>
    </row>
    <row r="3" spans="1:19" thickBot="1">
      <c r="A3" s="10" t="s">
        <v>13</v>
      </c>
      <c r="B3" s="5" t="s">
        <v>14</v>
      </c>
      <c r="C3" s="11">
        <f t="shared" ref="C3:M3" si="0">1</f>
        <v>1</v>
      </c>
      <c r="D3" s="12">
        <f t="shared" si="0"/>
        <v>1</v>
      </c>
      <c r="E3" s="12">
        <f t="shared" si="0"/>
        <v>1</v>
      </c>
      <c r="F3" s="12">
        <f t="shared" si="0"/>
        <v>1</v>
      </c>
      <c r="G3" s="12">
        <f t="shared" si="0"/>
        <v>1</v>
      </c>
      <c r="H3" s="13">
        <f t="shared" si="0"/>
        <v>1</v>
      </c>
      <c r="I3" s="13">
        <f t="shared" si="0"/>
        <v>1</v>
      </c>
      <c r="J3" s="13">
        <v>1</v>
      </c>
      <c r="K3" s="11">
        <f t="shared" si="0"/>
        <v>1</v>
      </c>
      <c r="L3" s="12">
        <f t="shared" si="0"/>
        <v>1</v>
      </c>
      <c r="M3" s="11">
        <f t="shared" si="0"/>
        <v>1</v>
      </c>
      <c r="N3" s="3"/>
      <c r="O3" s="3"/>
      <c r="P3" s="11">
        <f t="shared" ref="P3" si="1">1</f>
        <v>1</v>
      </c>
    </row>
    <row r="4" spans="1:19" thickBot="1">
      <c r="A4" s="10" t="s">
        <v>15</v>
      </c>
      <c r="B4" s="5" t="s">
        <v>16</v>
      </c>
      <c r="C4" s="10">
        <f>I4+H4</f>
        <v>1896.12</v>
      </c>
      <c r="D4" s="14">
        <f>J4+H4*2</f>
        <v>2810.6</v>
      </c>
      <c r="E4" s="14">
        <v>2164.7600000000002</v>
      </c>
      <c r="F4" s="14">
        <v>3026</v>
      </c>
      <c r="G4" s="14">
        <v>3152.84</v>
      </c>
      <c r="H4" s="15">
        <v>708.4</v>
      </c>
      <c r="I4" s="15">
        <v>1187.72</v>
      </c>
      <c r="J4" s="15">
        <v>1393.8</v>
      </c>
      <c r="K4" s="10">
        <v>2202.48</v>
      </c>
      <c r="L4" s="14">
        <v>3082.46</v>
      </c>
      <c r="M4" s="10"/>
      <c r="N4" s="3"/>
      <c r="O4" s="3"/>
      <c r="P4" s="10">
        <v>1166.56</v>
      </c>
    </row>
    <row r="5" spans="1:19" thickBot="1">
      <c r="A5" s="16" t="s">
        <v>17</v>
      </c>
      <c r="B5" s="17">
        <v>75</v>
      </c>
      <c r="C5" s="20">
        <f t="shared" ref="C5:J5" si="2">C3*C4*$B$5</f>
        <v>142209</v>
      </c>
      <c r="D5" s="45">
        <f t="shared" si="2"/>
        <v>210795</v>
      </c>
      <c r="E5" s="45">
        <f t="shared" ref="E5:F5" si="3">E3*E4*$B$5</f>
        <v>162357.00000000003</v>
      </c>
      <c r="F5" s="45">
        <f t="shared" si="3"/>
        <v>226950</v>
      </c>
      <c r="G5" s="45">
        <f t="shared" ref="G5" si="4">G3*G4*$B$5</f>
        <v>236463</v>
      </c>
      <c r="H5" s="21">
        <f t="shared" si="2"/>
        <v>53130</v>
      </c>
      <c r="I5" s="13">
        <f t="shared" si="2"/>
        <v>89079</v>
      </c>
      <c r="J5" s="13">
        <f t="shared" si="2"/>
        <v>104535</v>
      </c>
      <c r="K5" s="20">
        <f>K3*K4*$B$5</f>
        <v>165186</v>
      </c>
      <c r="L5" s="45">
        <f>L3*L4*$B$5</f>
        <v>231184.5</v>
      </c>
      <c r="M5" s="20">
        <f>M3*M4*$B$5</f>
        <v>0</v>
      </c>
      <c r="N5" s="3"/>
      <c r="O5" s="3"/>
      <c r="P5" s="60">
        <f t="shared" ref="P5" si="5">P3*P4*$B$5</f>
        <v>87492</v>
      </c>
    </row>
    <row r="6" spans="1:19" s="59" customFormat="1" thickBot="1">
      <c r="A6" s="52" t="s">
        <v>18</v>
      </c>
      <c r="B6" s="53">
        <v>74.44</v>
      </c>
      <c r="C6" s="54">
        <f t="shared" ref="C6:J6" si="6">C3*C4*$B$6</f>
        <v>141147.1728</v>
      </c>
      <c r="D6" s="55">
        <f t="shared" si="6"/>
        <v>209221.06399999998</v>
      </c>
      <c r="E6" s="55">
        <f t="shared" ref="E6:F6" si="7">E3*E4*$B$6</f>
        <v>161144.73440000002</v>
      </c>
      <c r="F6" s="55">
        <f t="shared" si="7"/>
        <v>225255.44</v>
      </c>
      <c r="G6" s="55">
        <f t="shared" ref="G6" si="8">G3*G4*$B$6</f>
        <v>234697.40960000001</v>
      </c>
      <c r="H6" s="56">
        <f t="shared" si="6"/>
        <v>52733.295999999995</v>
      </c>
      <c r="I6" s="57">
        <f t="shared" si="6"/>
        <v>88413.876799999998</v>
      </c>
      <c r="J6" s="57">
        <f t="shared" si="6"/>
        <v>103754.47199999999</v>
      </c>
      <c r="K6" s="54">
        <f>K3*K4*$B$6</f>
        <v>163952.61119999998</v>
      </c>
      <c r="L6" s="55">
        <f>L3*L4*$B$6</f>
        <v>229458.3224</v>
      </c>
      <c r="M6" s="54">
        <f>M3*M4*$B$6</f>
        <v>0</v>
      </c>
      <c r="N6" s="58"/>
      <c r="O6" s="58"/>
      <c r="P6" s="61">
        <f t="shared" ref="P6" si="9">P3*P4*$B$6</f>
        <v>86838.7264</v>
      </c>
      <c r="Q6" s="69"/>
      <c r="R6" s="69"/>
      <c r="S6" s="69"/>
    </row>
    <row r="7" spans="1:19" thickBot="1">
      <c r="A7" s="18" t="s">
        <v>19</v>
      </c>
      <c r="B7" s="19">
        <v>0.1</v>
      </c>
      <c r="C7" s="20">
        <f t="shared" ref="C7:J7" si="10">C5*$B$7</f>
        <v>14220.900000000001</v>
      </c>
      <c r="D7" s="45">
        <f t="shared" si="10"/>
        <v>21079.5</v>
      </c>
      <c r="E7" s="45">
        <f t="shared" ref="E7:F7" si="11">E5*$B$7</f>
        <v>16235.700000000004</v>
      </c>
      <c r="F7" s="45">
        <f t="shared" si="11"/>
        <v>22695</v>
      </c>
      <c r="G7" s="45">
        <f t="shared" ref="G7" si="12">G5*$B$7</f>
        <v>23646.300000000003</v>
      </c>
      <c r="H7" s="21">
        <f t="shared" si="10"/>
        <v>5313</v>
      </c>
      <c r="I7" s="13">
        <f t="shared" si="10"/>
        <v>8907.9</v>
      </c>
      <c r="J7" s="13">
        <f t="shared" si="10"/>
        <v>10453.5</v>
      </c>
      <c r="K7" s="20">
        <f>K5*$B$7</f>
        <v>16518.600000000002</v>
      </c>
      <c r="L7" s="45">
        <f>L5*$B$7</f>
        <v>23118.45</v>
      </c>
      <c r="M7" s="20">
        <f>M5*$B$7</f>
        <v>0</v>
      </c>
      <c r="N7" s="3"/>
      <c r="O7" s="3"/>
      <c r="P7" s="61">
        <f t="shared" ref="P7" si="13">P5*$B$7</f>
        <v>8749.2000000000007</v>
      </c>
    </row>
    <row r="8" spans="1:19" thickBot="1">
      <c r="A8" s="18" t="s">
        <v>20</v>
      </c>
      <c r="B8" s="63">
        <v>0.1</v>
      </c>
      <c r="C8" s="20">
        <f t="shared" ref="C8:J8" si="14">C7*$B$8</f>
        <v>1422.0900000000001</v>
      </c>
      <c r="D8" s="45">
        <f t="shared" si="14"/>
        <v>2107.9500000000003</v>
      </c>
      <c r="E8" s="45">
        <f t="shared" ref="E8:F8" si="15">E7*$B$8</f>
        <v>1623.5700000000006</v>
      </c>
      <c r="F8" s="45">
        <f t="shared" si="15"/>
        <v>2269.5</v>
      </c>
      <c r="G8" s="45">
        <f t="shared" ref="G8" si="16">G7*$B$8</f>
        <v>2364.6300000000006</v>
      </c>
      <c r="H8" s="21">
        <f t="shared" si="14"/>
        <v>531.30000000000007</v>
      </c>
      <c r="I8" s="13">
        <f t="shared" si="14"/>
        <v>890.79</v>
      </c>
      <c r="J8" s="13">
        <f t="shared" si="14"/>
        <v>1045.3500000000001</v>
      </c>
      <c r="K8" s="20">
        <f>K7*$B$8</f>
        <v>1651.8600000000004</v>
      </c>
      <c r="L8" s="45">
        <f>L7*$B$8</f>
        <v>2311.8450000000003</v>
      </c>
      <c r="M8" s="20">
        <f>M7*$B$8</f>
        <v>0</v>
      </c>
      <c r="N8" s="3"/>
      <c r="O8" s="3"/>
      <c r="P8" s="61">
        <f t="shared" ref="P8" si="17">P7*$B$8</f>
        <v>874.92000000000007</v>
      </c>
    </row>
    <row r="9" spans="1:19" thickBot="1">
      <c r="A9" s="18" t="s">
        <v>21</v>
      </c>
      <c r="B9" s="19">
        <v>0.12</v>
      </c>
      <c r="C9" s="20">
        <f t="shared" ref="C9:J9" si="18">SUM(C6:C8)*$B$9</f>
        <v>18814.819535999999</v>
      </c>
      <c r="D9" s="20">
        <f t="shared" si="18"/>
        <v>27889.021679999998</v>
      </c>
      <c r="E9" s="20">
        <f t="shared" ref="E9:F9" si="19">SUM(E6:E8)*$B$9</f>
        <v>21480.480528000004</v>
      </c>
      <c r="F9" s="20">
        <f t="shared" si="19"/>
        <v>30026.392799999998</v>
      </c>
      <c r="G9" s="20">
        <f t="shared" ref="G9" si="20">SUM(G6:G8)*$B$9</f>
        <v>31285.000752</v>
      </c>
      <c r="H9" s="21">
        <f t="shared" si="18"/>
        <v>7029.3115199999993</v>
      </c>
      <c r="I9" s="21">
        <f t="shared" si="18"/>
        <v>11785.508015999998</v>
      </c>
      <c r="J9" s="21">
        <f t="shared" si="18"/>
        <v>13830.398639999999</v>
      </c>
      <c r="K9" s="20">
        <f>SUM(K6:K8)*$B$9</f>
        <v>21854.768543999995</v>
      </c>
      <c r="L9" s="20">
        <f>SUM(L6:L8)*$B$9</f>
        <v>30586.634088000003</v>
      </c>
      <c r="M9" s="20">
        <f>SUM(M6:M8)*$B$9</f>
        <v>0</v>
      </c>
      <c r="N9" s="3"/>
      <c r="O9" s="3"/>
      <c r="P9" s="61">
        <f>(+P5+P7+P8)*B9</f>
        <v>11653.934399999998</v>
      </c>
    </row>
    <row r="10" spans="1:19" thickBot="1">
      <c r="A10" s="22" t="s">
        <v>22</v>
      </c>
      <c r="B10" s="46">
        <v>4.4999999999999997E-3</v>
      </c>
      <c r="C10" s="20">
        <f t="shared" ref="C10:J10" si="21">C6*$B$10</f>
        <v>635.16227759999992</v>
      </c>
      <c r="D10" s="45">
        <f t="shared" si="21"/>
        <v>941.49478799999986</v>
      </c>
      <c r="E10" s="45">
        <f t="shared" ref="E10:F10" si="22">E6*$B$10</f>
        <v>725.15130480000005</v>
      </c>
      <c r="F10" s="45">
        <f t="shared" si="22"/>
        <v>1013.6494799999999</v>
      </c>
      <c r="G10" s="45">
        <f t="shared" ref="G10" si="23">G6*$B$10</f>
        <v>1056.1383432</v>
      </c>
      <c r="H10" s="21">
        <f t="shared" si="21"/>
        <v>237.29983199999995</v>
      </c>
      <c r="I10" s="13">
        <f t="shared" si="21"/>
        <v>397.86244559999994</v>
      </c>
      <c r="J10" s="13">
        <f t="shared" si="21"/>
        <v>466.89512399999995</v>
      </c>
      <c r="K10" s="20">
        <f>K6*$B$10</f>
        <v>737.78675039999985</v>
      </c>
      <c r="L10" s="45">
        <f>L6*$B$10</f>
        <v>1032.5624507999999</v>
      </c>
      <c r="M10" s="20">
        <f>M6*$B$10</f>
        <v>0</v>
      </c>
      <c r="N10" s="3"/>
      <c r="O10" s="3"/>
      <c r="P10" s="20">
        <f t="shared" ref="P10" si="24">P6*$B$10</f>
        <v>390.77426879999996</v>
      </c>
    </row>
    <row r="11" spans="1:19" thickBot="1">
      <c r="A11" s="10" t="s">
        <v>23</v>
      </c>
      <c r="B11" s="23" t="s">
        <v>24</v>
      </c>
      <c r="C11" s="64">
        <f t="shared" ref="C11:J11" si="25">SUM(C6:C9)-C9+C10</f>
        <v>157425.32507759999</v>
      </c>
      <c r="D11" s="65">
        <f t="shared" si="25"/>
        <v>233350.00878800001</v>
      </c>
      <c r="E11" s="65">
        <f t="shared" ref="E11:F11" si="26">SUM(E6:E9)-E9+E10</f>
        <v>179729.15570480004</v>
      </c>
      <c r="F11" s="65">
        <f t="shared" si="26"/>
        <v>251233.58947999997</v>
      </c>
      <c r="G11" s="65">
        <f t="shared" ref="G11" si="27">SUM(G6:G9)-G9+G10</f>
        <v>261764.47794320004</v>
      </c>
      <c r="H11" s="66">
        <f t="shared" si="25"/>
        <v>58814.895831999987</v>
      </c>
      <c r="I11" s="67">
        <f t="shared" si="25"/>
        <v>98610.429245599982</v>
      </c>
      <c r="J11" s="67">
        <f t="shared" si="25"/>
        <v>115720.217124</v>
      </c>
      <c r="K11" s="64">
        <f>SUM(K6:K9)-K9+K10</f>
        <v>182860.85795039998</v>
      </c>
      <c r="L11" s="65">
        <f>SUM(L6:L9)-L9+L10</f>
        <v>255921.17985080005</v>
      </c>
      <c r="M11" s="64">
        <f>SUM(M6:M9)-M9+M10</f>
        <v>0</v>
      </c>
      <c r="N11" s="68"/>
      <c r="O11" s="68"/>
      <c r="P11" s="64">
        <f>+P6+P7+P8+P10</f>
        <v>96853.620668799995</v>
      </c>
    </row>
    <row r="12" spans="1:19" thickBot="1">
      <c r="A12" s="24" t="s">
        <v>25</v>
      </c>
      <c r="B12" s="23" t="s">
        <v>26</v>
      </c>
      <c r="C12" s="25">
        <f t="shared" ref="C12:J12" si="28">ROUNDUP(C11,0)</f>
        <v>157426</v>
      </c>
      <c r="D12" s="26">
        <f t="shared" si="28"/>
        <v>233351</v>
      </c>
      <c r="E12" s="26">
        <f t="shared" ref="E12:F12" si="29">ROUNDUP(E11,0)</f>
        <v>179730</v>
      </c>
      <c r="F12" s="26">
        <f t="shared" si="29"/>
        <v>251234</v>
      </c>
      <c r="G12" s="26">
        <f t="shared" ref="G12" si="30">ROUNDUP(G11,0)</f>
        <v>261765</v>
      </c>
      <c r="H12" s="27">
        <f t="shared" si="28"/>
        <v>58815</v>
      </c>
      <c r="I12" s="27">
        <f t="shared" si="28"/>
        <v>98611</v>
      </c>
      <c r="J12" s="27">
        <f t="shared" si="28"/>
        <v>115721</v>
      </c>
      <c r="K12" s="25">
        <f>ROUNDUP(K11,0)</f>
        <v>182861</v>
      </c>
      <c r="L12" s="26">
        <f>ROUNDUP(L11,0)</f>
        <v>255922</v>
      </c>
      <c r="M12" s="25">
        <f>ROUNDUP(M11,0)</f>
        <v>0</v>
      </c>
      <c r="N12" s="3"/>
      <c r="O12" s="3"/>
      <c r="P12" s="25">
        <f t="shared" ref="P12" si="31">ROUNDUP(P11,0)</f>
        <v>96854</v>
      </c>
    </row>
    <row r="13" spans="1:19" ht="14">
      <c r="A13" s="28"/>
      <c r="B13" s="2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9" ht="14">
      <c r="A14" s="28"/>
      <c r="B14" s="29"/>
      <c r="C14" s="3"/>
      <c r="D14" s="3"/>
      <c r="E14" s="3"/>
      <c r="F14" s="3"/>
      <c r="G14" s="3"/>
      <c r="H14" s="44"/>
      <c r="I14" s="44"/>
      <c r="J14" s="44"/>
      <c r="K14" s="44"/>
      <c r="L14" s="44"/>
      <c r="M14" s="44"/>
      <c r="N14" s="3"/>
      <c r="O14" s="3"/>
      <c r="P14" s="3"/>
    </row>
    <row r="15" spans="1:19" ht="15.75" customHeight="1">
      <c r="O15" s="3"/>
    </row>
    <row r="16" spans="1:19" ht="15.75" customHeight="1">
      <c r="O16" s="3"/>
    </row>
    <row r="17" spans="15:15" ht="15.75" customHeight="1">
      <c r="O17" s="30"/>
    </row>
    <row r="18" spans="15:15" ht="15.75" customHeight="1">
      <c r="O18" s="30"/>
    </row>
    <row r="19" spans="15:15" ht="15.75" customHeight="1">
      <c r="O19" s="30"/>
    </row>
    <row r="20" spans="15:15" ht="15.75" customHeight="1">
      <c r="O20" s="30"/>
    </row>
    <row r="21" spans="15:15" ht="15.75" customHeight="1">
      <c r="O21" s="30"/>
    </row>
    <row r="22" spans="15:15" ht="15.75" customHeight="1">
      <c r="O22" s="3"/>
    </row>
    <row r="23" spans="15:15" ht="15.75" customHeight="1">
      <c r="O23" s="3"/>
    </row>
    <row r="24" spans="15:15" ht="15.75" customHeight="1">
      <c r="O24" s="3"/>
    </row>
    <row r="25" spans="15:15" ht="15.75" customHeight="1">
      <c r="O25" s="3"/>
    </row>
    <row r="26" spans="15:15" ht="15.75" customHeight="1">
      <c r="O26" s="3"/>
    </row>
    <row r="27" spans="15:15" ht="15.75" customHeight="1">
      <c r="O27" s="3"/>
    </row>
    <row r="28" spans="15:15" ht="15.75" customHeight="1">
      <c r="O28" s="3"/>
    </row>
    <row r="29" spans="15:15" ht="15.75" customHeight="1">
      <c r="O29" s="3"/>
    </row>
    <row r="30" spans="15:15" ht="15.75" customHeight="1">
      <c r="O30" s="3"/>
    </row>
    <row r="31" spans="15:15" ht="15.75" customHeight="1">
      <c r="O31" s="3"/>
    </row>
    <row r="32" spans="15:15" ht="15.75" customHeight="1">
      <c r="O32" s="3"/>
    </row>
    <row r="33" spans="15:15" ht="15.75" customHeight="1">
      <c r="O33" s="3"/>
    </row>
    <row r="34" spans="15:15" ht="15.75" customHeight="1">
      <c r="O34" s="3"/>
    </row>
    <row r="35" spans="15:15" ht="15.75" customHeight="1">
      <c r="O35" s="3"/>
    </row>
    <row r="36" spans="15:15" ht="15.75" customHeight="1">
      <c r="O36" s="3"/>
    </row>
    <row r="37" spans="15:15" ht="15.75" customHeight="1">
      <c r="O37" s="3"/>
    </row>
    <row r="38" spans="15:15" ht="15.75" customHeight="1">
      <c r="O38" s="3"/>
    </row>
    <row r="39" spans="15:15" ht="15.75" customHeight="1">
      <c r="O39" s="3"/>
    </row>
    <row r="40" spans="15:15" ht="15.75" customHeight="1">
      <c r="O40" s="3"/>
    </row>
    <row r="41" spans="15:15" ht="15.75" customHeight="1">
      <c r="O41" s="3"/>
    </row>
    <row r="42" spans="15:15" ht="15.75" customHeight="1">
      <c r="O42" s="3"/>
    </row>
    <row r="43" spans="15:15" ht="15.75" customHeight="1">
      <c r="O43" s="3"/>
    </row>
    <row r="44" spans="15:15" ht="15.75" customHeight="1">
      <c r="O44" s="3"/>
    </row>
    <row r="45" spans="15:15" ht="15.75" customHeight="1">
      <c r="O45" s="3"/>
    </row>
    <row r="46" spans="15:15" ht="15.75" customHeight="1">
      <c r="O46" s="3"/>
    </row>
    <row r="47" spans="15:15" ht="15.75" customHeight="1">
      <c r="O47" s="3"/>
    </row>
    <row r="48" spans="15:15" ht="15.75" customHeight="1">
      <c r="O48" s="3"/>
    </row>
    <row r="49" spans="1:16" ht="15.75" customHeight="1">
      <c r="O49" s="3"/>
    </row>
    <row r="50" spans="1:16" ht="15.75" customHeight="1">
      <c r="O50" s="3"/>
    </row>
    <row r="51" spans="1:16" ht="15.75" customHeight="1">
      <c r="O51" s="3"/>
    </row>
    <row r="52" spans="1:16" ht="15.75" customHeight="1">
      <c r="O52" s="3"/>
    </row>
    <row r="53" spans="1:16" ht="15.75" customHeight="1">
      <c r="O53" s="3"/>
    </row>
    <row r="54" spans="1:16" ht="15.75" customHeight="1">
      <c r="O54" s="3"/>
    </row>
    <row r="55" spans="1:16" ht="15.75" customHeight="1">
      <c r="O55" s="3"/>
    </row>
    <row r="56" spans="1:16" ht="15.75" customHeight="1">
      <c r="O56" s="3"/>
    </row>
    <row r="57" spans="1:16" ht="15.75" customHeight="1">
      <c r="A57" s="3"/>
      <c r="B57" s="47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51"/>
    </row>
    <row r="58" spans="1:16" ht="15.75" customHeight="1">
      <c r="A58" s="3"/>
      <c r="B58" s="28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5"/>
    </row>
    <row r="59" spans="1:16" ht="15.75" customHeight="1">
      <c r="A59" s="3"/>
      <c r="B59" s="28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6"/>
    </row>
    <row r="60" spans="1:16" ht="15.75" customHeight="1">
      <c r="A60" s="3"/>
      <c r="B60" s="2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1:16" ht="15.75" customHeight="1">
      <c r="A61" s="3"/>
      <c r="B61" s="28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15.75" customHeight="1">
      <c r="A62" s="3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1:16" ht="15.75" customHeight="1">
      <c r="A63" s="3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16" ht="15.75" customHeight="1">
      <c r="A64" s="3"/>
      <c r="B64" s="28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</row>
    <row r="65" spans="1:16" ht="15.75" customHeight="1">
      <c r="A65" s="3"/>
      <c r="B65" s="31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16" ht="15.75" customHeight="1">
      <c r="A66" s="3"/>
      <c r="B66" s="4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1:16" ht="15.75" customHeight="1">
      <c r="A67" s="3"/>
      <c r="B67" s="28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spans="1:1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5.75" customHeight="1">
      <c r="A69" s="3"/>
      <c r="B69" s="28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1:16" ht="15.75" customHeight="1">
      <c r="A70" s="3"/>
      <c r="B70" s="2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1:16" ht="15.75" customHeight="1">
      <c r="A71" s="3"/>
      <c r="B71" s="28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1:16" ht="15.75" customHeight="1">
      <c r="A72" s="3"/>
      <c r="B72" s="28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spans="1:16" ht="15.75" customHeight="1">
      <c r="A73" s="3"/>
      <c r="B73" s="28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spans="1:16" ht="15.75" customHeight="1">
      <c r="A74" s="3"/>
      <c r="B74" s="28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1:16" ht="15.75" customHeight="1">
      <c r="A75" s="3"/>
      <c r="B75" s="28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1:1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15.75" customHeight="1">
      <c r="A77" s="3"/>
      <c r="B77" s="3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5.75" customHeight="1">
      <c r="A78" s="3"/>
      <c r="B78" s="3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5.75" customHeight="1">
      <c r="A79" s="3"/>
      <c r="B79" s="3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15.75" customHeight="1">
      <c r="A80" s="3"/>
      <c r="B80" s="3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5.75" customHeight="1">
      <c r="A81" s="3"/>
      <c r="B81" s="3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5.75" customHeight="1">
      <c r="A82" s="3"/>
      <c r="B82" s="2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5.75" customHeight="1">
      <c r="A83" s="3"/>
      <c r="B83" s="2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5.75" customHeight="1">
      <c r="A84" s="3"/>
      <c r="B84" s="3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5.75" customHeight="1">
      <c r="A85" s="3"/>
      <c r="B85" s="4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5.75" customHeight="1">
      <c r="A86" s="3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5.75" customHeight="1">
      <c r="A91" s="3"/>
      <c r="B91" s="4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5.75" customHeight="1">
      <c r="A92" s="3"/>
      <c r="B92" s="4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</sheetData>
  <mergeCells count="6">
    <mergeCell ref="C57:O57"/>
    <mergeCell ref="N1:O1"/>
    <mergeCell ref="N2:O2"/>
    <mergeCell ref="C1:D1"/>
    <mergeCell ref="H1:J1"/>
    <mergeCell ref="K1:M1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 New Price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RHM</cp:lastModifiedBy>
  <dcterms:created xsi:type="dcterms:W3CDTF">2020-07-14T06:26:27Z</dcterms:created>
  <dcterms:modified xsi:type="dcterms:W3CDTF">2022-05-20T12:16:26Z</dcterms:modified>
</cp:coreProperties>
</file>