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local_repos\_private\ike_gui\db\"/>
    </mc:Choice>
  </mc:AlternateContent>
  <xr:revisionPtr revIDLastSave="0" documentId="13_ncr:1_{8FF18CD1-7DA3-45B3-8C6A-08BF500796F8}" xr6:coauthVersionLast="47" xr6:coauthVersionMax="47" xr10:uidLastSave="{00000000-0000-0000-0000-000000000000}"/>
  <bookViews>
    <workbookView xWindow="-120" yWindow="-120" windowWidth="29040" windowHeight="15720" xr2:uid="{35ECC9C5-EA02-4EE7-AAE2-09095EF705F3}"/>
  </bookViews>
  <sheets>
    <sheet name="params_data" sheetId="9" r:id="rId1"/>
    <sheet name="process_data" sheetId="5" r:id="rId2"/>
    <sheet name="version" sheetId="7" r:id="rId3"/>
    <sheet name="fixed_point" sheetId="2" r:id="rId4"/>
  </sheets>
  <definedNames>
    <definedName name="_xlnm._FilterDatabase" localSheetId="1" hidden="1">process_data!$A$1:$N$25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A4" i="9"/>
  <c r="A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F17" i="9"/>
  <c r="M5" i="9"/>
  <c r="O5" i="9" s="1"/>
  <c r="F5" i="9"/>
  <c r="F3" i="9"/>
  <c r="F4" i="9"/>
  <c r="F6" i="9"/>
  <c r="F7" i="9"/>
  <c r="F8" i="9"/>
  <c r="F9" i="9"/>
  <c r="F10" i="9"/>
  <c r="F11" i="9"/>
  <c r="F12" i="9"/>
  <c r="F13" i="9"/>
  <c r="F14" i="9"/>
  <c r="F15" i="9"/>
  <c r="F16" i="9"/>
  <c r="F18" i="9"/>
  <c r="F19" i="9"/>
  <c r="F2" i="9"/>
  <c r="K12" i="5"/>
  <c r="N12" i="5" s="1"/>
  <c r="M14" i="9"/>
  <c r="O14" i="9" s="1"/>
  <c r="M10" i="9"/>
  <c r="O10" i="9" s="1"/>
  <c r="M2" i="9"/>
  <c r="N2" i="9" s="1"/>
  <c r="M3" i="9"/>
  <c r="O3" i="9" s="1"/>
  <c r="N3" i="9"/>
  <c r="M4" i="9"/>
  <c r="O4" i="9" s="1"/>
  <c r="M6" i="9"/>
  <c r="N6" i="9" s="1"/>
  <c r="M7" i="9"/>
  <c r="N7" i="9" s="1"/>
  <c r="M8" i="9"/>
  <c r="N8" i="9" s="1"/>
  <c r="M9" i="9"/>
  <c r="N9" i="9" s="1"/>
  <c r="M11" i="9"/>
  <c r="N11" i="9" s="1"/>
  <c r="M12" i="9"/>
  <c r="N12" i="9" s="1"/>
  <c r="M13" i="9"/>
  <c r="N13" i="9" s="1"/>
  <c r="M15" i="9"/>
  <c r="N15" i="9" s="1"/>
  <c r="M16" i="9"/>
  <c r="O16" i="9" s="1"/>
  <c r="M17" i="9"/>
  <c r="N17" i="9" s="1"/>
  <c r="M18" i="9"/>
  <c r="N18" i="9" s="1"/>
  <c r="M19" i="9"/>
  <c r="N19" i="9" s="1"/>
  <c r="K23" i="5"/>
  <c r="N23" i="5" s="1"/>
  <c r="K25" i="5"/>
  <c r="N25" i="5" s="1"/>
  <c r="K22" i="5"/>
  <c r="N22" i="5" s="1"/>
  <c r="K21" i="5"/>
  <c r="N21" i="5" s="1"/>
  <c r="K20" i="5"/>
  <c r="N20" i="5" s="1"/>
  <c r="K19" i="5"/>
  <c r="N19" i="5" s="1"/>
  <c r="K18" i="5"/>
  <c r="N18" i="5" s="1"/>
  <c r="K17" i="5"/>
  <c r="M17" i="5" s="1"/>
  <c r="K16" i="5"/>
  <c r="N16" i="5" s="1"/>
  <c r="K15" i="5"/>
  <c r="N15" i="5" s="1"/>
  <c r="K14" i="5"/>
  <c r="N14" i="5" s="1"/>
  <c r="K13" i="5"/>
  <c r="N13" i="5" s="1"/>
  <c r="K11" i="5"/>
  <c r="N11" i="5" s="1"/>
  <c r="K24" i="5"/>
  <c r="M24" i="5" s="1"/>
  <c r="K10" i="5"/>
  <c r="M10" i="5" s="1"/>
  <c r="K9" i="5"/>
  <c r="N9" i="5" s="1"/>
  <c r="K8" i="5"/>
  <c r="M8" i="5" s="1"/>
  <c r="K7" i="5"/>
  <c r="N7" i="5" s="1"/>
  <c r="K6" i="5"/>
  <c r="N6" i="5" s="1"/>
  <c r="K5" i="5"/>
  <c r="N5" i="5" s="1"/>
  <c r="K4" i="5"/>
  <c r="M4" i="5" s="1"/>
  <c r="K3" i="5"/>
  <c r="N3" i="5" s="1"/>
  <c r="K2" i="5"/>
  <c r="N2" i="5" s="1"/>
  <c r="H10" i="2"/>
  <c r="D10" i="2" s="1"/>
  <c r="C10" i="2"/>
  <c r="H9" i="2"/>
  <c r="D9" i="2" s="1"/>
  <c r="C9" i="2"/>
  <c r="H8" i="2"/>
  <c r="D8" i="2" s="1"/>
  <c r="C8" i="2"/>
  <c r="H7" i="2"/>
  <c r="D7" i="2" s="1"/>
  <c r="C7" i="2"/>
  <c r="H6" i="2"/>
  <c r="D6" i="2" s="1"/>
  <c r="C6" i="2"/>
  <c r="H5" i="2"/>
  <c r="D5" i="2" s="1"/>
  <c r="C5" i="2"/>
  <c r="H4" i="2"/>
  <c r="D4" i="2" s="1"/>
  <c r="C4" i="2"/>
  <c r="H3" i="2"/>
  <c r="D3" i="2" s="1"/>
  <c r="C3" i="2"/>
  <c r="H2" i="2"/>
  <c r="D2" i="2" s="1"/>
  <c r="C2" i="2"/>
  <c r="P10" i="9" l="1"/>
  <c r="O11" i="9"/>
  <c r="O2" i="9"/>
  <c r="P19" i="9"/>
  <c r="O13" i="9"/>
  <c r="P11" i="9"/>
  <c r="N16" i="9"/>
  <c r="N5" i="9"/>
  <c r="P5" i="9"/>
  <c r="N4" i="9"/>
  <c r="O9" i="9"/>
  <c r="P9" i="9"/>
  <c r="O18" i="9"/>
  <c r="P18" i="9"/>
  <c r="P3" i="9"/>
  <c r="P14" i="9"/>
  <c r="P8" i="9"/>
  <c r="L12" i="5"/>
  <c r="M12" i="5"/>
  <c r="N14" i="9"/>
  <c r="P16" i="9"/>
  <c r="P17" i="9"/>
  <c r="O15" i="9"/>
  <c r="P15" i="9"/>
  <c r="O8" i="9"/>
  <c r="P13" i="9"/>
  <c r="P12" i="9"/>
  <c r="N10" i="9"/>
  <c r="A2" i="5"/>
  <c r="P2" i="9"/>
  <c r="O19" i="9"/>
  <c r="O17" i="9"/>
  <c r="O12" i="9"/>
  <c r="O7" i="9"/>
  <c r="P7" i="9"/>
  <c r="P6" i="9"/>
  <c r="O6" i="9"/>
  <c r="P4" i="9"/>
  <c r="L23" i="5"/>
  <c r="M23" i="5"/>
  <c r="L15" i="5"/>
  <c r="L25" i="5"/>
  <c r="L24" i="5"/>
  <c r="L20" i="5"/>
  <c r="L14" i="5"/>
  <c r="L13" i="5"/>
  <c r="L3" i="5"/>
  <c r="L8" i="5"/>
  <c r="L2" i="5"/>
  <c r="L11" i="5"/>
  <c r="L22" i="5"/>
  <c r="L19" i="5"/>
  <c r="L7" i="5"/>
  <c r="L4" i="5"/>
  <c r="L10" i="5"/>
  <c r="L9" i="5"/>
  <c r="L18" i="5"/>
  <c r="L6" i="5"/>
  <c r="L16" i="5"/>
  <c r="L21" i="5"/>
  <c r="L17" i="5"/>
  <c r="L5" i="5"/>
  <c r="M5" i="5"/>
  <c r="N8" i="5"/>
  <c r="N17" i="5"/>
  <c r="M7" i="5"/>
  <c r="M13" i="5"/>
  <c r="M16" i="5"/>
  <c r="M22" i="5"/>
  <c r="N4" i="5"/>
  <c r="N10" i="5"/>
  <c r="M14" i="5"/>
  <c r="M20" i="5"/>
  <c r="N24" i="5"/>
  <c r="M3" i="5"/>
  <c r="M9" i="5"/>
  <c r="M11" i="5"/>
  <c r="M15" i="5"/>
  <c r="M18" i="5"/>
  <c r="M21" i="5"/>
  <c r="M25" i="5"/>
  <c r="M19" i="5"/>
  <c r="M2" i="5"/>
  <c r="M6" i="5"/>
  <c r="G4" i="2"/>
  <c r="F4" i="2"/>
  <c r="E4" i="2"/>
  <c r="G5" i="2"/>
  <c r="F5" i="2"/>
  <c r="E5" i="2"/>
  <c r="G6" i="2"/>
  <c r="F6" i="2"/>
  <c r="E6" i="2"/>
  <c r="G8" i="2"/>
  <c r="F8" i="2"/>
  <c r="E8" i="2"/>
  <c r="G10" i="2"/>
  <c r="F10" i="2"/>
  <c r="E10" i="2"/>
  <c r="E7" i="2"/>
  <c r="G7" i="2"/>
  <c r="F7" i="2"/>
  <c r="G2" i="2"/>
  <c r="F2" i="2"/>
  <c r="E2" i="2"/>
  <c r="G3" i="2"/>
  <c r="F3" i="2"/>
  <c r="E3" i="2"/>
  <c r="G9" i="2"/>
  <c r="F9" i="2"/>
  <c r="E9" i="2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</calcChain>
</file>

<file path=xl/sharedStrings.xml><?xml version="1.0" encoding="utf-8"?>
<sst xmlns="http://schemas.openxmlformats.org/spreadsheetml/2006/main" count="248" uniqueCount="138">
  <si>
    <t>type</t>
  </si>
  <si>
    <t>dsp_name</t>
  </si>
  <si>
    <t>val_default</t>
  </si>
  <si>
    <t>val_min</t>
  </si>
  <si>
    <t>val_max</t>
  </si>
  <si>
    <t>description</t>
  </si>
  <si>
    <t>dsp_family</t>
  </si>
  <si>
    <t>CTRL_INPUT</t>
  </si>
  <si>
    <t>SCR_SETTINGS</t>
  </si>
  <si>
    <t>IGBT_SETTINGS</t>
  </si>
  <si>
    <t>adc.adc_ctrl_fdb_rect.v_inv_rect_gain</t>
  </si>
  <si>
    <t>ADC_SETTINGS</t>
  </si>
  <si>
    <t>adc.adc_ctrl_fdb_rect.v_inv_rect_offset</t>
  </si>
  <si>
    <t>adc.adc_ctrl_fdb_rect.i_inv_rect_gain</t>
  </si>
  <si>
    <t>adc.adc_ctrl_fdb_rect.i_inv_rect_offset</t>
  </si>
  <si>
    <t>PROTECTION</t>
  </si>
  <si>
    <t>val_actual</t>
  </si>
  <si>
    <t>single_steps</t>
  </si>
  <si>
    <t>id_address</t>
  </si>
  <si>
    <t>word</t>
  </si>
  <si>
    <t>uint</t>
  </si>
  <si>
    <t>protection.i_inv_oc</t>
  </si>
  <si>
    <t>unit</t>
  </si>
  <si>
    <t>-</t>
  </si>
  <si>
    <t>valore settaggio manuale apertura scr</t>
  </si>
  <si>
    <t>deg</t>
  </si>
  <si>
    <t>Hz</t>
  </si>
  <si>
    <t>V</t>
  </si>
  <si>
    <t>A</t>
  </si>
  <si>
    <t>cels</t>
  </si>
  <si>
    <t>pu</t>
  </si>
  <si>
    <t>valore apertura scr durante il check a 50Hz</t>
  </si>
  <si>
    <t>valore apertura scr durante il check a 60Hz</t>
  </si>
  <si>
    <t>durata apertura scr ridotta per check</t>
  </si>
  <si>
    <t>tempo per la rampa scr</t>
  </si>
  <si>
    <t>frequenza principale igbt</t>
  </si>
  <si>
    <t>range modulante sinusoidale sweep igbt</t>
  </si>
  <si>
    <t>frequenza modulante sinusoidale sweep igbt</t>
  </si>
  <si>
    <t>adattamento adc v_inv_rect_gain</t>
  </si>
  <si>
    <t>adattamento adc v_inv_rect_offset</t>
  </si>
  <si>
    <t>adattamento adc i_inv_rect_gain</t>
  </si>
  <si>
    <t>adattamento adc i_inv_rect_offset</t>
  </si>
  <si>
    <t>valore di scatto sovracorrente AC</t>
  </si>
  <si>
    <t>dec</t>
  </si>
  <si>
    <t>w</t>
  </si>
  <si>
    <t>f</t>
  </si>
  <si>
    <t>range uns</t>
  </si>
  <si>
    <t>range sig-</t>
  </si>
  <si>
    <t>range sig+</t>
  </si>
  <si>
    <t>pot_f</t>
  </si>
  <si>
    <t>real</t>
  </si>
  <si>
    <t>CTRL_OUTPUT</t>
  </si>
  <si>
    <t>ADC_OUTPUT</t>
  </si>
  <si>
    <t>SCR_OUTPUT</t>
  </si>
  <si>
    <t>IGBT_OUTPUT</t>
  </si>
  <si>
    <t>DGN_OUTPUT</t>
  </si>
  <si>
    <t>numero conteggi invalidi misura frequenza</t>
  </si>
  <si>
    <t>sts_out.alm_wd_1</t>
  </si>
  <si>
    <t>sts_out.sts_wd_1</t>
  </si>
  <si>
    <t>cmd_in.cmd_wd_1</t>
  </si>
  <si>
    <t>apertura scr</t>
  </si>
  <si>
    <t>contatore isr timer 0</t>
  </si>
  <si>
    <t>frequenza attuale ingresso</t>
  </si>
  <si>
    <t>valore potenziometro</t>
  </si>
  <si>
    <t>temperatura ntc1</t>
  </si>
  <si>
    <t>temperatura ntc2</t>
  </si>
  <si>
    <t>word comando 1</t>
  </si>
  <si>
    <t>word stato 1</t>
  </si>
  <si>
    <t>word allarme 1</t>
  </si>
  <si>
    <t>diagn_out.scr_synch_invalid_cnt</t>
  </si>
  <si>
    <t>diagn_out.main_fsm_loop_time_ms</t>
  </si>
  <si>
    <t>tensione uscita (rms)</t>
  </si>
  <si>
    <t>corrente uscita (rms)</t>
  </si>
  <si>
    <t>tensione uscita (rettificata)</t>
  </si>
  <si>
    <t>corrente uscita (rettificata)</t>
  </si>
  <si>
    <t>frequenza attuale igbt</t>
  </si>
  <si>
    <t>decimal</t>
  </si>
  <si>
    <t>precision</t>
  </si>
  <si>
    <t>val_modbus</t>
  </si>
  <si>
    <t>s</t>
  </si>
  <si>
    <t>m</t>
  </si>
  <si>
    <t>h</t>
  </si>
  <si>
    <t>M</t>
  </si>
  <si>
    <t>Y</t>
  </si>
  <si>
    <t>D</t>
  </si>
  <si>
    <t>inverter datetime - seconds</t>
  </si>
  <si>
    <t>inverter datetime - minutes</t>
  </si>
  <si>
    <t>inverter datetime - hours</t>
  </si>
  <si>
    <t>inverter datetime - day</t>
  </si>
  <si>
    <t>inverter datetime - month</t>
  </si>
  <si>
    <t>inverter datetime - year</t>
  </si>
  <si>
    <t>inverter datetime - day of week</t>
  </si>
  <si>
    <t>k_u16_to_double</t>
  </si>
  <si>
    <t>k_double_to_u16</t>
  </si>
  <si>
    <t>adc.adc_ctrl_fdb.v_inv_f</t>
  </si>
  <si>
    <t>adc.adc_ctrl_fdb.i_inv_f</t>
  </si>
  <si>
    <t>adc.adc_ctrl_fdb_rect.v_inv_rect_f</t>
  </si>
  <si>
    <t>adc.adc_ctrl_fdb_rect.i_inv_rect_f</t>
  </si>
  <si>
    <t>adc.adc_sys.ntc1_f</t>
  </si>
  <si>
    <t>adc.adc_sys.ntc2_f</t>
  </si>
  <si>
    <t>adc.adc_sys.pot_f</t>
  </si>
  <si>
    <t>diagn_out.datetime.Second</t>
  </si>
  <si>
    <t>diagn_out.datetime.Minute</t>
  </si>
  <si>
    <t>diagn_out.datetime.Hour</t>
  </si>
  <si>
    <t>diagn_out.datetime.DayOfWeek</t>
  </si>
  <si>
    <t>diagn_out.datetime.Day</t>
  </si>
  <si>
    <t>diagn_out.datetime.Month</t>
  </si>
  <si>
    <t>diagn_out.datetime.Year</t>
  </si>
  <si>
    <t>diagn_out.fmw_version</t>
  </si>
  <si>
    <t>versione database - DB_IKE_H.L1.L2</t>
  </si>
  <si>
    <t>versione firmware - H.L.TYPE</t>
  </si>
  <si>
    <t>diagn_out.db_version</t>
  </si>
  <si>
    <t>perc</t>
  </si>
  <si>
    <t>scr_sett.scr_cmd_alfa_set</t>
  </si>
  <si>
    <t>scr_sett.scr_cmd_alfa_check_50hz</t>
  </si>
  <si>
    <t>scr_sett.scr_cmd_alfa_check_60hz</t>
  </si>
  <si>
    <t>scr_sett.scr_freeze_ramp_cnt_end</t>
  </si>
  <si>
    <t>scr_sett.scr_ramp_time_cnt_end</t>
  </si>
  <si>
    <t>scr_out.scr_synch_freq</t>
  </si>
  <si>
    <t>scr_out.scr_cmd_alfa</t>
  </si>
  <si>
    <t>scr_sett.en_manual_alfa</t>
  </si>
  <si>
    <t>abilita settaggio manuale apertura scr</t>
  </si>
  <si>
    <t>igbt_sett.igbt_main_freq</t>
  </si>
  <si>
    <t>igbt_sett.sweep_amplitude</t>
  </si>
  <si>
    <t>igbt_sett.sweep_freq</t>
  </si>
  <si>
    <t>abilita sweep igbt</t>
  </si>
  <si>
    <t>igbt_sett.en_sweep</t>
  </si>
  <si>
    <t>durata senza sweep igbt per check</t>
  </si>
  <si>
    <t>igbt_sett.freeze_sweep_cnt_end</t>
  </si>
  <si>
    <t>tempo freeze sweep igbt</t>
  </si>
  <si>
    <t>igbt_out.freeze_sweep_cnt_ms</t>
  </si>
  <si>
    <t>igbt_out.igbt_actual_freq</t>
  </si>
  <si>
    <t>ms</t>
  </si>
  <si>
    <t>scr_sett.scr_cmd_alfa_max</t>
  </si>
  <si>
    <t>valore massimo apertura scr</t>
  </si>
  <si>
    <t>01.02.03</t>
  </si>
  <si>
    <t>V/u12</t>
  </si>
  <si>
    <t>A/u12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</si>
</sst>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0.0000000000"/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" fontId="1" fillId="0" borderId="0" xfId="0" quotePrefix="1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67" fontId="1" fillId="0" borderId="1" xfId="0" applyNumberFormat="1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left"/>
    </xf>
    <xf numFmtId="0" fontId="1" fillId="0" borderId="0" xfId="0" applyFont="1"/>
    <xf numFmtId="0" fontId="1" fillId="0" borderId="0" xfId="0" quotePrefix="1" applyFont="1"/>
    <xf numFmtId="167" fontId="0" fillId="0" borderId="0" xfId="0" applyNumberFormat="1"/>
    <xf numFmtId="1" fontId="1" fillId="0" borderId="0" xfId="0" applyNumberFormat="1" applyFont="1"/>
    <xf numFmtId="168" fontId="1" fillId="0" borderId="0" xfId="0" applyNumberFormat="1" applyFon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AE19-AD56-4293-9964-80E5B30A6810}">
  <dimension ref="A1:P19"/>
  <sheetViews>
    <sheetView tabSelected="1" workbookViewId="0">
      <selection activeCell="E19" sqref="E19"/>
    </sheetView>
  </sheetViews>
  <sheetFormatPr defaultRowHeight="15" x14ac:dyDescent="0.25"/>
  <cols>
    <col min="1" max="1" width="9.7109375" bestFit="1" customWidth="1"/>
    <col min="2" max="2" width="15.5703125" bestFit="1" customWidth="1"/>
    <col min="3" max="3" width="6.42578125" bestFit="1" customWidth="1"/>
    <col min="4" max="4" width="7.42578125" bestFit="1" customWidth="1"/>
    <col min="5" max="5" width="10.85546875" bestFit="1" customWidth="1"/>
    <col min="6" max="6" width="9" bestFit="1" customWidth="1"/>
    <col min="7" max="7" width="9.42578125" bestFit="1" customWidth="1"/>
    <col min="8" max="8" width="10" bestFit="1" customWidth="1"/>
    <col min="9" max="9" width="9.42578125" bestFit="1" customWidth="1"/>
    <col min="10" max="10" width="6.140625" bestFit="1" customWidth="1"/>
    <col min="11" max="11" width="36.7109375" bestFit="1" customWidth="1"/>
    <col min="12" max="12" width="32.42578125" bestFit="1" customWidth="1"/>
    <col min="13" max="14" width="14.85546875" bestFit="1" customWidth="1"/>
    <col min="15" max="15" width="8.28515625" bestFit="1" customWidth="1"/>
    <col min="16" max="16" width="10.5703125" bestFit="1" customWidth="1"/>
  </cols>
  <sheetData>
    <row r="1" spans="1:16" ht="16.5" x14ac:dyDescent="0.3">
      <c r="A1" s="1" t="s">
        <v>18</v>
      </c>
      <c r="B1" s="1" t="s">
        <v>6</v>
      </c>
      <c r="C1" s="1" t="s">
        <v>0</v>
      </c>
      <c r="D1" s="1" t="s">
        <v>76</v>
      </c>
      <c r="E1" s="1" t="s">
        <v>17</v>
      </c>
      <c r="F1" s="1" t="s">
        <v>16</v>
      </c>
      <c r="G1" s="1" t="s">
        <v>2</v>
      </c>
      <c r="H1" s="1" t="s">
        <v>3</v>
      </c>
      <c r="I1" s="1" t="s">
        <v>4</v>
      </c>
      <c r="J1" s="1" t="s">
        <v>22</v>
      </c>
      <c r="K1" s="1" t="s">
        <v>5</v>
      </c>
      <c r="L1" s="1" t="s">
        <v>1</v>
      </c>
      <c r="M1" s="4" t="s">
        <v>93</v>
      </c>
      <c r="N1" s="4" t="s">
        <v>92</v>
      </c>
      <c r="O1" s="4" t="s">
        <v>77</v>
      </c>
      <c r="P1" s="1" t="s">
        <v>78</v>
      </c>
    </row>
    <row r="2" spans="1:16" ht="16.5" x14ac:dyDescent="0.3">
      <c r="A2" s="1">
        <v>0</v>
      </c>
      <c r="B2" s="1" t="s">
        <v>7</v>
      </c>
      <c r="C2" s="1" t="s">
        <v>19</v>
      </c>
      <c r="D2" s="1">
        <v>0</v>
      </c>
      <c r="E2" s="1">
        <v>1</v>
      </c>
      <c r="F2" s="2">
        <f>G2</f>
        <v>0</v>
      </c>
      <c r="G2" s="2">
        <v>0</v>
      </c>
      <c r="H2" s="2">
        <v>0</v>
      </c>
      <c r="I2" s="2">
        <v>65535</v>
      </c>
      <c r="J2" s="6" t="s">
        <v>23</v>
      </c>
      <c r="K2" s="1" t="s">
        <v>66</v>
      </c>
      <c r="L2" s="1" t="s">
        <v>59</v>
      </c>
      <c r="M2" s="7">
        <f t="shared" ref="M2:M19" si="0">65535/(I2-H2)</f>
        <v>1</v>
      </c>
      <c r="N2" s="7">
        <f t="shared" ref="N2:N19" si="1">1/M2</f>
        <v>1</v>
      </c>
      <c r="O2" s="7">
        <f t="shared" ref="O2:O19" si="2">1/M2</f>
        <v>1</v>
      </c>
      <c r="P2" s="12">
        <f t="shared" ref="P2:P19" si="3">ROUND((F2-H2)*M2,0)</f>
        <v>0</v>
      </c>
    </row>
    <row r="3" spans="1:16" ht="16.5" x14ac:dyDescent="0.3">
      <c r="A3" s="1">
        <f>A2+1</f>
        <v>1</v>
      </c>
      <c r="B3" s="1" t="s">
        <v>8</v>
      </c>
      <c r="C3" s="1" t="s">
        <v>20</v>
      </c>
      <c r="D3" s="1">
        <v>0</v>
      </c>
      <c r="E3" s="1">
        <v>1</v>
      </c>
      <c r="F3" s="1">
        <f t="shared" ref="F3:F19" si="4">G3</f>
        <v>0</v>
      </c>
      <c r="G3" s="1">
        <v>0</v>
      </c>
      <c r="H3" s="1">
        <v>0</v>
      </c>
      <c r="I3" s="1">
        <v>65535</v>
      </c>
      <c r="J3" s="3" t="s">
        <v>23</v>
      </c>
      <c r="K3" s="1" t="s">
        <v>121</v>
      </c>
      <c r="L3" s="1" t="s">
        <v>120</v>
      </c>
      <c r="M3" s="7">
        <f t="shared" si="0"/>
        <v>1</v>
      </c>
      <c r="N3" s="7">
        <f t="shared" si="1"/>
        <v>1</v>
      </c>
      <c r="O3" s="7">
        <f t="shared" si="2"/>
        <v>1</v>
      </c>
      <c r="P3" s="12">
        <f t="shared" si="3"/>
        <v>0</v>
      </c>
    </row>
    <row r="4" spans="1:16" ht="16.5" x14ac:dyDescent="0.3">
      <c r="A4" s="1">
        <f t="shared" ref="A4:A19" si="5">A3+1</f>
        <v>2</v>
      </c>
      <c r="B4" s="1" t="s">
        <v>8</v>
      </c>
      <c r="C4" s="1" t="s">
        <v>50</v>
      </c>
      <c r="D4" s="1">
        <v>2</v>
      </c>
      <c r="E4" s="3">
        <v>0.1</v>
      </c>
      <c r="F4" s="3">
        <f t="shared" si="4"/>
        <v>0.1</v>
      </c>
      <c r="G4" s="3">
        <v>0.1</v>
      </c>
      <c r="H4" s="3">
        <v>0</v>
      </c>
      <c r="I4" s="3">
        <v>1</v>
      </c>
      <c r="J4" s="3" t="s">
        <v>30</v>
      </c>
      <c r="K4" s="1" t="s">
        <v>24</v>
      </c>
      <c r="L4" s="1" t="s">
        <v>113</v>
      </c>
      <c r="M4" s="7">
        <f t="shared" si="0"/>
        <v>65535</v>
      </c>
      <c r="N4" s="7">
        <f t="shared" si="1"/>
        <v>1.5259021896696422E-5</v>
      </c>
      <c r="O4" s="7">
        <f t="shared" si="2"/>
        <v>1.5259021896696422E-5</v>
      </c>
      <c r="P4" s="12">
        <f t="shared" si="3"/>
        <v>6554</v>
      </c>
    </row>
    <row r="5" spans="1:16" ht="16.5" x14ac:dyDescent="0.3">
      <c r="A5" s="1">
        <f t="shared" si="5"/>
        <v>3</v>
      </c>
      <c r="B5" s="1" t="s">
        <v>8</v>
      </c>
      <c r="C5" s="1" t="s">
        <v>20</v>
      </c>
      <c r="D5" s="1">
        <v>3</v>
      </c>
      <c r="E5" s="1">
        <v>0.01</v>
      </c>
      <c r="F5" s="4">
        <f>G5</f>
        <v>0.95</v>
      </c>
      <c r="G5" s="4">
        <v>0.95</v>
      </c>
      <c r="H5" s="4">
        <v>0.3</v>
      </c>
      <c r="I5" s="4">
        <v>1</v>
      </c>
      <c r="J5" s="2" t="s">
        <v>30</v>
      </c>
      <c r="K5" s="1" t="s">
        <v>134</v>
      </c>
      <c r="L5" s="1" t="s">
        <v>133</v>
      </c>
      <c r="M5" s="7">
        <f>65535/(I5-H5)</f>
        <v>93621.42857142858</v>
      </c>
      <c r="N5" s="7">
        <f>1/M5</f>
        <v>1.0681315327687494E-5</v>
      </c>
      <c r="O5" s="7">
        <f>1/M5</f>
        <v>1.0681315327687494E-5</v>
      </c>
      <c r="P5" s="12">
        <f>ROUND((F5-H5)*M5,0)</f>
        <v>60854</v>
      </c>
    </row>
    <row r="6" spans="1:16" ht="16.5" x14ac:dyDescent="0.3">
      <c r="A6" s="1">
        <f t="shared" si="5"/>
        <v>4</v>
      </c>
      <c r="B6" s="1" t="s">
        <v>8</v>
      </c>
      <c r="C6" s="1" t="s">
        <v>50</v>
      </c>
      <c r="D6" s="1">
        <v>2</v>
      </c>
      <c r="E6" s="3">
        <v>0.1</v>
      </c>
      <c r="F6" s="3">
        <f>G6</f>
        <v>0.05</v>
      </c>
      <c r="G6" s="3">
        <v>0.05</v>
      </c>
      <c r="H6" s="3">
        <v>0</v>
      </c>
      <c r="I6" s="3">
        <v>1</v>
      </c>
      <c r="J6" s="3" t="s">
        <v>30</v>
      </c>
      <c r="K6" s="1" t="s">
        <v>31</v>
      </c>
      <c r="L6" s="1" t="s">
        <v>114</v>
      </c>
      <c r="M6" s="7">
        <f>65535/(I6-H6)</f>
        <v>65535</v>
      </c>
      <c r="N6" s="7">
        <f>1/M6</f>
        <v>1.5259021896696422E-5</v>
      </c>
      <c r="O6" s="7">
        <f>1/M6</f>
        <v>1.5259021896696422E-5</v>
      </c>
      <c r="P6" s="12">
        <f>ROUND((F6-H6)*M6,0)</f>
        <v>3277</v>
      </c>
    </row>
    <row r="7" spans="1:16" ht="16.5" x14ac:dyDescent="0.3">
      <c r="A7" s="1">
        <f t="shared" si="5"/>
        <v>5</v>
      </c>
      <c r="B7" s="1" t="s">
        <v>8</v>
      </c>
      <c r="C7" s="1" t="s">
        <v>50</v>
      </c>
      <c r="D7" s="1">
        <v>2</v>
      </c>
      <c r="E7" s="3">
        <v>0.1</v>
      </c>
      <c r="F7" s="3">
        <f>G7</f>
        <v>0.05</v>
      </c>
      <c r="G7" s="3">
        <v>0.05</v>
      </c>
      <c r="H7" s="3">
        <v>0</v>
      </c>
      <c r="I7" s="3">
        <v>1</v>
      </c>
      <c r="J7" s="3" t="s">
        <v>30</v>
      </c>
      <c r="K7" s="1" t="s">
        <v>32</v>
      </c>
      <c r="L7" s="1" t="s">
        <v>115</v>
      </c>
      <c r="M7" s="7">
        <f>65535/(I7-H7)</f>
        <v>65535</v>
      </c>
      <c r="N7" s="7">
        <f>1/M7</f>
        <v>1.5259021896696422E-5</v>
      </c>
      <c r="O7" s="7">
        <f>1/M7</f>
        <v>1.5259021896696422E-5</v>
      </c>
      <c r="P7" s="12">
        <f>ROUND((F7-H7)*M7,0)</f>
        <v>3277</v>
      </c>
    </row>
    <row r="8" spans="1:16" ht="16.5" x14ac:dyDescent="0.3">
      <c r="A8" s="1">
        <f t="shared" si="5"/>
        <v>6</v>
      </c>
      <c r="B8" s="1" t="s">
        <v>8</v>
      </c>
      <c r="C8" s="1" t="s">
        <v>20</v>
      </c>
      <c r="D8" s="1">
        <v>0</v>
      </c>
      <c r="E8" s="1">
        <v>10</v>
      </c>
      <c r="F8" s="2">
        <f>G8</f>
        <v>2000</v>
      </c>
      <c r="G8" s="2">
        <v>2000</v>
      </c>
      <c r="H8" s="2">
        <v>0</v>
      </c>
      <c r="I8" s="2">
        <v>65535</v>
      </c>
      <c r="J8" s="2" t="s">
        <v>132</v>
      </c>
      <c r="K8" s="1" t="s">
        <v>33</v>
      </c>
      <c r="L8" s="1" t="s">
        <v>116</v>
      </c>
      <c r="M8" s="7">
        <f>65535/(I8-H8)</f>
        <v>1</v>
      </c>
      <c r="N8" s="7">
        <f>1/M8</f>
        <v>1</v>
      </c>
      <c r="O8" s="7">
        <f>1/M8</f>
        <v>1</v>
      </c>
      <c r="P8" s="12">
        <f>ROUND((F8-H8)*M8,0)</f>
        <v>2000</v>
      </c>
    </row>
    <row r="9" spans="1:16" ht="16.5" x14ac:dyDescent="0.3">
      <c r="A9" s="1">
        <f t="shared" si="5"/>
        <v>7</v>
      </c>
      <c r="B9" s="1" t="s">
        <v>8</v>
      </c>
      <c r="C9" s="1" t="s">
        <v>20</v>
      </c>
      <c r="D9" s="1">
        <v>0</v>
      </c>
      <c r="E9" s="1">
        <v>10</v>
      </c>
      <c r="F9" s="2">
        <f t="shared" si="4"/>
        <v>6000</v>
      </c>
      <c r="G9" s="2">
        <v>6000</v>
      </c>
      <c r="H9" s="2">
        <v>0</v>
      </c>
      <c r="I9" s="2">
        <v>65535</v>
      </c>
      <c r="J9" s="2" t="s">
        <v>132</v>
      </c>
      <c r="K9" s="1" t="s">
        <v>34</v>
      </c>
      <c r="L9" s="1" t="s">
        <v>117</v>
      </c>
      <c r="M9" s="7">
        <f t="shared" si="0"/>
        <v>1</v>
      </c>
      <c r="N9" s="7">
        <f t="shared" si="1"/>
        <v>1</v>
      </c>
      <c r="O9" s="7">
        <f t="shared" si="2"/>
        <v>1</v>
      </c>
      <c r="P9" s="12">
        <f t="shared" si="3"/>
        <v>6000</v>
      </c>
    </row>
    <row r="10" spans="1:16" ht="16.5" x14ac:dyDescent="0.3">
      <c r="A10" s="1">
        <f t="shared" si="5"/>
        <v>8</v>
      </c>
      <c r="B10" s="1" t="s">
        <v>9</v>
      </c>
      <c r="C10" s="1" t="s">
        <v>20</v>
      </c>
      <c r="D10" s="1">
        <v>0</v>
      </c>
      <c r="E10" s="1">
        <v>1</v>
      </c>
      <c r="F10" s="1">
        <f t="shared" si="4"/>
        <v>0</v>
      </c>
      <c r="G10" s="1">
        <v>0</v>
      </c>
      <c r="H10" s="1">
        <v>0</v>
      </c>
      <c r="I10" s="1">
        <v>65535</v>
      </c>
      <c r="J10" s="3" t="s">
        <v>23</v>
      </c>
      <c r="K10" s="1" t="s">
        <v>125</v>
      </c>
      <c r="L10" s="1" t="s">
        <v>126</v>
      </c>
      <c r="M10" s="7">
        <f t="shared" ref="M10" si="6">65535/(I10-H10)</f>
        <v>1</v>
      </c>
      <c r="N10" s="7">
        <f t="shared" ref="N10" si="7">1/M10</f>
        <v>1</v>
      </c>
      <c r="O10" s="7">
        <f t="shared" ref="O10" si="8">1/M10</f>
        <v>1</v>
      </c>
      <c r="P10" s="12">
        <f t="shared" ref="P10" si="9">ROUND((F10-H10)*M10,0)</f>
        <v>0</v>
      </c>
    </row>
    <row r="11" spans="1:16" ht="16.5" x14ac:dyDescent="0.3">
      <c r="A11" s="1">
        <f t="shared" si="5"/>
        <v>9</v>
      </c>
      <c r="B11" s="1" t="s">
        <v>9</v>
      </c>
      <c r="C11" s="1" t="s">
        <v>50</v>
      </c>
      <c r="D11" s="1">
        <v>1</v>
      </c>
      <c r="E11" s="16">
        <v>0.1</v>
      </c>
      <c r="F11" s="16">
        <f t="shared" si="4"/>
        <v>22000</v>
      </c>
      <c r="G11" s="16">
        <v>22000</v>
      </c>
      <c r="H11" s="16">
        <v>15000</v>
      </c>
      <c r="I11" s="16">
        <v>30000</v>
      </c>
      <c r="J11" s="5" t="s">
        <v>26</v>
      </c>
      <c r="K11" s="1" t="s">
        <v>35</v>
      </c>
      <c r="L11" s="1" t="s">
        <v>122</v>
      </c>
      <c r="M11" s="7">
        <f t="shared" si="0"/>
        <v>4.3689999999999998</v>
      </c>
      <c r="N11" s="7">
        <f t="shared" si="1"/>
        <v>0.22888532845044635</v>
      </c>
      <c r="O11" s="7">
        <f t="shared" si="2"/>
        <v>0.22888532845044635</v>
      </c>
      <c r="P11" s="12">
        <f t="shared" si="3"/>
        <v>30583</v>
      </c>
    </row>
    <row r="12" spans="1:16" ht="16.5" x14ac:dyDescent="0.3">
      <c r="A12" s="1">
        <f t="shared" si="5"/>
        <v>10</v>
      </c>
      <c r="B12" s="1" t="s">
        <v>9</v>
      </c>
      <c r="C12" s="1" t="s">
        <v>50</v>
      </c>
      <c r="D12" s="1">
        <v>1</v>
      </c>
      <c r="E12" s="16">
        <v>0.1</v>
      </c>
      <c r="F12" s="16">
        <f t="shared" si="4"/>
        <v>2000</v>
      </c>
      <c r="G12" s="16">
        <v>2000</v>
      </c>
      <c r="H12" s="16">
        <v>0</v>
      </c>
      <c r="I12" s="16">
        <v>20000</v>
      </c>
      <c r="J12" s="5" t="s">
        <v>26</v>
      </c>
      <c r="K12" s="1" t="s">
        <v>36</v>
      </c>
      <c r="L12" s="1" t="s">
        <v>123</v>
      </c>
      <c r="M12" s="7">
        <f t="shared" si="0"/>
        <v>3.2767499999999998</v>
      </c>
      <c r="N12" s="7">
        <f t="shared" si="1"/>
        <v>0.30518043793392846</v>
      </c>
      <c r="O12" s="7">
        <f t="shared" si="2"/>
        <v>0.30518043793392846</v>
      </c>
      <c r="P12" s="12">
        <f t="shared" si="3"/>
        <v>6554</v>
      </c>
    </row>
    <row r="13" spans="1:16" ht="16.5" x14ac:dyDescent="0.3">
      <c r="A13" s="1">
        <f t="shared" si="5"/>
        <v>11</v>
      </c>
      <c r="B13" s="1" t="s">
        <v>9</v>
      </c>
      <c r="C13" s="1" t="s">
        <v>50</v>
      </c>
      <c r="D13" s="1">
        <v>1</v>
      </c>
      <c r="E13" s="16">
        <v>0.1</v>
      </c>
      <c r="F13" s="16">
        <f t="shared" si="4"/>
        <v>2.5</v>
      </c>
      <c r="G13" s="16">
        <v>2.5</v>
      </c>
      <c r="H13" s="16">
        <v>0</v>
      </c>
      <c r="I13" s="16">
        <v>100</v>
      </c>
      <c r="J13" s="4" t="s">
        <v>26</v>
      </c>
      <c r="K13" s="1" t="s">
        <v>37</v>
      </c>
      <c r="L13" s="1" t="s">
        <v>124</v>
      </c>
      <c r="M13" s="7">
        <f t="shared" si="0"/>
        <v>655.35</v>
      </c>
      <c r="N13" s="7">
        <f t="shared" si="1"/>
        <v>1.5259021896696422E-3</v>
      </c>
      <c r="O13" s="7">
        <f t="shared" si="2"/>
        <v>1.5259021896696422E-3</v>
      </c>
      <c r="P13" s="12">
        <f t="shared" si="3"/>
        <v>1638</v>
      </c>
    </row>
    <row r="14" spans="1:16" ht="16.5" x14ac:dyDescent="0.3">
      <c r="A14" s="1">
        <f t="shared" si="5"/>
        <v>12</v>
      </c>
      <c r="B14" s="1" t="s">
        <v>9</v>
      </c>
      <c r="C14" s="1" t="s">
        <v>20</v>
      </c>
      <c r="D14" s="1">
        <v>0</v>
      </c>
      <c r="E14" s="1">
        <v>10</v>
      </c>
      <c r="F14" s="2">
        <f t="shared" si="4"/>
        <v>6000</v>
      </c>
      <c r="G14" s="2">
        <v>6000</v>
      </c>
      <c r="H14" s="2">
        <v>0</v>
      </c>
      <c r="I14" s="2">
        <v>65535</v>
      </c>
      <c r="J14" s="2" t="s">
        <v>132</v>
      </c>
      <c r="K14" s="1" t="s">
        <v>127</v>
      </c>
      <c r="L14" s="1" t="s">
        <v>128</v>
      </c>
      <c r="M14" s="7">
        <f t="shared" ref="M14" si="10">65535/(I14-H14)</f>
        <v>1</v>
      </c>
      <c r="N14" s="7">
        <f t="shared" ref="N14" si="11">1/M14</f>
        <v>1</v>
      </c>
      <c r="O14" s="7">
        <f t="shared" ref="O14" si="12">1/M14</f>
        <v>1</v>
      </c>
      <c r="P14" s="12">
        <f t="shared" ref="P14" si="13">ROUND((F14-H14)*M14,0)</f>
        <v>6000</v>
      </c>
    </row>
    <row r="15" spans="1:16" ht="16.5" x14ac:dyDescent="0.3">
      <c r="A15" s="1">
        <f t="shared" si="5"/>
        <v>13</v>
      </c>
      <c r="B15" s="1" t="s">
        <v>11</v>
      </c>
      <c r="C15" s="1" t="s">
        <v>50</v>
      </c>
      <c r="D15" s="1">
        <v>5</v>
      </c>
      <c r="E15" s="7">
        <v>1E-3</v>
      </c>
      <c r="F15" s="7">
        <f t="shared" si="4"/>
        <v>8.5470000000000004E-2</v>
      </c>
      <c r="G15" s="7">
        <v>8.5470000000000004E-2</v>
      </c>
      <c r="H15" s="7">
        <v>0</v>
      </c>
      <c r="I15" s="7">
        <v>1</v>
      </c>
      <c r="J15" s="3" t="s">
        <v>136</v>
      </c>
      <c r="K15" s="1" t="s">
        <v>38</v>
      </c>
      <c r="L15" s="1" t="s">
        <v>10</v>
      </c>
      <c r="M15" s="7">
        <f t="shared" si="0"/>
        <v>65535</v>
      </c>
      <c r="N15" s="7">
        <f>1/M15</f>
        <v>1.5259021896696422E-5</v>
      </c>
      <c r="O15" s="7">
        <f t="shared" si="2"/>
        <v>1.5259021896696422E-5</v>
      </c>
      <c r="P15" s="12">
        <f t="shared" si="3"/>
        <v>5601</v>
      </c>
    </row>
    <row r="16" spans="1:16" ht="16.5" x14ac:dyDescent="0.3">
      <c r="A16" s="1">
        <f t="shared" si="5"/>
        <v>14</v>
      </c>
      <c r="B16" s="1" t="s">
        <v>11</v>
      </c>
      <c r="C16" s="1" t="s">
        <v>50</v>
      </c>
      <c r="D16" s="1">
        <v>5</v>
      </c>
      <c r="E16" s="7">
        <v>0.1</v>
      </c>
      <c r="F16" s="7">
        <f t="shared" si="4"/>
        <v>0</v>
      </c>
      <c r="G16" s="7">
        <v>0</v>
      </c>
      <c r="H16" s="7">
        <v>-100</v>
      </c>
      <c r="I16" s="7">
        <v>100</v>
      </c>
      <c r="J16" s="3" t="s">
        <v>27</v>
      </c>
      <c r="K16" s="1" t="s">
        <v>39</v>
      </c>
      <c r="L16" s="1" t="s">
        <v>12</v>
      </c>
      <c r="M16" s="7">
        <f t="shared" si="0"/>
        <v>327.67500000000001</v>
      </c>
      <c r="N16" s="7">
        <f t="shared" si="1"/>
        <v>3.0518043793392844E-3</v>
      </c>
      <c r="O16" s="7">
        <f t="shared" si="2"/>
        <v>3.0518043793392844E-3</v>
      </c>
      <c r="P16" s="12">
        <f t="shared" si="3"/>
        <v>32768</v>
      </c>
    </row>
    <row r="17" spans="1:16" ht="16.5" x14ac:dyDescent="0.3">
      <c r="A17" s="1">
        <f t="shared" si="5"/>
        <v>15</v>
      </c>
      <c r="B17" s="1" t="s">
        <v>11</v>
      </c>
      <c r="C17" s="1" t="s">
        <v>50</v>
      </c>
      <c r="D17" s="1">
        <v>5</v>
      </c>
      <c r="E17" s="7">
        <v>1E-3</v>
      </c>
      <c r="F17" s="7">
        <f>G17</f>
        <v>4.8799999999999998E-3</v>
      </c>
      <c r="G17" s="7">
        <v>4.8799999999999998E-3</v>
      </c>
      <c r="H17" s="7">
        <v>0</v>
      </c>
      <c r="I17" s="7">
        <v>1</v>
      </c>
      <c r="J17" s="3" t="s">
        <v>137</v>
      </c>
      <c r="K17" s="1" t="s">
        <v>40</v>
      </c>
      <c r="L17" s="1" t="s">
        <v>13</v>
      </c>
      <c r="M17" s="7">
        <f t="shared" si="0"/>
        <v>65535</v>
      </c>
      <c r="N17" s="7">
        <f t="shared" si="1"/>
        <v>1.5259021896696422E-5</v>
      </c>
      <c r="O17" s="7">
        <f t="shared" si="2"/>
        <v>1.5259021896696422E-5</v>
      </c>
      <c r="P17" s="12">
        <f t="shared" si="3"/>
        <v>320</v>
      </c>
    </row>
    <row r="18" spans="1:16" ht="16.5" x14ac:dyDescent="0.3">
      <c r="A18" s="1">
        <f t="shared" si="5"/>
        <v>16</v>
      </c>
      <c r="B18" s="1" t="s">
        <v>11</v>
      </c>
      <c r="C18" s="1" t="s">
        <v>50</v>
      </c>
      <c r="D18" s="1">
        <v>5</v>
      </c>
      <c r="E18" s="7">
        <v>0.1</v>
      </c>
      <c r="F18" s="7">
        <f t="shared" si="4"/>
        <v>0</v>
      </c>
      <c r="G18" s="7">
        <v>0</v>
      </c>
      <c r="H18" s="7">
        <v>-100</v>
      </c>
      <c r="I18" s="7">
        <v>100</v>
      </c>
      <c r="J18" s="3" t="s">
        <v>28</v>
      </c>
      <c r="K18" s="1" t="s">
        <v>41</v>
      </c>
      <c r="L18" s="1" t="s">
        <v>14</v>
      </c>
      <c r="M18" s="7">
        <f t="shared" si="0"/>
        <v>327.67500000000001</v>
      </c>
      <c r="N18" s="7">
        <f t="shared" si="1"/>
        <v>3.0518043793392844E-3</v>
      </c>
      <c r="O18" s="7">
        <f t="shared" si="2"/>
        <v>3.0518043793392844E-3</v>
      </c>
      <c r="P18" s="12">
        <f t="shared" si="3"/>
        <v>32768</v>
      </c>
    </row>
    <row r="19" spans="1:16" ht="16.5" x14ac:dyDescent="0.3">
      <c r="A19" s="1">
        <f t="shared" si="5"/>
        <v>17</v>
      </c>
      <c r="B19" s="1" t="s">
        <v>15</v>
      </c>
      <c r="C19" s="1" t="s">
        <v>50</v>
      </c>
      <c r="D19" s="1">
        <v>3</v>
      </c>
      <c r="E19" s="1">
        <v>0.01</v>
      </c>
      <c r="F19" s="4">
        <f t="shared" si="4"/>
        <v>1</v>
      </c>
      <c r="G19" s="4">
        <v>1</v>
      </c>
      <c r="H19" s="4">
        <v>0</v>
      </c>
      <c r="I19" s="4">
        <v>10</v>
      </c>
      <c r="J19" s="4" t="s">
        <v>28</v>
      </c>
      <c r="K19" s="1" t="s">
        <v>42</v>
      </c>
      <c r="L19" s="1" t="s">
        <v>21</v>
      </c>
      <c r="M19" s="7">
        <f t="shared" si="0"/>
        <v>6553.5</v>
      </c>
      <c r="N19" s="7">
        <f t="shared" si="1"/>
        <v>1.5259021896696422E-4</v>
      </c>
      <c r="O19" s="7">
        <f t="shared" si="2"/>
        <v>1.5259021896696422E-4</v>
      </c>
      <c r="P19" s="12">
        <f t="shared" si="3"/>
        <v>6554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ECF4-8BF0-4C1D-87E4-E5713582A1AF}">
  <dimension ref="A1:N25"/>
  <sheetViews>
    <sheetView workbookViewId="0">
      <selection activeCell="H3" sqref="H3"/>
    </sheetView>
  </sheetViews>
  <sheetFormatPr defaultRowHeight="15" x14ac:dyDescent="0.25"/>
  <cols>
    <col min="1" max="1" width="12" bestFit="1" customWidth="1"/>
    <col min="2" max="2" width="14.7109375" bestFit="1" customWidth="1"/>
    <col min="3" max="3" width="6.42578125" bestFit="1" customWidth="1"/>
    <col min="4" max="4" width="9.7109375" bestFit="1" customWidth="1"/>
    <col min="5" max="5" width="11.28515625" bestFit="1" customWidth="1"/>
    <col min="6" max="6" width="9.42578125" bestFit="1" customWidth="1"/>
    <col min="7" max="7" width="9.85546875" bestFit="1" customWidth="1"/>
    <col min="8" max="8" width="6.140625" bestFit="1" customWidth="1"/>
    <col min="9" max="9" width="35.140625" bestFit="1" customWidth="1"/>
    <col min="10" max="10" width="30.140625" bestFit="1" customWidth="1"/>
    <col min="11" max="12" width="17.140625" bestFit="1" customWidth="1"/>
    <col min="13" max="13" width="10.5703125" bestFit="1" customWidth="1"/>
    <col min="14" max="14" width="12.85546875" bestFit="1" customWidth="1"/>
  </cols>
  <sheetData>
    <row r="1" spans="1:14" ht="16.5" x14ac:dyDescent="0.3">
      <c r="A1" s="1" t="s">
        <v>18</v>
      </c>
      <c r="B1" s="1" t="s">
        <v>6</v>
      </c>
      <c r="C1" s="1" t="s">
        <v>0</v>
      </c>
      <c r="D1" s="1" t="s">
        <v>76</v>
      </c>
      <c r="E1" s="1" t="s">
        <v>16</v>
      </c>
      <c r="F1" s="1" t="s">
        <v>3</v>
      </c>
      <c r="G1" s="1" t="s">
        <v>4</v>
      </c>
      <c r="H1" s="1" t="s">
        <v>22</v>
      </c>
      <c r="I1" s="1" t="s">
        <v>5</v>
      </c>
      <c r="J1" s="1" t="s">
        <v>1</v>
      </c>
      <c r="K1" s="4" t="s">
        <v>93</v>
      </c>
      <c r="L1" s="4" t="s">
        <v>92</v>
      </c>
      <c r="M1" s="4" t="s">
        <v>77</v>
      </c>
      <c r="N1" s="12" t="s">
        <v>78</v>
      </c>
    </row>
    <row r="2" spans="1:14" ht="16.5" x14ac:dyDescent="0.3">
      <c r="A2" s="1">
        <f>MAX(params_data!A:A)+1</f>
        <v>18</v>
      </c>
      <c r="B2" s="12" t="s">
        <v>51</v>
      </c>
      <c r="C2" s="1" t="s">
        <v>19</v>
      </c>
      <c r="D2" s="1">
        <v>0</v>
      </c>
      <c r="E2" s="2">
        <v>0</v>
      </c>
      <c r="F2" s="2">
        <v>0</v>
      </c>
      <c r="G2" s="2">
        <v>65535</v>
      </c>
      <c r="H2" s="6" t="s">
        <v>23</v>
      </c>
      <c r="I2" s="1" t="s">
        <v>67</v>
      </c>
      <c r="J2" s="12" t="s">
        <v>58</v>
      </c>
      <c r="K2" s="7">
        <f t="shared" ref="K2:K25" si="0">65535/(G2-F2)</f>
        <v>1</v>
      </c>
      <c r="L2" s="7">
        <f>1/K2</f>
        <v>1</v>
      </c>
      <c r="M2" s="7">
        <f t="shared" ref="M2:M25" si="1">1/K2</f>
        <v>1</v>
      </c>
      <c r="N2" s="15">
        <f>ROUND((E2-F2)*K2,0)</f>
        <v>0</v>
      </c>
    </row>
    <row r="3" spans="1:14" ht="16.5" x14ac:dyDescent="0.3">
      <c r="A3" s="1">
        <f>A2+1</f>
        <v>19</v>
      </c>
      <c r="B3" s="12" t="s">
        <v>51</v>
      </c>
      <c r="C3" s="1" t="s">
        <v>19</v>
      </c>
      <c r="D3" s="1">
        <v>0</v>
      </c>
      <c r="E3" s="2">
        <v>0</v>
      </c>
      <c r="F3" s="2">
        <v>0</v>
      </c>
      <c r="G3" s="2">
        <v>65535</v>
      </c>
      <c r="H3" s="6" t="s">
        <v>23</v>
      </c>
      <c r="I3" s="1" t="s">
        <v>68</v>
      </c>
      <c r="J3" s="12" t="s">
        <v>57</v>
      </c>
      <c r="K3" s="7">
        <f t="shared" si="0"/>
        <v>1</v>
      </c>
      <c r="L3" s="7">
        <f t="shared" ref="L3:L25" si="2">1/K3</f>
        <v>1</v>
      </c>
      <c r="M3" s="7">
        <f t="shared" si="1"/>
        <v>1</v>
      </c>
      <c r="N3" s="15">
        <f t="shared" ref="N3:N25" si="3">ROUND((E3-F3)*K3,0)</f>
        <v>0</v>
      </c>
    </row>
    <row r="4" spans="1:14" ht="16.5" x14ac:dyDescent="0.3">
      <c r="A4" s="1">
        <f t="shared" ref="A4:A25" si="4">A3+1</f>
        <v>20</v>
      </c>
      <c r="B4" s="12" t="s">
        <v>52</v>
      </c>
      <c r="C4" s="1" t="s">
        <v>50</v>
      </c>
      <c r="D4" s="1">
        <v>2</v>
      </c>
      <c r="E4" s="3">
        <v>0</v>
      </c>
      <c r="F4" s="3">
        <v>0</v>
      </c>
      <c r="G4" s="3">
        <v>600</v>
      </c>
      <c r="H4" s="12" t="s">
        <v>27</v>
      </c>
      <c r="I4" s="1" t="s">
        <v>71</v>
      </c>
      <c r="J4" s="12" t="s">
        <v>94</v>
      </c>
      <c r="K4" s="7">
        <f t="shared" si="0"/>
        <v>109.22499999999999</v>
      </c>
      <c r="L4" s="7">
        <f t="shared" si="2"/>
        <v>9.1554131380178535E-3</v>
      </c>
      <c r="M4" s="7">
        <f t="shared" si="1"/>
        <v>9.1554131380178535E-3</v>
      </c>
      <c r="N4" s="15">
        <f t="shared" si="3"/>
        <v>0</v>
      </c>
    </row>
    <row r="5" spans="1:14" ht="16.5" x14ac:dyDescent="0.3">
      <c r="A5" s="1">
        <f t="shared" si="4"/>
        <v>21</v>
      </c>
      <c r="B5" s="12" t="s">
        <v>52</v>
      </c>
      <c r="C5" s="1" t="s">
        <v>50</v>
      </c>
      <c r="D5" s="1">
        <v>3</v>
      </c>
      <c r="E5" s="4">
        <v>0</v>
      </c>
      <c r="F5" s="4">
        <v>0</v>
      </c>
      <c r="G5" s="4">
        <v>50</v>
      </c>
      <c r="H5" s="12" t="s">
        <v>28</v>
      </c>
      <c r="I5" s="1" t="s">
        <v>72</v>
      </c>
      <c r="J5" s="12" t="s">
        <v>95</v>
      </c>
      <c r="K5" s="7">
        <f t="shared" si="0"/>
        <v>1310.7</v>
      </c>
      <c r="L5" s="7">
        <f t="shared" si="2"/>
        <v>7.6295109483482109E-4</v>
      </c>
      <c r="M5" s="7">
        <f t="shared" si="1"/>
        <v>7.6295109483482109E-4</v>
      </c>
      <c r="N5" s="15">
        <f t="shared" si="3"/>
        <v>0</v>
      </c>
    </row>
    <row r="6" spans="1:14" ht="16.5" x14ac:dyDescent="0.3">
      <c r="A6" s="1">
        <f t="shared" si="4"/>
        <v>22</v>
      </c>
      <c r="B6" s="12" t="s">
        <v>52</v>
      </c>
      <c r="C6" s="1" t="s">
        <v>50</v>
      </c>
      <c r="D6" s="1">
        <v>2</v>
      </c>
      <c r="E6" s="3">
        <v>0</v>
      </c>
      <c r="F6" s="3">
        <v>0</v>
      </c>
      <c r="G6" s="3">
        <v>600</v>
      </c>
      <c r="H6" s="12" t="s">
        <v>27</v>
      </c>
      <c r="I6" s="1" t="s">
        <v>73</v>
      </c>
      <c r="J6" s="12" t="s">
        <v>96</v>
      </c>
      <c r="K6" s="7">
        <f t="shared" si="0"/>
        <v>109.22499999999999</v>
      </c>
      <c r="L6" s="7">
        <f t="shared" si="2"/>
        <v>9.1554131380178535E-3</v>
      </c>
      <c r="M6" s="7">
        <f t="shared" si="1"/>
        <v>9.1554131380178535E-3</v>
      </c>
      <c r="N6" s="15">
        <f t="shared" si="3"/>
        <v>0</v>
      </c>
    </row>
    <row r="7" spans="1:14" ht="16.5" x14ac:dyDescent="0.3">
      <c r="A7" s="1">
        <f t="shared" si="4"/>
        <v>23</v>
      </c>
      <c r="B7" s="12" t="s">
        <v>52</v>
      </c>
      <c r="C7" s="12" t="s">
        <v>50</v>
      </c>
      <c r="D7" s="1">
        <v>3</v>
      </c>
      <c r="E7" s="4">
        <v>0</v>
      </c>
      <c r="F7" s="4">
        <v>0</v>
      </c>
      <c r="G7" s="4">
        <v>50</v>
      </c>
      <c r="H7" s="12" t="s">
        <v>28</v>
      </c>
      <c r="I7" s="12" t="s">
        <v>74</v>
      </c>
      <c r="J7" s="12" t="s">
        <v>97</v>
      </c>
      <c r="K7" s="7">
        <f t="shared" si="0"/>
        <v>1310.7</v>
      </c>
      <c r="L7" s="7">
        <f t="shared" si="2"/>
        <v>7.6295109483482109E-4</v>
      </c>
      <c r="M7" s="7">
        <f t="shared" si="1"/>
        <v>7.6295109483482109E-4</v>
      </c>
      <c r="N7" s="15">
        <f t="shared" si="3"/>
        <v>0</v>
      </c>
    </row>
    <row r="8" spans="1:14" ht="16.5" x14ac:dyDescent="0.3">
      <c r="A8" s="1">
        <f t="shared" si="4"/>
        <v>24</v>
      </c>
      <c r="B8" s="12" t="s">
        <v>52</v>
      </c>
      <c r="C8" s="12" t="s">
        <v>50</v>
      </c>
      <c r="D8" s="1">
        <v>2</v>
      </c>
      <c r="E8" s="3">
        <v>0</v>
      </c>
      <c r="F8" s="3">
        <v>-20</v>
      </c>
      <c r="G8" s="3">
        <v>180</v>
      </c>
      <c r="H8" s="12" t="s">
        <v>29</v>
      </c>
      <c r="I8" s="12" t="s">
        <v>64</v>
      </c>
      <c r="J8" s="12" t="s">
        <v>98</v>
      </c>
      <c r="K8" s="7">
        <f t="shared" si="0"/>
        <v>327.67500000000001</v>
      </c>
      <c r="L8" s="7">
        <f t="shared" si="2"/>
        <v>3.0518043793392844E-3</v>
      </c>
      <c r="M8" s="7">
        <f t="shared" si="1"/>
        <v>3.0518043793392844E-3</v>
      </c>
      <c r="N8" s="15">
        <f t="shared" si="3"/>
        <v>6554</v>
      </c>
    </row>
    <row r="9" spans="1:14" ht="16.5" x14ac:dyDescent="0.3">
      <c r="A9" s="1">
        <f t="shared" si="4"/>
        <v>25</v>
      </c>
      <c r="B9" s="12" t="s">
        <v>52</v>
      </c>
      <c r="C9" s="12" t="s">
        <v>50</v>
      </c>
      <c r="D9" s="1">
        <v>2</v>
      </c>
      <c r="E9" s="3">
        <v>0</v>
      </c>
      <c r="F9" s="3">
        <v>-20</v>
      </c>
      <c r="G9" s="3">
        <v>180</v>
      </c>
      <c r="H9" s="12" t="s">
        <v>29</v>
      </c>
      <c r="I9" s="12" t="s">
        <v>65</v>
      </c>
      <c r="J9" s="12" t="s">
        <v>99</v>
      </c>
      <c r="K9" s="7">
        <f t="shared" si="0"/>
        <v>327.67500000000001</v>
      </c>
      <c r="L9" s="7">
        <f t="shared" si="2"/>
        <v>3.0518043793392844E-3</v>
      </c>
      <c r="M9" s="7">
        <f t="shared" si="1"/>
        <v>3.0518043793392844E-3</v>
      </c>
      <c r="N9" s="15">
        <f t="shared" si="3"/>
        <v>6554</v>
      </c>
    </row>
    <row r="10" spans="1:14" ht="16.5" x14ac:dyDescent="0.3">
      <c r="A10" s="1">
        <f t="shared" si="4"/>
        <v>26</v>
      </c>
      <c r="B10" s="12" t="s">
        <v>52</v>
      </c>
      <c r="C10" s="12" t="s">
        <v>50</v>
      </c>
      <c r="D10" s="1">
        <v>2</v>
      </c>
      <c r="E10" s="3">
        <v>0</v>
      </c>
      <c r="F10" s="4">
        <v>0</v>
      </c>
      <c r="G10" s="4">
        <v>100</v>
      </c>
      <c r="H10" s="12" t="s">
        <v>112</v>
      </c>
      <c r="I10" s="12" t="s">
        <v>63</v>
      </c>
      <c r="J10" s="12" t="s">
        <v>100</v>
      </c>
      <c r="K10" s="7">
        <f t="shared" si="0"/>
        <v>655.35</v>
      </c>
      <c r="L10" s="7">
        <f t="shared" si="2"/>
        <v>1.5259021896696422E-3</v>
      </c>
      <c r="M10" s="7">
        <f t="shared" si="1"/>
        <v>1.5259021896696422E-3</v>
      </c>
      <c r="N10" s="15">
        <f t="shared" si="3"/>
        <v>0</v>
      </c>
    </row>
    <row r="11" spans="1:14" ht="16.5" x14ac:dyDescent="0.3">
      <c r="A11" s="1">
        <f t="shared" si="4"/>
        <v>27</v>
      </c>
      <c r="B11" s="12" t="s">
        <v>54</v>
      </c>
      <c r="C11" s="12" t="s">
        <v>50</v>
      </c>
      <c r="D11" s="1">
        <v>1</v>
      </c>
      <c r="E11" s="16">
        <v>0</v>
      </c>
      <c r="F11" s="16">
        <v>0</v>
      </c>
      <c r="G11" s="16">
        <v>50000</v>
      </c>
      <c r="H11" s="12" t="s">
        <v>26</v>
      </c>
      <c r="I11" s="12" t="s">
        <v>75</v>
      </c>
      <c r="J11" s="12" t="s">
        <v>131</v>
      </c>
      <c r="K11" s="7">
        <f t="shared" si="0"/>
        <v>1.3107</v>
      </c>
      <c r="L11" s="7">
        <f t="shared" si="2"/>
        <v>0.76295109483482115</v>
      </c>
      <c r="M11" s="7">
        <f t="shared" si="1"/>
        <v>0.76295109483482115</v>
      </c>
      <c r="N11" s="15">
        <f t="shared" si="3"/>
        <v>0</v>
      </c>
    </row>
    <row r="12" spans="1:14" ht="16.5" x14ac:dyDescent="0.3">
      <c r="A12" s="1">
        <f t="shared" si="4"/>
        <v>28</v>
      </c>
      <c r="B12" s="12" t="s">
        <v>54</v>
      </c>
      <c r="C12" s="12" t="s">
        <v>20</v>
      </c>
      <c r="D12" s="1">
        <v>0</v>
      </c>
      <c r="E12" s="1">
        <v>0</v>
      </c>
      <c r="F12" s="1">
        <v>0</v>
      </c>
      <c r="G12" s="1">
        <v>65535</v>
      </c>
      <c r="H12" s="12" t="s">
        <v>132</v>
      </c>
      <c r="I12" s="12" t="s">
        <v>129</v>
      </c>
      <c r="J12" s="12" t="s">
        <v>130</v>
      </c>
      <c r="K12" s="7">
        <f t="shared" ref="K12" si="5">65535/(G12-F12)</f>
        <v>1</v>
      </c>
      <c r="L12" s="7">
        <f t="shared" ref="L12" si="6">1/K12</f>
        <v>1</v>
      </c>
      <c r="M12" s="7">
        <f t="shared" ref="M12" si="7">1/K12</f>
        <v>1</v>
      </c>
      <c r="N12" s="15">
        <f t="shared" ref="N12" si="8">ROUND((E12-F12)*K12,0)</f>
        <v>0</v>
      </c>
    </row>
    <row r="13" spans="1:14" ht="16.5" x14ac:dyDescent="0.3">
      <c r="A13" s="1">
        <f t="shared" si="4"/>
        <v>29</v>
      </c>
      <c r="B13" s="12" t="s">
        <v>55</v>
      </c>
      <c r="C13" s="12" t="s">
        <v>20</v>
      </c>
      <c r="D13" s="1">
        <v>0</v>
      </c>
      <c r="E13" s="1">
        <v>0</v>
      </c>
      <c r="F13" s="1">
        <v>0</v>
      </c>
      <c r="G13" s="1">
        <v>65535</v>
      </c>
      <c r="H13" s="12" t="s">
        <v>132</v>
      </c>
      <c r="I13" s="12" t="s">
        <v>61</v>
      </c>
      <c r="J13" s="12" t="s">
        <v>70</v>
      </c>
      <c r="K13" s="7">
        <f t="shared" si="0"/>
        <v>1</v>
      </c>
      <c r="L13" s="7">
        <f t="shared" si="2"/>
        <v>1</v>
      </c>
      <c r="M13" s="7">
        <f t="shared" si="1"/>
        <v>1</v>
      </c>
      <c r="N13" s="15">
        <f t="shared" si="3"/>
        <v>0</v>
      </c>
    </row>
    <row r="14" spans="1:14" ht="16.5" x14ac:dyDescent="0.3">
      <c r="A14" s="1">
        <f t="shared" si="4"/>
        <v>30</v>
      </c>
      <c r="B14" s="12" t="s">
        <v>55</v>
      </c>
      <c r="C14" s="12" t="s">
        <v>20</v>
      </c>
      <c r="D14" s="1">
        <v>0</v>
      </c>
      <c r="E14" s="1">
        <v>0</v>
      </c>
      <c r="F14" s="1">
        <v>0</v>
      </c>
      <c r="G14" s="1">
        <v>65535</v>
      </c>
      <c r="H14" s="13" t="s">
        <v>23</v>
      </c>
      <c r="I14" s="12" t="s">
        <v>56</v>
      </c>
      <c r="J14" s="12" t="s">
        <v>69</v>
      </c>
      <c r="K14" s="7">
        <f t="shared" si="0"/>
        <v>1</v>
      </c>
      <c r="L14" s="7">
        <f t="shared" si="2"/>
        <v>1</v>
      </c>
      <c r="M14" s="7">
        <f t="shared" si="1"/>
        <v>1</v>
      </c>
      <c r="N14" s="15">
        <f t="shared" si="3"/>
        <v>0</v>
      </c>
    </row>
    <row r="15" spans="1:14" ht="16.5" x14ac:dyDescent="0.3">
      <c r="A15" s="1">
        <f t="shared" si="4"/>
        <v>31</v>
      </c>
      <c r="B15" s="12" t="s">
        <v>55</v>
      </c>
      <c r="C15" s="12" t="s">
        <v>20</v>
      </c>
      <c r="D15" s="1">
        <v>0</v>
      </c>
      <c r="E15" s="1">
        <v>0</v>
      </c>
      <c r="F15" s="1">
        <v>0</v>
      </c>
      <c r="G15" s="1">
        <v>65535</v>
      </c>
      <c r="H15" s="13" t="s">
        <v>79</v>
      </c>
      <c r="I15" s="12" t="s">
        <v>85</v>
      </c>
      <c r="J15" s="12" t="s">
        <v>101</v>
      </c>
      <c r="K15" s="7">
        <f t="shared" si="0"/>
        <v>1</v>
      </c>
      <c r="L15" s="7">
        <f t="shared" si="2"/>
        <v>1</v>
      </c>
      <c r="M15" s="7">
        <f t="shared" si="1"/>
        <v>1</v>
      </c>
      <c r="N15" s="15">
        <f t="shared" si="3"/>
        <v>0</v>
      </c>
    </row>
    <row r="16" spans="1:14" ht="16.5" x14ac:dyDescent="0.3">
      <c r="A16" s="1">
        <f t="shared" si="4"/>
        <v>32</v>
      </c>
      <c r="B16" s="12" t="s">
        <v>55</v>
      </c>
      <c r="C16" s="12" t="s">
        <v>20</v>
      </c>
      <c r="D16" s="1">
        <v>0</v>
      </c>
      <c r="E16" s="1">
        <v>0</v>
      </c>
      <c r="F16" s="1">
        <v>0</v>
      </c>
      <c r="G16" s="1">
        <v>65535</v>
      </c>
      <c r="H16" s="13" t="s">
        <v>80</v>
      </c>
      <c r="I16" s="12" t="s">
        <v>86</v>
      </c>
      <c r="J16" s="12" t="s">
        <v>102</v>
      </c>
      <c r="K16" s="7">
        <f t="shared" si="0"/>
        <v>1</v>
      </c>
      <c r="L16" s="7">
        <f t="shared" si="2"/>
        <v>1</v>
      </c>
      <c r="M16" s="7">
        <f t="shared" si="1"/>
        <v>1</v>
      </c>
      <c r="N16" s="15">
        <f t="shared" si="3"/>
        <v>0</v>
      </c>
    </row>
    <row r="17" spans="1:14" ht="16.5" x14ac:dyDescent="0.3">
      <c r="A17" s="1">
        <f t="shared" si="4"/>
        <v>33</v>
      </c>
      <c r="B17" s="12" t="s">
        <v>55</v>
      </c>
      <c r="C17" s="12" t="s">
        <v>20</v>
      </c>
      <c r="D17" s="1">
        <v>0</v>
      </c>
      <c r="E17" s="1">
        <v>0</v>
      </c>
      <c r="F17" s="1">
        <v>0</v>
      </c>
      <c r="G17" s="1">
        <v>65535</v>
      </c>
      <c r="H17" s="13" t="s">
        <v>81</v>
      </c>
      <c r="I17" s="12" t="s">
        <v>87</v>
      </c>
      <c r="J17" s="12" t="s">
        <v>103</v>
      </c>
      <c r="K17" s="7">
        <f t="shared" si="0"/>
        <v>1</v>
      </c>
      <c r="L17" s="7">
        <f t="shared" si="2"/>
        <v>1</v>
      </c>
      <c r="M17" s="7">
        <f t="shared" si="1"/>
        <v>1</v>
      </c>
      <c r="N17" s="15">
        <f t="shared" si="3"/>
        <v>0</v>
      </c>
    </row>
    <row r="18" spans="1:14" ht="16.5" x14ac:dyDescent="0.3">
      <c r="A18" s="1">
        <f t="shared" si="4"/>
        <v>34</v>
      </c>
      <c r="B18" s="12" t="s">
        <v>55</v>
      </c>
      <c r="C18" s="12" t="s">
        <v>20</v>
      </c>
      <c r="D18" s="1">
        <v>0</v>
      </c>
      <c r="E18" s="1">
        <v>0</v>
      </c>
      <c r="F18" s="1">
        <v>0</v>
      </c>
      <c r="G18" s="1">
        <v>65535</v>
      </c>
      <c r="H18" s="13" t="s">
        <v>84</v>
      </c>
      <c r="I18" s="12" t="s">
        <v>88</v>
      </c>
      <c r="J18" s="12" t="s">
        <v>105</v>
      </c>
      <c r="K18" s="7">
        <f t="shared" si="0"/>
        <v>1</v>
      </c>
      <c r="L18" s="7">
        <f t="shared" si="2"/>
        <v>1</v>
      </c>
      <c r="M18" s="7">
        <f t="shared" si="1"/>
        <v>1</v>
      </c>
      <c r="N18" s="15">
        <f t="shared" si="3"/>
        <v>0</v>
      </c>
    </row>
    <row r="19" spans="1:14" ht="16.5" x14ac:dyDescent="0.3">
      <c r="A19" s="1">
        <f t="shared" si="4"/>
        <v>35</v>
      </c>
      <c r="B19" s="12" t="s">
        <v>55</v>
      </c>
      <c r="C19" s="12" t="s">
        <v>20</v>
      </c>
      <c r="D19" s="1">
        <v>0</v>
      </c>
      <c r="E19" s="1">
        <v>0</v>
      </c>
      <c r="F19" s="1">
        <v>0</v>
      </c>
      <c r="G19" s="1">
        <v>65535</v>
      </c>
      <c r="H19" s="13" t="s">
        <v>84</v>
      </c>
      <c r="I19" s="12" t="s">
        <v>91</v>
      </c>
      <c r="J19" s="12" t="s">
        <v>104</v>
      </c>
      <c r="K19" s="7">
        <f t="shared" si="0"/>
        <v>1</v>
      </c>
      <c r="L19" s="7">
        <f t="shared" si="2"/>
        <v>1</v>
      </c>
      <c r="M19" s="7">
        <f t="shared" si="1"/>
        <v>1</v>
      </c>
      <c r="N19" s="15">
        <f t="shared" si="3"/>
        <v>0</v>
      </c>
    </row>
    <row r="20" spans="1:14" ht="16.5" x14ac:dyDescent="0.3">
      <c r="A20" s="1">
        <f t="shared" si="4"/>
        <v>36</v>
      </c>
      <c r="B20" s="12" t="s">
        <v>55</v>
      </c>
      <c r="C20" s="12" t="s">
        <v>20</v>
      </c>
      <c r="D20" s="1">
        <v>0</v>
      </c>
      <c r="E20" s="1">
        <v>0</v>
      </c>
      <c r="F20" s="1">
        <v>0</v>
      </c>
      <c r="G20" s="1">
        <v>65535</v>
      </c>
      <c r="H20" s="13" t="s">
        <v>82</v>
      </c>
      <c r="I20" s="12" t="s">
        <v>89</v>
      </c>
      <c r="J20" s="12" t="s">
        <v>106</v>
      </c>
      <c r="K20" s="7">
        <f t="shared" si="0"/>
        <v>1</v>
      </c>
      <c r="L20" s="7">
        <f t="shared" si="2"/>
        <v>1</v>
      </c>
      <c r="M20" s="7">
        <f t="shared" si="1"/>
        <v>1</v>
      </c>
      <c r="N20" s="15">
        <f t="shared" si="3"/>
        <v>0</v>
      </c>
    </row>
    <row r="21" spans="1:14" ht="16.5" x14ac:dyDescent="0.3">
      <c r="A21" s="1">
        <f t="shared" si="4"/>
        <v>37</v>
      </c>
      <c r="B21" s="12" t="s">
        <v>55</v>
      </c>
      <c r="C21" s="12" t="s">
        <v>20</v>
      </c>
      <c r="D21" s="1">
        <v>0</v>
      </c>
      <c r="E21" s="1">
        <v>0</v>
      </c>
      <c r="F21" s="1">
        <v>0</v>
      </c>
      <c r="G21" s="1">
        <v>65535</v>
      </c>
      <c r="H21" s="13" t="s">
        <v>83</v>
      </c>
      <c r="I21" s="12" t="s">
        <v>90</v>
      </c>
      <c r="J21" s="12" t="s">
        <v>107</v>
      </c>
      <c r="K21" s="7">
        <f t="shared" si="0"/>
        <v>1</v>
      </c>
      <c r="L21" s="7">
        <f t="shared" si="2"/>
        <v>1</v>
      </c>
      <c r="M21" s="7">
        <f t="shared" si="1"/>
        <v>1</v>
      </c>
      <c r="N21" s="15">
        <f t="shared" si="3"/>
        <v>0</v>
      </c>
    </row>
    <row r="22" spans="1:14" ht="16.5" x14ac:dyDescent="0.3">
      <c r="A22" s="1">
        <f t="shared" si="4"/>
        <v>38</v>
      </c>
      <c r="B22" s="12" t="s">
        <v>55</v>
      </c>
      <c r="C22" s="12" t="s">
        <v>20</v>
      </c>
      <c r="D22" s="1">
        <v>0</v>
      </c>
      <c r="E22" s="1">
        <v>0</v>
      </c>
      <c r="F22" s="1">
        <v>0</v>
      </c>
      <c r="G22" s="1">
        <v>65535</v>
      </c>
      <c r="H22" s="6" t="s">
        <v>23</v>
      </c>
      <c r="I22" s="12" t="s">
        <v>110</v>
      </c>
      <c r="J22" s="12" t="s">
        <v>108</v>
      </c>
      <c r="K22" s="7">
        <f t="shared" si="0"/>
        <v>1</v>
      </c>
      <c r="L22" s="7">
        <f t="shared" si="2"/>
        <v>1</v>
      </c>
      <c r="M22" s="7">
        <f t="shared" si="1"/>
        <v>1</v>
      </c>
      <c r="N22" s="15">
        <f t="shared" si="3"/>
        <v>0</v>
      </c>
    </row>
    <row r="23" spans="1:14" ht="16.5" x14ac:dyDescent="0.3">
      <c r="A23" s="1">
        <f t="shared" si="4"/>
        <v>39</v>
      </c>
      <c r="B23" s="12" t="s">
        <v>55</v>
      </c>
      <c r="C23" s="12" t="s">
        <v>20</v>
      </c>
      <c r="D23" s="1">
        <v>0</v>
      </c>
      <c r="E23" s="1">
        <v>0</v>
      </c>
      <c r="F23" s="1">
        <v>0</v>
      </c>
      <c r="G23" s="1">
        <v>65535</v>
      </c>
      <c r="H23" s="6" t="s">
        <v>23</v>
      </c>
      <c r="I23" s="12" t="s">
        <v>109</v>
      </c>
      <c r="J23" s="12" t="s">
        <v>111</v>
      </c>
      <c r="K23" s="7">
        <f t="shared" ref="K23" si="9">65535/(G23-F23)</f>
        <v>1</v>
      </c>
      <c r="L23" s="7">
        <f t="shared" ref="L23" si="10">1/K23</f>
        <v>1</v>
      </c>
      <c r="M23" s="7">
        <f t="shared" ref="M23" si="11">1/K23</f>
        <v>1</v>
      </c>
      <c r="N23" s="15">
        <f t="shared" ref="N23" si="12">ROUND((E23-F23)*K23,0)</f>
        <v>0</v>
      </c>
    </row>
    <row r="24" spans="1:14" ht="16.5" x14ac:dyDescent="0.3">
      <c r="A24" s="1">
        <f t="shared" si="4"/>
        <v>40</v>
      </c>
      <c r="B24" s="12" t="s">
        <v>53</v>
      </c>
      <c r="C24" s="12" t="s">
        <v>50</v>
      </c>
      <c r="D24" s="1">
        <v>2</v>
      </c>
      <c r="E24" s="3">
        <v>0</v>
      </c>
      <c r="F24" s="3">
        <v>0</v>
      </c>
      <c r="G24" s="3">
        <v>1</v>
      </c>
      <c r="H24" s="12" t="s">
        <v>25</v>
      </c>
      <c r="I24" s="12" t="s">
        <v>60</v>
      </c>
      <c r="J24" s="12" t="s">
        <v>119</v>
      </c>
      <c r="K24" s="7">
        <f>65535/(G24-F24)</f>
        <v>65535</v>
      </c>
      <c r="L24" s="7">
        <f>1/K24</f>
        <v>1.5259021896696422E-5</v>
      </c>
      <c r="M24" s="7">
        <f>1/K24</f>
        <v>1.5259021896696422E-5</v>
      </c>
      <c r="N24" s="15">
        <f>ROUND((E24-F24)*K24,0)</f>
        <v>0</v>
      </c>
    </row>
    <row r="25" spans="1:14" ht="16.5" x14ac:dyDescent="0.3">
      <c r="A25" s="1">
        <f t="shared" si="4"/>
        <v>41</v>
      </c>
      <c r="B25" s="12" t="s">
        <v>53</v>
      </c>
      <c r="C25" s="12" t="s">
        <v>50</v>
      </c>
      <c r="D25" s="1">
        <v>3</v>
      </c>
      <c r="E25" s="3">
        <v>0</v>
      </c>
      <c r="F25" s="3">
        <v>0</v>
      </c>
      <c r="G25" s="3">
        <v>65</v>
      </c>
      <c r="H25" s="12" t="s">
        <v>26</v>
      </c>
      <c r="I25" s="12" t="s">
        <v>62</v>
      </c>
      <c r="J25" s="12" t="s">
        <v>118</v>
      </c>
      <c r="K25" s="7">
        <f t="shared" si="0"/>
        <v>1008.2307692307693</v>
      </c>
      <c r="L25" s="7">
        <f t="shared" si="2"/>
        <v>9.9183642328526736E-4</v>
      </c>
      <c r="M25" s="7">
        <f t="shared" si="1"/>
        <v>9.9183642328526736E-4</v>
      </c>
      <c r="N25" s="15">
        <f t="shared" si="3"/>
        <v>0</v>
      </c>
    </row>
  </sheetData>
  <autoFilter ref="A1:N25" xr:uid="{931DECF4-8BF0-4C1D-87E4-E5713582A1AF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672A-3BE0-43E6-9150-51A939FD7C9B}">
  <dimension ref="A1"/>
  <sheetViews>
    <sheetView workbookViewId="0">
      <selection activeCell="I9" sqref="I9:I10"/>
    </sheetView>
  </sheetViews>
  <sheetFormatPr defaultRowHeight="15" x14ac:dyDescent="0.25"/>
  <sheetData>
    <row r="1" spans="1:1" ht="16.5" x14ac:dyDescent="0.3">
      <c r="A1" s="12" t="s">
        <v>135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6B6F-A4A4-4CC7-B098-C1D0A92C1985}">
  <sheetPr codeName="Foglio2"/>
  <dimension ref="A1:M15"/>
  <sheetViews>
    <sheetView workbookViewId="0">
      <selection activeCell="E13" sqref="E13"/>
    </sheetView>
  </sheetViews>
  <sheetFormatPr defaultRowHeight="15" x14ac:dyDescent="0.25"/>
  <cols>
    <col min="1" max="1" width="3" bestFit="1" customWidth="1"/>
    <col min="2" max="2" width="2" bestFit="1" customWidth="1"/>
    <col min="3" max="3" width="4.85546875" bestFit="1" customWidth="1"/>
    <col min="4" max="4" width="16.5703125" bestFit="1" customWidth="1"/>
    <col min="5" max="5" width="17.28515625" bestFit="1" customWidth="1"/>
    <col min="6" max="6" width="16.5703125" bestFit="1" customWidth="1"/>
    <col min="7" max="7" width="6" bestFit="1" customWidth="1"/>
    <col min="8" max="8" width="11" bestFit="1" customWidth="1"/>
  </cols>
  <sheetData>
    <row r="1" spans="1:13" s="1" customFormat="1" ht="16.5" x14ac:dyDescent="0.3">
      <c r="A1" s="8" t="s">
        <v>44</v>
      </c>
      <c r="B1" s="8" t="s">
        <v>45</v>
      </c>
      <c r="C1" s="9" t="s">
        <v>49</v>
      </c>
      <c r="D1" s="8" t="s">
        <v>46</v>
      </c>
      <c r="E1" s="9" t="s">
        <v>47</v>
      </c>
      <c r="F1" s="9" t="s">
        <v>48</v>
      </c>
      <c r="G1" s="8"/>
      <c r="H1" s="8" t="s">
        <v>43</v>
      </c>
      <c r="L1" s="4"/>
      <c r="M1" s="4"/>
    </row>
    <row r="2" spans="1:13" s="1" customFormat="1" ht="16.5" x14ac:dyDescent="0.3">
      <c r="A2" s="8">
        <v>16</v>
      </c>
      <c r="B2" s="8">
        <v>0</v>
      </c>
      <c r="C2" s="9">
        <f t="shared" ref="C2:C10" si="0">POWER(2,B2)</f>
        <v>1</v>
      </c>
      <c r="D2" s="10">
        <f t="shared" ref="D2:D10" si="1">ROUND((POWER(2,A2)-H2), B2)</f>
        <v>65535</v>
      </c>
      <c r="E2" s="10">
        <f t="shared" ref="E2:E10" si="2">ROUND((-D2/2),B2)</f>
        <v>-32768</v>
      </c>
      <c r="F2" s="10">
        <f t="shared" ref="F2:F10" si="3">ROUND((D2/2-H2),B2)</f>
        <v>32767</v>
      </c>
      <c r="G2" s="11">
        <f t="shared" ref="G2:G10" si="4">ROUND(D2*POWER(2,B2),0)</f>
        <v>65535</v>
      </c>
      <c r="H2" s="8">
        <f t="shared" ref="H2:H10" si="5">1/POWER(2,B2)</f>
        <v>1</v>
      </c>
      <c r="L2" s="4"/>
      <c r="M2" s="4"/>
    </row>
    <row r="3" spans="1:13" s="1" customFormat="1" ht="16.5" x14ac:dyDescent="0.3">
      <c r="A3" s="8">
        <v>15</v>
      </c>
      <c r="B3" s="8">
        <v>1</v>
      </c>
      <c r="C3" s="9">
        <f t="shared" si="0"/>
        <v>2</v>
      </c>
      <c r="D3" s="10">
        <f t="shared" si="1"/>
        <v>32767.5</v>
      </c>
      <c r="E3" s="10">
        <f t="shared" si="2"/>
        <v>-16383.8</v>
      </c>
      <c r="F3" s="10">
        <f t="shared" si="3"/>
        <v>16383.3</v>
      </c>
      <c r="G3" s="11">
        <f t="shared" si="4"/>
        <v>65535</v>
      </c>
      <c r="H3" s="8">
        <f t="shared" si="5"/>
        <v>0.5</v>
      </c>
      <c r="L3" s="4"/>
      <c r="M3" s="4"/>
    </row>
    <row r="4" spans="1:13" s="1" customFormat="1" ht="16.5" x14ac:dyDescent="0.3">
      <c r="A4" s="8">
        <v>14</v>
      </c>
      <c r="B4" s="8">
        <v>2</v>
      </c>
      <c r="C4" s="9">
        <f t="shared" si="0"/>
        <v>4</v>
      </c>
      <c r="D4" s="10">
        <f t="shared" si="1"/>
        <v>16383.75</v>
      </c>
      <c r="E4" s="10">
        <f t="shared" si="2"/>
        <v>-8191.88</v>
      </c>
      <c r="F4" s="10">
        <f t="shared" si="3"/>
        <v>8191.63</v>
      </c>
      <c r="G4" s="11">
        <f t="shared" si="4"/>
        <v>65535</v>
      </c>
      <c r="H4" s="8">
        <f t="shared" si="5"/>
        <v>0.25</v>
      </c>
      <c r="L4" s="4"/>
      <c r="M4" s="4"/>
    </row>
    <row r="5" spans="1:13" s="1" customFormat="1" ht="16.5" x14ac:dyDescent="0.3">
      <c r="A5" s="8">
        <v>13</v>
      </c>
      <c r="B5" s="8">
        <v>3</v>
      </c>
      <c r="C5" s="9">
        <f t="shared" si="0"/>
        <v>8</v>
      </c>
      <c r="D5" s="10">
        <f t="shared" si="1"/>
        <v>8191.875</v>
      </c>
      <c r="E5" s="10">
        <f t="shared" si="2"/>
        <v>-4095.9380000000001</v>
      </c>
      <c r="F5" s="10">
        <f t="shared" si="3"/>
        <v>4095.8130000000001</v>
      </c>
      <c r="G5" s="11">
        <f t="shared" si="4"/>
        <v>65535</v>
      </c>
      <c r="H5" s="8">
        <f t="shared" si="5"/>
        <v>0.125</v>
      </c>
      <c r="L5" s="4"/>
      <c r="M5" s="4"/>
    </row>
    <row r="6" spans="1:13" s="1" customFormat="1" ht="16.5" x14ac:dyDescent="0.3">
      <c r="A6" s="8">
        <v>12</v>
      </c>
      <c r="B6" s="8">
        <v>4</v>
      </c>
      <c r="C6" s="9">
        <f t="shared" si="0"/>
        <v>16</v>
      </c>
      <c r="D6" s="10">
        <f t="shared" si="1"/>
        <v>4095.9375</v>
      </c>
      <c r="E6" s="10">
        <f t="shared" si="2"/>
        <v>-2047.9688000000001</v>
      </c>
      <c r="F6" s="10">
        <f t="shared" si="3"/>
        <v>2047.9063000000001</v>
      </c>
      <c r="G6" s="11">
        <f t="shared" si="4"/>
        <v>65535</v>
      </c>
      <c r="H6" s="8">
        <f t="shared" si="5"/>
        <v>6.25E-2</v>
      </c>
      <c r="L6" s="4"/>
      <c r="M6" s="4"/>
    </row>
    <row r="7" spans="1:13" s="1" customFormat="1" ht="16.5" x14ac:dyDescent="0.3">
      <c r="A7" s="8">
        <v>11</v>
      </c>
      <c r="B7" s="8">
        <v>5</v>
      </c>
      <c r="C7" s="9">
        <f t="shared" si="0"/>
        <v>32</v>
      </c>
      <c r="D7" s="10">
        <f t="shared" si="1"/>
        <v>2047.96875</v>
      </c>
      <c r="E7" s="10">
        <f t="shared" si="2"/>
        <v>-1023.98438</v>
      </c>
      <c r="F7" s="10">
        <f t="shared" si="3"/>
        <v>1023.95313</v>
      </c>
      <c r="G7" s="11">
        <f t="shared" si="4"/>
        <v>65535</v>
      </c>
      <c r="H7" s="8">
        <f t="shared" si="5"/>
        <v>3.125E-2</v>
      </c>
      <c r="L7" s="4"/>
      <c r="M7" s="4"/>
    </row>
    <row r="8" spans="1:13" s="1" customFormat="1" ht="16.5" x14ac:dyDescent="0.3">
      <c r="A8" s="8">
        <v>10</v>
      </c>
      <c r="B8" s="8">
        <v>6</v>
      </c>
      <c r="C8" s="9">
        <f t="shared" si="0"/>
        <v>64</v>
      </c>
      <c r="D8" s="10">
        <f t="shared" si="1"/>
        <v>1023.984375</v>
      </c>
      <c r="E8" s="10">
        <f t="shared" si="2"/>
        <v>-511.992188</v>
      </c>
      <c r="F8" s="10">
        <f t="shared" si="3"/>
        <v>511.976563</v>
      </c>
      <c r="G8" s="11">
        <f t="shared" si="4"/>
        <v>65535</v>
      </c>
      <c r="H8" s="8">
        <f t="shared" si="5"/>
        <v>1.5625E-2</v>
      </c>
      <c r="L8" s="4"/>
      <c r="M8" s="4"/>
    </row>
    <row r="9" spans="1:13" s="1" customFormat="1" ht="16.5" x14ac:dyDescent="0.3">
      <c r="A9" s="9">
        <v>9</v>
      </c>
      <c r="B9" s="9">
        <v>7</v>
      </c>
      <c r="C9" s="9">
        <f t="shared" si="0"/>
        <v>128</v>
      </c>
      <c r="D9" s="10">
        <f t="shared" si="1"/>
        <v>511.9921875</v>
      </c>
      <c r="E9" s="10">
        <f t="shared" si="2"/>
        <v>-255.99609380000001</v>
      </c>
      <c r="F9" s="10">
        <f t="shared" si="3"/>
        <v>255.98828130000001</v>
      </c>
      <c r="G9" s="11">
        <f t="shared" si="4"/>
        <v>65535</v>
      </c>
      <c r="H9" s="9">
        <f t="shared" si="5"/>
        <v>7.8125E-3</v>
      </c>
      <c r="L9" s="4"/>
      <c r="M9" s="4"/>
    </row>
    <row r="10" spans="1:13" s="1" customFormat="1" ht="16.5" x14ac:dyDescent="0.3">
      <c r="A10" s="9">
        <v>8</v>
      </c>
      <c r="B10" s="9">
        <v>8</v>
      </c>
      <c r="C10" s="9">
        <f t="shared" si="0"/>
        <v>256</v>
      </c>
      <c r="D10" s="10">
        <f t="shared" si="1"/>
        <v>255.99609375</v>
      </c>
      <c r="E10" s="10">
        <f t="shared" si="2"/>
        <v>-127.99804688</v>
      </c>
      <c r="F10" s="10">
        <f t="shared" si="3"/>
        <v>127.99414063</v>
      </c>
      <c r="G10" s="11">
        <f t="shared" si="4"/>
        <v>65535</v>
      </c>
      <c r="H10" s="9">
        <f t="shared" si="5"/>
        <v>3.90625E-3</v>
      </c>
      <c r="L10" s="4"/>
      <c r="M10" s="4"/>
    </row>
    <row r="15" spans="1:13" x14ac:dyDescent="0.25">
      <c r="E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params_data</vt:lpstr>
      <vt:lpstr>process_data</vt:lpstr>
      <vt:lpstr>version</vt:lpstr>
      <vt:lpstr>fixed_point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Grittini, Luca</dc:creator>
  <cp:lastModifiedBy>Grittini, Luca [NAIS-MILN]</cp:lastModifiedBy>
  <dcterms:created xsi:type="dcterms:W3CDTF">2023-08-10T13:53:19Z</dcterms:created>
  <dcterms:modified xsi:type="dcterms:W3CDTF">2024-01-03T17:32:50Z</dcterms:modified>
</cp:coreProperties>
</file>