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<sst xmlns="http://schemas.openxmlformats.org/spreadsheetml/2006/main" count="19" uniqueCount="19">
  <si>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Cd*.5*p*A*v^2</t>
  </si>
  <si>
    <t>Tall Circumfrence (m)</t>
  </si>
  <si>
    <t>Wide Circumfrence(m)</t>
  </si>
  <si>
    <t>Hight(m)</t>
  </si>
  <si>
    <t>Width(m)</t>
  </si>
  <si>
    <t>Volume (m3)</t>
  </si>
  <si>
    <t>ratio</t>
  </si>
  <si>
    <t>Cd</t>
  </si>
  <si>
    <t>A</t>
  </si>
  <si>
    <t>Fd</t>
  </si>
  <si>
    <t>Goal</t>
  </si>
  <si>
    <t>V1</t>
  </si>
  <si>
    <t>V2</t>
  </si>
  <si>
    <t>V3</t>
  </si>
  <si>
    <t>V4</t>
  </si>
  <si>
    <t>V5</t>
  </si>
  <si>
    <t>V6 Gondola</t>
  </si>
  <si>
    <t>dimensions with in 1" of V5</t>
  </si>
  <si>
    <t>V7 all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</si>
</sst>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3" max="3" width="17.38"/>
    <col customWidth="1" min="4" max="4" width="13.75"/>
  </cols>
  <sheetData>
    <row r="2">
      <c r="J2" s="1" t="s">
        <v>0</v>
      </c>
    </row>
    <row r="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>
      <c r="A5" s="2" t="s">
        <v>10</v>
      </c>
      <c r="B5" s="2">
        <f>255*0.0254</f>
        <v>6.477</v>
      </c>
      <c r="C5" s="2">
        <f>339.292007*0.0254</f>
        <v>8.618016978</v>
      </c>
      <c r="D5" s="3">
        <f>SQRT(2*(B5/(2*PI()))^2-(E5/2)^2)*2</f>
        <v>0.9879326341</v>
      </c>
      <c r="E5" s="3">
        <f t="shared" ref="E5:E10" si="1">(C5/PI())</f>
        <v>2.743200003</v>
      </c>
      <c r="F5" s="3">
        <f t="shared" ref="F5:F10" si="2">(4/3)*PI()*(D5/2)*(E5/2)^2</f>
        <v>3.892610046</v>
      </c>
      <c r="G5" s="3">
        <f t="shared" ref="G5:G10" si="3">D5/E5</f>
        <v>0.3601387551</v>
      </c>
      <c r="H5" s="3">
        <f t="shared" ref="H5:H10" si="4">(0.44*(D5/E5))+(0.016*(E5/D5))+(0.016*(D5/E5)^(1/2))</f>
        <v>0.2124902229</v>
      </c>
      <c r="I5" s="3">
        <f t="shared" ref="I5:I10" si="5">(PI()*(D5)^2)/4</f>
        <v>0.7665571601</v>
      </c>
      <c r="J5" s="3">
        <f t="shared" ref="J5:J6" si="6">(H5*I5*1.225*8.94^2*(1/2))</f>
        <v>7.973786943</v>
      </c>
    </row>
    <row r="6">
      <c r="A6" s="1" t="s">
        <v>11</v>
      </c>
      <c r="B6" s="1">
        <f>284*0.0254</f>
        <v>7.2136</v>
      </c>
      <c r="C6" s="1">
        <f>309*0.0254</f>
        <v>7.8486</v>
      </c>
      <c r="D6" s="4">
        <f>SQRT(2*((B6/(2*PI()))^2)-(E6/2)^2)*2</f>
        <v>2.074431364</v>
      </c>
      <c r="E6" s="4">
        <f t="shared" si="1"/>
        <v>2.498286973</v>
      </c>
      <c r="F6" s="4">
        <f t="shared" si="2"/>
        <v>6.77926076</v>
      </c>
      <c r="G6" s="4">
        <f t="shared" si="3"/>
        <v>0.8303415047</v>
      </c>
      <c r="H6" s="4">
        <f t="shared" si="4"/>
        <v>0.3991991344</v>
      </c>
      <c r="I6" s="4">
        <f t="shared" si="5"/>
        <v>3.379776808</v>
      </c>
      <c r="J6" s="4">
        <f t="shared" si="6"/>
        <v>66.04785883</v>
      </c>
    </row>
    <row r="7">
      <c r="A7" s="1" t="s">
        <v>12</v>
      </c>
      <c r="B7" s="1">
        <f>257*0.0254</f>
        <v>6.5278</v>
      </c>
      <c r="C7" s="1">
        <f>272*0.0254</f>
        <v>6.9088</v>
      </c>
      <c r="D7" s="4">
        <f t="shared" ref="D7:D10" si="7">SQRT(2*(B7/(2*PI()))^2-(E7/2)^2)*2</f>
        <v>1.949055601</v>
      </c>
      <c r="E7" s="4">
        <f t="shared" si="1"/>
        <v>2.199139342</v>
      </c>
      <c r="F7" s="4">
        <f t="shared" si="2"/>
        <v>4.935468071</v>
      </c>
      <c r="G7" s="4">
        <f t="shared" si="3"/>
        <v>0.8862810846</v>
      </c>
      <c r="H7" s="4">
        <f t="shared" si="4"/>
        <v>0.4230794411</v>
      </c>
      <c r="I7" s="4">
        <f t="shared" si="5"/>
        <v>2.983584472</v>
      </c>
      <c r="J7" s="4">
        <f t="shared" ref="J7:J10" si="8">(H7*I7*1.225*8.94^2*1/2)</f>
        <v>61.79330029</v>
      </c>
    </row>
    <row r="8">
      <c r="A8" s="1" t="s">
        <v>13</v>
      </c>
      <c r="B8" s="1">
        <f>269*0.0254</f>
        <v>6.8326</v>
      </c>
      <c r="C8" s="1">
        <f>287*0.0254</f>
        <v>7.2898</v>
      </c>
      <c r="D8" s="4">
        <f t="shared" si="7"/>
        <v>2.018889367</v>
      </c>
      <c r="E8" s="4">
        <f t="shared" si="1"/>
        <v>2.320415408</v>
      </c>
      <c r="F8" s="4">
        <f t="shared" si="2"/>
        <v>5.691708168</v>
      </c>
      <c r="G8" s="4">
        <f t="shared" si="3"/>
        <v>0.8700551461</v>
      </c>
      <c r="H8" s="4">
        <f t="shared" si="4"/>
        <v>0.4161381827</v>
      </c>
      <c r="I8" s="4">
        <f t="shared" si="5"/>
        <v>3.201215587</v>
      </c>
      <c r="J8" s="4">
        <f t="shared" si="8"/>
        <v>65.21291593</v>
      </c>
    </row>
    <row r="9">
      <c r="A9" s="1" t="s">
        <v>14</v>
      </c>
      <c r="B9" s="1">
        <f>275*0.0254</f>
        <v>6.985</v>
      </c>
      <c r="C9" s="1">
        <f>294*0.0254</f>
        <v>7.4676</v>
      </c>
      <c r="D9" s="4">
        <f t="shared" si="7"/>
        <v>2.058345415</v>
      </c>
      <c r="E9" s="4">
        <f t="shared" si="1"/>
        <v>2.377010906</v>
      </c>
      <c r="F9" s="4">
        <f t="shared" si="2"/>
        <v>6.089466243</v>
      </c>
      <c r="G9" s="4">
        <f t="shared" si="3"/>
        <v>0.8659385658</v>
      </c>
      <c r="H9" s="4">
        <f t="shared" si="4"/>
        <v>0.4143789615</v>
      </c>
      <c r="I9" s="4">
        <f t="shared" si="5"/>
        <v>3.327563823</v>
      </c>
      <c r="J9" s="4">
        <f t="shared" si="8"/>
        <v>67.50022528</v>
      </c>
    </row>
    <row r="10">
      <c r="A10" s="1" t="s">
        <v>15</v>
      </c>
      <c r="B10" s="1">
        <f>269*0.0254</f>
        <v>6.8326</v>
      </c>
      <c r="C10" s="1">
        <f>308*0.0254</f>
        <v>7.8232</v>
      </c>
      <c r="D10" s="4">
        <f t="shared" si="7"/>
        <v>1.80530785</v>
      </c>
      <c r="E10" s="4">
        <f t="shared" si="1"/>
        <v>2.490201902</v>
      </c>
      <c r="F10" s="4">
        <f t="shared" si="2"/>
        <v>5.861638266</v>
      </c>
      <c r="G10" s="4">
        <f t="shared" si="3"/>
        <v>0.7249644491</v>
      </c>
      <c r="H10" s="4">
        <f t="shared" si="4"/>
        <v>0.3546775804</v>
      </c>
      <c r="I10" s="4">
        <f t="shared" si="5"/>
        <v>2.559719769</v>
      </c>
      <c r="J10" s="4">
        <f t="shared" si="8"/>
        <v>44.44340147</v>
      </c>
    </row>
    <row r="11">
      <c r="A11" s="1" t="s">
        <v>16</v>
      </c>
      <c r="B11" s="1" t="s">
        <v>17</v>
      </c>
    </row>
    <row r="12">
      <c r="A12" s="1" t="s">
        <v>18</v>
      </c>
      <c r="B12" s="1">
        <f>275.5*0.0254</f>
        <v>6.9977</v>
      </c>
      <c r="C12" s="1">
        <f>322*0.0254</f>
        <v>8.1788</v>
      </c>
      <c r="D12" s="4">
        <f>SQRT(2*(B12/(2*PI()))^2-(E12/2)^2)*2</f>
        <v>1.773498635</v>
      </c>
      <c r="E12" s="4">
        <f>(C12/PI())</f>
        <v>2.603392897</v>
      </c>
      <c r="F12" s="4">
        <f>(4/3)*PI()*(D12/2)*(E12/2)^2</f>
        <v>6.293741655</v>
      </c>
      <c r="G12" s="4">
        <f>D12/E12</f>
        <v>0.6812258867</v>
      </c>
      <c r="H12" s="4">
        <f>(0.44*(D12/E12))+(0.016*(E12/D12))+(0.016*(D12/E12)^(1/2))</f>
        <v>0.3364322855</v>
      </c>
      <c r="I12" s="4">
        <f>(PI()*(D12)^2)/4</f>
        <v>2.470310808</v>
      </c>
      <c r="J12" s="4">
        <f>(H12*I12*1.225*8.94^2*1/2)</f>
        <v>40.68463227</v>
      </c>
    </row>
    <row r="15">
      <c r="H15" s="5"/>
    </row>
    <row r="16">
      <c r="H16" s="1">
        <v>0.3364322855</v>
      </c>
      <c r="I16" s="1">
        <v>2.470310808</v>
      </c>
      <c r="J16" s="4">
        <f t="shared" ref="J16:J17" si="9">(H16*I16*1.225*1/2)</f>
        <v>0.5090440405</v>
      </c>
    </row>
    <row r="17">
      <c r="H17" s="5">
        <f>(0.44*1/(D12/E12))+(0.016*1/(E12/D12))+(0.016*1/(D12/E12)^(1/2))</f>
        <v>0.6761794198</v>
      </c>
      <c r="I17" s="4">
        <f>(PI()*(E12)^2)/4</f>
        <v>5.323157457</v>
      </c>
      <c r="J17" s="4">
        <f t="shared" si="9"/>
        <v>2.204638331</v>
      </c>
    </row>
  </sheetData>
  <drawing r:id="rId1"/>
</worksheet>
</file>