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<sst xmlns="http://schemas.openxmlformats.org/spreadsheetml/2006/main" count="179" uniqueCount="78">
  <si>
    <t>Buoyant Drone Weight Allocation</t>
  </si>
  <si>
    <t>Subsections</t>
  </si>
  <si>
    <t>Part</t>
  </si>
  <si>
    <t>Number of units</t>
  </si>
  <si>
    <t>Mass per unit est (g)</t>
  </si>
  <si>
    <t>Weight Contribution est (g)</t>
  </si>
  <si>
    <t>Subsection Weight est (g)</t>
  </si>
  <si>
    <t>Mass per unit (g)</t>
  </si>
  <si>
    <t>Weight Contribution (g)</t>
  </si>
  <si>
    <t>Subsection Weight (g)/ percent of estimate</t>
  </si>
  <si>
    <t>Electronics</t>
  </si>
  <si>
    <t>Pic32</t>
  </si>
  <si>
    <t>Raspberry Pi Compute Module 3+</t>
  </si>
  <si>
    <t>SODIMM</t>
  </si>
  <si>
    <t>RC receiver</t>
  </si>
  <si>
    <t>IMU sensor</t>
  </si>
  <si>
    <t>Camera (camera + breakout + antenna)</t>
  </si>
  <si>
    <t>Ultrasonic sensor</t>
  </si>
  <si>
    <t>Barometeric sensor</t>
  </si>
  <si>
    <t>GPS sensor</t>
  </si>
  <si>
    <t>GPS antenna</t>
  </si>
  <si>
    <t>Motor</t>
  </si>
  <si>
    <t>ESC</t>
  </si>
  <si>
    <t>Battery 1</t>
  </si>
  <si>
    <t>Servo</t>
  </si>
  <si>
    <t>5V step down voltage regulator</t>
  </si>
  <si>
    <t xml:space="preserve">Radio telemetry </t>
  </si>
  <si>
    <t>Radio telemetry antenna</t>
  </si>
  <si>
    <t>PCB</t>
  </si>
  <si>
    <t>Total</t>
  </si>
  <si>
    <t>Drone Frame</t>
  </si>
  <si>
    <t>Servo connectors</t>
  </si>
  <si>
    <t>SLDW</t>
  </si>
  <si>
    <t>Ultasonic mount</t>
  </si>
  <si>
    <t>Motor mount block</t>
  </si>
  <si>
    <t>feet</t>
  </si>
  <si>
    <t>Gondola</t>
  </si>
  <si>
    <t>Propellers</t>
  </si>
  <si>
    <t>Aluminum sheet</t>
  </si>
  <si>
    <t>Gondola Plate</t>
  </si>
  <si>
    <t>Servo plate</t>
  </si>
  <si>
    <t>Ultasonic plate</t>
  </si>
  <si>
    <t>Payload</t>
  </si>
  <si>
    <t>MagAero</t>
  </si>
  <si>
    <t>Joining elements</t>
  </si>
  <si>
    <t>Carbon Steel Dshaft(temp)</t>
  </si>
  <si>
    <t>Servo Shaft Coupler</t>
  </si>
  <si>
    <t>Nuts</t>
  </si>
  <si>
    <t>Washer</t>
  </si>
  <si>
    <t>Screews (3D parts)</t>
  </si>
  <si>
    <t>Ultrasonic SCreews</t>
  </si>
  <si>
    <t>Standoff screws</t>
  </si>
  <si>
    <t>Standoffs</t>
  </si>
  <si>
    <t>Motor mount</t>
  </si>
  <si>
    <t>Motor shaft propeller attachment</t>
  </si>
  <si>
    <t>Lift bag</t>
  </si>
  <si>
    <t>Bag itself</t>
  </si>
  <si>
    <t>Envelope (est)</t>
  </si>
  <si>
    <t>Lift force</t>
  </si>
  <si>
    <t>Change from estimate</t>
  </si>
  <si>
    <t>est Effective "weight" g</t>
  </si>
  <si>
    <t>actual effective"weight" g</t>
  </si>
  <si>
    <t>est Effective weight N</t>
  </si>
  <si>
    <t>actual Effective weight N</t>
  </si>
  <si>
    <t>if you add items to the weight chart add above the bottom row of each section, so calculations update</t>
  </si>
  <si>
    <t>Mass w/o Lift</t>
  </si>
  <si>
    <t>Weight w/o Lift</t>
  </si>
  <si>
    <t>Estimate weight N</t>
  </si>
  <si>
    <t>Actual Weight N</t>
  </si>
  <si>
    <t xml:space="preserve">Difference </t>
  </si>
  <si>
    <t>gondola w/payload</t>
  </si>
  <si>
    <t>battery</t>
  </si>
  <si>
    <t>liftbag</t>
  </si>
  <si>
    <t>envelope</t>
  </si>
  <si>
    <t>electronics</t>
  </si>
  <si>
    <t>3D parts</t>
  </si>
  <si>
    <t>wires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</si>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</sst>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color rgb="FFFFFFFF"/>
      <name val="Arial"/>
      <scheme val="minor"/>
    </font>
    <font>
      <sz val="11.0"/>
      <color rgb="FF1155CC"/>
      <name val="Inconsolata"/>
    </font>
  </fonts>
  <fills count="29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00FFFF"/>
        <bgColor rgb="FF00FFFF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9900FF"/>
        <bgColor rgb="FF9900FF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1" fillId="5" fontId="1" numFmtId="0" xfId="0" applyAlignment="1" applyBorder="1" applyFont="1">
      <alignment readingOrder="0"/>
    </xf>
    <xf borderId="0" fillId="7" fontId="1" numFmtId="0" xfId="0" applyFill="1" applyFont="1"/>
    <xf borderId="0" fillId="2" fontId="1" numFmtId="0" xfId="0" applyFont="1"/>
    <xf borderId="0" fillId="5" fontId="1" numFmtId="0" xfId="0" applyFont="1"/>
    <xf borderId="0" fillId="3" fontId="1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8" fontId="1" numFmtId="0" xfId="0" applyFill="1" applyFont="1"/>
    <xf borderId="0" fillId="4" fontId="1" numFmtId="0" xfId="0" applyFont="1"/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6" fontId="2" numFmtId="0" xfId="0" applyAlignment="1" applyFont="1">
      <alignment horizontal="right" vertical="bottom"/>
    </xf>
    <xf borderId="0" fillId="10" fontId="1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3" fontId="1" numFmtId="0" xfId="0" applyFill="1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6" fontId="2" numFmtId="0" xfId="0" applyAlignment="1" applyFont="1">
      <alignment horizontal="right" readingOrder="0" vertical="bottom"/>
    </xf>
    <xf borderId="0" fillId="18" fontId="1" numFmtId="0" xfId="0" applyFill="1" applyFont="1"/>
    <xf borderId="0" fillId="18" fontId="4" numFmtId="0" xfId="0" applyAlignment="1" applyFont="1">
      <alignment horizontal="left" readingOrder="0" shrinkToFit="0" vertical="bottom" wrapText="0"/>
    </xf>
    <xf borderId="0" fillId="18" fontId="4" numFmtId="0" xfId="0" applyAlignment="1" applyFont="1">
      <alignment horizontal="right" readingOrder="0" shrinkToFit="0" vertical="bottom" wrapText="0"/>
    </xf>
    <xf borderId="0" fillId="14" fontId="1" numFmtId="0" xfId="0" applyFont="1"/>
    <xf borderId="0" fillId="15" fontId="3" numFmtId="0" xfId="0" applyAlignment="1" applyFont="1">
      <alignment readingOrder="0"/>
    </xf>
    <xf borderId="0" fillId="8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0" fontId="5" numFmtId="0" xfId="0" applyFont="1"/>
    <xf borderId="0" fillId="19" fontId="1" numFmtId="0" xfId="0" applyFont="1"/>
    <xf borderId="0" fillId="20" fontId="3" numFmtId="0" xfId="0" applyAlignment="1" applyFont="1">
      <alignment readingOrder="0"/>
    </xf>
    <xf borderId="0" fillId="21" fontId="1" numFmtId="0" xfId="0" applyFont="1"/>
    <xf borderId="0" fillId="22" fontId="1" numFmtId="0" xfId="0" applyFont="1"/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25" fontId="1" numFmtId="0" xfId="0" applyAlignment="1" applyFill="1" applyFont="1">
      <alignment readingOrder="0"/>
    </xf>
    <xf borderId="0" fillId="26" fontId="1" numFmtId="0" xfId="0" applyAlignment="1" applyFill="1" applyFont="1">
      <alignment readingOrder="0"/>
    </xf>
    <xf borderId="0" fillId="23" fontId="1" numFmtId="0" xfId="0" applyFont="1"/>
    <xf borderId="0" fillId="24" fontId="3" numFmtId="0" xfId="0" applyAlignment="1" applyFont="1">
      <alignment readingOrder="0"/>
    </xf>
    <xf borderId="0" fillId="27" fontId="6" numFmtId="0" xfId="0" applyFill="1" applyFont="1"/>
    <xf borderId="0" fillId="0" fontId="1" numFmtId="0" xfId="0" applyFont="1"/>
    <xf borderId="0" fillId="28" fontId="6" numFmtId="0" xfId="0" applyFill="1" applyFont="1"/>
    <xf borderId="0" fillId="18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6.75"/>
    <col customWidth="1" min="3" max="3" width="16.25"/>
    <col customWidth="1" min="4" max="4" width="17.13"/>
    <col customWidth="1" min="5" max="5" width="22.5"/>
    <col customWidth="1" min="6" max="6" width="20.0"/>
    <col customWidth="1" min="7" max="7" width="20.63"/>
    <col customWidth="1" min="8" max="8" width="26.5"/>
    <col customWidth="1" min="9" max="9" width="34.75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2" t="s">
        <v>6</v>
      </c>
      <c r="G3" s="4" t="s">
        <v>7</v>
      </c>
      <c r="H3" s="4" t="s">
        <v>8</v>
      </c>
      <c r="I3" s="2" t="s">
        <v>9</v>
      </c>
    </row>
    <row r="4">
      <c r="A4" s="5" t="s">
        <v>10</v>
      </c>
      <c r="B4" s="6" t="s">
        <v>11</v>
      </c>
      <c r="C4" s="7">
        <v>1.0</v>
      </c>
      <c r="D4" s="8">
        <v>7.0</v>
      </c>
      <c r="E4" s="9">
        <f t="shared" ref="E4:E5" si="1">C4*D4</f>
        <v>7</v>
      </c>
      <c r="G4" s="10">
        <v>1.0</v>
      </c>
      <c r="H4" s="9">
        <f t="shared" ref="H4:H21" si="2">C4*G4</f>
        <v>1</v>
      </c>
      <c r="I4" s="11">
        <f t="shared" ref="I4:I21" si="3">H4-E4</f>
        <v>-6</v>
      </c>
    </row>
    <row r="5">
      <c r="A5" s="12"/>
      <c r="B5" s="6" t="s">
        <v>12</v>
      </c>
      <c r="C5" s="7">
        <v>1.0</v>
      </c>
      <c r="D5" s="8">
        <v>9.0</v>
      </c>
      <c r="E5" s="9">
        <f t="shared" si="1"/>
        <v>9</v>
      </c>
      <c r="G5" s="8">
        <v>9.0</v>
      </c>
      <c r="H5" s="9">
        <f t="shared" si="2"/>
        <v>9</v>
      </c>
      <c r="I5" s="11">
        <f t="shared" si="3"/>
        <v>0</v>
      </c>
    </row>
    <row r="6">
      <c r="A6" s="5"/>
      <c r="B6" s="6" t="s">
        <v>13</v>
      </c>
      <c r="C6" s="7">
        <v>1.0</v>
      </c>
      <c r="D6" s="8"/>
      <c r="E6" s="9"/>
      <c r="G6" s="8">
        <v>3.0</v>
      </c>
      <c r="H6" s="9">
        <f t="shared" si="2"/>
        <v>3</v>
      </c>
      <c r="I6" s="13">
        <f t="shared" si="3"/>
        <v>3</v>
      </c>
    </row>
    <row r="7">
      <c r="A7" s="12"/>
      <c r="B7" s="6" t="s">
        <v>14</v>
      </c>
      <c r="C7" s="7">
        <v>1.0</v>
      </c>
      <c r="D7" s="8">
        <v>13.0</v>
      </c>
      <c r="E7" s="9">
        <f t="shared" ref="E7:E12" si="4">C7*D7</f>
        <v>13</v>
      </c>
      <c r="G7" s="8">
        <v>16.0</v>
      </c>
      <c r="H7" s="9">
        <f t="shared" si="2"/>
        <v>16</v>
      </c>
      <c r="I7" s="13">
        <f t="shared" si="3"/>
        <v>3</v>
      </c>
    </row>
    <row r="8">
      <c r="A8" s="12"/>
      <c r="B8" s="6" t="s">
        <v>15</v>
      </c>
      <c r="C8" s="7">
        <v>1.0</v>
      </c>
      <c r="D8" s="8">
        <v>2.5</v>
      </c>
      <c r="E8" s="9">
        <f t="shared" si="4"/>
        <v>2.5</v>
      </c>
      <c r="G8" s="10">
        <v>1.0</v>
      </c>
      <c r="H8" s="9">
        <f t="shared" si="2"/>
        <v>1</v>
      </c>
      <c r="I8" s="11">
        <f t="shared" si="3"/>
        <v>-1.5</v>
      </c>
    </row>
    <row r="9">
      <c r="A9" s="12"/>
      <c r="B9" s="14" t="s">
        <v>16</v>
      </c>
      <c r="C9" s="7">
        <v>1.0</v>
      </c>
      <c r="D9" s="8">
        <v>90.7</v>
      </c>
      <c r="E9" s="9">
        <f t="shared" si="4"/>
        <v>90.7</v>
      </c>
      <c r="G9" s="8">
        <v>24.0</v>
      </c>
      <c r="H9" s="9">
        <f t="shared" si="2"/>
        <v>24</v>
      </c>
      <c r="I9" s="11">
        <f t="shared" si="3"/>
        <v>-66.7</v>
      </c>
    </row>
    <row r="10">
      <c r="A10" s="12"/>
      <c r="B10" s="6" t="s">
        <v>17</v>
      </c>
      <c r="C10" s="7">
        <v>4.0</v>
      </c>
      <c r="D10" s="8">
        <v>6.0</v>
      </c>
      <c r="E10" s="9">
        <f t="shared" si="4"/>
        <v>24</v>
      </c>
      <c r="G10" s="8">
        <v>8.0</v>
      </c>
      <c r="H10" s="9">
        <f t="shared" si="2"/>
        <v>32</v>
      </c>
      <c r="I10" s="13">
        <f t="shared" si="3"/>
        <v>8</v>
      </c>
    </row>
    <row r="11">
      <c r="A11" s="12"/>
      <c r="B11" s="6" t="s">
        <v>18</v>
      </c>
      <c r="C11" s="7">
        <v>1.0</v>
      </c>
      <c r="D11" s="8">
        <v>1.2</v>
      </c>
      <c r="E11" s="9">
        <f t="shared" si="4"/>
        <v>1.2</v>
      </c>
      <c r="G11" s="10">
        <v>1.0</v>
      </c>
      <c r="H11" s="9">
        <f t="shared" si="2"/>
        <v>1</v>
      </c>
      <c r="I11" s="11">
        <f t="shared" si="3"/>
        <v>-0.2</v>
      </c>
    </row>
    <row r="12">
      <c r="A12" s="12"/>
      <c r="B12" s="6" t="s">
        <v>19</v>
      </c>
      <c r="C12" s="7">
        <v>1.0</v>
      </c>
      <c r="D12" s="8">
        <v>8.5</v>
      </c>
      <c r="E12" s="9">
        <f t="shared" si="4"/>
        <v>8.5</v>
      </c>
      <c r="G12" s="8">
        <v>4.0</v>
      </c>
      <c r="H12" s="9">
        <f t="shared" si="2"/>
        <v>4</v>
      </c>
      <c r="I12" s="11">
        <f t="shared" si="3"/>
        <v>-4.5</v>
      </c>
    </row>
    <row r="13">
      <c r="A13" s="12"/>
      <c r="B13" s="6" t="s">
        <v>20</v>
      </c>
      <c r="C13" s="7">
        <v>1.0</v>
      </c>
      <c r="D13" s="8"/>
      <c r="E13" s="9"/>
      <c r="G13" s="8">
        <v>95.0</v>
      </c>
      <c r="H13" s="9">
        <f t="shared" si="2"/>
        <v>95</v>
      </c>
      <c r="I13" s="13">
        <f t="shared" si="3"/>
        <v>95</v>
      </c>
    </row>
    <row r="14">
      <c r="A14" s="12"/>
      <c r="B14" s="6" t="s">
        <v>21</v>
      </c>
      <c r="C14" s="7">
        <v>4.0</v>
      </c>
      <c r="D14" s="8">
        <v>30.0</v>
      </c>
      <c r="E14" s="9">
        <f t="shared" ref="E14:E17" si="5">C14*D14</f>
        <v>120</v>
      </c>
      <c r="G14" s="8">
        <v>44.0</v>
      </c>
      <c r="H14" s="9">
        <f t="shared" si="2"/>
        <v>176</v>
      </c>
      <c r="I14" s="13">
        <f t="shared" si="3"/>
        <v>56</v>
      </c>
    </row>
    <row r="15">
      <c r="A15" s="5"/>
      <c r="B15" s="6" t="s">
        <v>22</v>
      </c>
      <c r="C15" s="7">
        <v>1.0</v>
      </c>
      <c r="D15" s="8">
        <v>25.0</v>
      </c>
      <c r="E15" s="9">
        <f t="shared" si="5"/>
        <v>25</v>
      </c>
      <c r="G15" s="8">
        <v>24.0</v>
      </c>
      <c r="H15" s="9">
        <f t="shared" si="2"/>
        <v>24</v>
      </c>
      <c r="I15" s="11">
        <f t="shared" si="3"/>
        <v>-1</v>
      </c>
    </row>
    <row r="16">
      <c r="A16" s="5"/>
      <c r="B16" s="6" t="s">
        <v>23</v>
      </c>
      <c r="C16" s="7">
        <v>1.0</v>
      </c>
      <c r="D16" s="8">
        <v>640.0</v>
      </c>
      <c r="E16" s="9">
        <f t="shared" si="5"/>
        <v>640</v>
      </c>
      <c r="G16" s="8">
        <v>637.0</v>
      </c>
      <c r="H16" s="9">
        <f t="shared" si="2"/>
        <v>637</v>
      </c>
      <c r="I16" s="11">
        <f t="shared" si="3"/>
        <v>-3</v>
      </c>
    </row>
    <row r="17">
      <c r="A17" s="5"/>
      <c r="B17" s="6" t="s">
        <v>24</v>
      </c>
      <c r="C17" s="7">
        <v>4.0</v>
      </c>
      <c r="D17" s="8">
        <v>55.0</v>
      </c>
      <c r="E17" s="9">
        <f t="shared" si="5"/>
        <v>220</v>
      </c>
      <c r="G17" s="8">
        <v>61.0</v>
      </c>
      <c r="H17" s="9">
        <f t="shared" si="2"/>
        <v>244</v>
      </c>
      <c r="I17" s="13">
        <f t="shared" si="3"/>
        <v>24</v>
      </c>
    </row>
    <row r="18">
      <c r="A18" s="5"/>
      <c r="B18" s="6" t="s">
        <v>25</v>
      </c>
      <c r="C18" s="7">
        <v>1.0</v>
      </c>
      <c r="D18" s="8"/>
      <c r="E18" s="9"/>
      <c r="G18" s="8">
        <v>3.0</v>
      </c>
      <c r="H18" s="9">
        <f t="shared" si="2"/>
        <v>3</v>
      </c>
      <c r="I18" s="13">
        <f t="shared" si="3"/>
        <v>3</v>
      </c>
    </row>
    <row r="19">
      <c r="A19" s="5"/>
      <c r="B19" s="6" t="s">
        <v>26</v>
      </c>
      <c r="C19" s="7">
        <v>1.0</v>
      </c>
      <c r="D19" s="8"/>
      <c r="E19" s="9"/>
      <c r="G19" s="8">
        <v>14.0</v>
      </c>
      <c r="H19" s="9">
        <f t="shared" si="2"/>
        <v>14</v>
      </c>
      <c r="I19" s="13">
        <f t="shared" si="3"/>
        <v>14</v>
      </c>
    </row>
    <row r="20">
      <c r="A20" s="5"/>
      <c r="B20" s="6" t="s">
        <v>27</v>
      </c>
      <c r="C20" s="7">
        <v>1.0</v>
      </c>
      <c r="D20" s="8"/>
      <c r="E20" s="9"/>
      <c r="G20" s="8">
        <v>10.0</v>
      </c>
      <c r="H20" s="9">
        <f t="shared" si="2"/>
        <v>10</v>
      </c>
      <c r="I20" s="13">
        <f t="shared" si="3"/>
        <v>10</v>
      </c>
    </row>
    <row r="21">
      <c r="A21" s="5"/>
      <c r="B21" s="6" t="s">
        <v>28</v>
      </c>
      <c r="C21" s="7">
        <v>1.0</v>
      </c>
      <c r="D21" s="8"/>
      <c r="E21" s="9"/>
      <c r="G21" s="8">
        <v>30.0</v>
      </c>
      <c r="H21" s="9">
        <f t="shared" si="2"/>
        <v>30</v>
      </c>
      <c r="I21" s="13">
        <f t="shared" si="3"/>
        <v>30</v>
      </c>
    </row>
    <row r="22">
      <c r="A22" s="5"/>
      <c r="B22" s="15" t="s">
        <v>29</v>
      </c>
      <c r="C22" s="7"/>
      <c r="D22" s="8"/>
      <c r="E22" s="9"/>
      <c r="F22" s="16">
        <f>SUM(E4:E21)</f>
        <v>1160.9</v>
      </c>
      <c r="G22" s="8"/>
      <c r="H22" s="16">
        <f>sum(H4:H21)</f>
        <v>1324</v>
      </c>
      <c r="I22" s="17">
        <f>SUM(I4:I21)</f>
        <v>163.1</v>
      </c>
    </row>
    <row r="23">
      <c r="A23" s="18" t="s">
        <v>30</v>
      </c>
      <c r="B23" s="19" t="s">
        <v>31</v>
      </c>
      <c r="C23" s="20">
        <v>4.0</v>
      </c>
      <c r="D23" s="21">
        <v>64.76</v>
      </c>
      <c r="E23" s="9">
        <f t="shared" ref="E23:E32" si="6">C23*D23</f>
        <v>259.04</v>
      </c>
      <c r="F23" s="2" t="s">
        <v>32</v>
      </c>
      <c r="G23" s="21">
        <v>31.0</v>
      </c>
      <c r="H23" s="22">
        <f t="shared" ref="H23:H32" si="7">C23*G23</f>
        <v>124</v>
      </c>
      <c r="I23" s="11">
        <f t="shared" ref="I23:I32" si="8">H23-E23</f>
        <v>-135.04</v>
      </c>
    </row>
    <row r="24">
      <c r="A24" s="18"/>
      <c r="B24" s="19" t="s">
        <v>33</v>
      </c>
      <c r="C24" s="20">
        <v>1.0</v>
      </c>
      <c r="D24" s="21">
        <v>141.68</v>
      </c>
      <c r="E24" s="9">
        <f t="shared" si="6"/>
        <v>141.68</v>
      </c>
      <c r="F24" s="2" t="s">
        <v>32</v>
      </c>
      <c r="G24" s="21">
        <v>53.0</v>
      </c>
      <c r="H24" s="22">
        <f t="shared" si="7"/>
        <v>53</v>
      </c>
      <c r="I24" s="11">
        <f t="shared" si="8"/>
        <v>-88.68</v>
      </c>
    </row>
    <row r="25">
      <c r="A25" s="18"/>
      <c r="B25" s="19" t="s">
        <v>34</v>
      </c>
      <c r="C25" s="20">
        <v>4.0</v>
      </c>
      <c r="D25" s="21">
        <v>13.62</v>
      </c>
      <c r="E25" s="9">
        <f t="shared" si="6"/>
        <v>54.48</v>
      </c>
      <c r="F25" s="2" t="s">
        <v>32</v>
      </c>
      <c r="G25" s="21">
        <v>6.0</v>
      </c>
      <c r="H25" s="22">
        <f t="shared" si="7"/>
        <v>24</v>
      </c>
      <c r="I25" s="11">
        <f t="shared" si="8"/>
        <v>-30.48</v>
      </c>
    </row>
    <row r="26">
      <c r="A26" s="18"/>
      <c r="B26" s="19" t="s">
        <v>35</v>
      </c>
      <c r="C26" s="20">
        <v>4.0</v>
      </c>
      <c r="D26" s="21">
        <v>1.65</v>
      </c>
      <c r="E26" s="9">
        <f t="shared" si="6"/>
        <v>6.6</v>
      </c>
      <c r="F26" s="2"/>
      <c r="G26" s="21">
        <v>1.2</v>
      </c>
      <c r="H26" s="22">
        <f t="shared" si="7"/>
        <v>4.8</v>
      </c>
      <c r="I26" s="11">
        <f t="shared" si="8"/>
        <v>-1.8</v>
      </c>
    </row>
    <row r="27">
      <c r="A27" s="18"/>
      <c r="B27" s="19" t="s">
        <v>36</v>
      </c>
      <c r="C27" s="20">
        <v>1.0</v>
      </c>
      <c r="D27" s="21">
        <v>394.06</v>
      </c>
      <c r="E27" s="9">
        <f t="shared" si="6"/>
        <v>394.06</v>
      </c>
      <c r="F27" s="2" t="s">
        <v>32</v>
      </c>
      <c r="G27" s="21">
        <v>261.0</v>
      </c>
      <c r="H27" s="22">
        <f t="shared" si="7"/>
        <v>261</v>
      </c>
      <c r="I27" s="11">
        <f t="shared" si="8"/>
        <v>-133.06</v>
      </c>
    </row>
    <row r="28">
      <c r="A28" s="18"/>
      <c r="B28" s="19" t="s">
        <v>37</v>
      </c>
      <c r="C28" s="20">
        <v>4.0</v>
      </c>
      <c r="D28" s="21">
        <v>9.7</v>
      </c>
      <c r="E28" s="9">
        <f t="shared" si="6"/>
        <v>38.8</v>
      </c>
      <c r="F28" s="2"/>
      <c r="G28" s="21">
        <v>10.0</v>
      </c>
      <c r="H28" s="22">
        <f t="shared" si="7"/>
        <v>40</v>
      </c>
      <c r="I28" s="13">
        <f t="shared" si="8"/>
        <v>1.2</v>
      </c>
    </row>
    <row r="29">
      <c r="A29" s="18"/>
      <c r="B29" s="19" t="s">
        <v>38</v>
      </c>
      <c r="C29" s="20">
        <v>1.0</v>
      </c>
      <c r="D29" s="21">
        <v>32.3</v>
      </c>
      <c r="E29" s="9">
        <f t="shared" si="6"/>
        <v>32.3</v>
      </c>
      <c r="F29" s="2" t="s">
        <v>32</v>
      </c>
      <c r="G29" s="21">
        <v>45.7</v>
      </c>
      <c r="H29" s="22">
        <f t="shared" si="7"/>
        <v>45.7</v>
      </c>
      <c r="I29" s="13">
        <f t="shared" si="8"/>
        <v>13.4</v>
      </c>
    </row>
    <row r="30">
      <c r="A30" s="18"/>
      <c r="B30" s="19" t="s">
        <v>39</v>
      </c>
      <c r="C30" s="20">
        <v>1.0</v>
      </c>
      <c r="D30" s="21">
        <v>52.65</v>
      </c>
      <c r="E30" s="9">
        <f t="shared" si="6"/>
        <v>52.65</v>
      </c>
      <c r="F30" s="2" t="s">
        <v>32</v>
      </c>
      <c r="G30" s="21">
        <v>50.0</v>
      </c>
      <c r="H30" s="22">
        <f t="shared" si="7"/>
        <v>50</v>
      </c>
      <c r="I30" s="11">
        <f t="shared" si="8"/>
        <v>-2.65</v>
      </c>
    </row>
    <row r="31">
      <c r="A31" s="18"/>
      <c r="B31" s="23" t="s">
        <v>40</v>
      </c>
      <c r="C31" s="20">
        <v>4.0</v>
      </c>
      <c r="D31" s="21">
        <v>9.2</v>
      </c>
      <c r="E31" s="9">
        <f t="shared" si="6"/>
        <v>36.8</v>
      </c>
      <c r="F31" s="2" t="s">
        <v>32</v>
      </c>
      <c r="G31" s="21">
        <v>10.0</v>
      </c>
      <c r="H31" s="22">
        <f t="shared" si="7"/>
        <v>40</v>
      </c>
      <c r="I31" s="13">
        <f t="shared" si="8"/>
        <v>3.2</v>
      </c>
    </row>
    <row r="32">
      <c r="A32" s="18"/>
      <c r="B32" s="23" t="s">
        <v>41</v>
      </c>
      <c r="C32" s="20">
        <v>1.0</v>
      </c>
      <c r="D32" s="21">
        <v>50.29</v>
      </c>
      <c r="E32" s="9">
        <f t="shared" si="6"/>
        <v>50.29</v>
      </c>
      <c r="F32" s="2" t="s">
        <v>32</v>
      </c>
      <c r="G32" s="21">
        <v>25.0</v>
      </c>
      <c r="H32" s="22">
        <f t="shared" si="7"/>
        <v>25</v>
      </c>
      <c r="I32" s="11">
        <f t="shared" si="8"/>
        <v>-25.29</v>
      </c>
    </row>
    <row r="33">
      <c r="A33" s="18"/>
      <c r="B33" s="24" t="s">
        <v>29</v>
      </c>
      <c r="C33" s="20"/>
      <c r="D33" s="21"/>
      <c r="E33" s="9"/>
      <c r="F33" s="16">
        <f>SUM(E23:E32)</f>
        <v>1066.7</v>
      </c>
      <c r="G33" s="21"/>
      <c r="H33" s="16">
        <f>sum(H23:H32)</f>
        <v>667.5</v>
      </c>
      <c r="I33" s="25">
        <f>SUM(I23:I32)</f>
        <v>-399.2</v>
      </c>
    </row>
    <row r="34">
      <c r="A34" s="26" t="s">
        <v>42</v>
      </c>
      <c r="B34" s="27" t="s">
        <v>43</v>
      </c>
      <c r="C34" s="28">
        <v>1.0</v>
      </c>
      <c r="D34" s="29">
        <v>1000.0</v>
      </c>
      <c r="E34" s="9">
        <f>C34*D34</f>
        <v>1000</v>
      </c>
      <c r="G34" s="29"/>
      <c r="H34" s="30">
        <v>1000.0</v>
      </c>
      <c r="I34" s="31">
        <f>H34-E34</f>
        <v>0</v>
      </c>
      <c r="L34" s="32"/>
      <c r="M34" s="33"/>
    </row>
    <row r="35">
      <c r="A35" s="34"/>
      <c r="B35" s="35" t="s">
        <v>29</v>
      </c>
      <c r="C35" s="28"/>
      <c r="D35" s="29"/>
      <c r="E35" s="9"/>
      <c r="F35" s="36">
        <f>sum(E34)</f>
        <v>1000</v>
      </c>
      <c r="G35" s="29"/>
      <c r="H35" s="16">
        <f>sum(H34)</f>
        <v>1000</v>
      </c>
      <c r="I35" s="16">
        <f>SUM(I34)</f>
        <v>0</v>
      </c>
      <c r="L35" s="37"/>
      <c r="M35" s="38"/>
    </row>
    <row r="36">
      <c r="A36" s="39" t="s">
        <v>44</v>
      </c>
      <c r="B36" s="40" t="s">
        <v>45</v>
      </c>
      <c r="C36" s="41">
        <v>4.0</v>
      </c>
      <c r="D36" s="42">
        <v>36.5</v>
      </c>
      <c r="E36" s="9">
        <f t="shared" ref="E36:E44" si="9">C36*D36</f>
        <v>146</v>
      </c>
      <c r="F36" s="2" t="s">
        <v>32</v>
      </c>
      <c r="G36" s="42">
        <v>37.0</v>
      </c>
      <c r="H36" s="22">
        <f t="shared" ref="H36:H45" si="10">C36*G36</f>
        <v>148</v>
      </c>
      <c r="I36" s="13">
        <f t="shared" ref="I36:I45" si="11">H36-E36</f>
        <v>2</v>
      </c>
      <c r="L36" s="43"/>
      <c r="M36" s="38"/>
    </row>
    <row r="37">
      <c r="A37" s="44"/>
      <c r="B37" s="40" t="s">
        <v>46</v>
      </c>
      <c r="C37" s="41">
        <v>4.0</v>
      </c>
      <c r="D37" s="42">
        <v>3.0</v>
      </c>
      <c r="E37" s="9">
        <f t="shared" si="9"/>
        <v>12</v>
      </c>
      <c r="F37" s="2"/>
      <c r="G37" s="42">
        <v>3.0</v>
      </c>
      <c r="H37" s="22">
        <f t="shared" si="10"/>
        <v>12</v>
      </c>
      <c r="I37" s="13">
        <f t="shared" si="11"/>
        <v>0</v>
      </c>
      <c r="L37" s="37"/>
      <c r="M37" s="38"/>
    </row>
    <row r="38">
      <c r="A38" s="44"/>
      <c r="B38" s="40" t="s">
        <v>47</v>
      </c>
      <c r="C38" s="41">
        <v>24.0</v>
      </c>
      <c r="D38" s="42">
        <v>3.553</v>
      </c>
      <c r="E38" s="9">
        <f t="shared" si="9"/>
        <v>85.272</v>
      </c>
      <c r="F38" s="2" t="s">
        <v>32</v>
      </c>
      <c r="G38" s="42">
        <v>3.1</v>
      </c>
      <c r="H38" s="22">
        <f t="shared" si="10"/>
        <v>74.4</v>
      </c>
      <c r="I38" s="11">
        <f t="shared" si="11"/>
        <v>-10.872</v>
      </c>
      <c r="L38" s="37"/>
      <c r="M38" s="38"/>
    </row>
    <row r="39">
      <c r="A39" s="44"/>
      <c r="B39" s="40" t="s">
        <v>48</v>
      </c>
      <c r="C39" s="41">
        <v>24.0</v>
      </c>
      <c r="D39" s="42">
        <v>0.59</v>
      </c>
      <c r="E39" s="9">
        <f t="shared" si="9"/>
        <v>14.16</v>
      </c>
      <c r="F39" s="2" t="s">
        <v>32</v>
      </c>
      <c r="G39" s="42">
        <v>0.7</v>
      </c>
      <c r="H39" s="22">
        <f t="shared" si="10"/>
        <v>16.8</v>
      </c>
      <c r="I39" s="13">
        <f t="shared" si="11"/>
        <v>2.64</v>
      </c>
      <c r="L39" s="37"/>
      <c r="M39" s="38"/>
    </row>
    <row r="40">
      <c r="A40" s="44"/>
      <c r="B40" s="40" t="s">
        <v>49</v>
      </c>
      <c r="C40" s="41">
        <v>28.0</v>
      </c>
      <c r="D40" s="42">
        <v>5.82</v>
      </c>
      <c r="E40" s="9">
        <f t="shared" si="9"/>
        <v>162.96</v>
      </c>
      <c r="F40" s="2" t="s">
        <v>32</v>
      </c>
      <c r="G40" s="42">
        <v>5.8</v>
      </c>
      <c r="H40" s="22">
        <f t="shared" si="10"/>
        <v>162.4</v>
      </c>
      <c r="I40" s="11">
        <f t="shared" si="11"/>
        <v>-0.56</v>
      </c>
      <c r="L40" s="37"/>
      <c r="M40" s="38"/>
    </row>
    <row r="41">
      <c r="A41" s="44"/>
      <c r="B41" s="40" t="s">
        <v>50</v>
      </c>
      <c r="C41" s="41">
        <v>12.0</v>
      </c>
      <c r="D41" s="42">
        <v>0.14</v>
      </c>
      <c r="E41" s="9">
        <f t="shared" si="9"/>
        <v>1.68</v>
      </c>
      <c r="F41" s="2" t="s">
        <v>32</v>
      </c>
      <c r="G41" s="42">
        <v>0.14</v>
      </c>
      <c r="H41" s="22">
        <f t="shared" si="10"/>
        <v>1.68</v>
      </c>
      <c r="I41" s="13">
        <f t="shared" si="11"/>
        <v>0</v>
      </c>
      <c r="L41" s="37"/>
      <c r="M41" s="38"/>
    </row>
    <row r="42">
      <c r="A42" s="44"/>
      <c r="B42" s="40" t="s">
        <v>51</v>
      </c>
      <c r="C42" s="41">
        <v>4.0</v>
      </c>
      <c r="D42" s="42">
        <v>0.5</v>
      </c>
      <c r="E42" s="9">
        <f t="shared" si="9"/>
        <v>2</v>
      </c>
      <c r="F42" s="2"/>
      <c r="G42" s="42">
        <v>0.5</v>
      </c>
      <c r="H42" s="22">
        <f t="shared" si="10"/>
        <v>2</v>
      </c>
      <c r="I42" s="11">
        <f t="shared" si="11"/>
        <v>0</v>
      </c>
      <c r="L42" s="37"/>
      <c r="M42" s="38"/>
    </row>
    <row r="43">
      <c r="A43" s="44"/>
      <c r="B43" s="40" t="s">
        <v>52</v>
      </c>
      <c r="C43" s="41">
        <v>4.0</v>
      </c>
      <c r="D43" s="42">
        <v>0.5</v>
      </c>
      <c r="E43" s="9">
        <f t="shared" si="9"/>
        <v>2</v>
      </c>
      <c r="F43" s="2"/>
      <c r="G43" s="42">
        <v>0.5</v>
      </c>
      <c r="H43" s="22">
        <f t="shared" si="10"/>
        <v>2</v>
      </c>
      <c r="I43" s="11">
        <f t="shared" si="11"/>
        <v>0</v>
      </c>
      <c r="L43" s="37"/>
      <c r="M43" s="38"/>
    </row>
    <row r="44">
      <c r="A44" s="44"/>
      <c r="B44" s="40" t="s">
        <v>53</v>
      </c>
      <c r="C44" s="41">
        <v>4.0</v>
      </c>
      <c r="D44" s="42">
        <v>3.0</v>
      </c>
      <c r="E44" s="9">
        <f t="shared" si="9"/>
        <v>12</v>
      </c>
      <c r="F44" s="2" t="s">
        <v>32</v>
      </c>
      <c r="G44" s="42">
        <v>3.0</v>
      </c>
      <c r="H44" s="22">
        <f t="shared" si="10"/>
        <v>12</v>
      </c>
      <c r="I44" s="13">
        <f t="shared" si="11"/>
        <v>0</v>
      </c>
      <c r="L44" s="37"/>
      <c r="M44" s="38"/>
    </row>
    <row r="45">
      <c r="A45" s="44"/>
      <c r="B45" s="40" t="s">
        <v>54</v>
      </c>
      <c r="C45" s="41">
        <v>4.0</v>
      </c>
      <c r="D45" s="42"/>
      <c r="E45" s="9"/>
      <c r="F45" s="2"/>
      <c r="G45" s="42">
        <v>5.0</v>
      </c>
      <c r="H45" s="22">
        <f t="shared" si="10"/>
        <v>20</v>
      </c>
      <c r="I45" s="13">
        <f t="shared" si="11"/>
        <v>20</v>
      </c>
      <c r="L45" s="37"/>
      <c r="M45" s="38"/>
    </row>
    <row r="46">
      <c r="A46" s="44"/>
      <c r="B46" s="45" t="s">
        <v>29</v>
      </c>
      <c r="C46" s="46"/>
      <c r="D46" s="47"/>
      <c r="E46" s="9"/>
      <c r="F46" s="16">
        <f>SUM(E36:E45)</f>
        <v>438.072</v>
      </c>
      <c r="G46" s="47"/>
      <c r="H46" s="16">
        <f t="shared" ref="H46:I46" si="12">sum(H36:H45)</f>
        <v>451.28</v>
      </c>
      <c r="I46" s="17">
        <f t="shared" si="12"/>
        <v>13.208</v>
      </c>
    </row>
    <row r="47">
      <c r="A47" s="48" t="s">
        <v>55</v>
      </c>
      <c r="B47" s="49" t="s">
        <v>56</v>
      </c>
      <c r="C47" s="50">
        <v>1.0</v>
      </c>
      <c r="D47" s="51">
        <v>350.0</v>
      </c>
      <c r="E47" s="9">
        <f t="shared" ref="E47:E50" si="13">C47*D47</f>
        <v>350</v>
      </c>
      <c r="G47" s="51">
        <v>315.0</v>
      </c>
      <c r="H47" s="22">
        <f t="shared" ref="H47:H48" si="14">C47*G47</f>
        <v>315</v>
      </c>
      <c r="I47" s="11">
        <f t="shared" ref="I47:I49" si="15">H47-E47</f>
        <v>-35</v>
      </c>
    </row>
    <row r="48">
      <c r="A48" s="52"/>
      <c r="B48" s="49" t="s">
        <v>57</v>
      </c>
      <c r="C48" s="50">
        <v>1.0</v>
      </c>
      <c r="D48" s="51">
        <v>500.0</v>
      </c>
      <c r="E48" s="9">
        <f t="shared" si="13"/>
        <v>500</v>
      </c>
      <c r="G48" s="51">
        <v>696.0</v>
      </c>
      <c r="H48" s="22">
        <f t="shared" si="14"/>
        <v>696</v>
      </c>
      <c r="I48" s="13">
        <f t="shared" si="15"/>
        <v>196</v>
      </c>
    </row>
    <row r="49">
      <c r="A49" s="52"/>
      <c r="B49" s="49" t="s">
        <v>58</v>
      </c>
      <c r="C49" s="50">
        <v>1.0</v>
      </c>
      <c r="D49" s="51">
        <v>-4050.0</v>
      </c>
      <c r="E49" s="9">
        <f t="shared" si="13"/>
        <v>-4050</v>
      </c>
      <c r="G49" s="51"/>
      <c r="H49" s="30">
        <v>-4050.0</v>
      </c>
      <c r="I49" s="13">
        <f t="shared" si="15"/>
        <v>0</v>
      </c>
    </row>
    <row r="50">
      <c r="A50" s="52"/>
      <c r="B50" s="49"/>
      <c r="C50" s="50"/>
      <c r="D50" s="51"/>
      <c r="E50" s="9">
        <f t="shared" si="13"/>
        <v>0</v>
      </c>
      <c r="G50" s="51"/>
      <c r="H50" s="22"/>
      <c r="I50" s="13"/>
    </row>
    <row r="51">
      <c r="A51" s="52"/>
      <c r="B51" s="53" t="s">
        <v>29</v>
      </c>
      <c r="C51" s="50"/>
      <c r="D51" s="51"/>
      <c r="E51" s="9"/>
      <c r="F51" s="16">
        <f>SUM(E47:E50)</f>
        <v>-3200</v>
      </c>
      <c r="G51" s="51"/>
      <c r="H51" s="16">
        <f>sum(H47:H50)</f>
        <v>-3039</v>
      </c>
      <c r="I51" s="17">
        <f>SUM(I47:I49)</f>
        <v>161</v>
      </c>
    </row>
    <row r="52">
      <c r="I52" s="2" t="s">
        <v>59</v>
      </c>
    </row>
    <row r="53">
      <c r="E53" s="2" t="s">
        <v>60</v>
      </c>
      <c r="F53" s="54">
        <f>F22+F33+F35+F46+F51</f>
        <v>465.672</v>
      </c>
      <c r="G53" s="2" t="s">
        <v>61</v>
      </c>
      <c r="H53" s="55">
        <f t="shared" ref="H53:I53" si="16">sum(H51,H46,H35,H33,H22)</f>
        <v>403.78</v>
      </c>
      <c r="I53" s="11">
        <f t="shared" si="16"/>
        <v>-61.892</v>
      </c>
    </row>
    <row r="54">
      <c r="E54" s="2" t="s">
        <v>62</v>
      </c>
      <c r="F54" s="56">
        <f>F53/1000*9.8</f>
        <v>4.5635856</v>
      </c>
      <c r="G54" s="2" t="s">
        <v>63</v>
      </c>
      <c r="H54" s="57">
        <f>H53/1000*9.8</f>
        <v>3.957044</v>
      </c>
    </row>
    <row r="55">
      <c r="A55" s="2" t="s">
        <v>64</v>
      </c>
    </row>
    <row r="56">
      <c r="E56" s="2" t="s">
        <v>65</v>
      </c>
      <c r="F56" s="2" t="str">
        <f>(F53-E49)/1000&amp;"kg"</f>
        <v>4.515672kg</v>
      </c>
    </row>
    <row r="57">
      <c r="E57" s="2" t="s">
        <v>66</v>
      </c>
      <c r="F57" s="55" t="str">
        <f>IFERROR(__xludf.DUMMYFUNCTION("(REGEXREPLACE(F56,""kg"","""")*9.8)&amp;""N"""),"44.2535856N")</f>
        <v>44.2535856N</v>
      </c>
    </row>
    <row r="69">
      <c r="D69" s="2" t="s">
        <v>67</v>
      </c>
      <c r="E69" s="2" t="s">
        <v>68</v>
      </c>
      <c r="F69" s="2" t="s">
        <v>69</v>
      </c>
    </row>
    <row r="70">
      <c r="D70" s="2">
        <v>4.56</v>
      </c>
      <c r="E70" s="2">
        <v>3.44</v>
      </c>
      <c r="F70" s="2">
        <v>-1.15</v>
      </c>
    </row>
    <row r="77">
      <c r="C77" s="2" t="s">
        <v>70</v>
      </c>
      <c r="D77" s="2">
        <v>1597.0</v>
      </c>
    </row>
    <row r="78">
      <c r="C78" s="2" t="s">
        <v>71</v>
      </c>
      <c r="D78" s="2">
        <v>637.0</v>
      </c>
    </row>
    <row r="79">
      <c r="C79" s="2" t="s">
        <v>72</v>
      </c>
      <c r="D79" s="2">
        <v>315.0</v>
      </c>
    </row>
    <row r="80">
      <c r="C80" s="2" t="s">
        <v>73</v>
      </c>
      <c r="D80" s="2">
        <v>696.0</v>
      </c>
    </row>
    <row r="81">
      <c r="C81" s="2" t="s">
        <v>74</v>
      </c>
      <c r="D81" s="2">
        <v>428.0</v>
      </c>
    </row>
    <row r="82">
      <c r="C82" s="2" t="s">
        <v>75</v>
      </c>
      <c r="D82" s="2">
        <v>295.0</v>
      </c>
    </row>
    <row r="83">
      <c r="C83" s="2" t="s">
        <v>76</v>
      </c>
      <c r="D83" s="2">
        <v>476.0</v>
      </c>
    </row>
    <row r="84">
      <c r="C84" s="2" t="s">
        <v>77</v>
      </c>
      <c r="D84" s="55">
        <f>sum(D77:D83)</f>
        <v>4444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2" t="s">
        <v>6</v>
      </c>
      <c r="G3" s="4" t="s">
        <v>7</v>
      </c>
      <c r="H3" s="4" t="s">
        <v>8</v>
      </c>
      <c r="I3" s="2" t="s">
        <v>9</v>
      </c>
    </row>
    <row r="4">
      <c r="A4" s="5" t="s">
        <v>10</v>
      </c>
      <c r="B4" s="6" t="s">
        <v>11</v>
      </c>
      <c r="C4" s="7">
        <v>1.0</v>
      </c>
      <c r="D4" s="8">
        <v>7.0</v>
      </c>
      <c r="E4" s="9">
        <f t="shared" ref="E4:E5" si="1">C4*D4</f>
        <v>7</v>
      </c>
      <c r="G4" s="10">
        <v>1.0</v>
      </c>
      <c r="H4" s="9">
        <f t="shared" ref="H4:H21" si="2">C4*G4</f>
        <v>1</v>
      </c>
      <c r="I4" s="11">
        <f t="shared" ref="I4:I21" si="3">H4-E4</f>
        <v>-6</v>
      </c>
    </row>
    <row r="5">
      <c r="A5" s="12"/>
      <c r="B5" s="6" t="s">
        <v>12</v>
      </c>
      <c r="C5" s="7">
        <v>1.0</v>
      </c>
      <c r="D5" s="8">
        <v>9.0</v>
      </c>
      <c r="E5" s="9">
        <f t="shared" si="1"/>
        <v>9</v>
      </c>
      <c r="G5" s="8">
        <v>9.0</v>
      </c>
      <c r="H5" s="9">
        <f t="shared" si="2"/>
        <v>9</v>
      </c>
      <c r="I5" s="11">
        <f t="shared" si="3"/>
        <v>0</v>
      </c>
    </row>
    <row r="6">
      <c r="A6" s="5"/>
      <c r="B6" s="6" t="s">
        <v>13</v>
      </c>
      <c r="C6" s="7">
        <v>1.0</v>
      </c>
      <c r="D6" s="8"/>
      <c r="E6" s="9"/>
      <c r="G6" s="8">
        <v>3.0</v>
      </c>
      <c r="H6" s="9">
        <f t="shared" si="2"/>
        <v>3</v>
      </c>
      <c r="I6" s="13">
        <f t="shared" si="3"/>
        <v>3</v>
      </c>
    </row>
    <row r="7">
      <c r="A7" s="12"/>
      <c r="B7" s="6" t="s">
        <v>14</v>
      </c>
      <c r="C7" s="7">
        <v>1.0</v>
      </c>
      <c r="D7" s="8">
        <v>13.0</v>
      </c>
      <c r="E7" s="9">
        <f t="shared" ref="E7:E12" si="4">C7*D7</f>
        <v>13</v>
      </c>
      <c r="G7" s="8">
        <v>16.0</v>
      </c>
      <c r="H7" s="9">
        <f t="shared" si="2"/>
        <v>16</v>
      </c>
      <c r="I7" s="13">
        <f t="shared" si="3"/>
        <v>3</v>
      </c>
    </row>
    <row r="8">
      <c r="A8" s="12"/>
      <c r="B8" s="6" t="s">
        <v>15</v>
      </c>
      <c r="C8" s="7">
        <v>1.0</v>
      </c>
      <c r="D8" s="8">
        <v>2.5</v>
      </c>
      <c r="E8" s="9">
        <f t="shared" si="4"/>
        <v>2.5</v>
      </c>
      <c r="G8" s="10">
        <v>1.0</v>
      </c>
      <c r="H8" s="9">
        <f t="shared" si="2"/>
        <v>1</v>
      </c>
      <c r="I8" s="11">
        <f t="shared" si="3"/>
        <v>-1.5</v>
      </c>
    </row>
    <row r="9">
      <c r="A9" s="12"/>
      <c r="B9" s="14" t="s">
        <v>16</v>
      </c>
      <c r="C9" s="7">
        <v>1.0</v>
      </c>
      <c r="D9" s="8">
        <v>90.7</v>
      </c>
      <c r="E9" s="9">
        <f t="shared" si="4"/>
        <v>90.7</v>
      </c>
      <c r="G9" s="8">
        <v>24.0</v>
      </c>
      <c r="H9" s="9">
        <f t="shared" si="2"/>
        <v>24</v>
      </c>
      <c r="I9" s="11">
        <f t="shared" si="3"/>
        <v>-66.7</v>
      </c>
    </row>
    <row r="10">
      <c r="A10" s="12"/>
      <c r="B10" s="6" t="s">
        <v>17</v>
      </c>
      <c r="C10" s="7">
        <v>4.0</v>
      </c>
      <c r="D10" s="8">
        <v>6.0</v>
      </c>
      <c r="E10" s="9">
        <f t="shared" si="4"/>
        <v>24</v>
      </c>
      <c r="G10" s="8">
        <v>8.0</v>
      </c>
      <c r="H10" s="9">
        <f t="shared" si="2"/>
        <v>32</v>
      </c>
      <c r="I10" s="13">
        <f t="shared" si="3"/>
        <v>8</v>
      </c>
    </row>
    <row r="11">
      <c r="A11" s="12"/>
      <c r="B11" s="6" t="s">
        <v>18</v>
      </c>
      <c r="C11" s="7">
        <v>1.0</v>
      </c>
      <c r="D11" s="8">
        <v>1.2</v>
      </c>
      <c r="E11" s="9">
        <f t="shared" si="4"/>
        <v>1.2</v>
      </c>
      <c r="G11" s="10">
        <v>1.0</v>
      </c>
      <c r="H11" s="9">
        <f t="shared" si="2"/>
        <v>1</v>
      </c>
      <c r="I11" s="11">
        <f t="shared" si="3"/>
        <v>-0.2</v>
      </c>
    </row>
    <row r="12">
      <c r="A12" s="12"/>
      <c r="B12" s="6" t="s">
        <v>19</v>
      </c>
      <c r="C12" s="7">
        <v>1.0</v>
      </c>
      <c r="D12" s="8">
        <v>8.5</v>
      </c>
      <c r="E12" s="9">
        <f t="shared" si="4"/>
        <v>8.5</v>
      </c>
      <c r="G12" s="8">
        <v>4.0</v>
      </c>
      <c r="H12" s="9">
        <f t="shared" si="2"/>
        <v>4</v>
      </c>
      <c r="I12" s="11">
        <f t="shared" si="3"/>
        <v>-4.5</v>
      </c>
    </row>
    <row r="13">
      <c r="A13" s="12"/>
      <c r="B13" s="6" t="s">
        <v>20</v>
      </c>
      <c r="C13" s="7">
        <v>1.0</v>
      </c>
      <c r="D13" s="8"/>
      <c r="E13" s="9"/>
      <c r="G13" s="8">
        <v>95.0</v>
      </c>
      <c r="H13" s="9">
        <f t="shared" si="2"/>
        <v>95</v>
      </c>
      <c r="I13" s="13">
        <f t="shared" si="3"/>
        <v>95</v>
      </c>
    </row>
    <row r="14">
      <c r="A14" s="12"/>
      <c r="B14" s="6" t="s">
        <v>21</v>
      </c>
      <c r="C14" s="7">
        <v>4.0</v>
      </c>
      <c r="D14" s="8">
        <v>30.0</v>
      </c>
      <c r="E14" s="9">
        <f t="shared" ref="E14:E17" si="5">C14*D14</f>
        <v>120</v>
      </c>
      <c r="G14" s="8">
        <v>44.0</v>
      </c>
      <c r="H14" s="9">
        <f t="shared" si="2"/>
        <v>176</v>
      </c>
      <c r="I14" s="13">
        <f t="shared" si="3"/>
        <v>56</v>
      </c>
    </row>
    <row r="15">
      <c r="A15" s="5"/>
      <c r="B15" s="6" t="s">
        <v>22</v>
      </c>
      <c r="C15" s="7">
        <v>1.0</v>
      </c>
      <c r="D15" s="8">
        <v>25.0</v>
      </c>
      <c r="E15" s="9">
        <f t="shared" si="5"/>
        <v>25</v>
      </c>
      <c r="G15" s="8">
        <v>24.0</v>
      </c>
      <c r="H15" s="9">
        <f t="shared" si="2"/>
        <v>24</v>
      </c>
      <c r="I15" s="11">
        <f t="shared" si="3"/>
        <v>-1</v>
      </c>
    </row>
    <row r="16">
      <c r="A16" s="5"/>
      <c r="B16" s="6" t="s">
        <v>23</v>
      </c>
      <c r="C16" s="7">
        <v>1.0</v>
      </c>
      <c r="D16" s="8">
        <v>640.0</v>
      </c>
      <c r="E16" s="9">
        <f t="shared" si="5"/>
        <v>640</v>
      </c>
      <c r="G16" s="8">
        <v>637.0</v>
      </c>
      <c r="H16" s="9">
        <f t="shared" si="2"/>
        <v>637</v>
      </c>
      <c r="I16" s="11">
        <f t="shared" si="3"/>
        <v>-3</v>
      </c>
    </row>
    <row r="17">
      <c r="A17" s="5"/>
      <c r="B17" s="6" t="s">
        <v>24</v>
      </c>
      <c r="C17" s="7">
        <v>4.0</v>
      </c>
      <c r="D17" s="8">
        <v>55.0</v>
      </c>
      <c r="E17" s="9">
        <f t="shared" si="5"/>
        <v>220</v>
      </c>
      <c r="G17" s="8">
        <v>61.0</v>
      </c>
      <c r="H17" s="9">
        <f t="shared" si="2"/>
        <v>244</v>
      </c>
      <c r="I17" s="13">
        <f t="shared" si="3"/>
        <v>24</v>
      </c>
    </row>
    <row r="18">
      <c r="A18" s="5"/>
      <c r="B18" s="6" t="s">
        <v>25</v>
      </c>
      <c r="C18" s="7">
        <v>1.0</v>
      </c>
      <c r="D18" s="8"/>
      <c r="E18" s="9"/>
      <c r="G18" s="8">
        <v>3.0</v>
      </c>
      <c r="H18" s="9">
        <f t="shared" si="2"/>
        <v>3</v>
      </c>
      <c r="I18" s="13">
        <f t="shared" si="3"/>
        <v>3</v>
      </c>
    </row>
    <row r="19">
      <c r="A19" s="5"/>
      <c r="B19" s="6" t="s">
        <v>26</v>
      </c>
      <c r="C19" s="7">
        <v>1.0</v>
      </c>
      <c r="D19" s="8"/>
      <c r="E19" s="9"/>
      <c r="G19" s="8">
        <v>14.0</v>
      </c>
      <c r="H19" s="9">
        <f t="shared" si="2"/>
        <v>14</v>
      </c>
      <c r="I19" s="13">
        <f t="shared" si="3"/>
        <v>14</v>
      </c>
    </row>
    <row r="20">
      <c r="A20" s="5"/>
      <c r="B20" s="6" t="s">
        <v>27</v>
      </c>
      <c r="C20" s="7">
        <v>1.0</v>
      </c>
      <c r="D20" s="8"/>
      <c r="E20" s="9"/>
      <c r="G20" s="8">
        <v>10.0</v>
      </c>
      <c r="H20" s="9">
        <f t="shared" si="2"/>
        <v>10</v>
      </c>
      <c r="I20" s="13">
        <f t="shared" si="3"/>
        <v>10</v>
      </c>
    </row>
    <row r="21">
      <c r="A21" s="5"/>
      <c r="B21" s="6" t="s">
        <v>28</v>
      </c>
      <c r="C21" s="7">
        <v>1.0</v>
      </c>
      <c r="D21" s="8"/>
      <c r="E21" s="9"/>
      <c r="G21" s="8">
        <v>30.0</v>
      </c>
      <c r="H21" s="9">
        <f t="shared" si="2"/>
        <v>30</v>
      </c>
      <c r="I21" s="13">
        <f t="shared" si="3"/>
        <v>30</v>
      </c>
    </row>
    <row r="22">
      <c r="A22" s="5"/>
      <c r="B22" s="15" t="s">
        <v>29</v>
      </c>
      <c r="C22" s="7"/>
      <c r="D22" s="8"/>
      <c r="E22" s="9"/>
      <c r="F22" s="16">
        <f>SUM(E4:E21)</f>
        <v>1160.9</v>
      </c>
      <c r="G22" s="8"/>
      <c r="H22" s="16">
        <f>sum(H4:H21)</f>
        <v>1324</v>
      </c>
      <c r="I22" s="17">
        <f>SUM(I4:I21)</f>
        <v>163.1</v>
      </c>
    </row>
    <row r="23">
      <c r="A23" s="18" t="s">
        <v>30</v>
      </c>
      <c r="B23" s="19" t="s">
        <v>31</v>
      </c>
      <c r="C23" s="20">
        <v>4.0</v>
      </c>
      <c r="D23" s="21">
        <v>64.76</v>
      </c>
      <c r="E23" s="9">
        <f t="shared" ref="E23:E32" si="6">C23*D23</f>
        <v>259.04</v>
      </c>
      <c r="F23" s="2" t="s">
        <v>32</v>
      </c>
      <c r="G23" s="21">
        <v>31.0</v>
      </c>
      <c r="H23" s="22">
        <f t="shared" ref="H23:H32" si="7">C23*G23</f>
        <v>124</v>
      </c>
      <c r="I23" s="11">
        <f t="shared" ref="I23:I32" si="8">H23-E23</f>
        <v>-135.04</v>
      </c>
    </row>
    <row r="24">
      <c r="A24" s="18"/>
      <c r="B24" s="19" t="s">
        <v>33</v>
      </c>
      <c r="C24" s="20">
        <v>1.0</v>
      </c>
      <c r="D24" s="21">
        <v>141.68</v>
      </c>
      <c r="E24" s="9">
        <f t="shared" si="6"/>
        <v>141.68</v>
      </c>
      <c r="F24" s="2" t="s">
        <v>32</v>
      </c>
      <c r="G24" s="21">
        <v>53.0</v>
      </c>
      <c r="H24" s="22">
        <f t="shared" si="7"/>
        <v>53</v>
      </c>
      <c r="I24" s="11">
        <f t="shared" si="8"/>
        <v>-88.68</v>
      </c>
    </row>
    <row r="25">
      <c r="A25" s="18"/>
      <c r="B25" s="19" t="s">
        <v>34</v>
      </c>
      <c r="C25" s="20">
        <v>4.0</v>
      </c>
      <c r="D25" s="21">
        <v>13.62</v>
      </c>
      <c r="E25" s="9">
        <f t="shared" si="6"/>
        <v>54.48</v>
      </c>
      <c r="F25" s="2" t="s">
        <v>32</v>
      </c>
      <c r="G25" s="21">
        <v>6.0</v>
      </c>
      <c r="H25" s="22">
        <f t="shared" si="7"/>
        <v>24</v>
      </c>
      <c r="I25" s="11">
        <f t="shared" si="8"/>
        <v>-30.48</v>
      </c>
    </row>
    <row r="26">
      <c r="A26" s="18"/>
      <c r="B26" s="19" t="s">
        <v>35</v>
      </c>
      <c r="C26" s="20">
        <v>4.0</v>
      </c>
      <c r="D26" s="21">
        <v>1.65</v>
      </c>
      <c r="E26" s="9">
        <f t="shared" si="6"/>
        <v>6.6</v>
      </c>
      <c r="F26" s="2"/>
      <c r="G26" s="21">
        <v>1.2</v>
      </c>
      <c r="H26" s="22">
        <f t="shared" si="7"/>
        <v>4.8</v>
      </c>
      <c r="I26" s="11">
        <f t="shared" si="8"/>
        <v>-1.8</v>
      </c>
    </row>
    <row r="27">
      <c r="A27" s="18"/>
      <c r="B27" s="19" t="s">
        <v>36</v>
      </c>
      <c r="C27" s="20">
        <v>1.0</v>
      </c>
      <c r="D27" s="21">
        <v>394.06</v>
      </c>
      <c r="E27" s="9">
        <f t="shared" si="6"/>
        <v>394.06</v>
      </c>
      <c r="F27" s="2" t="s">
        <v>32</v>
      </c>
      <c r="G27" s="21">
        <v>261.0</v>
      </c>
      <c r="H27" s="22">
        <f t="shared" si="7"/>
        <v>261</v>
      </c>
      <c r="I27" s="11">
        <f t="shared" si="8"/>
        <v>-133.06</v>
      </c>
    </row>
    <row r="28">
      <c r="A28" s="18"/>
      <c r="B28" s="19" t="s">
        <v>37</v>
      </c>
      <c r="C28" s="20">
        <v>4.0</v>
      </c>
      <c r="D28" s="21">
        <v>9.7</v>
      </c>
      <c r="E28" s="9">
        <f t="shared" si="6"/>
        <v>38.8</v>
      </c>
      <c r="F28" s="2"/>
      <c r="G28" s="21">
        <v>10.0</v>
      </c>
      <c r="H28" s="22">
        <f t="shared" si="7"/>
        <v>40</v>
      </c>
      <c r="I28" s="13">
        <f t="shared" si="8"/>
        <v>1.2</v>
      </c>
    </row>
    <row r="29">
      <c r="A29" s="18"/>
      <c r="B29" s="19" t="s">
        <v>38</v>
      </c>
      <c r="C29" s="20">
        <v>1.0</v>
      </c>
      <c r="D29" s="21">
        <v>32.3</v>
      </c>
      <c r="E29" s="9">
        <f t="shared" si="6"/>
        <v>32.3</v>
      </c>
      <c r="F29" s="2" t="s">
        <v>32</v>
      </c>
      <c r="G29" s="21">
        <v>45.7</v>
      </c>
      <c r="H29" s="22">
        <f t="shared" si="7"/>
        <v>45.7</v>
      </c>
      <c r="I29" s="13">
        <f t="shared" si="8"/>
        <v>13.4</v>
      </c>
    </row>
    <row r="30">
      <c r="A30" s="18"/>
      <c r="B30" s="19" t="s">
        <v>39</v>
      </c>
      <c r="C30" s="20">
        <v>1.0</v>
      </c>
      <c r="D30" s="21">
        <v>52.65</v>
      </c>
      <c r="E30" s="9">
        <f t="shared" si="6"/>
        <v>52.65</v>
      </c>
      <c r="F30" s="2" t="s">
        <v>32</v>
      </c>
      <c r="G30" s="21">
        <v>50.0</v>
      </c>
      <c r="H30" s="22">
        <f t="shared" si="7"/>
        <v>50</v>
      </c>
      <c r="I30" s="11">
        <f t="shared" si="8"/>
        <v>-2.65</v>
      </c>
    </row>
    <row r="31">
      <c r="A31" s="18"/>
      <c r="B31" s="23" t="s">
        <v>40</v>
      </c>
      <c r="C31" s="20">
        <v>4.0</v>
      </c>
      <c r="D31" s="21">
        <v>9.2</v>
      </c>
      <c r="E31" s="9">
        <f t="shared" si="6"/>
        <v>36.8</v>
      </c>
      <c r="F31" s="2" t="s">
        <v>32</v>
      </c>
      <c r="G31" s="21">
        <v>10.0</v>
      </c>
      <c r="H31" s="22">
        <f t="shared" si="7"/>
        <v>40</v>
      </c>
      <c r="I31" s="13">
        <f t="shared" si="8"/>
        <v>3.2</v>
      </c>
    </row>
    <row r="32">
      <c r="A32" s="18"/>
      <c r="B32" s="23" t="s">
        <v>41</v>
      </c>
      <c r="C32" s="20">
        <v>1.0</v>
      </c>
      <c r="D32" s="21">
        <v>50.29</v>
      </c>
      <c r="E32" s="9">
        <f t="shared" si="6"/>
        <v>50.29</v>
      </c>
      <c r="F32" s="2" t="s">
        <v>32</v>
      </c>
      <c r="G32" s="21">
        <v>25.0</v>
      </c>
      <c r="H32" s="22">
        <f t="shared" si="7"/>
        <v>25</v>
      </c>
      <c r="I32" s="11">
        <f t="shared" si="8"/>
        <v>-25.29</v>
      </c>
    </row>
    <row r="33">
      <c r="A33" s="18"/>
      <c r="B33" s="24" t="s">
        <v>29</v>
      </c>
      <c r="C33" s="20"/>
      <c r="D33" s="21"/>
      <c r="E33" s="9"/>
      <c r="F33" s="16">
        <f>SUM(E23:E32)</f>
        <v>1066.7</v>
      </c>
      <c r="G33" s="21"/>
      <c r="H33" s="16">
        <f>sum(H23:H32)</f>
        <v>667.5</v>
      </c>
      <c r="I33" s="25">
        <f>SUM(I23:I32)</f>
        <v>-399.2</v>
      </c>
    </row>
    <row r="34">
      <c r="A34" s="26" t="s">
        <v>42</v>
      </c>
      <c r="B34" s="27" t="s">
        <v>43</v>
      </c>
      <c r="C34" s="28">
        <v>1.0</v>
      </c>
      <c r="D34" s="29">
        <v>1000.0</v>
      </c>
      <c r="E34" s="9">
        <f>C34*D34</f>
        <v>1000</v>
      </c>
      <c r="G34" s="29"/>
      <c r="H34" s="30">
        <v>1000.0</v>
      </c>
      <c r="I34" s="31">
        <f>H34-E34</f>
        <v>0</v>
      </c>
    </row>
    <row r="35">
      <c r="A35" s="34"/>
      <c r="B35" s="35" t="s">
        <v>29</v>
      </c>
      <c r="C35" s="28"/>
      <c r="D35" s="29"/>
      <c r="E35" s="9"/>
      <c r="F35" s="36">
        <f>sum(E34)</f>
        <v>1000</v>
      </c>
      <c r="G35" s="29"/>
      <c r="H35" s="16">
        <f>sum(H34)</f>
        <v>1000</v>
      </c>
      <c r="I35" s="16">
        <f>SUM(I34)</f>
        <v>0</v>
      </c>
    </row>
    <row r="36">
      <c r="A36" s="39" t="s">
        <v>44</v>
      </c>
      <c r="B36" s="40" t="s">
        <v>45</v>
      </c>
      <c r="C36" s="41">
        <v>4.0</v>
      </c>
      <c r="D36" s="42">
        <v>36.5</v>
      </c>
      <c r="E36" s="9">
        <f t="shared" ref="E36:E44" si="9">C36*D36</f>
        <v>146</v>
      </c>
      <c r="F36" s="2" t="s">
        <v>32</v>
      </c>
      <c r="G36" s="42">
        <v>37.0</v>
      </c>
      <c r="H36" s="22">
        <f t="shared" ref="H36:H45" si="10">C36*G36</f>
        <v>148</v>
      </c>
      <c r="I36" s="13">
        <f t="shared" ref="I36:I45" si="11">H36-E36</f>
        <v>2</v>
      </c>
    </row>
    <row r="37">
      <c r="A37" s="44"/>
      <c r="B37" s="40" t="s">
        <v>46</v>
      </c>
      <c r="C37" s="41">
        <v>4.0</v>
      </c>
      <c r="D37" s="42">
        <v>3.0</v>
      </c>
      <c r="E37" s="9">
        <f t="shared" si="9"/>
        <v>12</v>
      </c>
      <c r="F37" s="2"/>
      <c r="G37" s="42">
        <v>3.0</v>
      </c>
      <c r="H37" s="22">
        <f t="shared" si="10"/>
        <v>12</v>
      </c>
      <c r="I37" s="13">
        <f t="shared" si="11"/>
        <v>0</v>
      </c>
    </row>
    <row r="38">
      <c r="A38" s="44"/>
      <c r="B38" s="40" t="s">
        <v>47</v>
      </c>
      <c r="C38" s="41">
        <v>24.0</v>
      </c>
      <c r="D38" s="42">
        <v>3.553</v>
      </c>
      <c r="E38" s="9">
        <f t="shared" si="9"/>
        <v>85.272</v>
      </c>
      <c r="F38" s="2" t="s">
        <v>32</v>
      </c>
      <c r="G38" s="42">
        <v>3.1</v>
      </c>
      <c r="H38" s="22">
        <f t="shared" si="10"/>
        <v>74.4</v>
      </c>
      <c r="I38" s="11">
        <f t="shared" si="11"/>
        <v>-10.872</v>
      </c>
    </row>
    <row r="39">
      <c r="A39" s="44"/>
      <c r="B39" s="40" t="s">
        <v>48</v>
      </c>
      <c r="C39" s="41">
        <v>24.0</v>
      </c>
      <c r="D39" s="42">
        <v>0.59</v>
      </c>
      <c r="E39" s="9">
        <f t="shared" si="9"/>
        <v>14.16</v>
      </c>
      <c r="F39" s="2" t="s">
        <v>32</v>
      </c>
      <c r="G39" s="42">
        <v>0.7</v>
      </c>
      <c r="H39" s="22">
        <f t="shared" si="10"/>
        <v>16.8</v>
      </c>
      <c r="I39" s="13">
        <f t="shared" si="11"/>
        <v>2.64</v>
      </c>
    </row>
    <row r="40">
      <c r="A40" s="44"/>
      <c r="B40" s="40" t="s">
        <v>49</v>
      </c>
      <c r="C40" s="41">
        <v>28.0</v>
      </c>
      <c r="D40" s="42">
        <v>5.82</v>
      </c>
      <c r="E40" s="9">
        <f t="shared" si="9"/>
        <v>162.96</v>
      </c>
      <c r="F40" s="2" t="s">
        <v>32</v>
      </c>
      <c r="G40" s="42">
        <v>5.8</v>
      </c>
      <c r="H40" s="22">
        <f t="shared" si="10"/>
        <v>162.4</v>
      </c>
      <c r="I40" s="11">
        <f t="shared" si="11"/>
        <v>-0.56</v>
      </c>
    </row>
    <row r="41">
      <c r="A41" s="44"/>
      <c r="B41" s="40" t="s">
        <v>50</v>
      </c>
      <c r="C41" s="41">
        <v>12.0</v>
      </c>
      <c r="D41" s="42">
        <v>0.14</v>
      </c>
      <c r="E41" s="9">
        <f t="shared" si="9"/>
        <v>1.68</v>
      </c>
      <c r="F41" s="2" t="s">
        <v>32</v>
      </c>
      <c r="G41" s="42">
        <v>0.14</v>
      </c>
      <c r="H41" s="22">
        <f t="shared" si="10"/>
        <v>1.68</v>
      </c>
      <c r="I41" s="13">
        <f t="shared" si="11"/>
        <v>0</v>
      </c>
    </row>
    <row r="42">
      <c r="A42" s="44"/>
      <c r="B42" s="40" t="s">
        <v>51</v>
      </c>
      <c r="C42" s="41">
        <v>4.0</v>
      </c>
      <c r="D42" s="42">
        <v>0.5</v>
      </c>
      <c r="E42" s="9">
        <f t="shared" si="9"/>
        <v>2</v>
      </c>
      <c r="F42" s="2"/>
      <c r="G42" s="42">
        <v>0.5</v>
      </c>
      <c r="H42" s="22">
        <f t="shared" si="10"/>
        <v>2</v>
      </c>
      <c r="I42" s="11">
        <f t="shared" si="11"/>
        <v>0</v>
      </c>
    </row>
    <row r="43">
      <c r="A43" s="44"/>
      <c r="B43" s="40" t="s">
        <v>52</v>
      </c>
      <c r="C43" s="41">
        <v>4.0</v>
      </c>
      <c r="D43" s="42">
        <v>0.5</v>
      </c>
      <c r="E43" s="9">
        <f t="shared" si="9"/>
        <v>2</v>
      </c>
      <c r="F43" s="2"/>
      <c r="G43" s="42">
        <v>0.5</v>
      </c>
      <c r="H43" s="22">
        <f t="shared" si="10"/>
        <v>2</v>
      </c>
      <c r="I43" s="11">
        <f t="shared" si="11"/>
        <v>0</v>
      </c>
    </row>
    <row r="44">
      <c r="A44" s="44"/>
      <c r="B44" s="40" t="s">
        <v>53</v>
      </c>
      <c r="C44" s="41">
        <v>4.0</v>
      </c>
      <c r="D44" s="42">
        <v>3.0</v>
      </c>
      <c r="E44" s="9">
        <f t="shared" si="9"/>
        <v>12</v>
      </c>
      <c r="F44" s="2" t="s">
        <v>32</v>
      </c>
      <c r="G44" s="42">
        <v>3.0</v>
      </c>
      <c r="H44" s="22">
        <f t="shared" si="10"/>
        <v>12</v>
      </c>
      <c r="I44" s="13">
        <f t="shared" si="11"/>
        <v>0</v>
      </c>
    </row>
    <row r="45">
      <c r="A45" s="44"/>
      <c r="B45" s="40" t="s">
        <v>54</v>
      </c>
      <c r="C45" s="41">
        <v>4.0</v>
      </c>
      <c r="D45" s="42"/>
      <c r="E45" s="9"/>
      <c r="F45" s="2"/>
      <c r="G45" s="42">
        <v>5.0</v>
      </c>
      <c r="H45" s="22">
        <f t="shared" si="10"/>
        <v>20</v>
      </c>
      <c r="I45" s="13">
        <f t="shared" si="11"/>
        <v>20</v>
      </c>
    </row>
    <row r="46">
      <c r="A46" s="44"/>
      <c r="B46" s="45" t="s">
        <v>29</v>
      </c>
      <c r="C46" s="46"/>
      <c r="D46" s="47"/>
      <c r="E46" s="9"/>
      <c r="F46" s="16">
        <f>SUM(E36:E45)</f>
        <v>438.072</v>
      </c>
      <c r="G46" s="47"/>
      <c r="H46" s="16">
        <f t="shared" ref="H46:I46" si="12">sum(H36:H45)</f>
        <v>451.28</v>
      </c>
      <c r="I46" s="17">
        <f t="shared" si="12"/>
        <v>13.208</v>
      </c>
    </row>
    <row r="47">
      <c r="A47" s="48" t="s">
        <v>55</v>
      </c>
      <c r="B47" s="49" t="s">
        <v>56</v>
      </c>
      <c r="C47" s="50">
        <v>1.0</v>
      </c>
      <c r="D47" s="51">
        <v>350.0</v>
      </c>
      <c r="E47" s="9">
        <f t="shared" ref="E47:E50" si="13">C47*D47</f>
        <v>350</v>
      </c>
      <c r="G47" s="51">
        <v>315.0</v>
      </c>
      <c r="H47" s="22">
        <f t="shared" ref="H47:H48" si="14">C47*G47</f>
        <v>315</v>
      </c>
      <c r="I47" s="11">
        <f t="shared" ref="I47:I49" si="15">H47-E47</f>
        <v>-35</v>
      </c>
    </row>
    <row r="48">
      <c r="A48" s="52"/>
      <c r="B48" s="49" t="s">
        <v>57</v>
      </c>
      <c r="C48" s="50">
        <v>1.0</v>
      </c>
      <c r="D48" s="51">
        <v>500.0</v>
      </c>
      <c r="E48" s="9">
        <f t="shared" si="13"/>
        <v>500</v>
      </c>
      <c r="G48" s="51">
        <v>696.0</v>
      </c>
      <c r="H48" s="22">
        <f t="shared" si="14"/>
        <v>696</v>
      </c>
      <c r="I48" s="13">
        <f t="shared" si="15"/>
        <v>196</v>
      </c>
    </row>
    <row r="49">
      <c r="A49" s="52"/>
      <c r="B49" s="49" t="s">
        <v>58</v>
      </c>
      <c r="C49" s="50">
        <v>1.0</v>
      </c>
      <c r="D49" s="51">
        <v>-4050.0</v>
      </c>
      <c r="E49" s="9">
        <f t="shared" si="13"/>
        <v>-4050</v>
      </c>
      <c r="G49" s="51"/>
      <c r="H49" s="30">
        <v>-4050.0</v>
      </c>
      <c r="I49" s="13">
        <f t="shared" si="15"/>
        <v>0</v>
      </c>
    </row>
    <row r="50">
      <c r="A50" s="52"/>
      <c r="B50" s="49"/>
      <c r="C50" s="50"/>
      <c r="D50" s="51"/>
      <c r="E50" s="9">
        <f t="shared" si="13"/>
        <v>0</v>
      </c>
      <c r="G50" s="51"/>
      <c r="H50" s="22"/>
      <c r="I50" s="13"/>
    </row>
    <row r="51">
      <c r="A51" s="52"/>
      <c r="B51" s="53" t="s">
        <v>29</v>
      </c>
      <c r="C51" s="50"/>
      <c r="D51" s="51"/>
      <c r="E51" s="9"/>
      <c r="F51" s="16">
        <f>SUM(E47:E50)</f>
        <v>-3200</v>
      </c>
      <c r="G51" s="51"/>
      <c r="H51" s="16">
        <f>sum(H47:H50)</f>
        <v>-3039</v>
      </c>
      <c r="I51" s="17">
        <f>SUM(I47:I49)</f>
        <v>161</v>
      </c>
    </row>
    <row r="52">
      <c r="I52" s="2" t="s">
        <v>59</v>
      </c>
    </row>
    <row r="53">
      <c r="E53" s="2" t="s">
        <v>60</v>
      </c>
      <c r="F53" s="54">
        <f>F22+F33+F35+F46+F51</f>
        <v>465.672</v>
      </c>
      <c r="G53" s="2" t="s">
        <v>61</v>
      </c>
      <c r="H53" s="55">
        <f t="shared" ref="H53:I53" si="16">sum(H51,H46,H35,H33,H22)</f>
        <v>403.78</v>
      </c>
      <c r="I53" s="11">
        <f t="shared" si="16"/>
        <v>-61.892</v>
      </c>
    </row>
    <row r="54">
      <c r="E54" s="2" t="s">
        <v>62</v>
      </c>
      <c r="F54" s="56">
        <f>F53/1000*9.8</f>
        <v>4.5635856</v>
      </c>
      <c r="G54" s="2" t="s">
        <v>63</v>
      </c>
      <c r="H54" s="57">
        <f>H53/1000*9.8</f>
        <v>3.957044</v>
      </c>
    </row>
    <row r="55">
      <c r="A55" s="2" t="s">
        <v>64</v>
      </c>
    </row>
    <row r="56">
      <c r="E56" s="2" t="s">
        <v>65</v>
      </c>
      <c r="F56" s="2" t="str">
        <f>(F53-E49)/1000&amp;"kg"</f>
        <v>4.515672kg</v>
      </c>
    </row>
    <row r="57">
      <c r="E57" s="2" t="s">
        <v>66</v>
      </c>
      <c r="F57" s="55" t="str">
        <f>IFERROR(__xludf.DUMMYFUNCTION("(REGEXREPLACE(F56,""kg"","""")*9.8)&amp;""N"""),"44.2535856N")</f>
        <v>44.2535856N</v>
      </c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