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COMPUTER SCIENCE\"/>
    </mc:Choice>
  </mc:AlternateContent>
  <xr:revisionPtr revIDLastSave="0" documentId="13_ncr:1_{0EF9BDA1-1C7F-4EE4-B88D-593A73D34073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EB71" i="1" l="1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H50" i="8" s="1"/>
  <c r="S49" i="8"/>
  <c r="AD49" i="8" s="1"/>
  <c r="H49" i="8" s="1"/>
  <c r="AD48" i="8"/>
  <c r="H48" i="8" s="1"/>
  <c r="T48" i="8"/>
  <c r="AE48" i="8" s="1"/>
  <c r="I48" i="8" s="1"/>
  <c r="S48" i="8"/>
  <c r="AD47" i="8"/>
  <c r="H47" i="8" s="1"/>
  <c r="T47" i="8"/>
  <c r="U47" i="8" s="1"/>
  <c r="S47" i="8"/>
  <c r="S46" i="8"/>
  <c r="T46" i="8" s="1"/>
  <c r="AD45" i="8"/>
  <c r="H45" i="8" s="1"/>
  <c r="S45" i="8"/>
  <c r="T45" i="8" s="1"/>
  <c r="AE47" i="8" l="1"/>
  <c r="I47" i="8" s="1"/>
  <c r="U48" i="8"/>
  <c r="AF48" i="8" s="1"/>
  <c r="J48" i="8" s="1"/>
  <c r="AD46" i="8"/>
  <c r="H46" i="8" s="1"/>
  <c r="AE45" i="8"/>
  <c r="I45" i="8" s="1"/>
  <c r="U45" i="8"/>
  <c r="U46" i="8"/>
  <c r="AE46" i="8"/>
  <c r="I46" i="8" s="1"/>
  <c r="V47" i="8"/>
  <c r="AF47" i="8"/>
  <c r="J47" i="8" s="1"/>
  <c r="V48" i="8"/>
  <c r="AD52" i="8"/>
  <c r="H52" i="8" s="1"/>
  <c r="T52" i="8"/>
  <c r="AE51" i="8"/>
  <c r="I51" i="8" s="1"/>
  <c r="U51" i="8"/>
  <c r="T50" i="8"/>
  <c r="AD51" i="8"/>
  <c r="H51" i="8" s="1"/>
  <c r="T49" i="8"/>
  <c r="I42" i="8"/>
  <c r="CB32" i="1" s="1"/>
  <c r="I34" i="8"/>
  <c r="CB22" i="1" s="1"/>
  <c r="I18" i="8"/>
  <c r="BB33" i="1" s="1"/>
  <c r="H40" i="8"/>
  <c r="AD44" i="8"/>
  <c r="H44" i="8" s="1"/>
  <c r="BZ34" i="1" s="1"/>
  <c r="T44" i="8"/>
  <c r="AE44" i="8" s="1"/>
  <c r="I44" i="8" s="1"/>
  <c r="CB34" i="1" s="1"/>
  <c r="S44" i="8"/>
  <c r="S43" i="8"/>
  <c r="AD42" i="8"/>
  <c r="H42" i="8" s="1"/>
  <c r="U42" i="8"/>
  <c r="V42" i="8" s="1"/>
  <c r="AG42" i="8" s="1"/>
  <c r="K42" i="8" s="1"/>
  <c r="T42" i="8"/>
  <c r="AE42" i="8" s="1"/>
  <c r="S42" i="8"/>
  <c r="S41" i="8"/>
  <c r="U40" i="8"/>
  <c r="V40" i="8" s="1"/>
  <c r="AG40" i="8" s="1"/>
  <c r="K40" i="8" s="1"/>
  <c r="T40" i="8"/>
  <c r="AE40" i="8" s="1"/>
  <c r="I40" i="8" s="1"/>
  <c r="CB30" i="1" s="1"/>
  <c r="S40" i="8"/>
  <c r="AD40" i="8" s="1"/>
  <c r="S39" i="8"/>
  <c r="AD38" i="8"/>
  <c r="H38" i="8" s="1"/>
  <c r="U38" i="8"/>
  <c r="V38" i="8" s="1"/>
  <c r="AG38" i="8" s="1"/>
  <c r="K38" i="8" s="1"/>
  <c r="S38" i="8"/>
  <c r="T38" i="8" s="1"/>
  <c r="AE38" i="8" s="1"/>
  <c r="I38" i="8" s="1"/>
  <c r="CB26" i="1" s="1"/>
  <c r="S37" i="8"/>
  <c r="AF36" i="8"/>
  <c r="J36" i="8" s="1"/>
  <c r="AD36" i="8"/>
  <c r="H36" i="8" s="1"/>
  <c r="U36" i="8"/>
  <c r="V36" i="8" s="1"/>
  <c r="T36" i="8"/>
  <c r="AE36" i="8" s="1"/>
  <c r="I36" i="8" s="1"/>
  <c r="CB24" i="1" s="1"/>
  <c r="S36" i="8"/>
  <c r="S35" i="8"/>
  <c r="AD34" i="8"/>
  <c r="H34" i="8" s="1"/>
  <c r="U34" i="8"/>
  <c r="V34" i="8" s="1"/>
  <c r="AG34" i="8" s="1"/>
  <c r="K34" i="8" s="1"/>
  <c r="T34" i="8"/>
  <c r="AE34" i="8" s="1"/>
  <c r="S34" i="8"/>
  <c r="S33" i="8"/>
  <c r="T32" i="8"/>
  <c r="AE32" i="8" s="1"/>
  <c r="I32" i="8" s="1"/>
  <c r="CB18" i="1" s="1"/>
  <c r="S32" i="8"/>
  <c r="AD32" i="8" s="1"/>
  <c r="H32" i="8" s="1"/>
  <c r="S31" i="8"/>
  <c r="AD30" i="8"/>
  <c r="H30" i="8" s="1"/>
  <c r="S30" i="8"/>
  <c r="T30" i="8" s="1"/>
  <c r="AE30" i="8" s="1"/>
  <c r="I30" i="8" s="1"/>
  <c r="CB16" i="1" s="1"/>
  <c r="S29" i="8"/>
  <c r="AD28" i="8"/>
  <c r="H28" i="8" s="1"/>
  <c r="T28" i="8"/>
  <c r="AE28" i="8" s="1"/>
  <c r="I28" i="8" s="1"/>
  <c r="BB47" i="1" s="1"/>
  <c r="S28" i="8"/>
  <c r="S27" i="8"/>
  <c r="AD26" i="8"/>
  <c r="H26" i="8" s="1"/>
  <c r="U26" i="8"/>
  <c r="V26" i="8" s="1"/>
  <c r="AG26" i="8" s="1"/>
  <c r="K26" i="8" s="1"/>
  <c r="T26" i="8"/>
  <c r="AE26" i="8" s="1"/>
  <c r="I26" i="8" s="1"/>
  <c r="BB45" i="1" s="1"/>
  <c r="S26" i="8"/>
  <c r="S25" i="8"/>
  <c r="S24" i="8"/>
  <c r="AD24" i="8" s="1"/>
  <c r="H24" i="8" s="1"/>
  <c r="S23" i="8"/>
  <c r="S22" i="8"/>
  <c r="T22" i="8" s="1"/>
  <c r="AE22" i="8" s="1"/>
  <c r="I22" i="8" s="1"/>
  <c r="BB39" i="1" s="1"/>
  <c r="S21" i="8"/>
  <c r="AD20" i="8"/>
  <c r="H20" i="8" s="1"/>
  <c r="S20" i="8"/>
  <c r="T20" i="8" s="1"/>
  <c r="AE20" i="8" s="1"/>
  <c r="I20" i="8" s="1"/>
  <c r="BB37" i="1" s="1"/>
  <c r="S19" i="8"/>
  <c r="S18" i="8"/>
  <c r="T18" i="8" s="1"/>
  <c r="AE18" i="8" s="1"/>
  <c r="S17" i="8"/>
  <c r="S16" i="8"/>
  <c r="T16" i="8" s="1"/>
  <c r="S15" i="8"/>
  <c r="AD14" i="8"/>
  <c r="H14" i="8" s="1"/>
  <c r="S14" i="8"/>
  <c r="T14" i="8" s="1"/>
  <c r="AE14" i="8" s="1"/>
  <c r="I14" i="8" s="1"/>
  <c r="BB29" i="1" s="1"/>
  <c r="S13" i="8"/>
  <c r="S12" i="8"/>
  <c r="T12" i="8" s="1"/>
  <c r="S11" i="8"/>
  <c r="AD10" i="8"/>
  <c r="H10" i="8" s="1"/>
  <c r="T10" i="8"/>
  <c r="AE10" i="8" s="1"/>
  <c r="I10" i="8" s="1"/>
  <c r="BB23" i="1" s="1"/>
  <c r="S10" i="8"/>
  <c r="S9" i="8"/>
  <c r="AD9" i="8" s="1"/>
  <c r="H9" i="8" s="1"/>
  <c r="BD22" i="1" s="1"/>
  <c r="AD8" i="8"/>
  <c r="H8" i="8" s="1"/>
  <c r="S8" i="8"/>
  <c r="T8" i="8" s="1"/>
  <c r="S7" i="8"/>
  <c r="AD7" i="8" s="1"/>
  <c r="H7" i="8" s="1"/>
  <c r="AD6" i="8"/>
  <c r="H6" i="8" s="1"/>
  <c r="T6" i="8"/>
  <c r="S6" i="8"/>
  <c r="S5" i="8"/>
  <c r="AD5" i="8" s="1"/>
  <c r="H5" i="8" s="1"/>
  <c r="S4" i="8"/>
  <c r="T4" i="8" s="1"/>
  <c r="U4" i="8" s="1"/>
  <c r="V4" i="8" s="1"/>
  <c r="W4" i="8" s="1"/>
  <c r="X4" i="8" s="1"/>
  <c r="AI4" i="8" s="1"/>
  <c r="M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BZ18" i="1" l="1"/>
  <c r="AE8" i="8"/>
  <c r="I8" i="8" s="1"/>
  <c r="BB19" i="1" s="1"/>
  <c r="U8" i="8"/>
  <c r="AF8" i="8" s="1"/>
  <c r="J8" i="8" s="1"/>
  <c r="BD19" i="1"/>
  <c r="BZ16" i="1"/>
  <c r="BD17" i="1"/>
  <c r="BD29" i="1"/>
  <c r="BZ26" i="1"/>
  <c r="BD43" i="1"/>
  <c r="BZ24" i="1"/>
  <c r="U10" i="8"/>
  <c r="AF10" i="8" s="1"/>
  <c r="J10" i="8" s="1"/>
  <c r="AD15" i="8"/>
  <c r="H15" i="8" s="1"/>
  <c r="T15" i="8"/>
  <c r="BD23" i="1"/>
  <c r="W40" i="8"/>
  <c r="AH40" i="8" s="1"/>
  <c r="L40" i="8" s="1"/>
  <c r="BZ30" i="1"/>
  <c r="BD18" i="1"/>
  <c r="BZ22" i="1"/>
  <c r="AF40" i="8"/>
  <c r="J40" i="8" s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BD45" i="1"/>
  <c r="BD37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AG36" i="8"/>
  <c r="K36" i="8" s="1"/>
  <c r="W36" i="8"/>
  <c r="BZ32" i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G48" i="8"/>
  <c r="K48" i="8" s="1"/>
  <c r="W48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V6" i="8"/>
  <c r="V8" i="8"/>
  <c r="V10" i="8"/>
  <c r="AD17" i="8"/>
  <c r="H17" i="8" s="1"/>
  <c r="BD32" i="1" s="1"/>
  <c r="T17" i="8"/>
  <c r="U18" i="8"/>
  <c r="W20" i="8"/>
  <c r="AE15" i="8"/>
  <c r="I15" i="8" s="1"/>
  <c r="BB30" i="1" s="1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W26" i="8"/>
  <c r="AD29" i="8"/>
  <c r="H29" i="8" s="1"/>
  <c r="T29" i="8"/>
  <c r="W30" i="8"/>
  <c r="AD33" i="8"/>
  <c r="H33" i="8" s="1"/>
  <c r="BZ19" i="1" s="1"/>
  <c r="T33" i="8"/>
  <c r="W34" i="8"/>
  <c r="AD37" i="8"/>
  <c r="H37" i="8" s="1"/>
  <c r="T37" i="8"/>
  <c r="W38" i="8"/>
  <c r="AD41" i="8"/>
  <c r="H41" i="8" s="1"/>
  <c r="BZ31" i="1" s="1"/>
  <c r="T41" i="8"/>
  <c r="W42" i="8"/>
  <c r="AH36" i="8"/>
  <c r="L36" i="8" s="1"/>
  <c r="X36" i="8"/>
  <c r="AD21" i="8"/>
  <c r="H21" i="8" s="1"/>
  <c r="T21" i="8"/>
  <c r="AD39" i="8"/>
  <c r="H39" i="8" s="1"/>
  <c r="T39" i="8"/>
  <c r="U14" i="8"/>
  <c r="AF26" i="8"/>
  <c r="J26" i="8" s="1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V32" i="8" l="1"/>
  <c r="AF32" i="8"/>
  <c r="J32" i="8" s="1"/>
  <c r="BZ33" i="1"/>
  <c r="BD15" i="1"/>
  <c r="BD31" i="1"/>
  <c r="BZ29" i="1"/>
  <c r="BD26" i="1"/>
  <c r="BZ23" i="1"/>
  <c r="BD39" i="1"/>
  <c r="BD25" i="1"/>
  <c r="BD33" i="1"/>
  <c r="BZ15" i="1"/>
  <c r="X40" i="8"/>
  <c r="AI40" i="8" s="1"/>
  <c r="M40" i="8" s="1"/>
  <c r="BD30" i="1"/>
  <c r="BD40" i="1"/>
  <c r="BD46" i="1"/>
  <c r="BD24" i="1"/>
  <c r="BD38" i="1"/>
  <c r="BZ25" i="1"/>
  <c r="U13" i="8"/>
  <c r="V28" i="8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AH48" i="8"/>
  <c r="L48" i="8" s="1"/>
  <c r="X48" i="8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H42" i="8"/>
  <c r="L42" i="8" s="1"/>
  <c r="X42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CB23" i="1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I36" i="8"/>
  <c r="M36" i="8" s="1"/>
  <c r="Y36" i="8"/>
  <c r="AE37" i="8"/>
  <c r="I37" i="8" s="1"/>
  <c r="CB25" i="1" s="1"/>
  <c r="U37" i="8"/>
  <c r="AH26" i="8"/>
  <c r="L26" i="8" s="1"/>
  <c r="X26" i="8"/>
  <c r="V16" i="8"/>
  <c r="AF16" i="8"/>
  <c r="J16" i="8" s="1"/>
  <c r="AE25" i="8"/>
  <c r="I25" i="8" s="1"/>
  <c r="BB44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6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BB18" i="1" l="1"/>
  <c r="AG32" i="8"/>
  <c r="K32" i="8" s="1"/>
  <c r="W32" i="8"/>
  <c r="Y40" i="8"/>
  <c r="AG28" i="8"/>
  <c r="K28" i="8" s="1"/>
  <c r="W28" i="8"/>
  <c r="V24" i="8"/>
  <c r="AF24" i="8"/>
  <c r="J24" i="8" s="1"/>
  <c r="BB43" i="1"/>
  <c r="BB16" i="1"/>
  <c r="AI48" i="8"/>
  <c r="M48" i="8" s="1"/>
  <c r="Y48" i="8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J40" i="8"/>
  <c r="N40" i="8" s="1"/>
  <c r="Z40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J36" i="8"/>
  <c r="N36" i="8" s="1"/>
  <c r="Z36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H32" i="8" l="1"/>
  <c r="L32" i="8" s="1"/>
  <c r="X32" i="8"/>
  <c r="X28" i="8"/>
  <c r="AH28" i="8"/>
  <c r="L28" i="8" s="1"/>
  <c r="AG24" i="8"/>
  <c r="K24" i="8" s="1"/>
  <c r="W24" i="8"/>
  <c r="Y45" i="8"/>
  <c r="AI45" i="8"/>
  <c r="M45" i="8" s="1"/>
  <c r="AJ48" i="8"/>
  <c r="N48" i="8" s="1"/>
  <c r="Z48" i="8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AK40" i="8"/>
  <c r="O40" i="8" s="1"/>
  <c r="AA40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K36" i="8"/>
  <c r="O36" i="8" s="1"/>
  <c r="AA36" i="8"/>
  <c r="AJ34" i="8"/>
  <c r="N34" i="8" s="1"/>
  <c r="Z34" i="8"/>
  <c r="AL4" i="8"/>
  <c r="P4" i="8" s="1"/>
  <c r="R4" i="8" s="1"/>
  <c r="AB4" i="8"/>
  <c r="AM4" i="8" s="1"/>
  <c r="Q4" i="8" s="1"/>
  <c r="X24" i="8" l="1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K48" i="8"/>
  <c r="O48" i="8" s="1"/>
  <c r="AA48" i="8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B40" i="8"/>
  <c r="AM40" i="8" s="1"/>
  <c r="Q40" i="8" s="1"/>
  <c r="R40" i="8" s="1"/>
  <c r="AL40" i="8"/>
  <c r="P40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AB36" i="8"/>
  <c r="AM36" i="8" s="1"/>
  <c r="Q36" i="8" s="1"/>
  <c r="AL36" i="8"/>
  <c r="P36" i="8" s="1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R36" i="8" l="1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B48" i="8"/>
  <c r="AM48" i="8" s="1"/>
  <c r="Q48" i="8" s="1"/>
  <c r="R48" i="8" s="1"/>
  <c r="AL48" i="8"/>
  <c r="P48" i="8" s="1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R20" i="8" s="1"/>
  <c r="AL20" i="8"/>
  <c r="P20" i="8" s="1"/>
  <c r="AB38" i="8"/>
  <c r="AM38" i="8" s="1"/>
  <c r="Q38" i="8" s="1"/>
  <c r="R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R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R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R34" i="8" s="1"/>
  <c r="AL34" i="8"/>
  <c r="P34" i="8" s="1"/>
  <c r="AA32" i="8" l="1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R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R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A24" i="8" l="1"/>
  <c r="AK24" i="8"/>
  <c r="O24" i="8" s="1"/>
  <c r="AB32" i="8"/>
  <c r="AM32" i="8" s="1"/>
  <c r="Q32" i="8" s="1"/>
  <c r="R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R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2" i="8" l="1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R50" i="8"/>
  <c r="R52" i="8"/>
  <c r="R49" i="8"/>
  <c r="AL23" i="8"/>
  <c r="P23" i="8" s="1"/>
  <c r="AB23" i="8"/>
  <c r="AM23" i="8" s="1"/>
  <c r="Q23" i="8" s="1"/>
  <c r="R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R19" i="8" s="1"/>
  <c r="AL25" i="8"/>
  <c r="P25" i="8" s="1"/>
  <c r="AB25" i="8"/>
  <c r="AM25" i="8" s="1"/>
  <c r="Q25" i="8" s="1"/>
  <c r="R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R29" i="8" s="1"/>
  <c r="AL7" i="8"/>
  <c r="P7" i="8" s="1"/>
  <c r="AB7" i="8"/>
  <c r="AM7" i="8" s="1"/>
  <c r="Q7" i="8" s="1"/>
  <c r="R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R33" i="8" s="1"/>
  <c r="AL27" i="8"/>
  <c r="P27" i="8" s="1"/>
  <c r="AB27" i="8"/>
  <c r="AM27" i="8" s="1"/>
  <c r="Q27" i="8" s="1"/>
  <c r="R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17" i="8" l="1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CC33" i="1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<sst xmlns="http://schemas.openxmlformats.org/spreadsheetml/2006/main" count="5518" uniqueCount="974">
  <si>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</si>
  <si>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</si>
  <si>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</si>
  <si>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</si>
  <si>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</si>
  <si>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</si>
  <si>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</si>
  <si>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</si>
  <si>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</si>
  <si>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</si>
  <si>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</si>
  <si>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</si>
  <si>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</si>
  <si>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</si>
  <si>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</si>
  <si>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</si>
  <si>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</si>
  <si>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</si>
  <si>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</si>
  <si>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</si>
  <si>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</si>
  <si>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</si>
  <si>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</si>
  <si>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</si>
  <si>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</si>
  <si>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</si>
  <si>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</si>
  <si>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</si>
  <si>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</si>
  <si>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</si>
  <si>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</si>
  <si>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</si>
  <si>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</si>
  <si>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</si>
  <si>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</si>
  <si>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</si>
  <si>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</si>
  <si>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</si>
  <si>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</si>
  <si>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</si>
  <si>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</si>
  <si>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</si>
  <si>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</si>
  <si>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</si>
  <si>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</si>
  <si>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</si>
  <si>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</si>
  <si>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</si>
  <si>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</si>
  <si>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</si>
  <si>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</si>
  <si>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</si>
  <si>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</si>
  <si>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</si>
  <si>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</si>
  <si>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</si>
  <si>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</si>
  <si>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</si>
  <si>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</si>
  <si>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</si>
  <si>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</si>
  <si>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</si>
  <si>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</si>
  <si>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</si>
  <si>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</si>
  <si>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</si>
  <si>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</si>
  <si>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</si>
  <si>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</si>
  <si>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</si>
  <si>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</si>
  <si>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</si>
  <si>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</si>
  <si>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</si>
  <si>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</si>
  <si>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</si>
  <si>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</si>
  <si>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</si>
  <si>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</si>
  <si>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</si>
  <si>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</si>
  <si>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</si>
  <si>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</si>
  <si>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</si>
  <si>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</si>
  <si>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</si>
  <si>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</si>
  <si>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</si>
  <si>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</si>
  <si>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</si>
  <si>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</si>
  <si>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</si>
  <si>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</si>
  <si>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</si>
  <si>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</si>
  <si>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</si>
  <si>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</si>
  <si>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</si>
  <si>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</si>
  <si>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</si>
  <si>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</si>
  <si>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</si>
  <si>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</si>
  <si>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</si>
  <si>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</si>
  <si>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</si>
  <si>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</si>
  <si>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</si>
  <si>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</si>
  <si>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</si>
  <si>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</si>
  <si>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</si>
  <si>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</si>
  <si>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</si>
  <si>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</si>
  <si>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</si>
  <si>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</si>
  <si>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</si>
  <si>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</si>
  <si>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</si>
  <si>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</si>
  <si>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</si>
  <si>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</si>
  <si>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</si>
  <si>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</si>
  <si>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</si>
  <si>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</si>
  <si>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</si>
  <si>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</si>
  <si>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</si>
  <si>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</si>
  <si>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</si>
  <si>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</si>
  <si>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</si>
  <si>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</si>
  <si>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</si>
  <si>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</si>
  <si>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</si>
  <si>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</si>
  <si>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</si>
  <si>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</si>
  <si>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</si>
  <si>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</si>
  <si>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</si>
  <si>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</si>
  <si>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</si>
  <si>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</si>
  <si>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</si>
  <si>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</si>
  <si>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</si>
  <si>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</si>
  <si>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</si>
  <si>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</si>
  <si>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</si>
  <si>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</si>
  <si>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</si>
  <si>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</si>
  <si>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</si>
  <si>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</si>
  <si>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</si>
  <si>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</si>
  <si>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</si>
  <si>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</si>
  <si>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</si>
  <si>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</si>
  <si>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</si>
  <si>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</si>
  <si>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</si>
  <si>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</si>
  <si>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</si>
  <si>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</si>
  <si>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</si>
  <si>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</si>
  <si>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</si>
  <si>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</si>
  <si>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</si>
  <si>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</si>
  <si>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</si>
  <si>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</si>
  <si>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</si>
  <si>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</si>
  <si>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</si>
  <si>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</si>
  <si>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</si>
  <si>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</si>
  <si>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</si>
  <si>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</si>
  <si>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</si>
  <si>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</si>
  <si>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</si>
  <si>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</si>
  <si>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</si>
  <si>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</si>
  <si>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</si>
  <si>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</si>
  <si>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</si>
  <si>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</si>
  <si>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</si>
  <si>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</si>
  <si>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</si>
  <si>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</si>
  <si>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</si>
  <si>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</si>
  <si>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</si>
  <si>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</si>
  <si>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</si>
  <si>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</si>
  <si>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</si>
  <si>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</si>
  <si>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</si>
  <si>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</si>
  <si>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</si>
  <si>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</si>
  <si>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</si>
  <si>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</si>
  <si>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</si>
  <si>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</si>
  <si>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</si>
  <si>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</si>
  <si>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</si>
  <si>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</si>
  <si>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</si>
  <si>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</si>
  <si>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</si>
  <si>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</si>
  <si>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</si>
  <si>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</si>
  <si>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</si>
  <si>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</si>
  <si>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</si>
  <si>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</si>
  <si>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</si>
  <si>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</si>
  <si>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</si>
  <si>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</si>
  <si>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</si>
  <si>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</si>
  <si>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</si>
  <si>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</si>
  <si>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</si>
  <si>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</si>
  <si>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</si>
  <si>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</si>
  <si>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</si>
  <si>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</si>
  <si>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</si>
  <si>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</si>
  <si>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</si>
  <si>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</si>
  <si>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</si>
  <si>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</si>
  <si>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</si>
  <si>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</si>
  <si>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</si>
  <si>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</si>
  <si>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</si>
  <si>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</si>
  <si>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</si>
  <si>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</si>
  <si>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</si>
  <si>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</si>
  <si>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</si>
  <si>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</si>
  <si>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</si>
  <si>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</si>
  <si>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</si>
  <si>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</si>
  <si>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</si>
  <si>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</si>
  <si>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</si>
  <si>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</si>
  <si>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</si>
  <si>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</si>
  <si>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</si>
  <si>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</si>
  <si>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</si>
  <si>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</si>
  <si>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</si>
  <si>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</si>
  <si>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</si>
  <si>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</si>
  <si>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</si>
  <si>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</si>
  <si>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</si>
  <si>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</si>
  <si>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</si>
  <si>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</si>
  <si>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</si>
  <si>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</si>
  <si>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</si>
  <si>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</si>
  <si>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</si>
  <si>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</si>
  <si>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</si>
  <si>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</si>
  <si>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</si>
  <si>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</si>
  <si>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</si>
  <si>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</si>
  <si>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</si>
  <si>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</si>
  <si>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</si>
  <si>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</si>
  <si>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</si>
  <si>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</si>
  <si>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</si>
  <si>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</si>
  <si>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</si>
  <si>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</si>
  <si>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</si>
  <si>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</si>
  <si>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</si>
  <si>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</si>
  <si>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</si>
  <si>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</si>
  <si>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</si>
  <si>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</si>
  <si>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</si>
  <si>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</si>
  <si>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</si>
  <si>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</si>
  <si>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</si>
  <si>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</si>
  <si>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</si>
  <si>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</si>
  <si>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</si>
  <si>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</si>
  <si>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</si>
  <si>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</si>
  <si>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</si>
  <si>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</si>
  <si>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</si>
  <si>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</si>
  <si>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</si>
  <si>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</si>
  <si>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</si>
  <si>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</si>
  <si>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</si>
  <si>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</si>
  <si>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</si>
  <si>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</si>
  <si>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</si>
  <si>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</si>
  <si>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</si>
  <si>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</si>
  <si>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</si>
  <si>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</si>
  <si>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</si>
  <si>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</si>
  <si>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</si>
  <si>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</si>
  <si>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</si>
  <si>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</si>
  <si>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</si>
  <si>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</si>
  <si>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</si>
  <si>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</si>
  <si>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</si>
  <si>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</si>
  <si>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</si>
  <si>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</si>
  <si>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</si>
  <si>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</si>
  <si>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</si>
  <si>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</si>
  <si>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</si>
  <si>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</si>
  <si>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</si>
  <si>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</si>
  <si>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</si>
  <si>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</si>
  <si>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</si>
  <si>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</si>
  <si>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</si>
  <si>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</si>
  <si>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</si>
  <si>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</si>
  <si>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</si>
  <si>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</si>
  <si>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</si>
  <si>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</si>
  <si>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</si>
  <si>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</si>
  <si>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</si>
  <si>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</si>
  <si>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</si>
  <si>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</si>
  <si>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</si>
  <si>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</si>
  <si>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</si>
  <si>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</si>
  <si>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</si>
  <si>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</si>
  <si>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</si>
  <si>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</si>
  <si>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</si>
  <si>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</si>
  <si>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</si>
  <si>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</si>
  <si>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</si>
  <si>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</si>
  <si>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</si>
  <si>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</si>
  <si>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</si>
  <si>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</si>
  <si>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</si>
  <si>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</si>
  <si>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</si>
  <si>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</si>
  <si>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</si>
  <si>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</si>
  <si>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</si>
  <si>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</si>
  <si>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</si>
  <si>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</si>
  <si>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</si>
  <si>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</si>
  <si>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</si>
  <si>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</si>
  <si>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</si>
  <si>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</si>
  <si>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</si>
  <si>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</si>
  <si>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</si>
  <si>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</si>
  <si>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</si>
  <si>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</si>
  <si>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</si>
  <si>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</si>
  <si>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</si>
  <si>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</si>
  <si>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</si>
  <si>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</si>
  <si>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</si>
  <si>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</si>
  <si>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</si>
  <si>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</si>
  <si>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</si>
  <si>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</si>
  <si>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</si>
  <si>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</si>
  <si>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</si>
  <si>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</si>
  <si>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</si>
  <si>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</si>
  <si>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B--3</t>
  </si>
  <si>
    <t>B--4</t>
  </si>
  <si>
    <t>B-2</t>
  </si>
  <si>
    <t>B+-4</t>
  </si>
  <si>
    <t>C+-1</t>
  </si>
  <si>
    <t>B+-5</t>
  </si>
  <si>
    <t>C+-2</t>
  </si>
  <si>
    <t>B-3</t>
  </si>
  <si>
    <t>B-4</t>
  </si>
  <si>
    <t>B-5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</si>
  <si>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</si>
  <si>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</si>
  <si>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</si>
  <si>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</si>
  <si>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</si>
  <si>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</si>
  <si>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</si>
  <si>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</si>
  <si>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</si>
  <si>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</si>
  <si>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</si>
  <si>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</si>
  <si>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</si>
  <si>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</si>
  <si>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</si>
  <si>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</si>
  <si>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</si>
  <si>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</si>
  <si>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</si>
  <si>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</si>
  <si>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</si>
  <si>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</si>
  <si>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</si>
  <si>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</si>
  <si>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</si>
  <si>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</si>
  <si>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</si>
  <si>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</si>
  <si>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</si>
  <si>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</si>
  <si>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</si>
  <si>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</si>
  <si>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</si>
  <si>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</si>
  <si>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</si>
  <si>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</si>
  <si>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</si>
  <si>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</si>
  <si>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</si>
  <si>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</si>
  <si>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</si>
  <si>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</si>
  <si>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</si>
  <si>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</si>
  <si>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</si>
  <si>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</si>
  <si>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</si>
  <si>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</si>
  <si>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</si>
  <si>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</si>
  <si>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</si>
  <si>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</si>
  <si>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</si>
  <si>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</si>
  <si>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</si>
  <si>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</si>
  <si>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</si>
  <si>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</si>
  <si>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</si>
  <si>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</si>
  <si>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</si>
  <si>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</si>
  <si>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</si>
  <si>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</si>
  <si>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</si>
  <si>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</si>
  <si>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</si>
  <si>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</si>
  <si>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</si>
  <si>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</si>
  <si>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</si>
  <si>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</si>
  <si>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</si>
  <si>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C+-3</t>
  </si>
  <si>
    <t>CSC368</t>
  </si>
  <si>
    <t>MACHINE LEARNING</t>
  </si>
  <si>
    <t>ARTIFICIAL INTELLIGENCE</t>
  </si>
  <si>
    <t>C--1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</si>
  <si>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</si>
  <si>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</si>
  <si>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</si>
  <si>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</si>
  <si>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</si>
  <si>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</si>
  <si>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</si>
  <si>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</si>
  <si>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</si>
  <si>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</si>
  <si>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</si>
  <si>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</si>
  <si>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</si>
  <si>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</si>
  <si>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</si>
  <si>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</si>
  <si>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</si>
  <si>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</si>
  <si>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</si>
  <si>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</si>
  <si>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</si>
  <si>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</si>
  <si>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</si>
  <si>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</si>
  <si>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</si>
  <si>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</si>
  <si>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</si>
  <si>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</si>
  <si>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</si>
  <si>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</si>
  <si>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</si>
  <si>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</si>
  <si>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</si>
  <si>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</si>
  <si>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</si>
  <si>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</si>
  <si>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</si>
  <si>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</si>
  <si>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</si>
  <si>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</si>
  <si>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</si>
  <si>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A--4</t>
  </si>
  <si>
    <t>A--5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</si>
  <si>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</si>
  <si>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</si>
  <si>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</si>
  <si>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</si>
  <si>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</si>
  <si>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</si>
  <si>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</si>
  <si>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</si>
  <si>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</si>
  <si>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</si>
  <si>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</si>
  <si>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</si>
  <si>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</si>
  <si>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</si>
  <si>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</si>
  <si>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D-1</t>
  </si>
  <si>
    <t>F-1</t>
  </si>
  <si>
    <t>COMPUTER ORGANIZATION AND ASSEMBLY LANGUAGE</t>
  </si>
  <si>
    <t>B-6</t>
  </si>
  <si>
    <t>CSC399</t>
  </si>
  <si>
    <t>MOBILE APPLICATION AND DEVELOPMENT</t>
  </si>
  <si>
    <t>C-1</t>
  </si>
  <si>
    <t>B-7</t>
  </si>
  <si>
    <t>C--2</t>
  </si>
  <si>
    <t>B-8</t>
  </si>
  <si>
    <t>B--5</t>
  </si>
  <si>
    <t>C-2</t>
  </si>
  <si>
    <t>Data Structure and Algorithms  Sec 1</t>
  </si>
  <si>
    <t>MACHINE LEARNING Sec 2</t>
  </si>
  <si>
    <t>SPRING 2024 ( MARCH 2024 - JULY 2024 )</t>
  </si>
  <si>
    <t>22 SEPTEMBER 2020</t>
  </si>
  <si>
    <t>Fa-2020/BSCS/020</t>
  </si>
  <si>
    <t>BS-CSC-FA20-15019</t>
  </si>
  <si>
    <t>MUHAMMAD ASIF SALEEM</t>
  </si>
  <si>
    <t>34502-8420975-1</t>
  </si>
  <si>
    <t>24 NOVEMBER 2001</t>
  </si>
  <si>
    <t>MUHAMMAD SALEEM</t>
  </si>
  <si>
    <t>FALL 2020Fa-2020/BSCS/020-1</t>
  </si>
  <si>
    <t>FALL 2020Fa-2020/BSCS/020-2</t>
  </si>
  <si>
    <t>FALL 2020Fa-2020/BSCS/020-3</t>
  </si>
  <si>
    <t>FALL 2020Fa-2020/BSCS/020-4</t>
  </si>
  <si>
    <t>FALL 2020Fa-2020/BSCS/020-5</t>
  </si>
  <si>
    <t>FALL 2020Fa-2020/BSCS/020-6</t>
  </si>
  <si>
    <t>FALL 2020Fa-2020/BSCS/020-7</t>
  </si>
  <si>
    <t>FALL 2020Fa-2020/BSCS/020-8</t>
  </si>
  <si>
    <t>FALL 2020Fa-2020/BSCS/020-9</t>
  </si>
  <si>
    <t>FALL 2020Fa-2020/BSCS/020-10</t>
  </si>
  <si>
    <t>FALL 2020Fa-2020/BSCS/020-11</t>
  </si>
  <si>
    <t>FALL 2020Fa-2020/BSCS/020-12</t>
  </si>
  <si>
    <t>FALL 2020Fa-2020/BSCS/020-13</t>
  </si>
  <si>
    <t>FALL 2020Fa-2020/BSCS/020-14</t>
  </si>
  <si>
    <t>FALL 2020Fa-2020/BSCS/020-15</t>
  </si>
  <si>
    <t>SPRING 2021Fa-2020/BSCS/020-1</t>
  </si>
  <si>
    <t>ARABIC</t>
  </si>
  <si>
    <t>SPRING 2021Fa-2020/BSCS/020-2</t>
  </si>
  <si>
    <t>OBJECT ORIENTED PROGRAMMING</t>
  </si>
  <si>
    <t>SPRING 2021Fa-2020/BSCS/020-3</t>
  </si>
  <si>
    <t>DIGITAL LOGIC DESIGN</t>
  </si>
  <si>
    <t>SPRING 2021Fa-2020/BSCS/020-4</t>
  </si>
  <si>
    <t>COMMUNICATION AND PRESENTATION SKILLS</t>
  </si>
  <si>
    <t>OPERATING SYSTEMS</t>
  </si>
  <si>
    <t>SPRING 2021Fa-2020/BSCS/020-5</t>
  </si>
  <si>
    <t>SOFTWARE ENGINEERING</t>
  </si>
  <si>
    <t>SPRING 2021Fa-2020/BSCS/020-6</t>
  </si>
  <si>
    <t>COMPILER CONSTRUCTION</t>
  </si>
  <si>
    <t>SPRING 2021Fa-2020/BSCS/020-7</t>
  </si>
  <si>
    <t>TECHNICAL AND BUSINESS WRITING</t>
  </si>
  <si>
    <t>SPRING 2021Fa-2020/BSCS/020-8</t>
  </si>
  <si>
    <t>MULTIVARIATE CALCULUS</t>
  </si>
  <si>
    <t>SPRING 2021Fa-2020/BSCS/020-9</t>
  </si>
  <si>
    <t>SPRING 2021Fa-2020/BSCS/020-10</t>
  </si>
  <si>
    <t>SPRING 2021Fa-2020/BSCS/020-11</t>
  </si>
  <si>
    <t>SPRING 2021Fa-2020/BSCS/020-12</t>
  </si>
  <si>
    <t>SPRING 2021Fa-2020/BSCS/020-13</t>
  </si>
  <si>
    <t>SPRING 2021Fa-2020/BSCS/020-14</t>
  </si>
  <si>
    <t>SPRING 2021Fa-2020/BSCS/020-15</t>
  </si>
  <si>
    <t>FALL 2021Fa-2020/BSCS/020-1</t>
  </si>
  <si>
    <t>FALL 2021Fa-2020/BSCS/020-2</t>
  </si>
  <si>
    <t>FALL 2021Fa-2020/BSCS/020-3</t>
  </si>
  <si>
    <t>FALL 2021Fa-2020/BSCS/020-4</t>
  </si>
  <si>
    <t>FALL 2021Fa-2020/BSCS/020-5</t>
  </si>
  <si>
    <t>FALL 2021Fa-2020/BSCS/020-6</t>
  </si>
  <si>
    <t>FALL 2021Fa-2020/BSCS/020-7</t>
  </si>
  <si>
    <t>FALL 2021Fa-2020/BSCS/020-8</t>
  </si>
  <si>
    <t>FALL 2021Fa-2020/BSCS/020-9</t>
  </si>
  <si>
    <t>FALL 2021Fa-2020/BSCS/020-10</t>
  </si>
  <si>
    <t>FALL 2021Fa-2020/BSCS/020-11</t>
  </si>
  <si>
    <t>FALL 2021Fa-2020/BSCS/020-12</t>
  </si>
  <si>
    <t>FALL 2021Fa-2020/BSCS/020-13</t>
  </si>
  <si>
    <t>FALL 2021Fa-2020/BSCS/020-14</t>
  </si>
  <si>
    <t>FALL 2021Fa-2020/BSCS/020-15</t>
  </si>
  <si>
    <t>SPRING 2022Fa-2020/BSCS/020-1</t>
  </si>
  <si>
    <t>SPRING 2022Fa-2020/BSCS/020-2</t>
  </si>
  <si>
    <t>SPRING 2022Fa-2020/BSCS/020-3</t>
  </si>
  <si>
    <t>SPRING 2022Fa-2020/BSCS/020-4</t>
  </si>
  <si>
    <t>SPRING 2022Fa-2020/BSCS/020-5</t>
  </si>
  <si>
    <t>SPRING 2022Fa-2020/BSCS/020-6</t>
  </si>
  <si>
    <t>SPRING 2022Fa-2020/BSCS/020-7</t>
  </si>
  <si>
    <t>SPRING 2022Fa-2020/BSCS/020-8</t>
  </si>
  <si>
    <t>SPRING 2022Fa-2020/BSCS/020-9</t>
  </si>
  <si>
    <t>SPRING 2022Fa-2020/BSCS/020-10</t>
  </si>
  <si>
    <t>SPRING 2022Fa-2020/BSCS/020-11</t>
  </si>
  <si>
    <t>SPRING 2022Fa-2020/BSCS/020-12</t>
  </si>
  <si>
    <t>SPRING 2022Fa-2020/BSCS/020-13</t>
  </si>
  <si>
    <t>SPRING 2022Fa-2020/BSCS/020-14</t>
  </si>
  <si>
    <t>SPRING 2022Fa-2020/BSCS/020-15</t>
  </si>
  <si>
    <t>FALL 2022Fa-2020/BSCS/020-1</t>
  </si>
  <si>
    <t>FALL 2022Fa-2020/BSCS/020-2</t>
  </si>
  <si>
    <t>B--6</t>
  </si>
  <si>
    <t>FALL 2022Fa-2020/BSCS/020-3</t>
  </si>
  <si>
    <t>C-3</t>
  </si>
  <si>
    <t>FALL 2022Fa-2020/BSCS/020-4</t>
  </si>
  <si>
    <t>FALL 2022Fa-2020/BSCS/020-5</t>
  </si>
  <si>
    <t>FALL 2022Fa-2020/BSCS/020-6</t>
  </si>
  <si>
    <t>FALL 2022Fa-2020/BSCS/020-7</t>
  </si>
  <si>
    <t>FALL 2022Fa-2020/BSCS/020-8</t>
  </si>
  <si>
    <t>FALL 2022Fa-2020/BSCS/020-9</t>
  </si>
  <si>
    <t>FALL 2022Fa-2020/BSCS/020-10</t>
  </si>
  <si>
    <t>FALL 2022Fa-2020/BSCS/020-11</t>
  </si>
  <si>
    <t>FALL 2022Fa-2020/BSCS/020-12</t>
  </si>
  <si>
    <t>FALL 2022Fa-2020/BSCS/020-13</t>
  </si>
  <si>
    <t>FALL 2022Fa-2020/BSCS/020-14</t>
  </si>
  <si>
    <t>FALL 2022Fa-2020/BSCS/020-15</t>
  </si>
  <si>
    <t>SPRING 2023Fa-2020/BSCS/020-1</t>
  </si>
  <si>
    <t>SPRING 2023Fa-2020/BSCS/020-2</t>
  </si>
  <si>
    <t>CSE6810</t>
  </si>
  <si>
    <t>SOFTWARE QUALITY ASSURANCE</t>
  </si>
  <si>
    <t>SPRING 2023Fa-2020/BSCS/020-3</t>
  </si>
  <si>
    <t>SPRING 2023Fa-2020/BSCS/020-4</t>
  </si>
  <si>
    <t>SPRING 2023Fa-2020/BSCS/020-5</t>
  </si>
  <si>
    <t>SPRING 2023Fa-2020/BSCS/020-6</t>
  </si>
  <si>
    <t>SPRING 2023Fa-2020/BSCS/020-7</t>
  </si>
  <si>
    <t>SPRING 2023Fa-2020/BSCS/020-8</t>
  </si>
  <si>
    <t>SPRING 2023Fa-2020/BSCS/020-9</t>
  </si>
  <si>
    <t>SPRING 2023Fa-2020/BSCS/020-10</t>
  </si>
  <si>
    <t>SPRING 2023Fa-2020/BSCS/020-11</t>
  </si>
  <si>
    <t>SPRING 2023Fa-2020/BSCS/020-12</t>
  </si>
  <si>
    <t>SPRING 2023Fa-2020/BSCS/020-13</t>
  </si>
  <si>
    <t>SPRING 2023Fa-2020/BSCS/020-14</t>
  </si>
  <si>
    <t>SPRING 2023Fa-2020/BSCS/020-15</t>
  </si>
  <si>
    <t>FALL 2023Fa-2020/BSCS/020-1</t>
  </si>
  <si>
    <t>FALL 2023Fa-2020/BSCS/020-2</t>
  </si>
  <si>
    <t>B--7</t>
  </si>
  <si>
    <t>FALL 2023Fa-2020/BSCS/020-3</t>
  </si>
  <si>
    <t>FALL 2023Fa-2020/BSCS/020-4</t>
  </si>
  <si>
    <t>FALL 2023Fa-2020/BSCS/020-5</t>
  </si>
  <si>
    <t>C+-4</t>
  </si>
  <si>
    <t>FALL 2023Fa-2020/BSCS/020-6</t>
  </si>
  <si>
    <t>FALL 2023Fa-2020/BSCS/020-7</t>
  </si>
  <si>
    <t>FALL 2023Fa-2020/BSCS/020-8</t>
  </si>
  <si>
    <t>FALL 2023Fa-2020/BSCS/020-9</t>
  </si>
  <si>
    <t>FALL 2023Fa-2020/BSCS/020-10</t>
  </si>
  <si>
    <t>FALL 2023Fa-2020/BSCS/020-11</t>
  </si>
  <si>
    <t>FALL 2023Fa-2020/BSCS/020-12</t>
  </si>
  <si>
    <t>FALL 2023Fa-2020/BSCS/020-13</t>
  </si>
  <si>
    <t>FALL 2023Fa-2020/BSCS/020-14</t>
  </si>
  <si>
    <t>FALL 2023Fa-2020/BSCS/020-15</t>
  </si>
  <si>
    <t>SPRING 2024Fa-2020/BSCS/020-1</t>
  </si>
  <si>
    <t>SPRING 2024Fa-2020/BSCS/020-2</t>
  </si>
  <si>
    <t>SPRING 2024Fa-2020/BSCS/020-3</t>
  </si>
  <si>
    <t>A--6</t>
  </si>
  <si>
    <t>SPRING 2024Fa-2020/BSCS/020-4</t>
  </si>
  <si>
    <t>SPRING 2024Fa-2020/BSCS/020-5</t>
  </si>
  <si>
    <t>SPRING 2024Fa-2020/BSCS/020-6</t>
  </si>
  <si>
    <t>SPRING 2024Fa-2020/BSCS/020-7</t>
  </si>
  <si>
    <t>C-4</t>
  </si>
  <si>
    <t>SPRING 2024Fa-2020/BSCS/020-8</t>
  </si>
  <si>
    <t>SPRING 2024Fa-2020/BSCS/020-9</t>
  </si>
  <si>
    <t>SPRING 2024Fa-2020/BSCS/020-10</t>
  </si>
  <si>
    <t>SPRING 2024Fa-2020/BSCS/020-11</t>
  </si>
  <si>
    <t>SPRING 2024Fa-2020/BSCS/020-12</t>
  </si>
  <si>
    <t>SPRING 2024Fa-2020/BSCS/020-13</t>
  </si>
  <si>
    <t>SPRING 2024Fa-2020/BSCS/020-14</t>
  </si>
  <si>
    <t>SPRING 2024Fa-2020/BSCS/020-15</t>
  </si>
  <si>
    <t xml:space="preserve"> Fa-2020/BSCS/020-1</t>
  </si>
  <si>
    <t xml:space="preserve"> Fa-2020/BSCS/020-2</t>
  </si>
  <si>
    <t xml:space="preserve"> Fa-2020/BSCS/020-3</t>
  </si>
  <si>
    <t xml:space="preserve"> Fa-2020/BSCS/020-4</t>
  </si>
  <si>
    <t xml:space="preserve"> Fa-2020/BSCS/020-5</t>
  </si>
  <si>
    <t xml:space="preserve"> Fa-2020/BSCS/020-6</t>
  </si>
  <si>
    <t xml:space="preserve"> Fa-2020/BSCS/020-7</t>
  </si>
  <si>
    <t xml:space="preserve"> Fa-2020/BSCS/020-8</t>
  </si>
  <si>
    <t xml:space="preserve"> Fa-2020/BSCS/020-9</t>
  </si>
  <si>
    <t xml:space="preserve"> Fa-2020/BSCS/020-10</t>
  </si>
  <si>
    <t xml:space="preserve"> Fa-2020/BSCS/020-11</t>
  </si>
  <si>
    <t xml:space="preserve"> Fa-2020/BSCS/020-12</t>
  </si>
  <si>
    <t xml:space="preserve"> Fa-2020/BSCS/020-13</t>
  </si>
  <si>
    <t xml:space="preserve"> Fa-2020/BSCS/020-14</t>
  </si>
  <si>
    <t xml:space="preserve"> Fa-2020/BSCS/020-15</t>
  </si>
  <si>
    <t xml:space="preserve"> Fa-2020/BSCS/020-16</t>
  </si>
  <si>
    <t xml:space="preserve"> Fa-2020/BSCS/020-17</t>
  </si>
  <si>
    <t xml:space="preserve"> Fa-2020/BSCS/020-18</t>
  </si>
  <si>
    <t xml:space="preserve"> Fa-2020/BSCS/020-19</t>
  </si>
  <si>
    <t xml:space="preserve"> Fa-2020/BSCS/020-20</t>
  </si>
  <si>
    <t xml:space="preserve"> Fa-2020/BSCS/020-21</t>
  </si>
  <si>
    <t xml:space="preserve"> Fa-2020/BSCS/020-22</t>
  </si>
  <si>
    <t xml:space="preserve"> Fa-2020/BSCS/020-23</t>
  </si>
  <si>
    <t xml:space="preserve"> Fa-2020/BSCS/020-24</t>
  </si>
  <si>
    <t xml:space="preserve"> Fa-2020/BSCS/020-25</t>
  </si>
  <si>
    <t xml:space="preserve"> Fa-2020/BSCS/020-26</t>
  </si>
  <si>
    <t xml:space="preserve"> Fa-2020/BSCS/020-27</t>
  </si>
  <si>
    <t xml:space="preserve"> Fa-2020/BSCS/020-28</t>
  </si>
  <si>
    <t xml:space="preserve"> Fa-2020/BSCS/020-29</t>
  </si>
  <si>
    <t xml:space="preserve"> Fa-2020/BSCS/020-30</t>
  </si>
  <si>
    <t xml:space="preserve"> Fa-2020/BSCS/020-31</t>
  </si>
  <si>
    <t xml:space="preserve"> Fa-2020/BSCS/020-32</t>
  </si>
  <si>
    <t xml:space="preserve"> Fa-2020/BSCS/020-33</t>
  </si>
  <si>
    <t xml:space="preserve"> Fa-2020/BSCS/020-34</t>
  </si>
  <si>
    <t xml:space="preserve"> Fa-2020/BSCS/020-35</t>
  </si>
  <si>
    <t xml:space="preserve"> Fa-2020/BSCS/020-36</t>
  </si>
  <si>
    <t xml:space="preserve"> Fa-2020/BSCS/020-37</t>
  </si>
  <si>
    <t xml:space="preserve"> Fa-2020/BSCS/020-38</t>
  </si>
  <si>
    <t xml:space="preserve"> Fa-2020/BSCS/020-39</t>
  </si>
  <si>
    <t xml:space="preserve"> Fa-2020/BSCS/020-40</t>
  </si>
  <si>
    <t xml:space="preserve"> Fa-2020/BSCS/020-41</t>
  </si>
  <si>
    <t xml:space="preserve"> Fa-2020/BSCS/020-42</t>
  </si>
  <si>
    <t xml:space="preserve"> Fa-2020/BSCS/020-43</t>
  </si>
  <si>
    <t xml:space="preserve"> Fa-2020/BSCS/020-44</t>
  </si>
  <si>
    <t xml:space="preserve"> Fa-2020/BSCS/020-45</t>
  </si>
  <si>
    <t xml:space="preserve"> Fa-2020/BSCS/020-46</t>
  </si>
  <si>
    <t xml:space="preserve"> Fa-2020/BSCS/020-47</t>
  </si>
  <si>
    <t xml:space="preserve"> Fa-2020/BSCS/020-48</t>
  </si>
  <si>
    <t xml:space="preserve"> Fa-2020/BSCS/020-49</t>
  </si>
  <si>
    <t xml:space="preserve"> Fa-2020/BSCS/020-50</t>
  </si>
  <si>
    <t xml:space="preserve"> Fa-2020/BSCS/020-51</t>
  </si>
  <si>
    <t xml:space="preserve"> Fa-2020/BSCS/020-52</t>
  </si>
  <si>
    <t xml:space="preserve"> Fa-2020/BSCS/020-53</t>
  </si>
  <si>
    <t xml:space="preserve"> Fa-2020/BSCS/020-54</t>
  </si>
  <si>
    <t xml:space="preserve"> Fa-2020/BSCS/020-55</t>
  </si>
  <si>
    <t xml:space="preserve"> Fa-2020/BSCS/020-56</t>
  </si>
  <si>
    <t xml:space="preserve"> Fa-2020/BSCS/020-57</t>
  </si>
  <si>
    <t xml:space="preserve"> Fa-2020/BSCS/020-58</t>
  </si>
  <si>
    <t xml:space="preserve"> Fa-2020/BSCS/020-59</t>
  </si>
  <si>
    <t xml:space="preserve"> Fa-2020/BSCS/020-60</t>
  </si>
  <si>
    <t xml:space="preserve"> Fa-2020/BSCS/020-61</t>
  </si>
  <si>
    <t xml:space="preserve"> Fa-2020/BSCS/020-62</t>
  </si>
  <si>
    <t xml:space="preserve"> Fa-2020/BSCS/020-63</t>
  </si>
  <si>
    <t xml:space="preserve"> Fa-2020/BSCS/020-64</t>
  </si>
  <si>
    <t xml:space="preserve"> Fa-2020/BSCS/020-65</t>
  </si>
  <si>
    <t xml:space="preserve"> Fa-2020/BSCS/020-66</t>
  </si>
  <si>
    <t xml:space="preserve"> Fa-2020/BSCS/020-67</t>
  </si>
  <si>
    <t xml:space="preserve"> Fa-2020/BSCS/020-68</t>
  </si>
  <si>
    <t xml:space="preserve"> Fa-2020/BSCS/020-69</t>
  </si>
  <si>
    <t xml:space="preserve"> Fa-2020/BSCS/020-70</t>
  </si>
  <si>
    <t xml:space="preserve"> Fa-2020/BSCS/020-71</t>
  </si>
  <si>
    <t xml:space="preserve"> Fa-2020/BSCS/020-72</t>
  </si>
  <si>
    <t xml:space="preserve"> Fa-2020/BSCS/020-73</t>
  </si>
  <si>
    <t xml:space="preserve"> Fa-2020/BSCS/020-74</t>
  </si>
  <si>
    <t xml:space="preserve"> Fa-2020/BSCS/020-75</t>
  </si>
  <si>
    <t xml:space="preserve"> Fa-2020/BSCS/020-76</t>
  </si>
  <si>
    <t xml:space="preserve"> Fa-2020/BSCS/020-77</t>
  </si>
  <si>
    <t xml:space="preserve"> Fa-2020/BSCS/020-78</t>
  </si>
  <si>
    <t xml:space="preserve"> Fa-2020/BSCS/020-79</t>
  </si>
  <si>
    <t xml:space="preserve"> Fa-2020/BSCS/020-80</t>
  </si>
  <si>
    <t xml:space="preserve"> Fa-2020/BSCS/020-81</t>
  </si>
  <si>
    <t xml:space="preserve"> Fa-2020/BSCS/020-82</t>
  </si>
  <si>
    <t xml:space="preserve"> Fa-2020/BSCS/020-83</t>
  </si>
  <si>
    <t xml:space="preserve"> Fa-2020/BSCS/020-84</t>
  </si>
  <si>
    <t xml:space="preserve"> Fa-2020/BSCS/020-85</t>
  </si>
  <si>
    <t xml:space="preserve"> Fa-2020/BSCS/020-86</t>
  </si>
  <si>
    <t xml:space="preserve"> Fa-2020/BSCS/020-87</t>
  </si>
  <si>
    <t xml:space="preserve"> Fa-2020/BSCS/020-88</t>
  </si>
  <si>
    <t xml:space="preserve"> Fa-2020/BSCS/020-89</t>
  </si>
  <si>
    <t xml:space="preserve"> Fa-2020/BSCS/020-90</t>
  </si>
  <si>
    <t xml:space="preserve"> Fa-2020/BSCS/020-91</t>
  </si>
  <si>
    <t xml:space="preserve"> Fa-2020/BSCS/020-92</t>
  </si>
  <si>
    <t xml:space="preserve"> Fa-2020/BSCS/020-93</t>
  </si>
  <si>
    <t xml:space="preserve"> Fa-2020/BSCS/020-94</t>
  </si>
  <si>
    <t xml:space="preserve"> Fa-2020/BSCS/020-95</t>
  </si>
  <si>
    <t xml:space="preserve"> Fa-2020/BSCS/020-96</t>
  </si>
  <si>
    <t xml:space="preserve"> Fa-2020/BSCS/020-97</t>
  </si>
  <si>
    <t xml:space="preserve"> Fa-2020/BSCS/020-98</t>
  </si>
  <si>
    <t xml:space="preserve"> Fa-2020/BSCS/020-99</t>
  </si>
  <si>
    <t xml:space="preserve"> Fa-2020/BSCS/020-100</t>
  </si>
  <si>
    <t xml:space="preserve"> Fa-2020/BSCS/020-101</t>
  </si>
  <si>
    <t xml:space="preserve"> Fa-2020/BSCS/020-102</t>
  </si>
  <si>
    <t xml:space="preserve"> Fa-2020/BSCS/020-103</t>
  </si>
  <si>
    <t xml:space="preserve"> Fa-2020/BSCS/020-104</t>
  </si>
  <si>
    <t xml:space="preserve"> Fa-2020/BSCS/020-105</t>
  </si>
  <si>
    <t xml:space="preserve"> Fa-2020/BSCS/020-106</t>
  </si>
  <si>
    <t xml:space="preserve"> Fa-2020/BSCS/020-107</t>
  </si>
  <si>
    <t xml:space="preserve"> Fa-2020/BSCS/020-108</t>
  </si>
  <si>
    <t xml:space="preserve"> Fa-2020/BSCS/020-109</t>
  </si>
  <si>
    <t xml:space="preserve"> Fa-2020/BSCS/020-110</t>
  </si>
  <si>
    <t xml:space="preserve"> Fa-2020/BSCS/020-111</t>
  </si>
  <si>
    <t xml:space="preserve"> Fa-2020/BSCS/020-112</t>
  </si>
  <si>
    <t xml:space="preserve"> Fa-2020/BSCS/020-113</t>
  </si>
  <si>
    <t xml:space="preserve"> Fa-2020/BSCS/020-114</t>
  </si>
  <si>
    <t xml:space="preserve"> Fa-2020/BSCS/020-115</t>
  </si>
  <si>
    <t xml:space="preserve"> Fa-2020/BSCS/020-116</t>
  </si>
  <si>
    <t xml:space="preserve"> Fa-2020/BSCS/020-117</t>
  </si>
  <si>
    <t xml:space="preserve"> Fa-2020/BSCS/020-118</t>
  </si>
  <si>
    <t xml:space="preserve"> Fa-2020/BSCS/020-119</t>
  </si>
  <si>
    <t xml:space="preserve"> Fa-2020/BSCS/020-120</t>
  </si>
  <si>
    <t xml:space="preserve"> Fa-2020/BSCS/020-121</t>
  </si>
  <si>
    <t xml:space="preserve"> Fa-2020/BSCS/020-122</t>
  </si>
  <si>
    <t xml:space="preserve"> Fa-2020/BSCS/020-123</t>
  </si>
  <si>
    <t xml:space="preserve"> Fa-2020/BSCS/020-124</t>
  </si>
  <si>
    <t xml:space="preserve"> Fa-2020/BSCS/020-125</t>
  </si>
  <si>
    <t xml:space="preserve"> Fa-2020/BSCS/020-126</t>
  </si>
  <si>
    <t xml:space="preserve"> Fa-2020/BSCS/020-127</t>
  </si>
  <si>
    <t xml:space="preserve"> Fa-2020/BSCS/020-128</t>
  </si>
  <si>
    <t xml:space="preserve"> Fa-2020/BSCS/020-129</t>
  </si>
  <si>
    <t xml:space="preserve"> Fa-2020/BSCS/020-130</t>
  </si>
  <si>
    <t xml:space="preserve"> Fa-2020/BSCS/020-131</t>
  </si>
  <si>
    <t xml:space="preserve"> Fa-2020/BSCS/020-132</t>
  </si>
  <si>
    <t xml:space="preserve"> Fa-2020/BSCS/020-133</t>
  </si>
  <si>
    <t xml:space="preserve"> Fa-2020/BSCS/020-134</t>
  </si>
  <si>
    <t xml:space="preserve"> Fa-2020/BSCS/020-135</t>
  </si>
  <si>
    <t xml:space="preserve"> Fa-2020/BSCS/020-136</t>
  </si>
  <si>
    <t xml:space="preserve"> Fa-2020/BSCS/020-137</t>
  </si>
  <si>
    <t xml:space="preserve"> Fa-2020/BSCS/020-138</t>
  </si>
  <si>
    <t xml:space="preserve"> Fa-2020/BSCS/020-139</t>
  </si>
  <si>
    <t xml:space="preserve"> Fa-2020/BSCS/020-140</t>
  </si>
  <si>
    <t xml:space="preserve"> Fa-2020/BSCS/020-141</t>
  </si>
  <si>
    <t xml:space="preserve"> Fa-2020/BSCS/020-142</t>
  </si>
  <si>
    <t xml:space="preserve"> Fa-2020/BSCS/020-143</t>
  </si>
  <si>
    <t xml:space="preserve"> Fa-2020/BSCS/020-144</t>
  </si>
  <si>
    <t xml:space="preserve"> Fa-2020/BSCS/020-145</t>
  </si>
  <si>
    <t xml:space="preserve"> Fa-2020/BSCS/020-146</t>
  </si>
  <si>
    <t xml:space="preserve"> Fa-2020/BSCS/020-147</t>
  </si>
  <si>
    <t xml:space="preserve"> Fa-2020/BSCS/020-148</t>
  </si>
  <si>
    <t xml:space="preserve"> Fa-2020/BSCS/020-149</t>
  </si>
  <si>
    <t xml:space="preserve"> Fa-2020/BSCS/020-150</t>
  </si>
  <si>
    <t>Introduction to Information and Communication Technology</t>
  </si>
  <si>
    <t>Programming Fundamentals</t>
  </si>
  <si>
    <t>English Composition and Comprehension</t>
  </si>
  <si>
    <t>Calculus and Analytical Geometry</t>
  </si>
  <si>
    <t>Applied Physics</t>
  </si>
  <si>
    <t>Arabic Sec 1</t>
  </si>
  <si>
    <t>Object Oriented Programming Sec 1</t>
  </si>
  <si>
    <t>Digital Logic Design Sec 1</t>
  </si>
  <si>
    <t>Communication and Presentation Skills Sec 1</t>
  </si>
  <si>
    <t>Probability and Statistics Sec 1</t>
  </si>
  <si>
    <t>Computer Organization &amp; Assembly Language Sec 1</t>
  </si>
  <si>
    <t>Professional Practices Sec 1</t>
  </si>
  <si>
    <t>Differential Equations Sec 1</t>
  </si>
  <si>
    <t>Discrete Structures Sec 1</t>
  </si>
  <si>
    <t>Human Resource Management Sec 1</t>
  </si>
  <si>
    <t>Database Systems Sec 1</t>
  </si>
  <si>
    <t>Theory of Automata Sec 1</t>
  </si>
  <si>
    <t>Design and Analysis ofAlgorithms Sec 1</t>
  </si>
  <si>
    <t>Linear Algebra Sec 1</t>
  </si>
  <si>
    <t>Operating Systems Sec 1</t>
  </si>
  <si>
    <t>Software Engineering Sec 1</t>
  </si>
  <si>
    <t>Compiler Construction Sec 1</t>
  </si>
  <si>
    <t>Technical and Business Writing Sec 1</t>
  </si>
  <si>
    <t>Multivariate Calculus Sec 1</t>
  </si>
  <si>
    <t>Computer Networks Sec 1</t>
  </si>
  <si>
    <t>Artificial Intelligence Sec 1</t>
  </si>
  <si>
    <t>Numerical Computing Sec 1</t>
  </si>
  <si>
    <t>Cloud Computing Sec 1</t>
  </si>
  <si>
    <t>Mobile Application and Development Sec 1</t>
  </si>
  <si>
    <t>Principles of Accounting Sec 1</t>
  </si>
  <si>
    <t>Parallel and Distributed Compuing Sec 1</t>
  </si>
  <si>
    <t>Final Year Project Sec 1</t>
  </si>
  <si>
    <t>Computer Vision Sec 1</t>
  </si>
  <si>
    <t>Pakistan Studies Sec 1</t>
  </si>
  <si>
    <t>Psychology Sec 1</t>
  </si>
  <si>
    <t>Social work practice Sec 1</t>
  </si>
  <si>
    <t>Information Security Sec 1</t>
  </si>
  <si>
    <t>Software Quality Assurance Sec 1</t>
  </si>
  <si>
    <t>Islamic Studies Sec 9</t>
  </si>
  <si>
    <t>Multivariate Calculus Sec 2</t>
  </si>
  <si>
    <t>BOARD OF INTERMEDIATE AND SECONDARY EDUCATION GUJRANWALA</t>
  </si>
  <si>
    <t>2-2-1046236-19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</si>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</sst>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6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6" zoomScale="140" zoomScaleNormal="140" zoomScaleSheetLayoutView="140" workbookViewId="0">
      <selection activeCell="A11" sqref="A1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607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535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608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608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609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610</v>
      </c>
      <c r="Q7" s="57"/>
      <c r="R7" s="57"/>
      <c r="S7" s="57"/>
      <c r="T7" s="86"/>
      <c r="U7" s="84" t="s">
        <v>147</v>
      </c>
      <c r="V7" s="84"/>
      <c r="W7" s="57" t="s">
        <v>611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612</v>
      </c>
      <c r="Q8" s="58"/>
      <c r="R8" s="58"/>
      <c r="S8" s="58"/>
      <c r="T8" s="86"/>
      <c r="U8" s="84" t="s">
        <v>149</v>
      </c>
      <c r="V8" s="84"/>
      <c r="W8" s="59" t="s">
        <v>536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CSC313-1</v>
      </c>
      <c r="B11" s="65" t="s">
        <v>613</v>
      </c>
      <c r="C11" s="91">
        <v>1</v>
      </c>
      <c r="D11" s="91">
        <v>1</v>
      </c>
      <c r="E11" s="91" t="s">
        <v>537</v>
      </c>
      <c r="F11" s="92" t="s">
        <v>506</v>
      </c>
      <c r="G11" s="91">
        <v>58.78</v>
      </c>
      <c r="H11" s="91">
        <v>4</v>
      </c>
      <c r="I11" s="91" t="s">
        <v>23</v>
      </c>
      <c r="J11" s="93">
        <v>2.7</v>
      </c>
      <c r="K11" s="93">
        <v>10.8</v>
      </c>
      <c r="L11" s="94" t="s">
        <v>197</v>
      </c>
      <c r="M11" s="51">
        <v>1</v>
      </c>
      <c r="N11" s="88">
        <v>1</v>
      </c>
      <c r="O11" s="95" t="s">
        <v>537</v>
      </c>
      <c r="P11" s="96" t="s">
        <v>506</v>
      </c>
      <c r="Q11" s="96"/>
      <c r="R11" s="97">
        <v>4</v>
      </c>
      <c r="S11" s="98" t="s">
        <v>23</v>
      </c>
      <c r="T11" s="99"/>
      <c r="U11" s="88">
        <v>46</v>
      </c>
      <c r="V11" s="100" t="s">
        <v>533</v>
      </c>
      <c r="W11" s="96" t="s">
        <v>534</v>
      </c>
      <c r="X11" s="96"/>
      <c r="Y11" s="97">
        <v>3</v>
      </c>
      <c r="Z11" s="98" t="s">
        <v>23</v>
      </c>
      <c r="AA11" s="45">
        <v>4</v>
      </c>
      <c r="AB11" s="66" t="s">
        <v>441</v>
      </c>
      <c r="AC11" s="66" t="s">
        <v>23</v>
      </c>
      <c r="AD11" s="66" t="s">
        <v>197</v>
      </c>
      <c r="AE11" s="66" t="s">
        <v>537</v>
      </c>
      <c r="AF11" s="66" t="s">
        <v>506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ENG115-1</v>
      </c>
      <c r="B12" s="65" t="s">
        <v>614</v>
      </c>
      <c r="C12" s="66">
        <v>2</v>
      </c>
      <c r="D12" s="66">
        <v>2</v>
      </c>
      <c r="E12" s="66" t="s">
        <v>540</v>
      </c>
      <c r="F12" s="101" t="s">
        <v>504</v>
      </c>
      <c r="G12" s="66">
        <v>59</v>
      </c>
      <c r="H12" s="66">
        <v>3</v>
      </c>
      <c r="I12" s="66" t="s">
        <v>23</v>
      </c>
      <c r="J12" s="102">
        <v>2.7</v>
      </c>
      <c r="K12" s="93">
        <v>8.1000000000000014</v>
      </c>
      <c r="L12" s="66" t="s">
        <v>197</v>
      </c>
      <c r="M12" s="48"/>
      <c r="N12" s="88">
        <v>2</v>
      </c>
      <c r="O12" s="103" t="s">
        <v>540</v>
      </c>
      <c r="P12" s="78" t="s">
        <v>504</v>
      </c>
      <c r="Q12" s="78"/>
      <c r="R12" s="79">
        <v>3</v>
      </c>
      <c r="S12" s="104" t="s">
        <v>23</v>
      </c>
      <c r="T12" s="99"/>
      <c r="U12" s="88">
        <v>47</v>
      </c>
      <c r="V12" s="105" t="s">
        <v>538</v>
      </c>
      <c r="W12" s="78" t="s">
        <v>539</v>
      </c>
      <c r="X12" s="78"/>
      <c r="Y12" s="79">
        <v>4</v>
      </c>
      <c r="Z12" s="104" t="s">
        <v>35</v>
      </c>
      <c r="AB12" s="66" t="s">
        <v>442</v>
      </c>
      <c r="AC12" s="66" t="s">
        <v>23</v>
      </c>
      <c r="AD12" s="66" t="s">
        <v>197</v>
      </c>
      <c r="AE12" s="66" t="s">
        <v>540</v>
      </c>
      <c r="AF12" s="66" t="s">
        <v>504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MATH114-1</v>
      </c>
      <c r="B13" s="65" t="s">
        <v>615</v>
      </c>
      <c r="C13" s="66">
        <v>3</v>
      </c>
      <c r="D13" s="66">
        <v>3</v>
      </c>
      <c r="E13" s="66" t="s">
        <v>502</v>
      </c>
      <c r="F13" s="101" t="s">
        <v>503</v>
      </c>
      <c r="G13" s="66">
        <v>62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502</v>
      </c>
      <c r="P13" s="78" t="s">
        <v>503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541</v>
      </c>
      <c r="W13" s="78" t="s">
        <v>542</v>
      </c>
      <c r="X13" s="78"/>
      <c r="Y13" s="79">
        <v>3</v>
      </c>
      <c r="Z13" s="104" t="s">
        <v>35</v>
      </c>
      <c r="AB13" s="66" t="s">
        <v>153</v>
      </c>
      <c r="AC13" s="66" t="s">
        <v>27</v>
      </c>
      <c r="AD13" s="66" t="s">
        <v>197</v>
      </c>
      <c r="AE13" s="66" t="s">
        <v>502</v>
      </c>
      <c r="AF13" s="66" t="s">
        <v>503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616</v>
      </c>
      <c r="C14" s="66">
        <v>4</v>
      </c>
      <c r="D14" s="66">
        <v>4</v>
      </c>
      <c r="E14" s="66" t="s">
        <v>500</v>
      </c>
      <c r="F14" s="101" t="s">
        <v>501</v>
      </c>
      <c r="G14" s="66">
        <v>60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500</v>
      </c>
      <c r="P14" s="78" t="s">
        <v>501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543</v>
      </c>
      <c r="W14" s="78" t="s">
        <v>589</v>
      </c>
      <c r="X14" s="78"/>
      <c r="Y14" s="79">
        <v>3</v>
      </c>
      <c r="Z14" s="104" t="s">
        <v>12</v>
      </c>
      <c r="AB14" s="66" t="s">
        <v>156</v>
      </c>
      <c r="AC14" s="66" t="s">
        <v>34</v>
      </c>
      <c r="AD14" s="66" t="s">
        <v>197</v>
      </c>
      <c r="AE14" s="66" t="s">
        <v>500</v>
      </c>
      <c r="AF14" s="66" t="s">
        <v>501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CSC312-1</v>
      </c>
      <c r="B15" s="65" t="s">
        <v>617</v>
      </c>
      <c r="C15" s="66">
        <v>5</v>
      </c>
      <c r="D15" s="66">
        <v>5</v>
      </c>
      <c r="E15" s="66" t="s">
        <v>586</v>
      </c>
      <c r="F15" s="101" t="s">
        <v>505</v>
      </c>
      <c r="G15" s="66">
        <v>77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586</v>
      </c>
      <c r="P15" s="78" t="s">
        <v>505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510</v>
      </c>
      <c r="W15" s="78" t="s">
        <v>511</v>
      </c>
      <c r="X15" s="78"/>
      <c r="Y15" s="79">
        <v>3</v>
      </c>
      <c r="Z15" s="104" t="s">
        <v>27</v>
      </c>
      <c r="AB15" s="66" t="s">
        <v>221</v>
      </c>
      <c r="AC15" s="66" t="s">
        <v>35</v>
      </c>
      <c r="AD15" s="66" t="s">
        <v>197</v>
      </c>
      <c r="AE15" s="66" t="s">
        <v>586</v>
      </c>
      <c r="AF15" s="66" t="s">
        <v>505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--1</v>
      </c>
      <c r="B16" s="65" t="s">
        <v>618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--2</v>
      </c>
      <c r="B17" s="65" t="s">
        <v>619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--3</v>
      </c>
      <c r="B18" s="65" t="s">
        <v>620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--4</v>
      </c>
      <c r="B19" s="65" t="s">
        <v>621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--5</v>
      </c>
      <c r="B20" s="65" t="s">
        <v>622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--6</v>
      </c>
      <c r="B21" s="65" t="s">
        <v>623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--7</v>
      </c>
      <c r="B22" s="65" t="s">
        <v>624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--8</v>
      </c>
      <c r="B23" s="65" t="s">
        <v>625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--9</v>
      </c>
      <c r="B24" s="65" t="s">
        <v>626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455</v>
      </c>
      <c r="AY24">
        <v>1</v>
      </c>
    </row>
    <row r="25" spans="1:51" x14ac:dyDescent="0.2">
      <c r="A25" s="89" t="str">
        <f>E25&amp;"-"&amp;COUNTIF($E$11:E25,E25)</f>
        <v>--10</v>
      </c>
      <c r="B25" s="65" t="s">
        <v>627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ARA101-1</v>
      </c>
      <c r="B26" s="65" t="s">
        <v>628</v>
      </c>
      <c r="C26" s="66">
        <v>16</v>
      </c>
      <c r="D26" s="66">
        <v>1</v>
      </c>
      <c r="E26" s="66" t="s">
        <v>544</v>
      </c>
      <c r="F26" s="101" t="s">
        <v>629</v>
      </c>
      <c r="G26" s="66">
        <v>84</v>
      </c>
      <c r="H26" s="66">
        <v>3</v>
      </c>
      <c r="I26" s="66" t="s">
        <v>34</v>
      </c>
      <c r="J26" s="102">
        <v>3.3</v>
      </c>
      <c r="K26" s="93">
        <v>9.8999999999999986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3.0562499999999999</v>
      </c>
      <c r="R26" s="113">
        <v>16</v>
      </c>
      <c r="S26" s="115">
        <v>3.0562499999999999</v>
      </c>
      <c r="T26" s="116"/>
      <c r="U26" s="112" t="s">
        <v>195</v>
      </c>
      <c r="V26" s="113">
        <v>16</v>
      </c>
      <c r="W26" s="114" t="s">
        <v>64</v>
      </c>
      <c r="X26" s="115">
        <v>2.7409090909090912</v>
      </c>
      <c r="Y26" s="113">
        <v>66</v>
      </c>
      <c r="Z26" s="115">
        <v>3.0625</v>
      </c>
      <c r="AB26" s="66" t="s">
        <v>443</v>
      </c>
      <c r="AC26" s="66" t="s">
        <v>34</v>
      </c>
      <c r="AD26" s="66" t="s">
        <v>199</v>
      </c>
      <c r="AE26" s="66" t="s">
        <v>544</v>
      </c>
      <c r="AF26" s="66" t="s">
        <v>629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CSC321-1</v>
      </c>
      <c r="B27" s="65" t="s">
        <v>630</v>
      </c>
      <c r="C27" s="66">
        <v>17</v>
      </c>
      <c r="D27" s="66">
        <v>2</v>
      </c>
      <c r="E27" s="66" t="s">
        <v>545</v>
      </c>
      <c r="F27" s="101" t="s">
        <v>631</v>
      </c>
      <c r="G27" s="66">
        <v>57</v>
      </c>
      <c r="H27" s="66">
        <v>4</v>
      </c>
      <c r="I27" s="66" t="s">
        <v>23</v>
      </c>
      <c r="J27" s="102">
        <v>2.7</v>
      </c>
      <c r="K27" s="93">
        <v>10.8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445</v>
      </c>
      <c r="AC27" s="66" t="s">
        <v>23</v>
      </c>
      <c r="AD27" s="66" t="s">
        <v>199</v>
      </c>
      <c r="AE27" s="66" t="s">
        <v>545</v>
      </c>
      <c r="AF27" s="66" t="s">
        <v>631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CSC332-1</v>
      </c>
      <c r="B28" s="65" t="s">
        <v>632</v>
      </c>
      <c r="C28" s="66">
        <v>18</v>
      </c>
      <c r="D28" s="66">
        <v>3</v>
      </c>
      <c r="E28" s="66" t="s">
        <v>546</v>
      </c>
      <c r="F28" s="101" t="s">
        <v>633</v>
      </c>
      <c r="G28" s="66">
        <v>70.05</v>
      </c>
      <c r="H28" s="66">
        <v>4</v>
      </c>
      <c r="I28" s="66" t="s">
        <v>27</v>
      </c>
      <c r="J28" s="102">
        <v>3</v>
      </c>
      <c r="K28" s="93">
        <v>12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447</v>
      </c>
      <c r="AC28" s="66" t="s">
        <v>27</v>
      </c>
      <c r="AD28" s="66" t="s">
        <v>199</v>
      </c>
      <c r="AE28" s="66" t="s">
        <v>546</v>
      </c>
      <c r="AF28" s="66" t="s">
        <v>633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ENG111-1</v>
      </c>
      <c r="B29" s="65" t="s">
        <v>634</v>
      </c>
      <c r="C29" s="66">
        <v>19</v>
      </c>
      <c r="D29" s="66">
        <v>4</v>
      </c>
      <c r="E29" s="66" t="s">
        <v>507</v>
      </c>
      <c r="F29" s="101" t="s">
        <v>635</v>
      </c>
      <c r="G29" s="66">
        <v>66</v>
      </c>
      <c r="H29" s="66">
        <v>3</v>
      </c>
      <c r="I29" s="66" t="s">
        <v>15</v>
      </c>
      <c r="J29" s="102">
        <v>2.2999999999999998</v>
      </c>
      <c r="K29" s="93">
        <v>6.8999999999999995</v>
      </c>
      <c r="L29" s="66" t="s">
        <v>199</v>
      </c>
      <c r="M29" s="72">
        <v>2</v>
      </c>
      <c r="N29" s="88">
        <v>16</v>
      </c>
      <c r="O29" s="95" t="s">
        <v>544</v>
      </c>
      <c r="P29" s="96" t="s">
        <v>629</v>
      </c>
      <c r="Q29" s="96"/>
      <c r="R29" s="97">
        <v>3</v>
      </c>
      <c r="S29" s="98" t="s">
        <v>34</v>
      </c>
      <c r="T29" s="116"/>
      <c r="U29" s="65">
        <v>61</v>
      </c>
      <c r="V29" s="100" t="s">
        <v>547</v>
      </c>
      <c r="W29" s="96" t="s">
        <v>636</v>
      </c>
      <c r="X29" s="96"/>
      <c r="Y29" s="97">
        <v>4</v>
      </c>
      <c r="Z29" s="98" t="s">
        <v>27</v>
      </c>
      <c r="AA29" s="45">
        <v>5</v>
      </c>
      <c r="AB29" s="66" t="s">
        <v>449</v>
      </c>
      <c r="AC29" s="66" t="s">
        <v>15</v>
      </c>
      <c r="AD29" s="66" t="s">
        <v>199</v>
      </c>
      <c r="AE29" s="66" t="s">
        <v>507</v>
      </c>
      <c r="AF29" s="66" t="s">
        <v>635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STAT114-1</v>
      </c>
      <c r="B30" s="65" t="s">
        <v>637</v>
      </c>
      <c r="C30" s="66">
        <v>20</v>
      </c>
      <c r="D30" s="66">
        <v>5</v>
      </c>
      <c r="E30" s="66" t="s">
        <v>508</v>
      </c>
      <c r="F30" s="101" t="s">
        <v>548</v>
      </c>
      <c r="G30" s="66">
        <v>41.8</v>
      </c>
      <c r="H30" s="66">
        <v>3</v>
      </c>
      <c r="I30" s="66" t="s">
        <v>7</v>
      </c>
      <c r="J30" s="102">
        <v>1</v>
      </c>
      <c r="K30" s="93">
        <v>3</v>
      </c>
      <c r="L30" s="66" t="s">
        <v>199</v>
      </c>
      <c r="M30" s="72"/>
      <c r="N30" s="88">
        <v>17</v>
      </c>
      <c r="O30" s="103" t="s">
        <v>545</v>
      </c>
      <c r="P30" s="78" t="s">
        <v>631</v>
      </c>
      <c r="Q30" s="78"/>
      <c r="R30" s="79">
        <v>4</v>
      </c>
      <c r="S30" s="104" t="s">
        <v>23</v>
      </c>
      <c r="T30" s="116"/>
      <c r="U30" s="65">
        <v>62</v>
      </c>
      <c r="V30" s="105" t="s">
        <v>549</v>
      </c>
      <c r="W30" s="78" t="s">
        <v>638</v>
      </c>
      <c r="X30" s="78"/>
      <c r="Y30" s="79">
        <v>3</v>
      </c>
      <c r="Z30" s="104" t="s">
        <v>23</v>
      </c>
      <c r="AB30" s="66" t="s">
        <v>591</v>
      </c>
      <c r="AC30" s="66" t="s">
        <v>7</v>
      </c>
      <c r="AD30" s="66" t="s">
        <v>199</v>
      </c>
      <c r="AE30" s="66" t="s">
        <v>508</v>
      </c>
      <c r="AF30" s="66" t="s">
        <v>548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--11</v>
      </c>
      <c r="B31" s="65" t="s">
        <v>639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546</v>
      </c>
      <c r="P31" s="78" t="s">
        <v>633</v>
      </c>
      <c r="Q31" s="78"/>
      <c r="R31" s="79">
        <v>4</v>
      </c>
      <c r="S31" s="104" t="s">
        <v>27</v>
      </c>
      <c r="T31" s="116"/>
      <c r="U31" s="65">
        <v>63</v>
      </c>
      <c r="V31" s="105" t="s">
        <v>550</v>
      </c>
      <c r="W31" s="78" t="s">
        <v>640</v>
      </c>
      <c r="X31" s="78"/>
      <c r="Y31" s="79">
        <v>3</v>
      </c>
      <c r="Z31" s="104" t="s">
        <v>12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456</v>
      </c>
      <c r="AY31">
        <v>1</v>
      </c>
    </row>
    <row r="32" spans="1:51" x14ac:dyDescent="0.2">
      <c r="A32" s="89" t="str">
        <f>E32&amp;"-"&amp;COUNTIF($E$11:E32,E32)</f>
        <v>--12</v>
      </c>
      <c r="B32" s="65" t="s">
        <v>641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507</v>
      </c>
      <c r="P32" s="78" t="s">
        <v>635</v>
      </c>
      <c r="Q32" s="78"/>
      <c r="R32" s="79">
        <v>3</v>
      </c>
      <c r="S32" s="104" t="s">
        <v>15</v>
      </c>
      <c r="T32" s="116"/>
      <c r="U32" s="65">
        <v>64</v>
      </c>
      <c r="V32" s="105" t="s">
        <v>551</v>
      </c>
      <c r="W32" s="78" t="s">
        <v>642</v>
      </c>
      <c r="X32" s="78"/>
      <c r="Y32" s="79">
        <v>3</v>
      </c>
      <c r="Z32" s="104" t="s">
        <v>15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--13</v>
      </c>
      <c r="B33" s="65" t="s">
        <v>643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508</v>
      </c>
      <c r="P33" s="78" t="s">
        <v>548</v>
      </c>
      <c r="Q33" s="78"/>
      <c r="R33" s="79">
        <v>3</v>
      </c>
      <c r="S33" s="104" t="s">
        <v>7</v>
      </c>
      <c r="T33" s="116"/>
      <c r="U33" s="65">
        <v>65</v>
      </c>
      <c r="V33" s="105" t="s">
        <v>552</v>
      </c>
      <c r="W33" s="78" t="s">
        <v>644</v>
      </c>
      <c r="X33" s="78"/>
      <c r="Y33" s="79">
        <v>3</v>
      </c>
      <c r="Z33" s="104" t="s">
        <v>2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--14</v>
      </c>
      <c r="B34" s="65" t="s">
        <v>645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--15</v>
      </c>
      <c r="B35" s="65" t="s">
        <v>646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553</v>
      </c>
      <c r="AY35">
        <v>1</v>
      </c>
    </row>
    <row r="36" spans="1:51" x14ac:dyDescent="0.2">
      <c r="A36" s="89" t="str">
        <f>E36&amp;"-"&amp;COUNTIF($E$11:E36,E36)</f>
        <v>--16</v>
      </c>
      <c r="B36" s="65" t="s">
        <v>647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457</v>
      </c>
      <c r="AL36" s="68" t="s">
        <v>605</v>
      </c>
      <c r="AY36">
        <v>1</v>
      </c>
    </row>
    <row r="37" spans="1:51" x14ac:dyDescent="0.2">
      <c r="A37" s="89" t="str">
        <f>E37&amp;"-"&amp;COUNTIF($E$11:E37,E37)</f>
        <v>--17</v>
      </c>
      <c r="B37" s="65" t="s">
        <v>648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--18</v>
      </c>
      <c r="B38" s="65" t="s">
        <v>649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--19</v>
      </c>
      <c r="B39" s="65" t="s">
        <v>650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--20</v>
      </c>
      <c r="B40" s="65" t="s">
        <v>651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CSC331-1</v>
      </c>
      <c r="B41" s="65" t="s">
        <v>652</v>
      </c>
      <c r="C41" s="66">
        <v>31</v>
      </c>
      <c r="D41" s="66">
        <v>1</v>
      </c>
      <c r="E41" s="66" t="s">
        <v>554</v>
      </c>
      <c r="F41" s="101" t="s">
        <v>516</v>
      </c>
      <c r="G41" s="66">
        <v>49.81</v>
      </c>
      <c r="H41" s="66">
        <v>4</v>
      </c>
      <c r="I41" s="66" t="s">
        <v>9</v>
      </c>
      <c r="J41" s="102">
        <v>1.7</v>
      </c>
      <c r="K41" s="93">
        <v>6.8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532</v>
      </c>
      <c r="AC41" s="66" t="s">
        <v>9</v>
      </c>
      <c r="AD41" s="66" t="s">
        <v>203</v>
      </c>
      <c r="AE41" s="66" t="s">
        <v>554</v>
      </c>
      <c r="AF41" s="66" t="s">
        <v>516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CSC346-1</v>
      </c>
      <c r="B42" s="65" t="s">
        <v>653</v>
      </c>
      <c r="C42" s="66">
        <v>32</v>
      </c>
      <c r="D42" s="66">
        <v>2</v>
      </c>
      <c r="E42" s="66" t="s">
        <v>555</v>
      </c>
      <c r="F42" s="101" t="s">
        <v>593</v>
      </c>
      <c r="G42" s="66">
        <v>55.12</v>
      </c>
      <c r="H42" s="66">
        <v>4</v>
      </c>
      <c r="I42" s="66" t="s">
        <v>23</v>
      </c>
      <c r="J42" s="102">
        <v>2.7</v>
      </c>
      <c r="K42" s="93">
        <v>10.8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446</v>
      </c>
      <c r="AC42" s="66" t="s">
        <v>23</v>
      </c>
      <c r="AD42" s="66" t="s">
        <v>203</v>
      </c>
      <c r="AE42" s="66" t="s">
        <v>555</v>
      </c>
      <c r="AF42" s="66" t="s">
        <v>593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CSC372-1</v>
      </c>
      <c r="B43" s="65" t="s">
        <v>654</v>
      </c>
      <c r="C43" s="66">
        <v>33</v>
      </c>
      <c r="D43" s="66">
        <v>3</v>
      </c>
      <c r="E43" s="66" t="s">
        <v>556</v>
      </c>
      <c r="F43" s="101" t="s">
        <v>557</v>
      </c>
      <c r="G43" s="66">
        <v>67.319999999999993</v>
      </c>
      <c r="H43" s="66">
        <v>3</v>
      </c>
      <c r="I43" s="66" t="s">
        <v>34</v>
      </c>
      <c r="J43" s="102">
        <v>3.3</v>
      </c>
      <c r="K43" s="93">
        <v>9.8999999999999986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444</v>
      </c>
      <c r="AC43" s="66" t="s">
        <v>34</v>
      </c>
      <c r="AD43" s="66" t="s">
        <v>203</v>
      </c>
      <c r="AE43" s="66" t="s">
        <v>556</v>
      </c>
      <c r="AF43" s="66" t="s">
        <v>557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MATH107-1</v>
      </c>
      <c r="B44" s="65" t="s">
        <v>655</v>
      </c>
      <c r="C44" s="66">
        <v>34</v>
      </c>
      <c r="D44" s="66">
        <v>4</v>
      </c>
      <c r="E44" s="66" t="s">
        <v>558</v>
      </c>
      <c r="F44" s="101" t="s">
        <v>559</v>
      </c>
      <c r="G44" s="66">
        <v>46.2</v>
      </c>
      <c r="H44" s="66">
        <v>3</v>
      </c>
      <c r="I44" s="66" t="s">
        <v>12</v>
      </c>
      <c r="J44" s="102">
        <v>2</v>
      </c>
      <c r="K44" s="93">
        <v>6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2.7727272727272729</v>
      </c>
      <c r="R44" s="113">
        <v>33</v>
      </c>
      <c r="S44" s="115">
        <v>2.5058823529411764</v>
      </c>
      <c r="T44" s="116"/>
      <c r="U44" s="112" t="s">
        <v>195</v>
      </c>
      <c r="V44" s="118">
        <v>16</v>
      </c>
      <c r="W44" s="114" t="s">
        <v>64</v>
      </c>
      <c r="X44" s="119">
        <v>2.6085365853658535</v>
      </c>
      <c r="Y44" s="118">
        <v>82</v>
      </c>
      <c r="Z44" s="119">
        <v>2.0625</v>
      </c>
      <c r="AB44" s="66" t="s">
        <v>597</v>
      </c>
      <c r="AC44" s="66" t="s">
        <v>12</v>
      </c>
      <c r="AD44" s="66" t="s">
        <v>203</v>
      </c>
      <c r="AE44" s="66" t="s">
        <v>558</v>
      </c>
      <c r="AF44" s="66" t="s">
        <v>559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MATH112-1</v>
      </c>
      <c r="B45" s="65" t="s">
        <v>656</v>
      </c>
      <c r="C45" s="66">
        <v>35</v>
      </c>
      <c r="D45" s="66">
        <v>5</v>
      </c>
      <c r="E45" s="66" t="s">
        <v>560</v>
      </c>
      <c r="F45" s="101" t="s">
        <v>561</v>
      </c>
      <c r="G45" s="66">
        <v>56.25</v>
      </c>
      <c r="H45" s="66">
        <v>3</v>
      </c>
      <c r="I45" s="66" t="s">
        <v>15</v>
      </c>
      <c r="J45" s="102">
        <v>2.2999999999999998</v>
      </c>
      <c r="K45" s="93">
        <v>6.8999999999999995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451</v>
      </c>
      <c r="AC45" s="66" t="s">
        <v>15</v>
      </c>
      <c r="AD45" s="66" t="s">
        <v>203</v>
      </c>
      <c r="AE45" s="66" t="s">
        <v>560</v>
      </c>
      <c r="AF45" s="66" t="s">
        <v>561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--21</v>
      </c>
      <c r="B46" s="65" t="s">
        <v>657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--22</v>
      </c>
      <c r="B47" s="65" t="s">
        <v>658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554</v>
      </c>
      <c r="P47" s="96" t="s">
        <v>516</v>
      </c>
      <c r="Q47" s="96"/>
      <c r="R47" s="97">
        <v>4</v>
      </c>
      <c r="S47" s="98" t="s">
        <v>9</v>
      </c>
      <c r="T47" s="116"/>
      <c r="U47" s="65">
        <v>76</v>
      </c>
      <c r="V47" s="100" t="s">
        <v>562</v>
      </c>
      <c r="W47" s="96" t="s">
        <v>563</v>
      </c>
      <c r="X47" s="96"/>
      <c r="Y47" s="97">
        <v>4</v>
      </c>
      <c r="Z47" s="98" t="s">
        <v>35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--23</v>
      </c>
      <c r="B48" s="65" t="s">
        <v>659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555</v>
      </c>
      <c r="P48" s="78" t="s">
        <v>593</v>
      </c>
      <c r="Q48" s="78"/>
      <c r="R48" s="79">
        <v>4</v>
      </c>
      <c r="S48" s="104" t="s">
        <v>23</v>
      </c>
      <c r="T48" s="116"/>
      <c r="U48" s="65">
        <v>77</v>
      </c>
      <c r="V48" s="105" t="s">
        <v>564</v>
      </c>
      <c r="W48" s="78" t="s">
        <v>531</v>
      </c>
      <c r="X48" s="78"/>
      <c r="Y48" s="79">
        <v>4</v>
      </c>
      <c r="Z48" s="104" t="s">
        <v>27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--24</v>
      </c>
      <c r="B49" s="65" t="s">
        <v>660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556</v>
      </c>
      <c r="P49" s="78" t="s">
        <v>557</v>
      </c>
      <c r="Q49" s="78"/>
      <c r="R49" s="79">
        <v>3</v>
      </c>
      <c r="S49" s="104" t="s">
        <v>34</v>
      </c>
      <c r="T49" s="116"/>
      <c r="U49" s="65">
        <v>78</v>
      </c>
      <c r="V49" s="105" t="s">
        <v>565</v>
      </c>
      <c r="W49" s="78" t="s">
        <v>566</v>
      </c>
      <c r="X49" s="78"/>
      <c r="Y49" s="79">
        <v>3</v>
      </c>
      <c r="Z49" s="104" t="s">
        <v>27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--25</v>
      </c>
      <c r="B50" s="65" t="s">
        <v>661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558</v>
      </c>
      <c r="P50" s="78" t="s">
        <v>559</v>
      </c>
      <c r="Q50" s="78"/>
      <c r="R50" s="79">
        <v>3</v>
      </c>
      <c r="S50" s="104" t="s">
        <v>12</v>
      </c>
      <c r="T50" s="116"/>
      <c r="U50" s="65">
        <v>79</v>
      </c>
      <c r="V50" s="105" t="s">
        <v>567</v>
      </c>
      <c r="W50" s="78" t="s">
        <v>568</v>
      </c>
      <c r="X50" s="78"/>
      <c r="Y50" s="79">
        <v>3</v>
      </c>
      <c r="Z50" s="104" t="s">
        <v>27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--26</v>
      </c>
      <c r="B51" s="65" t="s">
        <v>662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560</v>
      </c>
      <c r="P51" s="78" t="s">
        <v>561</v>
      </c>
      <c r="Q51" s="78"/>
      <c r="R51" s="79">
        <v>3</v>
      </c>
      <c r="S51" s="104" t="s">
        <v>15</v>
      </c>
      <c r="T51" s="116"/>
      <c r="U51" s="65">
        <v>80</v>
      </c>
      <c r="V51" s="105" t="s">
        <v>595</v>
      </c>
      <c r="W51" s="78" t="s">
        <v>596</v>
      </c>
      <c r="X51" s="78"/>
      <c r="Y51" s="79">
        <v>3</v>
      </c>
      <c r="Z51" s="104" t="s">
        <v>34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--27</v>
      </c>
      <c r="B52" s="65" t="s">
        <v>663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--28</v>
      </c>
      <c r="B53" s="65" t="s">
        <v>664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--29</v>
      </c>
      <c r="B54" s="65" t="s">
        <v>665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--30</v>
      </c>
      <c r="B55" s="65" t="s">
        <v>666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BMT104-1</v>
      </c>
      <c r="B56" s="65" t="s">
        <v>667</v>
      </c>
      <c r="C56" s="66">
        <v>46</v>
      </c>
      <c r="D56" s="66">
        <v>1</v>
      </c>
      <c r="E56" s="66" t="s">
        <v>533</v>
      </c>
      <c r="F56" s="101" t="s">
        <v>534</v>
      </c>
      <c r="G56" s="66">
        <v>72</v>
      </c>
      <c r="H56" s="66">
        <v>3</v>
      </c>
      <c r="I56" s="66" t="s">
        <v>23</v>
      </c>
      <c r="J56" s="102">
        <v>2.7</v>
      </c>
      <c r="K56" s="93">
        <v>8.1000000000000014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601</v>
      </c>
      <c r="AC56" s="66" t="s">
        <v>23</v>
      </c>
      <c r="AD56" s="66" t="s">
        <v>205</v>
      </c>
      <c r="AE56" s="66" t="s">
        <v>533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CSC352-1</v>
      </c>
      <c r="B57" s="65" t="s">
        <v>668</v>
      </c>
      <c r="C57" s="66">
        <v>47</v>
      </c>
      <c r="D57" s="66">
        <v>2</v>
      </c>
      <c r="E57" s="66" t="s">
        <v>538</v>
      </c>
      <c r="F57" s="101" t="s">
        <v>539</v>
      </c>
      <c r="G57" s="66">
        <v>72.28</v>
      </c>
      <c r="H57" s="66">
        <v>4</v>
      </c>
      <c r="I57" s="66" t="s">
        <v>35</v>
      </c>
      <c r="J57" s="102">
        <v>3.7</v>
      </c>
      <c r="K57" s="93">
        <v>14.8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222</v>
      </c>
      <c r="AC57" s="66" t="s">
        <v>35</v>
      </c>
      <c r="AD57" s="66" t="s">
        <v>205</v>
      </c>
      <c r="AE57" s="66" t="s">
        <v>538</v>
      </c>
      <c r="AF57" s="66" t="s">
        <v>539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CSC353-1</v>
      </c>
      <c r="B58" s="65" t="s">
        <v>669</v>
      </c>
      <c r="C58" s="66">
        <v>48</v>
      </c>
      <c r="D58" s="66">
        <v>3</v>
      </c>
      <c r="E58" s="66" t="s">
        <v>541</v>
      </c>
      <c r="F58" s="101" t="s">
        <v>542</v>
      </c>
      <c r="G58" s="66">
        <v>79.489999999999995</v>
      </c>
      <c r="H58" s="66">
        <v>3</v>
      </c>
      <c r="I58" s="66" t="s">
        <v>35</v>
      </c>
      <c r="J58" s="102">
        <v>3.7</v>
      </c>
      <c r="K58" s="93">
        <v>11.100000000000001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458</v>
      </c>
      <c r="AC58" s="66" t="s">
        <v>35</v>
      </c>
      <c r="AD58" s="66" t="s">
        <v>205</v>
      </c>
      <c r="AE58" s="66" t="s">
        <v>541</v>
      </c>
      <c r="AF58" s="66" t="s">
        <v>542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CSC354-1</v>
      </c>
      <c r="B59" s="65" t="s">
        <v>670</v>
      </c>
      <c r="C59" s="66">
        <v>49</v>
      </c>
      <c r="D59" s="66">
        <v>4</v>
      </c>
      <c r="E59" s="66" t="s">
        <v>543</v>
      </c>
      <c r="F59" s="101" t="s">
        <v>589</v>
      </c>
      <c r="G59" s="66">
        <v>46.5</v>
      </c>
      <c r="H59" s="66">
        <v>3</v>
      </c>
      <c r="I59" s="66" t="s">
        <v>12</v>
      </c>
      <c r="J59" s="102">
        <v>2</v>
      </c>
      <c r="K59" s="93">
        <v>6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602</v>
      </c>
      <c r="AC59" s="66" t="s">
        <v>12</v>
      </c>
      <c r="AD59" s="66" t="s">
        <v>205</v>
      </c>
      <c r="AE59" s="66" t="s">
        <v>543</v>
      </c>
      <c r="AF59" s="66" t="s">
        <v>589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MATH109-1</v>
      </c>
      <c r="B60" s="65" t="s">
        <v>671</v>
      </c>
      <c r="C60" s="66">
        <v>50</v>
      </c>
      <c r="D60" s="66">
        <v>5</v>
      </c>
      <c r="E60" s="66" t="s">
        <v>510</v>
      </c>
      <c r="F60" s="101" t="s">
        <v>511</v>
      </c>
      <c r="G60" s="66">
        <v>66</v>
      </c>
      <c r="H60" s="66">
        <v>3</v>
      </c>
      <c r="I60" s="66" t="s">
        <v>27</v>
      </c>
      <c r="J60" s="102">
        <v>3</v>
      </c>
      <c r="K60" s="93">
        <v>9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452</v>
      </c>
      <c r="AC60" s="66" t="s">
        <v>27</v>
      </c>
      <c r="AD60" s="66" t="s">
        <v>205</v>
      </c>
      <c r="AE60" s="66" t="s">
        <v>510</v>
      </c>
      <c r="AF60" s="66" t="s">
        <v>511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--31</v>
      </c>
      <c r="B61" s="65" t="s">
        <v>672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--32</v>
      </c>
      <c r="B62" s="65" t="s">
        <v>673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2.6379999999999999</v>
      </c>
      <c r="R62" s="113">
        <v>50</v>
      </c>
      <c r="S62" s="115">
        <v>2.3764705882352941</v>
      </c>
      <c r="T62" s="120"/>
      <c r="U62" s="112" t="s">
        <v>195</v>
      </c>
      <c r="V62" s="118">
        <v>17</v>
      </c>
      <c r="W62" s="114" t="s">
        <v>64</v>
      </c>
      <c r="X62" s="119">
        <v>2.7131313131313135</v>
      </c>
      <c r="Y62" s="118">
        <v>99</v>
      </c>
      <c r="Z62" s="119">
        <v>3.2176470588235291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--33</v>
      </c>
      <c r="B63" s="65" t="s">
        <v>674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--34</v>
      </c>
      <c r="B64" s="65" t="s">
        <v>675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--35</v>
      </c>
      <c r="B65" s="65" t="s">
        <v>676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509</v>
      </c>
      <c r="P65" s="96" t="s">
        <v>526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--36</v>
      </c>
      <c r="B66" s="65" t="s">
        <v>677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569</v>
      </c>
      <c r="P66" s="78" t="s">
        <v>513</v>
      </c>
      <c r="Q66" s="78"/>
      <c r="R66" s="79">
        <v>2</v>
      </c>
      <c r="S66" s="104" t="s">
        <v>23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--37</v>
      </c>
      <c r="B67" s="65" t="s">
        <v>678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570</v>
      </c>
      <c r="P67" s="78" t="s">
        <v>512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--38</v>
      </c>
      <c r="B68" s="65" t="s">
        <v>679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571</v>
      </c>
      <c r="P68" s="78" t="s">
        <v>590</v>
      </c>
      <c r="Q68" s="78"/>
      <c r="R68" s="79">
        <v>3</v>
      </c>
      <c r="S68" s="104" t="s">
        <v>9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--39</v>
      </c>
      <c r="B69" s="65" t="s">
        <v>680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529</v>
      </c>
      <c r="P69" s="78" t="s">
        <v>530</v>
      </c>
      <c r="Q69" s="78"/>
      <c r="R69" s="79">
        <v>3</v>
      </c>
      <c r="S69" s="104" t="s">
        <v>15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--40</v>
      </c>
      <c r="B70" s="65" t="s">
        <v>681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572</v>
      </c>
      <c r="P70" s="78" t="s">
        <v>573</v>
      </c>
      <c r="Q70" s="78"/>
      <c r="R70" s="79">
        <v>3</v>
      </c>
      <c r="S70" s="104" t="s">
        <v>52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CSC351-1</v>
      </c>
      <c r="B71" s="65" t="s">
        <v>682</v>
      </c>
      <c r="C71" s="66">
        <v>61</v>
      </c>
      <c r="D71" s="66">
        <v>1</v>
      </c>
      <c r="E71" s="66" t="s">
        <v>547</v>
      </c>
      <c r="F71" s="101" t="s">
        <v>636</v>
      </c>
      <c r="G71" s="66">
        <v>66.75</v>
      </c>
      <c r="H71" s="66">
        <v>4</v>
      </c>
      <c r="I71" s="66" t="s">
        <v>27</v>
      </c>
      <c r="J71" s="102">
        <v>3</v>
      </c>
      <c r="K71" s="93">
        <v>12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453</v>
      </c>
      <c r="AC71" s="66" t="s">
        <v>27</v>
      </c>
      <c r="AD71" s="66" t="s">
        <v>210</v>
      </c>
      <c r="AE71" s="66" t="s">
        <v>547</v>
      </c>
      <c r="AF71" s="66" t="s">
        <v>636</v>
      </c>
      <c r="AK71" s="73"/>
      <c r="AL71" s="74"/>
      <c r="AY71">
        <v>1</v>
      </c>
    </row>
    <row r="72" spans="1:51" x14ac:dyDescent="0.2">
      <c r="A72" s="89" t="str">
        <f>E72&amp;"-"&amp;COUNTIF($E$11:E72,E72)</f>
        <v>CSC361-1</v>
      </c>
      <c r="B72" s="65" t="s">
        <v>683</v>
      </c>
      <c r="C72" s="66">
        <v>62</v>
      </c>
      <c r="D72" s="66">
        <v>2</v>
      </c>
      <c r="E72" s="66" t="s">
        <v>549</v>
      </c>
      <c r="F72" s="101" t="s">
        <v>638</v>
      </c>
      <c r="G72" s="66">
        <v>59.3</v>
      </c>
      <c r="H72" s="66">
        <v>3</v>
      </c>
      <c r="I72" s="66" t="s">
        <v>23</v>
      </c>
      <c r="J72" s="102">
        <v>2.7</v>
      </c>
      <c r="K72" s="93">
        <v>8.1000000000000014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684</v>
      </c>
      <c r="AC72" s="66" t="s">
        <v>23</v>
      </c>
      <c r="AD72" s="66" t="s">
        <v>210</v>
      </c>
      <c r="AE72" s="66" t="s">
        <v>549</v>
      </c>
      <c r="AF72" s="66" t="s">
        <v>638</v>
      </c>
      <c r="AK72" s="73"/>
      <c r="AL72" s="74"/>
      <c r="AY72">
        <v>1</v>
      </c>
    </row>
    <row r="73" spans="1:51" x14ac:dyDescent="0.2">
      <c r="A73" s="89" t="str">
        <f>E73&amp;"-"&amp;COUNTIF($E$11:E73,E73)</f>
        <v>CSC373-1</v>
      </c>
      <c r="B73" s="65" t="s">
        <v>685</v>
      </c>
      <c r="C73" s="66">
        <v>63</v>
      </c>
      <c r="D73" s="66">
        <v>3</v>
      </c>
      <c r="E73" s="66" t="s">
        <v>550</v>
      </c>
      <c r="F73" s="101" t="s">
        <v>640</v>
      </c>
      <c r="G73" s="66">
        <v>49</v>
      </c>
      <c r="H73" s="66">
        <v>3</v>
      </c>
      <c r="I73" s="66" t="s">
        <v>12</v>
      </c>
      <c r="J73" s="102">
        <v>2</v>
      </c>
      <c r="K73" s="93">
        <v>6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686</v>
      </c>
      <c r="AC73" s="66" t="s">
        <v>12</v>
      </c>
      <c r="AD73" s="66" t="s">
        <v>210</v>
      </c>
      <c r="AE73" s="66" t="s">
        <v>550</v>
      </c>
      <c r="AF73" s="66" t="s">
        <v>640</v>
      </c>
      <c r="AK73" s="73"/>
      <c r="AL73" s="74"/>
      <c r="AY73">
        <v>1</v>
      </c>
    </row>
    <row r="74" spans="1:51" x14ac:dyDescent="0.2">
      <c r="A74" s="89" t="str">
        <f>E74&amp;"-"&amp;COUNTIF($E$11:E74,E74)</f>
        <v>ENG116-1</v>
      </c>
      <c r="B74" s="65" t="s">
        <v>687</v>
      </c>
      <c r="C74" s="66">
        <v>64</v>
      </c>
      <c r="D74" s="66">
        <v>4</v>
      </c>
      <c r="E74" s="66" t="s">
        <v>551</v>
      </c>
      <c r="F74" s="101" t="s">
        <v>642</v>
      </c>
      <c r="G74" s="66">
        <v>57</v>
      </c>
      <c r="H74" s="66">
        <v>3</v>
      </c>
      <c r="I74" s="66" t="s">
        <v>15</v>
      </c>
      <c r="J74" s="102">
        <v>2.2999999999999998</v>
      </c>
      <c r="K74" s="93">
        <v>6.8999999999999995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528</v>
      </c>
      <c r="AC74" s="66" t="s">
        <v>15</v>
      </c>
      <c r="AD74" s="66" t="s">
        <v>210</v>
      </c>
      <c r="AE74" s="66" t="s">
        <v>551</v>
      </c>
      <c r="AF74" s="66" t="s">
        <v>642</v>
      </c>
      <c r="AK74" s="73"/>
      <c r="AL74" s="74"/>
      <c r="AY74">
        <v>1</v>
      </c>
    </row>
    <row r="75" spans="1:51" x14ac:dyDescent="0.2">
      <c r="A75" s="89" t="str">
        <f>E75&amp;"-"&amp;COUNTIF($E$11:E75,E75)</f>
        <v>MATH115-1</v>
      </c>
      <c r="B75" s="65" t="s">
        <v>688</v>
      </c>
      <c r="C75" s="66">
        <v>65</v>
      </c>
      <c r="D75" s="66">
        <v>5</v>
      </c>
      <c r="E75" s="66" t="s">
        <v>552</v>
      </c>
      <c r="F75" s="101" t="s">
        <v>644</v>
      </c>
      <c r="G75" s="66">
        <v>33.5</v>
      </c>
      <c r="H75" s="66">
        <v>3</v>
      </c>
      <c r="I75" s="66" t="s">
        <v>2</v>
      </c>
      <c r="J75" s="102">
        <v>0</v>
      </c>
      <c r="K75" s="93">
        <v>0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592</v>
      </c>
      <c r="AC75" s="66" t="s">
        <v>2</v>
      </c>
      <c r="AD75" s="66" t="s">
        <v>210</v>
      </c>
      <c r="AE75" s="66" t="s">
        <v>552</v>
      </c>
      <c r="AF75" s="66" t="s">
        <v>644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--41</v>
      </c>
      <c r="B76" s="65" t="s">
        <v>689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--42</v>
      </c>
      <c r="B77" s="65" t="s">
        <v>690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--43</v>
      </c>
      <c r="B78" s="65" t="s">
        <v>691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--44</v>
      </c>
      <c r="B79" s="65" t="s">
        <v>692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--45</v>
      </c>
      <c r="B80" s="65" t="s">
        <v>693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2.7247787610619474</v>
      </c>
      <c r="R80" s="113">
        <v>113</v>
      </c>
      <c r="S80" s="115">
        <v>2.8071428571428569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--46</v>
      </c>
      <c r="B81" s="65" t="s">
        <v>694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--47</v>
      </c>
      <c r="B82" s="65" t="s">
        <v>695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457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--48</v>
      </c>
      <c r="B83" s="65" t="s">
        <v>696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576</v>
      </c>
      <c r="P83" s="96" t="s">
        <v>577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--49</v>
      </c>
      <c r="B84" s="65" t="s">
        <v>697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578</v>
      </c>
      <c r="P84" s="78" t="s">
        <v>579</v>
      </c>
      <c r="Q84" s="78"/>
      <c r="R84" s="79">
        <v>1</v>
      </c>
      <c r="S84" s="104" t="s">
        <v>35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--50</v>
      </c>
      <c r="B85" s="65" t="s">
        <v>698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580</v>
      </c>
      <c r="P85" s="78" t="s">
        <v>527</v>
      </c>
      <c r="Q85" s="78"/>
      <c r="R85" s="79">
        <v>3</v>
      </c>
      <c r="S85" s="104" t="s">
        <v>35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CSC343-1</v>
      </c>
      <c r="B86" s="65" t="s">
        <v>699</v>
      </c>
      <c r="C86" s="66">
        <v>76</v>
      </c>
      <c r="D86" s="66">
        <v>1</v>
      </c>
      <c r="E86" s="66" t="s">
        <v>562</v>
      </c>
      <c r="F86" s="101" t="s">
        <v>563</v>
      </c>
      <c r="G86" s="66">
        <v>70</v>
      </c>
      <c r="H86" s="66">
        <v>4</v>
      </c>
      <c r="I86" s="66" t="s">
        <v>35</v>
      </c>
      <c r="J86" s="102">
        <v>3.7</v>
      </c>
      <c r="K86" s="93">
        <v>14.8</v>
      </c>
      <c r="L86" s="94" t="s">
        <v>213</v>
      </c>
      <c r="M86" s="44"/>
      <c r="N86" s="88">
        <v>109</v>
      </c>
      <c r="O86" s="103" t="s">
        <v>581</v>
      </c>
      <c r="P86" s="78" t="s">
        <v>512</v>
      </c>
      <c r="Q86" s="78"/>
      <c r="R86" s="79">
        <v>6</v>
      </c>
      <c r="S86" s="104" t="s">
        <v>34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574</v>
      </c>
      <c r="AC86" s="66" t="s">
        <v>35</v>
      </c>
      <c r="AD86" s="66" t="s">
        <v>213</v>
      </c>
      <c r="AE86" s="66" t="s">
        <v>562</v>
      </c>
      <c r="AF86" s="66" t="s">
        <v>563</v>
      </c>
      <c r="AK86" s="73"/>
      <c r="AL86" s="74"/>
      <c r="AY86">
        <v>1</v>
      </c>
    </row>
    <row r="87" spans="1:51" x14ac:dyDescent="0.2">
      <c r="A87" s="89" t="str">
        <f>E87&amp;"-"&amp;COUNTIF($E$11:E87,E87)</f>
        <v>CSC363-1</v>
      </c>
      <c r="B87" s="65" t="s">
        <v>700</v>
      </c>
      <c r="C87" s="66">
        <v>77</v>
      </c>
      <c r="D87" s="66">
        <v>2</v>
      </c>
      <c r="E87" s="66" t="s">
        <v>564</v>
      </c>
      <c r="F87" s="101" t="s">
        <v>531</v>
      </c>
      <c r="G87" s="66">
        <v>66.5</v>
      </c>
      <c r="H87" s="66">
        <v>4</v>
      </c>
      <c r="I87" s="66" t="s">
        <v>27</v>
      </c>
      <c r="J87" s="102">
        <v>3</v>
      </c>
      <c r="K87" s="93">
        <v>12</v>
      </c>
      <c r="L87" s="66" t="s">
        <v>213</v>
      </c>
      <c r="M87" s="48"/>
      <c r="N87" s="88">
        <v>110</v>
      </c>
      <c r="O87" s="103" t="s">
        <v>701</v>
      </c>
      <c r="P87" s="78" t="s">
        <v>702</v>
      </c>
      <c r="Q87" s="78"/>
      <c r="R87" s="79">
        <v>3</v>
      </c>
      <c r="S87" s="104" t="s">
        <v>34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454</v>
      </c>
      <c r="AC87" s="66" t="s">
        <v>27</v>
      </c>
      <c r="AD87" s="66" t="s">
        <v>213</v>
      </c>
      <c r="AE87" s="66" t="s">
        <v>564</v>
      </c>
      <c r="AF87" s="66" t="s">
        <v>531</v>
      </c>
      <c r="AK87" s="73"/>
      <c r="AL87" s="74"/>
      <c r="AY87">
        <v>1</v>
      </c>
    </row>
    <row r="88" spans="1:51" x14ac:dyDescent="0.2">
      <c r="A88" s="89" t="str">
        <f>E88&amp;"-"&amp;COUNTIF($E$11:E88,E88)</f>
        <v>CSC381-1</v>
      </c>
      <c r="B88" s="65" t="s">
        <v>703</v>
      </c>
      <c r="C88" s="66">
        <v>78</v>
      </c>
      <c r="D88" s="66">
        <v>3</v>
      </c>
      <c r="E88" s="66" t="s">
        <v>565</v>
      </c>
      <c r="F88" s="101" t="s">
        <v>566</v>
      </c>
      <c r="G88" s="66">
        <v>67</v>
      </c>
      <c r="H88" s="66">
        <v>3</v>
      </c>
      <c r="I88" s="66" t="s">
        <v>27</v>
      </c>
      <c r="J88" s="102">
        <v>3</v>
      </c>
      <c r="K88" s="93">
        <v>9</v>
      </c>
      <c r="L88" s="66" t="s">
        <v>213</v>
      </c>
      <c r="M88" s="48"/>
      <c r="N88" s="88">
        <v>111</v>
      </c>
      <c r="O88" s="103" t="s">
        <v>167</v>
      </c>
      <c r="P88" s="78" t="s">
        <v>582</v>
      </c>
      <c r="Q88" s="78"/>
      <c r="R88" s="79">
        <v>3</v>
      </c>
      <c r="S88" s="104" t="s">
        <v>34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594</v>
      </c>
      <c r="AC88" s="66" t="s">
        <v>27</v>
      </c>
      <c r="AD88" s="66" t="s">
        <v>213</v>
      </c>
      <c r="AE88" s="66" t="s">
        <v>565</v>
      </c>
      <c r="AF88" s="66" t="s">
        <v>566</v>
      </c>
      <c r="AK88" s="73"/>
      <c r="AL88" s="74"/>
      <c r="AY88">
        <v>1</v>
      </c>
    </row>
    <row r="89" spans="1:51" x14ac:dyDescent="0.2">
      <c r="A89" s="89" t="str">
        <f>E89&amp;"-"&amp;COUNTIF($E$11:E89,E89)</f>
        <v>CSC382-1</v>
      </c>
      <c r="B89" s="65" t="s">
        <v>704</v>
      </c>
      <c r="C89" s="66">
        <v>79</v>
      </c>
      <c r="D89" s="66">
        <v>4</v>
      </c>
      <c r="E89" s="66" t="s">
        <v>567</v>
      </c>
      <c r="F89" s="101" t="s">
        <v>568</v>
      </c>
      <c r="G89" s="66">
        <v>67.5</v>
      </c>
      <c r="H89" s="66">
        <v>3</v>
      </c>
      <c r="I89" s="66" t="s">
        <v>27</v>
      </c>
      <c r="J89" s="102">
        <v>3</v>
      </c>
      <c r="K89" s="93">
        <v>9</v>
      </c>
      <c r="L89" s="66" t="s">
        <v>213</v>
      </c>
      <c r="M89" s="48"/>
      <c r="N89" s="88">
        <v>112</v>
      </c>
      <c r="O89" s="103" t="s">
        <v>552</v>
      </c>
      <c r="P89" s="78" t="s">
        <v>644</v>
      </c>
      <c r="Q89" s="78"/>
      <c r="R89" s="79">
        <v>3</v>
      </c>
      <c r="S89" s="104" t="s">
        <v>12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598</v>
      </c>
      <c r="AC89" s="66" t="s">
        <v>27</v>
      </c>
      <c r="AD89" s="66" t="s">
        <v>213</v>
      </c>
      <c r="AE89" s="66" t="s">
        <v>567</v>
      </c>
      <c r="AF89" s="66" t="s">
        <v>568</v>
      </c>
      <c r="AK89" s="73"/>
      <c r="AL89" s="74"/>
      <c r="AY89">
        <v>1</v>
      </c>
    </row>
    <row r="90" spans="1:51" x14ac:dyDescent="0.2">
      <c r="A90" s="89" t="str">
        <f>E90&amp;"-"&amp;COUNTIF($E$11:E90,E90)</f>
        <v>CSC399-1</v>
      </c>
      <c r="B90" s="65" t="s">
        <v>705</v>
      </c>
      <c r="C90" s="66">
        <v>80</v>
      </c>
      <c r="D90" s="66">
        <v>5</v>
      </c>
      <c r="E90" s="66" t="s">
        <v>595</v>
      </c>
      <c r="F90" s="101" t="s">
        <v>596</v>
      </c>
      <c r="G90" s="66">
        <v>73</v>
      </c>
      <c r="H90" s="66">
        <v>3</v>
      </c>
      <c r="I90" s="66" t="s">
        <v>34</v>
      </c>
      <c r="J90" s="102">
        <v>3.3</v>
      </c>
      <c r="K90" s="93">
        <v>9.8999999999999986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448</v>
      </c>
      <c r="AC90" s="66" t="s">
        <v>34</v>
      </c>
      <c r="AD90" s="66" t="s">
        <v>213</v>
      </c>
      <c r="AE90" s="66" t="s">
        <v>595</v>
      </c>
      <c r="AF90" s="66" t="s">
        <v>596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--51</v>
      </c>
      <c r="B91" s="65" t="s">
        <v>706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--52</v>
      </c>
      <c r="B92" s="65" t="s">
        <v>707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--53</v>
      </c>
      <c r="B93" s="65" t="s">
        <v>708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--54</v>
      </c>
      <c r="B94" s="65" t="s">
        <v>709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--55</v>
      </c>
      <c r="B95" s="65" t="s">
        <v>710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--56</v>
      </c>
      <c r="B96" s="65" t="s">
        <v>711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--57</v>
      </c>
      <c r="B97" s="65" t="s">
        <v>712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--58</v>
      </c>
      <c r="B98" s="65" t="s">
        <v>713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22</v>
      </c>
      <c r="P98" s="114" t="s">
        <v>64</v>
      </c>
      <c r="Q98" s="115">
        <v>2.8583333333333334</v>
      </c>
      <c r="R98" s="113">
        <v>132</v>
      </c>
      <c r="S98" s="115">
        <v>3.1545454545454543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--59</v>
      </c>
      <c r="B99" s="65" t="s">
        <v>714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--60</v>
      </c>
      <c r="B100" s="65" t="s">
        <v>715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CMC101-1</v>
      </c>
      <c r="B101" s="65" t="s">
        <v>716</v>
      </c>
      <c r="C101" s="66">
        <v>91</v>
      </c>
      <c r="D101" s="66">
        <v>1</v>
      </c>
      <c r="E101" s="66" t="s">
        <v>509</v>
      </c>
      <c r="F101" s="101" t="s">
        <v>526</v>
      </c>
      <c r="G101" s="66">
        <v>71.5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450</v>
      </c>
      <c r="AC101" s="66" t="s">
        <v>34</v>
      </c>
      <c r="AD101" s="66" t="s">
        <v>435</v>
      </c>
      <c r="AE101" s="66" t="s">
        <v>509</v>
      </c>
      <c r="AF101" s="66" t="s">
        <v>526</v>
      </c>
      <c r="AL101" s="43"/>
      <c r="AY101">
        <v>1</v>
      </c>
    </row>
    <row r="102" spans="1:51" x14ac:dyDescent="0.2">
      <c r="A102" s="89" t="str">
        <f>E102&amp;"-"&amp;COUNTIF($E$11:E102,E102)</f>
        <v>PAKS101-1</v>
      </c>
      <c r="B102" s="65" t="s">
        <v>717</v>
      </c>
      <c r="C102" s="66">
        <v>92</v>
      </c>
      <c r="D102" s="66">
        <v>2</v>
      </c>
      <c r="E102" s="66" t="s">
        <v>569</v>
      </c>
      <c r="F102" s="101" t="s">
        <v>513</v>
      </c>
      <c r="G102" s="66">
        <v>70</v>
      </c>
      <c r="H102" s="66">
        <v>2</v>
      </c>
      <c r="I102" s="66" t="s">
        <v>23</v>
      </c>
      <c r="J102" s="102">
        <v>2.7</v>
      </c>
      <c r="K102" s="93">
        <v>5.4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718</v>
      </c>
      <c r="AC102" s="66" t="s">
        <v>23</v>
      </c>
      <c r="AD102" s="66" t="s">
        <v>435</v>
      </c>
      <c r="AE102" s="66" t="s">
        <v>569</v>
      </c>
      <c r="AF102" s="66" t="s">
        <v>513</v>
      </c>
      <c r="AL102" s="43"/>
      <c r="AY102">
        <v>1</v>
      </c>
    </row>
    <row r="103" spans="1:51" x14ac:dyDescent="0.2">
      <c r="A103" s="89" t="str">
        <f>E103&amp;"-"&amp;COUNTIF($E$11:E103,E103)</f>
        <v>CSC376 - I-1</v>
      </c>
      <c r="B103" s="65" t="s">
        <v>719</v>
      </c>
      <c r="C103" s="66">
        <v>93</v>
      </c>
      <c r="D103" s="66">
        <v>3</v>
      </c>
      <c r="E103" s="66" t="s">
        <v>570</v>
      </c>
      <c r="F103" s="101" t="s">
        <v>512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514</v>
      </c>
      <c r="AC103" s="66" t="s">
        <v>164</v>
      </c>
      <c r="AD103" s="66" t="s">
        <v>435</v>
      </c>
      <c r="AE103" s="66" t="s">
        <v>570</v>
      </c>
      <c r="AF103" s="66" t="s">
        <v>512</v>
      </c>
      <c r="AL103" s="43"/>
      <c r="AY103">
        <v>1</v>
      </c>
    </row>
    <row r="104" spans="1:51" x14ac:dyDescent="0.2">
      <c r="A104" s="89" t="str">
        <f>E104&amp;"-"&amp;COUNTIF($E$11:E104,E104)</f>
        <v>CSC320-1</v>
      </c>
      <c r="B104" s="65" t="s">
        <v>720</v>
      </c>
      <c r="C104" s="66">
        <v>94</v>
      </c>
      <c r="D104" s="66">
        <v>4</v>
      </c>
      <c r="E104" s="66" t="s">
        <v>571</v>
      </c>
      <c r="F104" s="101" t="s">
        <v>590</v>
      </c>
      <c r="G104" s="66">
        <v>45.5</v>
      </c>
      <c r="H104" s="66">
        <v>3</v>
      </c>
      <c r="I104" s="66" t="s">
        <v>9</v>
      </c>
      <c r="J104" s="102">
        <v>1.7</v>
      </c>
      <c r="K104" s="93">
        <v>5.0999999999999996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599</v>
      </c>
      <c r="AC104" s="66" t="s">
        <v>9</v>
      </c>
      <c r="AD104" s="66" t="s">
        <v>435</v>
      </c>
      <c r="AE104" s="66" t="s">
        <v>571</v>
      </c>
      <c r="AF104" s="66" t="s">
        <v>590</v>
      </c>
      <c r="AL104" s="43"/>
      <c r="AY104">
        <v>1</v>
      </c>
    </row>
    <row r="105" spans="1:51" x14ac:dyDescent="0.2">
      <c r="A105" s="89" t="str">
        <f>E105&amp;"-"&amp;COUNTIF($E$11:E105,E105)</f>
        <v>CSC368-1</v>
      </c>
      <c r="B105" s="65" t="s">
        <v>721</v>
      </c>
      <c r="C105" s="66">
        <v>95</v>
      </c>
      <c r="D105" s="66">
        <v>5</v>
      </c>
      <c r="E105" s="66" t="s">
        <v>529</v>
      </c>
      <c r="F105" s="101" t="s">
        <v>530</v>
      </c>
      <c r="G105" s="66">
        <v>57</v>
      </c>
      <c r="H105" s="66">
        <v>3</v>
      </c>
      <c r="I105" s="66" t="s">
        <v>15</v>
      </c>
      <c r="J105" s="102">
        <v>2.2999999999999998</v>
      </c>
      <c r="K105" s="93">
        <v>6.8999999999999995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722</v>
      </c>
      <c r="AC105" s="66" t="s">
        <v>15</v>
      </c>
      <c r="AD105" s="66" t="s">
        <v>435</v>
      </c>
      <c r="AE105" s="66" t="s">
        <v>529</v>
      </c>
      <c r="AF105" s="66" t="s">
        <v>530</v>
      </c>
      <c r="AL105" s="43"/>
      <c r="AY105">
        <v>1</v>
      </c>
    </row>
    <row r="106" spans="1:51" x14ac:dyDescent="0.2">
      <c r="A106" s="89" t="str">
        <f>E106&amp;"-"&amp;COUNTIF($E$11:E106,E106)</f>
        <v>CSC3910-1</v>
      </c>
      <c r="B106" s="65" t="s">
        <v>723</v>
      </c>
      <c r="C106" s="66">
        <v>96</v>
      </c>
      <c r="D106" s="66">
        <v>6</v>
      </c>
      <c r="E106" s="66" t="s">
        <v>572</v>
      </c>
      <c r="F106" s="101" t="s">
        <v>573</v>
      </c>
      <c r="G106" s="66">
        <v>72.25</v>
      </c>
      <c r="H106" s="66">
        <v>3</v>
      </c>
      <c r="I106" s="66" t="s">
        <v>52</v>
      </c>
      <c r="J106" s="102">
        <v>4</v>
      </c>
      <c r="K106" s="93">
        <v>12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459</v>
      </c>
      <c r="AC106" s="66" t="s">
        <v>52</v>
      </c>
      <c r="AD106" s="66" t="s">
        <v>435</v>
      </c>
      <c r="AE106" s="66" t="s">
        <v>572</v>
      </c>
      <c r="AF106" s="66" t="s">
        <v>573</v>
      </c>
      <c r="AL106" s="43"/>
      <c r="AY106">
        <v>1</v>
      </c>
    </row>
    <row r="107" spans="1:51" x14ac:dyDescent="0.2">
      <c r="A107" s="89" t="str">
        <f>E107&amp;"-"&amp;COUNTIF($E$11:E107,E107)</f>
        <v>--61</v>
      </c>
      <c r="B107" s="65" t="s">
        <v>724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--62</v>
      </c>
      <c r="B108" s="65" t="s">
        <v>725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--63</v>
      </c>
      <c r="B109" s="65" t="s">
        <v>726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--64</v>
      </c>
      <c r="B110" s="65" t="s">
        <v>727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--65</v>
      </c>
      <c r="B111" s="65" t="s">
        <v>728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--66</v>
      </c>
      <c r="B112" s="65" t="s">
        <v>729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--67</v>
      </c>
      <c r="B113" s="65" t="s">
        <v>730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--68</v>
      </c>
      <c r="B114" s="65" t="s">
        <v>731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--69</v>
      </c>
      <c r="B115" s="65" t="s">
        <v>732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APSY316-1</v>
      </c>
      <c r="B116" s="65" t="s">
        <v>733</v>
      </c>
      <c r="C116" s="66">
        <v>106</v>
      </c>
      <c r="D116" s="66">
        <v>1</v>
      </c>
      <c r="E116" s="66" t="s">
        <v>576</v>
      </c>
      <c r="F116" s="101" t="s">
        <v>577</v>
      </c>
      <c r="G116" s="66">
        <v>68.900000000000006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457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600</v>
      </c>
      <c r="AC116" s="66" t="s">
        <v>27</v>
      </c>
      <c r="AD116" s="66" t="s">
        <v>457</v>
      </c>
      <c r="AE116" s="66" t="s">
        <v>576</v>
      </c>
      <c r="AF116" s="66" t="s">
        <v>577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CSC344-1</v>
      </c>
      <c r="B117" s="65" t="s">
        <v>734</v>
      </c>
      <c r="C117" s="66">
        <v>107</v>
      </c>
      <c r="D117" s="66">
        <v>2</v>
      </c>
      <c r="E117" s="66" t="s">
        <v>578</v>
      </c>
      <c r="F117" s="101" t="s">
        <v>579</v>
      </c>
      <c r="G117" s="66">
        <v>66</v>
      </c>
      <c r="H117" s="66">
        <v>1</v>
      </c>
      <c r="I117" s="66" t="s">
        <v>35</v>
      </c>
      <c r="J117" s="102">
        <v>3.7</v>
      </c>
      <c r="K117" s="93">
        <v>3.7</v>
      </c>
      <c r="L117" s="66" t="s">
        <v>457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575</v>
      </c>
      <c r="AC117" s="66" t="s">
        <v>35</v>
      </c>
      <c r="AD117" s="66" t="s">
        <v>457</v>
      </c>
      <c r="AE117" s="66" t="s">
        <v>578</v>
      </c>
      <c r="AF117" s="66" t="s">
        <v>579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CSC374-1</v>
      </c>
      <c r="B118" s="65" t="s">
        <v>735</v>
      </c>
      <c r="C118" s="66">
        <v>108</v>
      </c>
      <c r="D118" s="66">
        <v>3</v>
      </c>
      <c r="E118" s="66" t="s">
        <v>580</v>
      </c>
      <c r="F118" s="101" t="s">
        <v>527</v>
      </c>
      <c r="G118" s="66">
        <v>74.5</v>
      </c>
      <c r="H118" s="66">
        <v>3</v>
      </c>
      <c r="I118" s="66" t="s">
        <v>35</v>
      </c>
      <c r="J118" s="102">
        <v>3.7</v>
      </c>
      <c r="K118" s="93">
        <v>11.100000000000001</v>
      </c>
      <c r="L118" s="66" t="s">
        <v>457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736</v>
      </c>
      <c r="AC118" s="66" t="s">
        <v>35</v>
      </c>
      <c r="AD118" s="66" t="s">
        <v>457</v>
      </c>
      <c r="AE118" s="66" t="s">
        <v>580</v>
      </c>
      <c r="AF118" s="66" t="s">
        <v>527</v>
      </c>
      <c r="AL118" s="43"/>
      <c r="AY118">
        <v>1</v>
      </c>
    </row>
    <row r="119" spans="1:51" x14ac:dyDescent="0.2">
      <c r="A119" s="89" t="str">
        <f>E119&amp;"-"&amp;COUNTIF($E$11:E119,E119)</f>
        <v>CSC376-1</v>
      </c>
      <c r="B119" s="65" t="s">
        <v>737</v>
      </c>
      <c r="C119" s="66">
        <v>109</v>
      </c>
      <c r="D119" s="66">
        <v>4</v>
      </c>
      <c r="E119" s="66" t="s">
        <v>581</v>
      </c>
      <c r="F119" s="101" t="s">
        <v>512</v>
      </c>
      <c r="G119" s="66">
        <v>152</v>
      </c>
      <c r="H119" s="66">
        <v>6</v>
      </c>
      <c r="I119" s="66" t="s">
        <v>34</v>
      </c>
      <c r="J119" s="102">
        <v>3.3</v>
      </c>
      <c r="K119" s="93">
        <v>19.799999999999997</v>
      </c>
      <c r="L119" s="66" t="s">
        <v>457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583</v>
      </c>
      <c r="AC119" s="66" t="s">
        <v>34</v>
      </c>
      <c r="AD119" s="66" t="s">
        <v>457</v>
      </c>
      <c r="AE119" s="66" t="s">
        <v>581</v>
      </c>
      <c r="AF119" s="66" t="s">
        <v>512</v>
      </c>
      <c r="AL119" s="43"/>
      <c r="AY119">
        <v>1</v>
      </c>
    </row>
    <row r="120" spans="1:51" x14ac:dyDescent="0.2">
      <c r="A120" s="89" t="str">
        <f>E120&amp;"-"&amp;COUNTIF($E$11:E120,E120)</f>
        <v>CSE6810-1</v>
      </c>
      <c r="B120" s="65" t="s">
        <v>738</v>
      </c>
      <c r="C120" s="66">
        <v>110</v>
      </c>
      <c r="D120" s="66">
        <v>5</v>
      </c>
      <c r="E120" s="66" t="s">
        <v>701</v>
      </c>
      <c r="F120" s="101" t="s">
        <v>702</v>
      </c>
      <c r="G120" s="66">
        <v>70.5</v>
      </c>
      <c r="H120" s="66">
        <v>3</v>
      </c>
      <c r="I120" s="66" t="s">
        <v>34</v>
      </c>
      <c r="J120" s="102">
        <v>3.3</v>
      </c>
      <c r="K120" s="93">
        <v>9.8999999999999986</v>
      </c>
      <c r="L120" s="66" t="s">
        <v>457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584</v>
      </c>
      <c r="AC120" s="66" t="s">
        <v>34</v>
      </c>
      <c r="AD120" s="66" t="s">
        <v>457</v>
      </c>
      <c r="AE120" s="66" t="s">
        <v>701</v>
      </c>
      <c r="AF120" s="66" t="s">
        <v>702</v>
      </c>
      <c r="AL120" s="43"/>
      <c r="AY120">
        <v>1</v>
      </c>
    </row>
    <row r="121" spans="1:51" x14ac:dyDescent="0.2">
      <c r="A121" s="89" t="str">
        <f>E121&amp;"-"&amp;COUNTIF($E$11:E121,E121)</f>
        <v>ISL101-1</v>
      </c>
      <c r="B121" s="65" t="s">
        <v>739</v>
      </c>
      <c r="C121" s="66">
        <v>111</v>
      </c>
      <c r="D121" s="66">
        <v>6</v>
      </c>
      <c r="E121" s="66" t="s">
        <v>167</v>
      </c>
      <c r="F121" s="101" t="s">
        <v>582</v>
      </c>
      <c r="G121" s="66">
        <v>72</v>
      </c>
      <c r="H121" s="66">
        <v>3</v>
      </c>
      <c r="I121" s="66" t="s">
        <v>34</v>
      </c>
      <c r="J121" s="102">
        <v>3.3</v>
      </c>
      <c r="K121" s="93">
        <v>9.8999999999999986</v>
      </c>
      <c r="L121" s="66" t="s">
        <v>457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585</v>
      </c>
      <c r="AC121" s="66" t="s">
        <v>34</v>
      </c>
      <c r="AD121" s="66" t="s">
        <v>457</v>
      </c>
      <c r="AE121" s="66" t="s">
        <v>167</v>
      </c>
      <c r="AF121" s="66" t="s">
        <v>582</v>
      </c>
      <c r="AL121" s="43"/>
      <c r="AY121">
        <v>1</v>
      </c>
    </row>
    <row r="122" spans="1:51" x14ac:dyDescent="0.2">
      <c r="A122" s="89" t="str">
        <f>E122&amp;"-"&amp;COUNTIF($E$11:E122,E122)</f>
        <v>MATH115-2</v>
      </c>
      <c r="B122" s="65" t="s">
        <v>740</v>
      </c>
      <c r="C122" s="66">
        <v>112</v>
      </c>
      <c r="D122" s="66">
        <v>7</v>
      </c>
      <c r="E122" s="66" t="s">
        <v>552</v>
      </c>
      <c r="F122" s="101" t="s">
        <v>644</v>
      </c>
      <c r="G122" s="66">
        <v>47.5</v>
      </c>
      <c r="H122" s="66">
        <v>3</v>
      </c>
      <c r="I122" s="66" t="s">
        <v>12</v>
      </c>
      <c r="J122" s="102">
        <v>2</v>
      </c>
      <c r="K122" s="93">
        <v>6</v>
      </c>
      <c r="L122" s="66" t="s">
        <v>457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741</v>
      </c>
      <c r="AC122" s="66" t="s">
        <v>12</v>
      </c>
      <c r="AD122" s="66" t="s">
        <v>457</v>
      </c>
      <c r="AE122" s="66" t="s">
        <v>552</v>
      </c>
      <c r="AF122" s="66" t="s">
        <v>644</v>
      </c>
      <c r="AL122" s="43"/>
      <c r="AY122">
        <v>1</v>
      </c>
    </row>
    <row r="123" spans="1:51" x14ac:dyDescent="0.2">
      <c r="A123" s="89" t="str">
        <f>E123&amp;"-"&amp;COUNTIF($E$11:E123,E123)</f>
        <v>--70</v>
      </c>
      <c r="B123" s="65" t="s">
        <v>742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457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457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--71</v>
      </c>
      <c r="B124" s="65" t="s">
        <v>743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457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457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--72</v>
      </c>
      <c r="B125" s="65" t="s">
        <v>744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457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457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--73</v>
      </c>
      <c r="B126" s="65" t="s">
        <v>745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457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457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--74</v>
      </c>
      <c r="B127" s="65" t="s">
        <v>746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457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457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--75</v>
      </c>
      <c r="B128" s="65" t="s">
        <v>747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457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457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--76</v>
      </c>
      <c r="B129" s="65" t="s">
        <v>748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457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457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--77</v>
      </c>
      <c r="B130" s="65" t="s">
        <v>749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457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457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--78</v>
      </c>
      <c r="B131" s="65" t="s">
        <v>750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--79</v>
      </c>
      <c r="B132" s="65" t="s">
        <v>751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--80</v>
      </c>
      <c r="B133" s="65" t="s">
        <v>752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--81</v>
      </c>
      <c r="B134" s="65" t="s">
        <v>753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--82</v>
      </c>
      <c r="B135" s="65" t="s">
        <v>754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--83</v>
      </c>
      <c r="B136" s="65" t="s">
        <v>755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--84</v>
      </c>
      <c r="B137" s="65" t="s">
        <v>756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--85</v>
      </c>
      <c r="B138" s="65" t="s">
        <v>757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--86</v>
      </c>
      <c r="B139" s="65" t="s">
        <v>758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--87</v>
      </c>
      <c r="B140" s="65" t="s">
        <v>759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--88</v>
      </c>
      <c r="B141" s="65" t="s">
        <v>760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--89</v>
      </c>
      <c r="B142" s="65" t="s">
        <v>761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--90</v>
      </c>
      <c r="B143" s="65" t="s">
        <v>762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--91</v>
      </c>
      <c r="B144" s="65" t="s">
        <v>763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--92</v>
      </c>
      <c r="B145" s="65" t="s">
        <v>764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--93</v>
      </c>
      <c r="B146" s="65" t="s">
        <v>765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--94</v>
      </c>
      <c r="B147" s="65" t="s">
        <v>766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--95</v>
      </c>
      <c r="B148" s="65" t="s">
        <v>767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--96</v>
      </c>
      <c r="B149" s="65" t="s">
        <v>768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--97</v>
      </c>
      <c r="B150" s="65" t="s">
        <v>769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--98</v>
      </c>
      <c r="B151" s="65" t="s">
        <v>770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--99</v>
      </c>
      <c r="B152" s="65" t="s">
        <v>771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--100</v>
      </c>
      <c r="B153" s="65" t="s">
        <v>772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--101</v>
      </c>
      <c r="B154" s="65" t="s">
        <v>773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--102</v>
      </c>
      <c r="B155" s="65" t="s">
        <v>774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--103</v>
      </c>
      <c r="B156" s="65" t="s">
        <v>775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--104</v>
      </c>
      <c r="B157" s="65" t="s">
        <v>776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--105</v>
      </c>
      <c r="B158" s="65" t="s">
        <v>777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--106</v>
      </c>
      <c r="B159" s="65" t="s">
        <v>778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--107</v>
      </c>
      <c r="B160" s="65" t="s">
        <v>779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--108</v>
      </c>
      <c r="B161" s="65" t="s">
        <v>780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--109</v>
      </c>
      <c r="B162" s="65" t="s">
        <v>781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--110</v>
      </c>
      <c r="B163" s="65" t="s">
        <v>782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--111</v>
      </c>
      <c r="B164" s="65" t="s">
        <v>783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--112</v>
      </c>
      <c r="B165" s="65" t="s">
        <v>784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--113</v>
      </c>
      <c r="B166" s="65" t="s">
        <v>785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--114</v>
      </c>
      <c r="B167" s="65" t="s">
        <v>786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--115</v>
      </c>
      <c r="B168" s="65" t="s">
        <v>787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--116</v>
      </c>
      <c r="B169" s="65" t="s">
        <v>788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--117</v>
      </c>
      <c r="B170" s="65" t="s">
        <v>789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--118</v>
      </c>
      <c r="B171" s="65" t="s">
        <v>790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--119</v>
      </c>
      <c r="B172" s="65" t="s">
        <v>791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--120</v>
      </c>
      <c r="B173" s="65" t="s">
        <v>792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--121</v>
      </c>
      <c r="B174" s="65" t="s">
        <v>793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325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--122</v>
      </c>
      <c r="B175" s="65" t="s">
        <v>794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326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--123</v>
      </c>
      <c r="B176" s="65" t="s">
        <v>795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327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--124</v>
      </c>
      <c r="B177" s="65" t="s">
        <v>796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328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--125</v>
      </c>
      <c r="B178" s="65" t="s">
        <v>797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329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--126</v>
      </c>
      <c r="B179" s="65" t="s">
        <v>798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330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--127</v>
      </c>
      <c r="B180" s="65" t="s">
        <v>799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331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--128</v>
      </c>
      <c r="B181" s="65" t="s">
        <v>800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332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--129</v>
      </c>
      <c r="B182" s="65" t="s">
        <v>801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333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--130</v>
      </c>
      <c r="B183" s="65" t="s">
        <v>802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334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--131</v>
      </c>
      <c r="B184" s="65" t="s">
        <v>803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335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--132</v>
      </c>
      <c r="B185" s="65" t="s">
        <v>804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336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--133</v>
      </c>
      <c r="B186" s="65" t="s">
        <v>805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337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--134</v>
      </c>
      <c r="B187" s="65" t="s">
        <v>806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338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--135</v>
      </c>
      <c r="B188" s="65" t="s">
        <v>807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339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--136</v>
      </c>
      <c r="B189" s="65" t="s">
        <v>808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340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--137</v>
      </c>
      <c r="B190" s="65" t="s">
        <v>809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341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--138</v>
      </c>
      <c r="B191" s="65" t="s">
        <v>810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342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--139</v>
      </c>
      <c r="B192" s="65" t="s">
        <v>811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343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--140</v>
      </c>
      <c r="B193" s="65" t="s">
        <v>812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344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--141</v>
      </c>
      <c r="B194" s="65" t="s">
        <v>813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345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--142</v>
      </c>
      <c r="B195" s="65" t="s">
        <v>814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346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--143</v>
      </c>
      <c r="B196" s="65" t="s">
        <v>815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347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--144</v>
      </c>
      <c r="B197" s="65" t="s">
        <v>816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348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--145</v>
      </c>
      <c r="B198" s="65" t="s">
        <v>817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349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--146</v>
      </c>
      <c r="B199" s="65" t="s">
        <v>818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350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--147</v>
      </c>
      <c r="B200" s="65" t="s">
        <v>819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351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--148</v>
      </c>
      <c r="B201" s="65" t="s">
        <v>820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352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--149</v>
      </c>
      <c r="B202" s="65" t="s">
        <v>821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353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--150</v>
      </c>
      <c r="B203" s="65" t="s">
        <v>822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354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--151</v>
      </c>
      <c r="B204" s="65" t="s">
        <v>823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355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--152</v>
      </c>
      <c r="B205" s="65" t="s">
        <v>824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356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--153</v>
      </c>
      <c r="B206" s="65" t="s">
        <v>825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357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--154</v>
      </c>
      <c r="B207" s="65" t="s">
        <v>826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358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--155</v>
      </c>
      <c r="B208" s="65" t="s">
        <v>827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359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--156</v>
      </c>
      <c r="B209" s="65" t="s">
        <v>828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360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--157</v>
      </c>
      <c r="B210" s="65" t="s">
        <v>829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361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--158</v>
      </c>
      <c r="B211" s="65" t="s">
        <v>830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362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--159</v>
      </c>
      <c r="B212" s="65" t="s">
        <v>831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363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--160</v>
      </c>
      <c r="B213" s="65" t="s">
        <v>832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364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--161</v>
      </c>
      <c r="B214" s="65" t="s">
        <v>833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365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--162</v>
      </c>
      <c r="B215" s="65" t="s">
        <v>834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366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--163</v>
      </c>
      <c r="B216" s="65" t="s">
        <v>835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367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--164</v>
      </c>
      <c r="B217" s="65" t="s">
        <v>836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368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--165</v>
      </c>
      <c r="B218" s="65" t="s">
        <v>837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369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--166</v>
      </c>
      <c r="B219" s="65" t="s">
        <v>838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370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--167</v>
      </c>
      <c r="B220" s="65" t="s">
        <v>839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371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--168</v>
      </c>
      <c r="B221" s="65" t="s">
        <v>840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372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--169</v>
      </c>
      <c r="B222" s="65" t="s">
        <v>841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373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--170</v>
      </c>
      <c r="B223" s="65" t="s">
        <v>842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374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--171</v>
      </c>
      <c r="B224" s="65" t="s">
        <v>843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375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--172</v>
      </c>
      <c r="B225" s="65" t="s">
        <v>844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376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--173</v>
      </c>
      <c r="B226" s="65" t="s">
        <v>845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377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--174</v>
      </c>
      <c r="B227" s="65" t="s">
        <v>846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378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--175</v>
      </c>
      <c r="B228" s="65" t="s">
        <v>847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379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--176</v>
      </c>
      <c r="B229" s="65" t="s">
        <v>848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380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--177</v>
      </c>
      <c r="B230" s="65" t="s">
        <v>849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381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--178</v>
      </c>
      <c r="B231" s="65" t="s">
        <v>850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382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--179</v>
      </c>
      <c r="B232" s="65" t="s">
        <v>851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383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--180</v>
      </c>
      <c r="B233" s="65" t="s">
        <v>852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384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--181</v>
      </c>
      <c r="B234" s="65" t="s">
        <v>853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385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--182</v>
      </c>
      <c r="B235" s="65" t="s">
        <v>854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386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--183</v>
      </c>
      <c r="B236" s="65" t="s">
        <v>855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387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--184</v>
      </c>
      <c r="B237" s="65" t="s">
        <v>856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388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--185</v>
      </c>
      <c r="B238" s="65" t="s">
        <v>857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389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--186</v>
      </c>
      <c r="B239" s="65" t="s">
        <v>858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390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--187</v>
      </c>
      <c r="B240" s="65" t="s">
        <v>859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391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--188</v>
      </c>
      <c r="B241" s="65" t="s">
        <v>860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392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--189</v>
      </c>
      <c r="B242" s="65" t="s">
        <v>861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393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--190</v>
      </c>
      <c r="B243" s="65" t="s">
        <v>862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394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--191</v>
      </c>
      <c r="B244" s="65" t="s">
        <v>863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395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--192</v>
      </c>
      <c r="B245" s="65" t="s">
        <v>864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396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--193</v>
      </c>
      <c r="B246" s="65" t="s">
        <v>865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397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--194</v>
      </c>
      <c r="B247" s="65" t="s">
        <v>866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398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--195</v>
      </c>
      <c r="B248" s="65" t="s">
        <v>867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399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--196</v>
      </c>
      <c r="B249" s="65" t="s">
        <v>868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400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--197</v>
      </c>
      <c r="B250" s="65" t="s">
        <v>869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401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--198</v>
      </c>
      <c r="B251" s="65" t="s">
        <v>870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402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--199</v>
      </c>
      <c r="B252" s="65" t="s">
        <v>871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403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--200</v>
      </c>
      <c r="B253" s="65" t="s">
        <v>872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404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--201</v>
      </c>
      <c r="B254" s="65" t="s">
        <v>873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405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--202</v>
      </c>
      <c r="B255" s="65" t="s">
        <v>874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406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--203</v>
      </c>
      <c r="B256" s="65" t="s">
        <v>875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407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--204</v>
      </c>
      <c r="B257" s="65" t="s">
        <v>876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408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--205</v>
      </c>
      <c r="B258" s="65" t="s">
        <v>877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409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--206</v>
      </c>
      <c r="B259" s="65" t="s">
        <v>878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410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--207</v>
      </c>
      <c r="B260" s="65" t="s">
        <v>879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411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--208</v>
      </c>
      <c r="B261" s="65" t="s">
        <v>880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412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--209</v>
      </c>
      <c r="B262" s="65" t="s">
        <v>881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413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--210</v>
      </c>
      <c r="B263" s="65" t="s">
        <v>882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414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--211</v>
      </c>
      <c r="B264" s="65" t="s">
        <v>883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415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--212</v>
      </c>
      <c r="B265" s="65" t="s">
        <v>884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416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--213</v>
      </c>
      <c r="B266" s="65" t="s">
        <v>885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417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--214</v>
      </c>
      <c r="B267" s="65" t="s">
        <v>886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418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--215</v>
      </c>
      <c r="B268" s="65" t="s">
        <v>887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419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--216</v>
      </c>
      <c r="B269" s="65" t="s">
        <v>888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420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--217</v>
      </c>
      <c r="B270" s="65" t="s">
        <v>889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421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--218</v>
      </c>
      <c r="B271" s="65" t="s">
        <v>890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422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--219</v>
      </c>
      <c r="B272" s="65" t="s">
        <v>891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423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--220</v>
      </c>
      <c r="B273" s="65" t="s">
        <v>892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424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--221</v>
      </c>
      <c r="B274" s="65" t="s">
        <v>893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425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--222</v>
      </c>
      <c r="B275" s="65" t="s">
        <v>894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426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--223</v>
      </c>
      <c r="B276" s="65" t="s">
        <v>895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427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--224</v>
      </c>
      <c r="B277" s="65" t="s">
        <v>896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428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--225</v>
      </c>
      <c r="B278" s="65" t="s">
        <v>897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431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--226</v>
      </c>
      <c r="B279" s="65" t="s">
        <v>898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432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--227</v>
      </c>
      <c r="B280" s="65" t="s">
        <v>899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515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2723.7999999999997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C10" zoomScale="145" zoomScaleNormal="140" zoomScaleSheetLayoutView="145" workbookViewId="0">
      <selection activeCell="EB71" sqref="EB71"/>
    </sheetView>
  </sheetViews>
  <sheetFormatPr defaultColWidth="8.85546875" defaultRowHeight="12.75" x14ac:dyDescent="0.2"/>
  <cols>
    <col min="1" max="1" width="4.42578125" style="282" customWidth="1"/>
    <col min="2" max="2" width="4.85546875" style="282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8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8" hidden="1" customWidth="1"/>
    <col min="33" max="35" width="4.7109375" style="199" hidden="1" customWidth="1"/>
    <col min="36" max="36" width="3.5703125" style="199" hidden="1" customWidth="1"/>
    <col min="37" max="37" width="0.85546875" style="199" hidden="1" customWidth="1"/>
    <col min="38" max="50" width="6.28515625" style="199" hidden="1" customWidth="1"/>
    <col min="51" max="51" width="8.140625" style="199" hidden="1" customWidth="1"/>
    <col min="52" max="52" width="3.7109375" style="199" hidden="1" customWidth="1"/>
    <col min="53" max="53" width="3.5703125" style="199" customWidth="1"/>
    <col min="54" max="54" width="2.5703125" style="80" customWidth="1"/>
    <col min="55" max="55" width="2.7109375" style="199" customWidth="1"/>
    <col min="56" max="56" width="2.5703125" style="199" customWidth="1"/>
    <col min="57" max="57" width="1.7109375" style="199" customWidth="1"/>
    <col min="58" max="58" width="3" style="199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82" customWidth="1"/>
    <col min="67" max="67" width="3" style="282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9" customWidth="1"/>
    <col min="78" max="78" width="2.5703125" style="199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5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5" hidden="1" customWidth="1"/>
    <col min="106" max="108" width="4.7109375" style="199" hidden="1" customWidth="1"/>
    <col min="109" max="109" width="3.5703125" style="199" hidden="1" customWidth="1"/>
    <col min="110" max="110" width="0.85546875" style="199" hidden="1" customWidth="1"/>
    <col min="111" max="124" width="6.28515625" style="199" hidden="1" customWidth="1"/>
    <col min="125" max="125" width="1.140625" style="199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8" customWidth="1"/>
    <col min="143" max="143" width="4.42578125" style="218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79" t="s">
        <v>0</v>
      </c>
      <c r="B1" s="521"/>
      <c r="C1" s="521"/>
      <c r="D1" s="480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0"/>
      <c r="BB1" s="79"/>
      <c r="BG1" s="201"/>
      <c r="BH1" s="202"/>
      <c r="BI1" s="522"/>
      <c r="BJ1" s="522"/>
      <c r="BK1" s="522"/>
      <c r="BL1" s="522"/>
      <c r="BM1" s="522"/>
      <c r="BN1" s="522"/>
      <c r="BO1" s="522"/>
      <c r="BP1" s="522"/>
      <c r="BQ1" s="522"/>
      <c r="BR1" s="522"/>
      <c r="BS1" s="203"/>
      <c r="BT1" s="203"/>
      <c r="BU1" s="204"/>
      <c r="BV1" s="201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13" t="s">
        <v>1</v>
      </c>
      <c r="DW1" s="513"/>
      <c r="DX1" s="513"/>
      <c r="DY1" s="513"/>
      <c r="DZ1" s="206" t="s">
        <v>2</v>
      </c>
      <c r="EA1" s="207">
        <v>0</v>
      </c>
      <c r="EB1" s="208"/>
      <c r="EL1" s="209"/>
      <c r="EM1" s="209"/>
      <c r="EN1" s="210"/>
      <c r="EO1" s="210"/>
      <c r="EP1" s="210"/>
      <c r="EQ1" s="210"/>
      <c r="ER1" s="210"/>
      <c r="ET1" s="211"/>
      <c r="EU1" s="211"/>
      <c r="EV1" s="211"/>
      <c r="EZ1" s="211"/>
      <c r="FA1" s="211"/>
    </row>
    <row r="2" spans="1:159" ht="16.5" customHeight="1" x14ac:dyDescent="0.2">
      <c r="A2" s="212" t="s">
        <v>3</v>
      </c>
      <c r="B2" s="212" t="s">
        <v>4</v>
      </c>
      <c r="C2" s="514" t="s">
        <v>5</v>
      </c>
      <c r="D2" s="515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79"/>
      <c r="AA2" s="79"/>
      <c r="AB2" s="79"/>
      <c r="AC2" s="79"/>
      <c r="AD2" s="79"/>
      <c r="AE2" s="79"/>
      <c r="BB2" s="79"/>
      <c r="BG2" s="214"/>
      <c r="BH2" s="202" t="s">
        <v>6</v>
      </c>
      <c r="BI2" s="516" t="s">
        <v>488</v>
      </c>
      <c r="BJ2" s="516"/>
      <c r="BK2" s="516"/>
      <c r="BL2" s="516"/>
      <c r="BM2" s="516"/>
      <c r="BN2" s="516"/>
      <c r="BO2" s="516"/>
      <c r="BP2" s="516"/>
      <c r="BQ2" s="516"/>
      <c r="BR2" s="516"/>
      <c r="BS2" s="215"/>
      <c r="BT2" s="215"/>
      <c r="BU2" s="215"/>
      <c r="BV2" s="214"/>
      <c r="BW2" s="213"/>
      <c r="BX2" s="213"/>
      <c r="CA2" s="213"/>
      <c r="CB2" s="79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79"/>
      <c r="CV2" s="79"/>
      <c r="CW2" s="79"/>
      <c r="CX2" s="79"/>
      <c r="CY2" s="79"/>
      <c r="CZ2" s="79"/>
      <c r="DV2" s="216" t="s">
        <v>3</v>
      </c>
      <c r="DW2" s="216" t="s">
        <v>4</v>
      </c>
      <c r="DX2" s="479" t="s">
        <v>5</v>
      </c>
      <c r="DY2" s="480"/>
      <c r="DZ2" s="206" t="s">
        <v>7</v>
      </c>
      <c r="EA2" s="207">
        <v>1</v>
      </c>
      <c r="EB2" s="217"/>
      <c r="EN2" s="219"/>
      <c r="EO2" s="219"/>
      <c r="EP2" s="219"/>
      <c r="EQ2" s="219"/>
      <c r="ER2" s="219"/>
      <c r="ET2" s="211"/>
      <c r="EU2" s="211"/>
      <c r="EV2" s="211"/>
      <c r="EZ2" s="211"/>
      <c r="FA2" s="211"/>
    </row>
    <row r="3" spans="1:159" ht="15.95" customHeight="1" x14ac:dyDescent="0.2">
      <c r="A3" s="220">
        <f>SUM(BL15:BL19)</f>
        <v>48.9</v>
      </c>
      <c r="B3" s="221">
        <f>SUM(BI15:BI19)</f>
        <v>16</v>
      </c>
      <c r="C3" s="222">
        <v>1</v>
      </c>
      <c r="D3" s="223" t="str">
        <f t="shared" ref="D3:D10" si="0">IFERROR(VLOOKUP(C3,$ER$62:$ES$331,2,0),"-")</f>
        <v>FALL 2020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5"/>
      <c r="AA3" s="225"/>
      <c r="AB3" s="225"/>
      <c r="AC3" s="225"/>
      <c r="AD3" s="225"/>
      <c r="AE3" s="225"/>
      <c r="BB3" s="225"/>
      <c r="BF3" s="518" t="s">
        <v>8</v>
      </c>
      <c r="BG3" s="518"/>
      <c r="BH3" s="518"/>
      <c r="BI3" s="518"/>
      <c r="BJ3" s="518"/>
      <c r="BK3" s="518"/>
      <c r="BL3" s="518"/>
      <c r="BM3" s="518"/>
      <c r="BN3" s="518"/>
      <c r="BO3" s="518"/>
      <c r="BP3" s="518"/>
      <c r="BQ3" s="518"/>
      <c r="BR3" s="518"/>
      <c r="BS3" s="518"/>
      <c r="BT3" s="518"/>
      <c r="BU3" s="518"/>
      <c r="BV3" s="518"/>
      <c r="BW3" s="226"/>
      <c r="BX3" s="224"/>
      <c r="CA3" s="224"/>
      <c r="CB3" s="225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5"/>
      <c r="CV3" s="225"/>
      <c r="CW3" s="225"/>
      <c r="CX3" s="225"/>
      <c r="CY3" s="225"/>
      <c r="CZ3" s="225"/>
      <c r="DV3" s="220">
        <f>+A3</f>
        <v>48.9</v>
      </c>
      <c r="DW3" s="221">
        <f>+B3</f>
        <v>16</v>
      </c>
      <c r="DX3" s="227">
        <f t="shared" ref="DX3:DY8" si="1">IFERROR((C3),"-")</f>
        <v>1</v>
      </c>
      <c r="DY3" s="228" t="str">
        <f t="shared" si="1"/>
        <v>FALL 2020</v>
      </c>
      <c r="DZ3" s="206" t="s">
        <v>9</v>
      </c>
      <c r="EA3" s="207">
        <v>1.7</v>
      </c>
      <c r="EB3" s="229"/>
      <c r="EJ3" s="144"/>
      <c r="EK3" s="144"/>
      <c r="EL3" s="144"/>
      <c r="EM3" s="144"/>
      <c r="ET3" s="211"/>
      <c r="EU3" s="211"/>
      <c r="EV3" s="211"/>
      <c r="EZ3" s="211"/>
      <c r="FA3" s="211"/>
    </row>
    <row r="4" spans="1:159" ht="14.1" customHeight="1" x14ac:dyDescent="0.2">
      <c r="A4" s="220">
        <f>SUM(BL22:BL26)</f>
        <v>42.6</v>
      </c>
      <c r="B4" s="221">
        <f>SUM(BI22:BI26)</f>
        <v>17</v>
      </c>
      <c r="C4" s="230">
        <v>2</v>
      </c>
      <c r="D4" s="223" t="str">
        <f t="shared" si="0"/>
        <v>SPRING 2021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AA4" s="224"/>
      <c r="AB4" s="224"/>
      <c r="AC4" s="224"/>
      <c r="AD4" s="224"/>
      <c r="AE4" s="224"/>
      <c r="BB4" s="224"/>
      <c r="BF4" s="517" t="s">
        <v>10</v>
      </c>
      <c r="BG4" s="517"/>
      <c r="BH4" s="542" t="str">
        <f>+INPUT!W6</f>
        <v>MUHAMMAD ASIF SALEEM</v>
      </c>
      <c r="BI4" s="542"/>
      <c r="BJ4" s="542"/>
      <c r="BK4" s="542"/>
      <c r="BL4" s="542"/>
      <c r="BM4" s="542"/>
      <c r="BN4" s="542"/>
      <c r="BO4" s="517" t="s">
        <v>11</v>
      </c>
      <c r="BP4" s="517"/>
      <c r="BQ4" s="517"/>
      <c r="BR4" s="517" t="str">
        <f>+INPUT!P8</f>
        <v>MUHAMMAD SALEEM</v>
      </c>
      <c r="BS4" s="517"/>
      <c r="BT4" s="517"/>
      <c r="BU4" s="517"/>
      <c r="BV4" s="517"/>
      <c r="BW4" s="226"/>
      <c r="BX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V4" s="224"/>
      <c r="CW4" s="224"/>
      <c r="CX4" s="224"/>
      <c r="CY4" s="224"/>
      <c r="CZ4" s="224"/>
      <c r="DV4" s="220">
        <f>+DV3+A4</f>
        <v>91.5</v>
      </c>
      <c r="DW4" s="220">
        <f t="shared" ref="DW4:DW8" si="2">+DW3+B4</f>
        <v>33</v>
      </c>
      <c r="DX4" s="227">
        <f t="shared" si="1"/>
        <v>2</v>
      </c>
      <c r="DY4" s="228" t="str">
        <f t="shared" si="1"/>
        <v>SPRING 2021</v>
      </c>
      <c r="DZ4" s="206" t="s">
        <v>12</v>
      </c>
      <c r="EA4" s="207">
        <v>2</v>
      </c>
      <c r="EB4" s="229"/>
      <c r="ET4" s="211"/>
      <c r="EU4" s="211"/>
      <c r="EV4" s="211"/>
      <c r="EZ4" s="211"/>
      <c r="FA4" s="211"/>
    </row>
    <row r="5" spans="1:159" ht="14.1" customHeight="1" x14ac:dyDescent="0.2">
      <c r="A5" s="220">
        <f>SUM(BL29:BL33)</f>
        <v>40.4</v>
      </c>
      <c r="B5" s="221">
        <f>SUM(BI29:BI33)</f>
        <v>17</v>
      </c>
      <c r="C5" s="230">
        <v>3</v>
      </c>
      <c r="D5" s="223" t="str">
        <f t="shared" si="0"/>
        <v>FALL 2021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Y5" s="224"/>
      <c r="AA5" s="224"/>
      <c r="AB5" s="224"/>
      <c r="AC5" s="224"/>
      <c r="AD5" s="224"/>
      <c r="AE5" s="224"/>
      <c r="BF5" s="517" t="s">
        <v>13</v>
      </c>
      <c r="BG5" s="517"/>
      <c r="BH5" s="542" t="str">
        <f>+INPUT!W8</f>
        <v>BACHELOR OF SCIENCE IN COMPUTER SCIENCES</v>
      </c>
      <c r="BI5" s="542"/>
      <c r="BJ5" s="542"/>
      <c r="BK5" s="542"/>
      <c r="BL5" s="542"/>
      <c r="BM5" s="542"/>
      <c r="BN5" s="542"/>
      <c r="BO5" s="517" t="s">
        <v>14</v>
      </c>
      <c r="BP5" s="517"/>
      <c r="BQ5" s="517"/>
      <c r="BR5" s="517" t="str">
        <f>+INPUT!W7</f>
        <v>24 NOVEMBER 2001</v>
      </c>
      <c r="BS5" s="517"/>
      <c r="BT5" s="517"/>
      <c r="BU5" s="517"/>
      <c r="BV5" s="517"/>
      <c r="BW5" s="226"/>
      <c r="BX5" s="224"/>
      <c r="CA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T5" s="224"/>
      <c r="CV5" s="224"/>
      <c r="CW5" s="224"/>
      <c r="CX5" s="224"/>
      <c r="CY5" s="224"/>
      <c r="CZ5" s="224"/>
      <c r="DV5" s="220">
        <f>+DV4+A5</f>
        <v>131.9</v>
      </c>
      <c r="DW5" s="220">
        <f t="shared" si="2"/>
        <v>50</v>
      </c>
      <c r="DX5" s="227">
        <f t="shared" si="1"/>
        <v>3</v>
      </c>
      <c r="DY5" s="228" t="str">
        <f t="shared" si="1"/>
        <v>FALL 2021</v>
      </c>
      <c r="DZ5" s="206" t="s">
        <v>15</v>
      </c>
      <c r="EA5" s="207">
        <v>2.2999999999999998</v>
      </c>
      <c r="EB5" s="229"/>
      <c r="ET5" s="211"/>
      <c r="EU5" s="211"/>
      <c r="EV5" s="211"/>
      <c r="EZ5" s="211"/>
      <c r="FA5" s="211"/>
    </row>
    <row r="6" spans="1:159" ht="14.1" customHeight="1" x14ac:dyDescent="0.2">
      <c r="A6" s="220">
        <f>SUM(BL36:BL40)</f>
        <v>49.000000000000007</v>
      </c>
      <c r="B6" s="221">
        <f>SUM(BI36:BI40)</f>
        <v>16</v>
      </c>
      <c r="C6" s="230">
        <v>4</v>
      </c>
      <c r="D6" s="223" t="str">
        <f t="shared" si="0"/>
        <v>SPRING 2022</v>
      </c>
      <c r="E6" s="224"/>
      <c r="F6" s="224"/>
      <c r="G6" s="224"/>
      <c r="H6" s="224"/>
      <c r="I6" s="224"/>
      <c r="J6" s="224"/>
      <c r="K6" s="492" t="s">
        <v>16</v>
      </c>
      <c r="L6" s="492" t="s">
        <v>17</v>
      </c>
      <c r="M6" s="496" t="s">
        <v>18</v>
      </c>
      <c r="N6" s="519" t="s">
        <v>19</v>
      </c>
      <c r="O6" s="233"/>
      <c r="P6" s="233"/>
      <c r="Q6" s="233"/>
      <c r="R6" s="233"/>
      <c r="S6" s="492" t="s">
        <v>20</v>
      </c>
      <c r="T6" s="234"/>
      <c r="U6" s="224"/>
      <c r="Y6" s="224"/>
      <c r="AA6" s="224"/>
      <c r="AB6" s="224"/>
      <c r="AC6" s="224"/>
      <c r="AD6" s="224"/>
      <c r="AE6" s="224"/>
      <c r="BF6" s="517" t="s">
        <v>21</v>
      </c>
      <c r="BG6" s="517"/>
      <c r="BH6" s="517" t="s">
        <v>525</v>
      </c>
      <c r="BI6" s="517"/>
      <c r="BJ6" s="517"/>
      <c r="BK6" s="517"/>
      <c r="BL6" s="517"/>
      <c r="BM6" s="517"/>
      <c r="BN6" s="517"/>
      <c r="BO6" s="517" t="s">
        <v>22</v>
      </c>
      <c r="BP6" s="517"/>
      <c r="BQ6" s="517"/>
      <c r="BR6" s="517" t="str">
        <f>+INPUT!P5</f>
        <v>BS-CSC-FA20-15019</v>
      </c>
      <c r="BS6" s="517"/>
      <c r="BT6" s="517"/>
      <c r="BU6" s="517"/>
      <c r="BV6" s="517"/>
      <c r="BW6" s="226"/>
      <c r="BX6" s="224"/>
      <c r="CA6" s="224"/>
      <c r="CC6" s="224"/>
      <c r="CD6" s="224"/>
      <c r="CE6" s="224"/>
      <c r="CF6" s="492" t="s">
        <v>16</v>
      </c>
      <c r="CG6" s="492" t="s">
        <v>17</v>
      </c>
      <c r="CH6" s="496" t="s">
        <v>18</v>
      </c>
      <c r="CI6" s="519" t="s">
        <v>19</v>
      </c>
      <c r="CJ6" s="233"/>
      <c r="CK6" s="233"/>
      <c r="CL6" s="233"/>
      <c r="CM6" s="233"/>
      <c r="CN6" s="492" t="s">
        <v>20</v>
      </c>
      <c r="CO6" s="234"/>
      <c r="CP6" s="224"/>
      <c r="CT6" s="224"/>
      <c r="CV6" s="224"/>
      <c r="CW6" s="224"/>
      <c r="CX6" s="224"/>
      <c r="CY6" s="224"/>
      <c r="CZ6" s="224"/>
      <c r="DV6" s="220">
        <f>+DV5+A6</f>
        <v>180.9</v>
      </c>
      <c r="DW6" s="220">
        <f t="shared" si="2"/>
        <v>66</v>
      </c>
      <c r="DX6" s="227">
        <f t="shared" si="1"/>
        <v>4</v>
      </c>
      <c r="DY6" s="228" t="str">
        <f t="shared" si="1"/>
        <v>SPRING 2022</v>
      </c>
      <c r="DZ6" s="206" t="s">
        <v>23</v>
      </c>
      <c r="EA6" s="207">
        <v>2.7</v>
      </c>
      <c r="EB6" s="229"/>
      <c r="ET6" s="211"/>
      <c r="EU6" s="211"/>
      <c r="EV6" s="211"/>
      <c r="EZ6" s="211"/>
      <c r="FA6" s="211"/>
    </row>
    <row r="7" spans="1:159" ht="14.1" customHeight="1" x14ac:dyDescent="0.2">
      <c r="A7" s="220">
        <f>SUM(BL43:BL47)</f>
        <v>39</v>
      </c>
      <c r="B7" s="221">
        <f>SUM(BI43:BI47)</f>
        <v>16</v>
      </c>
      <c r="C7" s="230">
        <v>5</v>
      </c>
      <c r="D7" s="223" t="str">
        <f t="shared" si="0"/>
        <v>FALL 2022</v>
      </c>
      <c r="E7" s="224"/>
      <c r="F7" s="224"/>
      <c r="G7" s="224"/>
      <c r="H7" s="224"/>
      <c r="I7" s="224"/>
      <c r="J7" s="224"/>
      <c r="K7" s="492"/>
      <c r="L7" s="492"/>
      <c r="M7" s="497"/>
      <c r="N7" s="519"/>
      <c r="O7" s="233"/>
      <c r="P7" s="233"/>
      <c r="Q7" s="233"/>
      <c r="R7" s="233"/>
      <c r="S7" s="492"/>
      <c r="T7" s="234"/>
      <c r="U7" s="224"/>
      <c r="Y7" s="224"/>
      <c r="Z7" s="236"/>
      <c r="AA7" s="237"/>
      <c r="AB7" s="224"/>
      <c r="AC7" s="224"/>
      <c r="AD7" s="224"/>
      <c r="AE7" s="224"/>
      <c r="BF7" s="516" t="s">
        <v>24</v>
      </c>
      <c r="BG7" s="516"/>
      <c r="BH7" s="517" t="str">
        <f>+INPUT!P7</f>
        <v>34502-8420975-1</v>
      </c>
      <c r="BI7" s="517"/>
      <c r="BJ7" s="517"/>
      <c r="BK7" s="517"/>
      <c r="BL7" s="517"/>
      <c r="BM7" s="517"/>
      <c r="BN7" s="517"/>
      <c r="BO7" s="517" t="s">
        <v>25</v>
      </c>
      <c r="BP7" s="517"/>
      <c r="BQ7" s="517"/>
      <c r="BR7" s="520" t="s">
        <v>26</v>
      </c>
      <c r="BS7" s="520"/>
      <c r="BT7" s="520"/>
      <c r="BU7" s="520"/>
      <c r="BV7" s="520"/>
      <c r="BW7" s="226"/>
      <c r="BX7" s="224"/>
      <c r="CA7" s="224"/>
      <c r="CC7" s="224"/>
      <c r="CD7" s="224"/>
      <c r="CE7" s="224"/>
      <c r="CF7" s="492"/>
      <c r="CG7" s="492"/>
      <c r="CH7" s="497"/>
      <c r="CI7" s="519"/>
      <c r="CJ7" s="233"/>
      <c r="CK7" s="233"/>
      <c r="CL7" s="233"/>
      <c r="CM7" s="233"/>
      <c r="CN7" s="492"/>
      <c r="CO7" s="234"/>
      <c r="CP7" s="224"/>
      <c r="CT7" s="224"/>
      <c r="CU7" s="238"/>
      <c r="CV7" s="237"/>
      <c r="CW7" s="224"/>
      <c r="CX7" s="224"/>
      <c r="CY7" s="224"/>
      <c r="CZ7" s="224"/>
      <c r="DV7" s="220">
        <f>+DV6+A7</f>
        <v>219.9</v>
      </c>
      <c r="DW7" s="220">
        <f t="shared" si="2"/>
        <v>82</v>
      </c>
      <c r="DX7" s="227">
        <f t="shared" si="1"/>
        <v>5</v>
      </c>
      <c r="DY7" s="228" t="str">
        <f t="shared" si="1"/>
        <v>FALL 2022</v>
      </c>
      <c r="DZ7" s="206" t="s">
        <v>27</v>
      </c>
      <c r="EA7" s="207">
        <v>3</v>
      </c>
      <c r="EB7" s="208"/>
      <c r="ET7" s="211"/>
      <c r="EU7" s="211"/>
      <c r="EV7" s="211"/>
      <c r="EZ7" s="211"/>
      <c r="FA7" s="211"/>
    </row>
    <row r="8" spans="1:159" ht="20.25" customHeight="1" x14ac:dyDescent="0.2">
      <c r="A8" s="220">
        <f>SUM(BV15:BV19)</f>
        <v>54.699999999999996</v>
      </c>
      <c r="B8" s="220">
        <f>SUM(BS15:BS19)</f>
        <v>17</v>
      </c>
      <c r="C8" s="230">
        <v>6</v>
      </c>
      <c r="D8" s="223" t="str">
        <f t="shared" si="0"/>
        <v>SPRING 2023</v>
      </c>
      <c r="E8" s="224"/>
      <c r="F8" s="224"/>
      <c r="G8" s="224"/>
      <c r="H8" s="224"/>
      <c r="I8" s="224"/>
      <c r="J8" s="224"/>
      <c r="K8" s="492"/>
      <c r="L8" s="492"/>
      <c r="M8" s="498"/>
      <c r="N8" s="519"/>
      <c r="O8" s="233" t="s">
        <v>28</v>
      </c>
      <c r="P8" s="233" t="s">
        <v>29</v>
      </c>
      <c r="Q8" s="233" t="s">
        <v>30</v>
      </c>
      <c r="R8" s="233" t="s">
        <v>31</v>
      </c>
      <c r="S8" s="492"/>
      <c r="T8" s="234"/>
      <c r="U8" s="240"/>
      <c r="V8" s="240"/>
      <c r="W8" s="240"/>
      <c r="X8" s="240"/>
      <c r="Y8" s="240"/>
      <c r="AA8" s="240"/>
      <c r="AB8" s="240"/>
      <c r="AC8" s="240"/>
      <c r="AD8" s="240"/>
      <c r="AE8" s="240"/>
      <c r="AG8" s="240"/>
      <c r="AH8" s="240"/>
      <c r="AI8" s="240"/>
      <c r="AJ8" s="241"/>
      <c r="AK8" s="241"/>
      <c r="BB8" s="242" t="s">
        <v>32</v>
      </c>
      <c r="BC8" s="241"/>
      <c r="BD8" s="242" t="s">
        <v>33</v>
      </c>
      <c r="BF8" s="458" t="s">
        <v>587</v>
      </c>
      <c r="BG8" s="458"/>
      <c r="BH8" s="458"/>
      <c r="BI8" s="458"/>
      <c r="BJ8" s="458"/>
      <c r="BK8" s="458"/>
      <c r="BL8" s="458"/>
      <c r="BM8" s="458"/>
      <c r="BN8" s="458"/>
      <c r="BO8" s="458"/>
      <c r="BP8" s="458"/>
      <c r="BQ8" s="458"/>
      <c r="BR8" s="458"/>
      <c r="BS8" s="458"/>
      <c r="BT8" s="243"/>
      <c r="BU8" s="243"/>
      <c r="BV8" s="243"/>
      <c r="BW8" s="226"/>
      <c r="BX8" s="224"/>
      <c r="BY8" s="241"/>
      <c r="BZ8" s="242" t="s">
        <v>33</v>
      </c>
      <c r="CA8" s="224"/>
      <c r="CB8" s="242" t="s">
        <v>32</v>
      </c>
      <c r="CC8" s="224"/>
      <c r="CD8" s="224"/>
      <c r="CE8" s="224"/>
      <c r="CF8" s="492"/>
      <c r="CG8" s="492"/>
      <c r="CH8" s="498"/>
      <c r="CI8" s="519"/>
      <c r="CJ8" s="233" t="s">
        <v>28</v>
      </c>
      <c r="CK8" s="233" t="s">
        <v>29</v>
      </c>
      <c r="CL8" s="233" t="s">
        <v>30</v>
      </c>
      <c r="CM8" s="233" t="s">
        <v>31</v>
      </c>
      <c r="CN8" s="492"/>
      <c r="CO8" s="234"/>
      <c r="CP8" s="240"/>
      <c r="CQ8" s="240"/>
      <c r="CR8" s="240"/>
      <c r="CS8" s="240"/>
      <c r="CT8" s="240"/>
      <c r="CV8" s="240"/>
      <c r="CW8" s="240"/>
      <c r="CX8" s="240"/>
      <c r="CY8" s="240"/>
      <c r="CZ8" s="240"/>
      <c r="DB8" s="240"/>
      <c r="DC8" s="240"/>
      <c r="DD8" s="240"/>
      <c r="DE8" s="241"/>
      <c r="DF8" s="241"/>
      <c r="DV8" s="220">
        <f>+DV7+A8</f>
        <v>274.60000000000002</v>
      </c>
      <c r="DW8" s="220">
        <f t="shared" si="2"/>
        <v>99</v>
      </c>
      <c r="DX8" s="227">
        <f t="shared" si="1"/>
        <v>6</v>
      </c>
      <c r="DY8" s="244" t="str">
        <f t="shared" si="1"/>
        <v>SPRING 2023</v>
      </c>
      <c r="DZ8" s="206" t="s">
        <v>34</v>
      </c>
      <c r="EA8" s="207">
        <v>3.3</v>
      </c>
      <c r="EB8" s="208"/>
      <c r="ET8" s="211"/>
      <c r="EU8" s="211"/>
      <c r="EV8" s="211"/>
      <c r="EZ8" s="211"/>
      <c r="FA8" s="211"/>
    </row>
    <row r="9" spans="1:159" ht="2.25" customHeight="1" x14ac:dyDescent="0.2">
      <c r="A9" s="245"/>
      <c r="B9" s="245"/>
      <c r="C9" s="246"/>
      <c r="D9" s="223"/>
      <c r="BF9" s="247"/>
      <c r="BG9" s="248"/>
      <c r="BH9" s="249"/>
      <c r="BI9" s="248"/>
      <c r="BJ9" s="248"/>
      <c r="BK9" s="248"/>
      <c r="BL9" s="248"/>
      <c r="BM9" s="248"/>
      <c r="BN9" s="245"/>
      <c r="BO9" s="245"/>
      <c r="BP9" s="248"/>
      <c r="BQ9" s="248"/>
      <c r="BR9" s="249"/>
      <c r="BS9" s="248"/>
      <c r="BT9" s="248"/>
      <c r="BU9" s="248"/>
      <c r="BV9" s="248"/>
      <c r="BW9" s="250"/>
      <c r="DV9" s="246"/>
      <c r="DW9" s="246"/>
      <c r="DX9" s="246"/>
      <c r="DY9" s="246"/>
      <c r="DZ9" s="206" t="s">
        <v>35</v>
      </c>
      <c r="EA9" s="207">
        <v>3.7</v>
      </c>
      <c r="EB9" s="208"/>
      <c r="ET9" s="211"/>
      <c r="EU9" s="211"/>
      <c r="EV9" s="211"/>
      <c r="EZ9" s="211"/>
      <c r="FA9" s="211"/>
    </row>
    <row r="10" spans="1:159" ht="7.5" customHeight="1" thickBot="1" x14ac:dyDescent="0.25">
      <c r="A10" s="499">
        <f>SUM(BV22:BV26)</f>
        <v>42.3</v>
      </c>
      <c r="B10" s="499">
        <f>SUM(BS22:BS26)</f>
        <v>14</v>
      </c>
      <c r="C10" s="523">
        <v>7</v>
      </c>
      <c r="D10" s="524" t="str">
        <f t="shared" si="0"/>
        <v>FALL 2023</v>
      </c>
      <c r="E10" s="224"/>
      <c r="F10" s="224"/>
      <c r="G10" s="224"/>
      <c r="H10" s="224"/>
      <c r="I10" s="224"/>
      <c r="J10" s="224"/>
      <c r="K10" s="507" t="s">
        <v>36</v>
      </c>
      <c r="L10" s="507"/>
      <c r="M10" s="507"/>
      <c r="N10" s="507"/>
      <c r="O10" s="507"/>
      <c r="P10" s="507"/>
      <c r="Q10" s="507"/>
      <c r="R10" s="507"/>
      <c r="S10" s="507"/>
      <c r="T10" s="251"/>
      <c r="U10" s="508" t="s">
        <v>37</v>
      </c>
      <c r="V10" s="508" t="s">
        <v>38</v>
      </c>
      <c r="W10" s="252"/>
      <c r="X10" s="508" t="s">
        <v>39</v>
      </c>
      <c r="Y10" s="224"/>
      <c r="Z10" s="501" t="s">
        <v>40</v>
      </c>
      <c r="AA10" s="501"/>
      <c r="AB10" s="501"/>
      <c r="AC10" s="501"/>
      <c r="AD10" s="501"/>
      <c r="AE10" s="224"/>
      <c r="AF10" s="501" t="s">
        <v>41</v>
      </c>
      <c r="AG10" s="501"/>
      <c r="AH10" s="501"/>
      <c r="AI10" s="501"/>
      <c r="AJ10" s="501"/>
      <c r="AK10" s="237"/>
      <c r="AL10" s="492" t="s">
        <v>33</v>
      </c>
      <c r="AM10" s="231"/>
      <c r="AN10" s="492" t="s">
        <v>32</v>
      </c>
      <c r="AO10" s="492" t="s">
        <v>32</v>
      </c>
      <c r="AP10" s="492" t="s">
        <v>32</v>
      </c>
      <c r="AQ10" s="492" t="s">
        <v>42</v>
      </c>
      <c r="AR10" s="492" t="s">
        <v>42</v>
      </c>
      <c r="AS10" s="492" t="s">
        <v>42</v>
      </c>
      <c r="AT10" s="492" t="s">
        <v>43</v>
      </c>
      <c r="AU10" s="496" t="s">
        <v>44</v>
      </c>
      <c r="AV10" s="496" t="s">
        <v>45</v>
      </c>
      <c r="AW10" s="232"/>
      <c r="AX10" s="232"/>
      <c r="AY10" s="232"/>
      <c r="AZ10" s="535" t="s">
        <v>46</v>
      </c>
      <c r="BA10" s="235"/>
      <c r="BB10" s="538"/>
      <c r="BC10" s="505"/>
      <c r="BD10" s="505"/>
      <c r="BE10" s="234"/>
      <c r="BF10" s="526" t="s">
        <v>47</v>
      </c>
      <c r="BG10" s="528"/>
      <c r="BH10" s="502" t="s">
        <v>48</v>
      </c>
      <c r="BI10" s="502" t="s">
        <v>49</v>
      </c>
      <c r="BJ10" s="494" t="s">
        <v>50</v>
      </c>
      <c r="BK10" s="495"/>
      <c r="BL10" s="502" t="s">
        <v>51</v>
      </c>
      <c r="BM10" s="526"/>
      <c r="BN10" s="528"/>
      <c r="BO10" s="526" t="s">
        <v>47</v>
      </c>
      <c r="BP10" s="527"/>
      <c r="BQ10" s="528"/>
      <c r="BR10" s="502" t="s">
        <v>48</v>
      </c>
      <c r="BS10" s="502" t="s">
        <v>49</v>
      </c>
      <c r="BT10" s="494" t="s">
        <v>50</v>
      </c>
      <c r="BU10" s="495"/>
      <c r="BV10" s="502" t="s">
        <v>51</v>
      </c>
      <c r="BW10" s="226"/>
      <c r="BX10" s="224"/>
      <c r="BY10" s="237"/>
      <c r="BZ10" s="505"/>
      <c r="CA10" s="505"/>
      <c r="CB10" s="505"/>
      <c r="CC10" s="235"/>
      <c r="CD10" s="506" t="s">
        <v>46</v>
      </c>
      <c r="CE10" s="224"/>
      <c r="CF10" s="507" t="s">
        <v>36</v>
      </c>
      <c r="CG10" s="507"/>
      <c r="CH10" s="507"/>
      <c r="CI10" s="507"/>
      <c r="CJ10" s="507"/>
      <c r="CK10" s="507"/>
      <c r="CL10" s="507"/>
      <c r="CM10" s="507"/>
      <c r="CN10" s="507"/>
      <c r="CO10" s="251"/>
      <c r="CP10" s="508" t="s">
        <v>37</v>
      </c>
      <c r="CQ10" s="508" t="s">
        <v>38</v>
      </c>
      <c r="CR10" s="252"/>
      <c r="CS10" s="508" t="s">
        <v>39</v>
      </c>
      <c r="CT10" s="224"/>
      <c r="CU10" s="501" t="s">
        <v>40</v>
      </c>
      <c r="CV10" s="501"/>
      <c r="CW10" s="501"/>
      <c r="CX10" s="501"/>
      <c r="CY10" s="501"/>
      <c r="CZ10" s="224"/>
      <c r="DA10" s="501" t="s">
        <v>41</v>
      </c>
      <c r="DB10" s="501"/>
      <c r="DC10" s="501"/>
      <c r="DD10" s="501"/>
      <c r="DE10" s="501"/>
      <c r="DF10" s="237"/>
      <c r="DG10" s="492" t="s">
        <v>33</v>
      </c>
      <c r="DH10" s="231"/>
      <c r="DI10" s="492" t="s">
        <v>32</v>
      </c>
      <c r="DJ10" s="492" t="s">
        <v>32</v>
      </c>
      <c r="DK10" s="492" t="s">
        <v>32</v>
      </c>
      <c r="DL10" s="492" t="s">
        <v>42</v>
      </c>
      <c r="DM10" s="492" t="s">
        <v>42</v>
      </c>
      <c r="DN10" s="492" t="s">
        <v>42</v>
      </c>
      <c r="DO10" s="492" t="s">
        <v>43</v>
      </c>
      <c r="DP10" s="496" t="s">
        <v>44</v>
      </c>
      <c r="DQ10" s="496" t="s">
        <v>45</v>
      </c>
      <c r="DR10" s="232"/>
      <c r="DS10" s="232"/>
      <c r="DT10" s="232"/>
      <c r="DU10" s="234"/>
      <c r="DV10" s="499">
        <f>+DV8+A10</f>
        <v>316.90000000000003</v>
      </c>
      <c r="DW10" s="499">
        <f>+DW8+B10</f>
        <v>113</v>
      </c>
      <c r="DX10" s="500">
        <f>IFERROR((C10),"-")</f>
        <v>7</v>
      </c>
      <c r="DY10" s="493" t="str">
        <f>IFERROR((D10),"-")</f>
        <v>FALL 2023</v>
      </c>
      <c r="DZ10" s="206" t="s">
        <v>52</v>
      </c>
      <c r="EA10" s="207">
        <v>4</v>
      </c>
      <c r="EB10" s="208"/>
      <c r="ET10" s="211"/>
      <c r="EU10" s="211"/>
      <c r="EV10" s="211"/>
      <c r="EZ10" s="211"/>
      <c r="FA10" s="211"/>
    </row>
    <row r="11" spans="1:159" ht="9" customHeight="1" x14ac:dyDescent="0.2">
      <c r="A11" s="499"/>
      <c r="B11" s="499"/>
      <c r="C11" s="523"/>
      <c r="D11" s="525"/>
      <c r="E11" s="224"/>
      <c r="F11" s="224"/>
      <c r="G11" s="254" t="s">
        <v>53</v>
      </c>
      <c r="H11" s="224"/>
      <c r="I11" s="254" t="s">
        <v>54</v>
      </c>
      <c r="J11" s="224"/>
      <c r="K11" s="507"/>
      <c r="L11" s="507"/>
      <c r="M11" s="507"/>
      <c r="N11" s="507"/>
      <c r="O11" s="507"/>
      <c r="P11" s="507"/>
      <c r="Q11" s="507"/>
      <c r="R11" s="507"/>
      <c r="S11" s="507"/>
      <c r="T11" s="251"/>
      <c r="U11" s="508"/>
      <c r="V11" s="508"/>
      <c r="W11" s="252"/>
      <c r="X11" s="508"/>
      <c r="Y11" s="224"/>
      <c r="Z11" s="501"/>
      <c r="AA11" s="501"/>
      <c r="AB11" s="501"/>
      <c r="AC11" s="501"/>
      <c r="AD11" s="501"/>
      <c r="AE11" s="224"/>
      <c r="AF11" s="501"/>
      <c r="AG11" s="501"/>
      <c r="AH11" s="501"/>
      <c r="AI11" s="501"/>
      <c r="AJ11" s="501"/>
      <c r="AK11" s="237"/>
      <c r="AL11" s="492"/>
      <c r="AM11" s="231"/>
      <c r="AN11" s="492"/>
      <c r="AO11" s="492"/>
      <c r="AP11" s="492"/>
      <c r="AQ11" s="492"/>
      <c r="AR11" s="492"/>
      <c r="AS11" s="492"/>
      <c r="AT11" s="492"/>
      <c r="AU11" s="497"/>
      <c r="AV11" s="497"/>
      <c r="AW11" s="235"/>
      <c r="AX11" s="235"/>
      <c r="AY11" s="235"/>
      <c r="AZ11" s="536"/>
      <c r="BA11" s="235"/>
      <c r="BB11" s="538"/>
      <c r="BC11" s="505"/>
      <c r="BD11" s="505"/>
      <c r="BE11" s="234"/>
      <c r="BF11" s="529"/>
      <c r="BG11" s="531"/>
      <c r="BH11" s="503"/>
      <c r="BI11" s="503"/>
      <c r="BJ11" s="494" t="s">
        <v>55</v>
      </c>
      <c r="BK11" s="495"/>
      <c r="BL11" s="503"/>
      <c r="BM11" s="529"/>
      <c r="BN11" s="531"/>
      <c r="BO11" s="529"/>
      <c r="BP11" s="530"/>
      <c r="BQ11" s="531"/>
      <c r="BR11" s="503"/>
      <c r="BS11" s="503"/>
      <c r="BT11" s="494" t="s">
        <v>55</v>
      </c>
      <c r="BU11" s="495"/>
      <c r="BV11" s="503"/>
      <c r="BW11" s="226"/>
      <c r="BX11" s="224"/>
      <c r="BY11" s="237"/>
      <c r="BZ11" s="505"/>
      <c r="CA11" s="505"/>
      <c r="CB11" s="505"/>
      <c r="CC11" s="235"/>
      <c r="CD11" s="506"/>
      <c r="CE11" s="224"/>
      <c r="CF11" s="507"/>
      <c r="CG11" s="507"/>
      <c r="CH11" s="507"/>
      <c r="CI11" s="507"/>
      <c r="CJ11" s="507"/>
      <c r="CK11" s="507"/>
      <c r="CL11" s="507"/>
      <c r="CM11" s="507"/>
      <c r="CN11" s="507"/>
      <c r="CO11" s="251"/>
      <c r="CP11" s="508"/>
      <c r="CQ11" s="508"/>
      <c r="CR11" s="252"/>
      <c r="CS11" s="508"/>
      <c r="CT11" s="224"/>
      <c r="CU11" s="501"/>
      <c r="CV11" s="501"/>
      <c r="CW11" s="501"/>
      <c r="CX11" s="501"/>
      <c r="CY11" s="501"/>
      <c r="CZ11" s="224"/>
      <c r="DA11" s="501"/>
      <c r="DB11" s="501"/>
      <c r="DC11" s="501"/>
      <c r="DD11" s="501"/>
      <c r="DE11" s="501"/>
      <c r="DF11" s="237"/>
      <c r="DG11" s="492"/>
      <c r="DH11" s="231"/>
      <c r="DI11" s="492"/>
      <c r="DJ11" s="492"/>
      <c r="DK11" s="492"/>
      <c r="DL11" s="492"/>
      <c r="DM11" s="492"/>
      <c r="DN11" s="492"/>
      <c r="DO11" s="492"/>
      <c r="DP11" s="497"/>
      <c r="DQ11" s="497"/>
      <c r="DR11" s="235"/>
      <c r="DS11" s="235"/>
      <c r="DT11" s="235"/>
      <c r="DU11" s="234"/>
      <c r="DV11" s="499"/>
      <c r="DW11" s="499"/>
      <c r="DX11" s="500"/>
      <c r="DY11" s="493"/>
      <c r="DZ11" s="206"/>
      <c r="EA11" s="207"/>
      <c r="EB11" s="208"/>
      <c r="ET11" s="211"/>
      <c r="EU11" s="452" t="s">
        <v>498</v>
      </c>
      <c r="EV11" s="453"/>
      <c r="EW11" s="453"/>
      <c r="EX11" s="454"/>
      <c r="EZ11" s="452" t="s">
        <v>499</v>
      </c>
      <c r="FA11" s="453"/>
      <c r="FB11" s="453"/>
      <c r="FC11" s="454"/>
    </row>
    <row r="12" spans="1:159" ht="9" customHeight="1" thickBot="1" x14ac:dyDescent="0.25">
      <c r="A12" s="257"/>
      <c r="B12" s="257"/>
      <c r="C12" s="258"/>
      <c r="D12" s="259"/>
      <c r="E12" s="224"/>
      <c r="F12" s="224"/>
      <c r="G12" s="242" t="s">
        <v>56</v>
      </c>
      <c r="H12" s="242">
        <v>5</v>
      </c>
      <c r="I12" s="237" t="s">
        <v>56</v>
      </c>
      <c r="J12" s="224"/>
      <c r="K12" s="507"/>
      <c r="L12" s="507"/>
      <c r="M12" s="507"/>
      <c r="N12" s="507"/>
      <c r="O12" s="507"/>
      <c r="P12" s="507"/>
      <c r="Q12" s="507"/>
      <c r="R12" s="507"/>
      <c r="S12" s="507"/>
      <c r="T12" s="251"/>
      <c r="U12" s="508"/>
      <c r="V12" s="508"/>
      <c r="W12" s="252"/>
      <c r="X12" s="508"/>
      <c r="Y12" s="237"/>
      <c r="Z12" s="492" t="s">
        <v>47</v>
      </c>
      <c r="AA12" s="501" t="s">
        <v>57</v>
      </c>
      <c r="AB12" s="501" t="s">
        <v>50</v>
      </c>
      <c r="AC12" s="501" t="s">
        <v>51</v>
      </c>
      <c r="AD12" s="501" t="s">
        <v>49</v>
      </c>
      <c r="AE12" s="237"/>
      <c r="AF12" s="492" t="s">
        <v>47</v>
      </c>
      <c r="AG12" s="510" t="s">
        <v>57</v>
      </c>
      <c r="AH12" s="510" t="s">
        <v>50</v>
      </c>
      <c r="AI12" s="510" t="s">
        <v>51</v>
      </c>
      <c r="AJ12" s="510" t="s">
        <v>49</v>
      </c>
      <c r="AK12" s="237"/>
      <c r="AL12" s="492"/>
      <c r="AM12" s="231"/>
      <c r="AN12" s="492"/>
      <c r="AO12" s="492"/>
      <c r="AP12" s="492"/>
      <c r="AQ12" s="492"/>
      <c r="AR12" s="492"/>
      <c r="AS12" s="492"/>
      <c r="AT12" s="492"/>
      <c r="AU12" s="497"/>
      <c r="AV12" s="497"/>
      <c r="AW12" s="235"/>
      <c r="AX12" s="235"/>
      <c r="AY12" s="235"/>
      <c r="AZ12" s="536"/>
      <c r="BA12" s="235"/>
      <c r="BB12" s="538"/>
      <c r="BC12" s="505"/>
      <c r="BD12" s="505"/>
      <c r="BE12" s="234"/>
      <c r="BF12" s="532"/>
      <c r="BG12" s="534"/>
      <c r="BH12" s="504"/>
      <c r="BI12" s="504"/>
      <c r="BJ12" s="253" t="s">
        <v>58</v>
      </c>
      <c r="BK12" s="253" t="s">
        <v>59</v>
      </c>
      <c r="BL12" s="504"/>
      <c r="BM12" s="532"/>
      <c r="BN12" s="534"/>
      <c r="BO12" s="532"/>
      <c r="BP12" s="533"/>
      <c r="BQ12" s="534"/>
      <c r="BR12" s="504"/>
      <c r="BS12" s="504"/>
      <c r="BT12" s="253" t="s">
        <v>58</v>
      </c>
      <c r="BU12" s="253" t="s">
        <v>59</v>
      </c>
      <c r="BV12" s="504"/>
      <c r="BW12" s="226"/>
      <c r="BX12" s="224"/>
      <c r="BY12" s="237"/>
      <c r="BZ12" s="505"/>
      <c r="CA12" s="505"/>
      <c r="CB12" s="505"/>
      <c r="CC12" s="235"/>
      <c r="CD12" s="506"/>
      <c r="CE12" s="224"/>
      <c r="CF12" s="507"/>
      <c r="CG12" s="507"/>
      <c r="CH12" s="507"/>
      <c r="CI12" s="507"/>
      <c r="CJ12" s="507"/>
      <c r="CK12" s="507"/>
      <c r="CL12" s="507"/>
      <c r="CM12" s="507"/>
      <c r="CN12" s="507"/>
      <c r="CO12" s="251"/>
      <c r="CP12" s="508"/>
      <c r="CQ12" s="508"/>
      <c r="CR12" s="252"/>
      <c r="CS12" s="508"/>
      <c r="CT12" s="237"/>
      <c r="CU12" s="492" t="s">
        <v>47</v>
      </c>
      <c r="CV12" s="501" t="s">
        <v>57</v>
      </c>
      <c r="CW12" s="501" t="s">
        <v>50</v>
      </c>
      <c r="CX12" s="501" t="s">
        <v>51</v>
      </c>
      <c r="CY12" s="501" t="s">
        <v>49</v>
      </c>
      <c r="CZ12" s="237"/>
      <c r="DA12" s="492" t="s">
        <v>47</v>
      </c>
      <c r="DB12" s="510" t="s">
        <v>57</v>
      </c>
      <c r="DC12" s="510" t="s">
        <v>50</v>
      </c>
      <c r="DD12" s="510" t="s">
        <v>51</v>
      </c>
      <c r="DE12" s="510" t="s">
        <v>49</v>
      </c>
      <c r="DF12" s="237"/>
      <c r="DG12" s="492"/>
      <c r="DH12" s="231"/>
      <c r="DI12" s="492"/>
      <c r="DJ12" s="492"/>
      <c r="DK12" s="492"/>
      <c r="DL12" s="492"/>
      <c r="DM12" s="492"/>
      <c r="DN12" s="492"/>
      <c r="DO12" s="492"/>
      <c r="DP12" s="497"/>
      <c r="DQ12" s="497"/>
      <c r="DR12" s="235"/>
      <c r="DS12" s="235"/>
      <c r="DT12" s="235"/>
      <c r="DU12" s="234"/>
      <c r="DV12" s="257"/>
      <c r="DW12" s="257"/>
      <c r="DX12" s="261"/>
      <c r="DY12" s="226"/>
      <c r="DZ12" s="206"/>
      <c r="EA12" s="207"/>
      <c r="EB12" s="208"/>
      <c r="ET12" s="211"/>
      <c r="EU12" s="455"/>
      <c r="EV12" s="456"/>
      <c r="EW12" s="456"/>
      <c r="EX12" s="457"/>
      <c r="EZ12" s="455"/>
      <c r="FA12" s="456"/>
      <c r="FB12" s="456"/>
      <c r="FC12" s="457"/>
    </row>
    <row r="13" spans="1:159" ht="3" customHeight="1" thickBot="1" x14ac:dyDescent="0.25">
      <c r="A13" s="245"/>
      <c r="B13" s="245"/>
      <c r="C13" s="246"/>
      <c r="D13" s="262"/>
      <c r="K13" s="507"/>
      <c r="L13" s="507"/>
      <c r="M13" s="507"/>
      <c r="N13" s="507"/>
      <c r="O13" s="507"/>
      <c r="P13" s="507"/>
      <c r="Q13" s="507"/>
      <c r="R13" s="507"/>
      <c r="S13" s="507"/>
      <c r="T13" s="251"/>
      <c r="U13" s="508"/>
      <c r="V13" s="508"/>
      <c r="W13" s="252"/>
      <c r="X13" s="508"/>
      <c r="Y13" s="237"/>
      <c r="Z13" s="492"/>
      <c r="AA13" s="501"/>
      <c r="AB13" s="501"/>
      <c r="AC13" s="501"/>
      <c r="AD13" s="501"/>
      <c r="AE13" s="237"/>
      <c r="AF13" s="492"/>
      <c r="AG13" s="511"/>
      <c r="AH13" s="511"/>
      <c r="AI13" s="511"/>
      <c r="AJ13" s="511"/>
      <c r="AK13" s="237"/>
      <c r="AL13" s="492"/>
      <c r="AM13" s="231"/>
      <c r="AN13" s="492"/>
      <c r="AO13" s="492"/>
      <c r="AP13" s="492"/>
      <c r="AQ13" s="492"/>
      <c r="AR13" s="492"/>
      <c r="AS13" s="492"/>
      <c r="AT13" s="492"/>
      <c r="AU13" s="497"/>
      <c r="AV13" s="497"/>
      <c r="AW13" s="235"/>
      <c r="AX13" s="235"/>
      <c r="AY13" s="235"/>
      <c r="AZ13" s="536"/>
      <c r="BA13" s="235"/>
      <c r="BB13" s="538"/>
      <c r="BC13" s="505"/>
      <c r="BD13" s="505"/>
      <c r="BE13" s="234"/>
      <c r="BF13" s="263"/>
      <c r="BG13" s="264"/>
      <c r="BH13" s="265"/>
      <c r="BI13" s="265"/>
      <c r="BJ13" s="265"/>
      <c r="BK13" s="265"/>
      <c r="BL13" s="266"/>
      <c r="BM13" s="267"/>
      <c r="BN13" s="268"/>
      <c r="BO13" s="269"/>
      <c r="BP13" s="264"/>
      <c r="BQ13" s="264"/>
      <c r="BR13" s="265"/>
      <c r="BS13" s="265"/>
      <c r="BT13" s="265"/>
      <c r="BU13" s="265"/>
      <c r="BV13" s="266"/>
      <c r="BW13" s="250"/>
      <c r="BY13" s="237"/>
      <c r="BZ13" s="505"/>
      <c r="CA13" s="505"/>
      <c r="CB13" s="505"/>
      <c r="CC13" s="235"/>
      <c r="CD13" s="506"/>
      <c r="CF13" s="507"/>
      <c r="CG13" s="507"/>
      <c r="CH13" s="507"/>
      <c r="CI13" s="507"/>
      <c r="CJ13" s="507"/>
      <c r="CK13" s="507"/>
      <c r="CL13" s="507"/>
      <c r="CM13" s="507"/>
      <c r="CN13" s="507"/>
      <c r="CO13" s="251"/>
      <c r="CP13" s="508"/>
      <c r="CQ13" s="508"/>
      <c r="CR13" s="252"/>
      <c r="CS13" s="508"/>
      <c r="CT13" s="237"/>
      <c r="CU13" s="492"/>
      <c r="CV13" s="501"/>
      <c r="CW13" s="501"/>
      <c r="CX13" s="501"/>
      <c r="CY13" s="501"/>
      <c r="CZ13" s="237"/>
      <c r="DA13" s="492"/>
      <c r="DB13" s="511"/>
      <c r="DC13" s="511"/>
      <c r="DD13" s="511"/>
      <c r="DE13" s="511"/>
      <c r="DF13" s="237"/>
      <c r="DG13" s="492"/>
      <c r="DH13" s="231"/>
      <c r="DI13" s="492"/>
      <c r="DJ13" s="492"/>
      <c r="DK13" s="492"/>
      <c r="DL13" s="492"/>
      <c r="DM13" s="492"/>
      <c r="DN13" s="492"/>
      <c r="DO13" s="492"/>
      <c r="DP13" s="497"/>
      <c r="DQ13" s="497"/>
      <c r="DR13" s="235"/>
      <c r="DS13" s="235"/>
      <c r="DT13" s="235"/>
      <c r="DU13" s="234"/>
      <c r="DV13" s="246"/>
      <c r="DW13" s="246"/>
      <c r="DX13" s="246"/>
      <c r="DY13" s="246"/>
      <c r="DZ13" s="270" t="s">
        <v>28</v>
      </c>
      <c r="EA13" s="271">
        <v>0</v>
      </c>
      <c r="ET13" s="211"/>
      <c r="EU13" s="211"/>
      <c r="EV13" s="211"/>
      <c r="EZ13" s="211"/>
      <c r="FA13" s="211"/>
    </row>
    <row r="14" spans="1:159" ht="14.1" customHeight="1" thickBot="1" x14ac:dyDescent="0.25">
      <c r="A14" s="220">
        <f>SUM(BV29:BV34)</f>
        <v>60.4</v>
      </c>
      <c r="B14" s="220">
        <f>SUM(BS29:BS34)</f>
        <v>19</v>
      </c>
      <c r="C14" s="230">
        <v>8</v>
      </c>
      <c r="D14" s="223" t="str">
        <f>IFERROR(VLOOKUP(C14,$ER$62:$ES$331,2,0),"-")</f>
        <v>SPRING 2024</v>
      </c>
      <c r="E14" s="224"/>
      <c r="F14" s="144"/>
      <c r="G14" s="272" t="s">
        <v>2</v>
      </c>
      <c r="H14" s="273">
        <v>0</v>
      </c>
      <c r="I14" s="273">
        <v>0</v>
      </c>
      <c r="J14" s="274"/>
      <c r="K14" s="507"/>
      <c r="L14" s="507"/>
      <c r="M14" s="507"/>
      <c r="N14" s="507"/>
      <c r="O14" s="507"/>
      <c r="P14" s="507"/>
      <c r="Q14" s="507"/>
      <c r="R14" s="507"/>
      <c r="S14" s="507"/>
      <c r="T14" s="275"/>
      <c r="U14" s="509"/>
      <c r="V14" s="509" t="s">
        <v>60</v>
      </c>
      <c r="W14" s="276"/>
      <c r="X14" s="508"/>
      <c r="Y14" s="277"/>
      <c r="Z14" s="492"/>
      <c r="AA14" s="501"/>
      <c r="AB14" s="501"/>
      <c r="AC14" s="501"/>
      <c r="AD14" s="501"/>
      <c r="AE14" s="237"/>
      <c r="AF14" s="492"/>
      <c r="AG14" s="512"/>
      <c r="AH14" s="512"/>
      <c r="AI14" s="512"/>
      <c r="AJ14" s="512"/>
      <c r="AK14" s="237"/>
      <c r="AL14" s="492"/>
      <c r="AM14" s="231"/>
      <c r="AN14" s="492"/>
      <c r="AO14" s="492"/>
      <c r="AP14" s="492"/>
      <c r="AQ14" s="492"/>
      <c r="AR14" s="492"/>
      <c r="AS14" s="492"/>
      <c r="AT14" s="492"/>
      <c r="AU14" s="498"/>
      <c r="AV14" s="498"/>
      <c r="AW14" s="239" t="s">
        <v>33</v>
      </c>
      <c r="AX14" s="239" t="s">
        <v>32</v>
      </c>
      <c r="AY14" s="239"/>
      <c r="AZ14" s="537"/>
      <c r="BA14" s="235"/>
      <c r="BB14" s="538"/>
      <c r="BC14" s="505"/>
      <c r="BD14" s="505"/>
      <c r="BE14" s="234"/>
      <c r="BF14" s="278" t="str">
        <f>IFERROR(VLOOKUP(D3,INPUT!$AK$11:$AL$127,2,0),"-")</f>
        <v>FALL 2020 ( OCTOBER 2020 - FEBRUARY 2021 )</v>
      </c>
      <c r="BG14" s="246"/>
      <c r="BH14" s="279"/>
      <c r="BI14" s="279"/>
      <c r="BJ14" s="279"/>
      <c r="BK14" s="279"/>
      <c r="BL14" s="280"/>
      <c r="BM14" s="281"/>
      <c r="BO14" s="278" t="str">
        <f>IFERROR(VLOOKUP(D8,INPUT!$AK$11:$AL$127,2,0),"-")</f>
        <v>SPRING 2023 ( MARCH 2023 - JULY 2023 )</v>
      </c>
      <c r="BP14" s="246"/>
      <c r="BQ14" s="279"/>
      <c r="BR14" s="279"/>
      <c r="BS14" s="279"/>
      <c r="BT14" s="279"/>
      <c r="BU14" s="279"/>
      <c r="BV14" s="280"/>
      <c r="BW14" s="226"/>
      <c r="BX14" s="224"/>
      <c r="BY14" s="237"/>
      <c r="BZ14" s="505"/>
      <c r="CA14" s="505"/>
      <c r="CB14" s="505"/>
      <c r="CC14" s="235"/>
      <c r="CD14" s="506"/>
      <c r="CE14" s="224"/>
      <c r="CF14" s="507"/>
      <c r="CG14" s="507"/>
      <c r="CH14" s="507"/>
      <c r="CI14" s="507"/>
      <c r="CJ14" s="507"/>
      <c r="CK14" s="507"/>
      <c r="CL14" s="507"/>
      <c r="CM14" s="507"/>
      <c r="CN14" s="507"/>
      <c r="CO14" s="275"/>
      <c r="CP14" s="509"/>
      <c r="CQ14" s="509" t="s">
        <v>60</v>
      </c>
      <c r="CR14" s="276" t="s">
        <v>30</v>
      </c>
      <c r="CS14" s="508"/>
      <c r="CT14" s="277"/>
      <c r="CU14" s="492"/>
      <c r="CV14" s="501"/>
      <c r="CW14" s="501"/>
      <c r="CX14" s="501"/>
      <c r="CY14" s="501"/>
      <c r="CZ14" s="237"/>
      <c r="DA14" s="492"/>
      <c r="DB14" s="512"/>
      <c r="DC14" s="512"/>
      <c r="DD14" s="512"/>
      <c r="DE14" s="512"/>
      <c r="DF14" s="237"/>
      <c r="DG14" s="492"/>
      <c r="DH14" s="231"/>
      <c r="DI14" s="492"/>
      <c r="DJ14" s="492"/>
      <c r="DK14" s="492"/>
      <c r="DL14" s="492"/>
      <c r="DM14" s="492"/>
      <c r="DN14" s="492"/>
      <c r="DO14" s="492"/>
      <c r="DP14" s="498"/>
      <c r="DQ14" s="498"/>
      <c r="DR14" s="239" t="s">
        <v>33</v>
      </c>
      <c r="DS14" s="239" t="s">
        <v>32</v>
      </c>
      <c r="DT14" s="239"/>
      <c r="DU14" s="234"/>
      <c r="DV14" s="220">
        <f>+DV10+A14</f>
        <v>377.3</v>
      </c>
      <c r="DW14" s="220">
        <f>+DW10+B14</f>
        <v>132</v>
      </c>
      <c r="DX14" s="227">
        <f t="shared" ref="DX14:DY16" si="3">IFERROR((C14),"-")</f>
        <v>8</v>
      </c>
      <c r="DY14" s="228" t="str">
        <f t="shared" si="3"/>
        <v>SPRING 2024</v>
      </c>
      <c r="DZ14" s="283" t="s">
        <v>29</v>
      </c>
      <c r="EA14" s="271">
        <v>0</v>
      </c>
      <c r="EJ14" s="144"/>
      <c r="EK14" s="144"/>
      <c r="EL14" s="144"/>
      <c r="EM14" s="144"/>
      <c r="ET14" s="211"/>
      <c r="EU14" s="284" t="s">
        <v>47</v>
      </c>
      <c r="EV14" s="285" t="s">
        <v>496</v>
      </c>
      <c r="EW14" s="285" t="s">
        <v>56</v>
      </c>
      <c r="EX14" s="286" t="s">
        <v>497</v>
      </c>
      <c r="EY14" s="287"/>
      <c r="EZ14" s="288" t="s">
        <v>47</v>
      </c>
      <c r="FA14" s="285" t="s">
        <v>496</v>
      </c>
      <c r="FB14" s="285" t="s">
        <v>56</v>
      </c>
      <c r="FC14" s="289" t="s">
        <v>497</v>
      </c>
    </row>
    <row r="15" spans="1:159" s="211" customFormat="1" ht="19.350000000000001" customHeight="1" x14ac:dyDescent="0.2">
      <c r="A15" s="220"/>
      <c r="B15" s="221"/>
      <c r="C15" s="230" t="s">
        <v>56</v>
      </c>
      <c r="D15" s="223" t="str">
        <f>IFERROR(VLOOKUP(C15,$ER$62:$ES$331,2,0),"-")</f>
        <v>-</v>
      </c>
      <c r="E15" s="224"/>
      <c r="F15" s="272" t="s">
        <v>7</v>
      </c>
      <c r="G15" s="273">
        <v>1</v>
      </c>
      <c r="H15" s="290">
        <v>2</v>
      </c>
      <c r="I15" s="290">
        <v>7</v>
      </c>
      <c r="J15" s="291"/>
      <c r="K15" s="292" t="str">
        <f t="shared" ref="K15:K58" si="4">IFERROR(VLOOKUP(AS15,$F$33:$G$33,2,0),"-")</f>
        <v>-</v>
      </c>
      <c r="L15" s="292" t="str">
        <f t="shared" ref="L15:L58" si="5">IFERROR(VLOOKUP(AQ15,$F$35:$G$35,2,0),"-")</f>
        <v>-</v>
      </c>
      <c r="M15" s="292" t="str">
        <f>IF(OR(AF15=Z15,Z15=AF15,AF15=$G$12,Z15=$G$12),"-","ERROR")</f>
        <v>-</v>
      </c>
      <c r="N15" s="292" t="str">
        <f>IFERROR(VLOOKUP(AY15,$F$36:$G$36,2,0),"-")</f>
        <v>-</v>
      </c>
      <c r="O15" s="292" t="str">
        <f>IF(OR(AH15="NE",AB15="NE"),"ERROR","-")</f>
        <v>-</v>
      </c>
      <c r="P15" s="292" t="str">
        <f>IF(OR(AH15="I",AB15="I"),"ERROR","-")</f>
        <v>-</v>
      </c>
      <c r="Q15" s="292" t="str">
        <f>IF(AND(AH15="W",AB15="-"),"ERROR","-")</f>
        <v>-</v>
      </c>
      <c r="R15" s="292" t="str">
        <f>IFERROR(IF(INT(BD15)=INT(BB15),"ERROR","-"),"-")</f>
        <v>-</v>
      </c>
      <c r="S15" s="292" t="str">
        <f t="shared" ref="S15:S58" si="6">IFERROR(VLOOKUP(AR15,$F$27:$G$27,2,0),"-")</f>
        <v>-</v>
      </c>
      <c r="T15" s="292" t="str">
        <f>IF(OR(K15="ERROR",L15="ERROR",M15="ERROR",N15="ERROR",S15="ERROR",O15="ERROR",P15="ERROR",Q15="ERROR",R15="ERROR"),"1","0")</f>
        <v>0</v>
      </c>
      <c r="U15" s="242" t="str">
        <f>CONCATENATE(V15&amp;X15&amp;W15)</f>
        <v/>
      </c>
      <c r="V15" s="242" t="str">
        <f t="shared" ref="V15:V58" si="7">IFERROR(VLOOKUP(AV15,$F$31:$G$31,2,0),"")</f>
        <v/>
      </c>
      <c r="W15" s="242" t="str">
        <f>IF(AH15="W",$G$37,"")</f>
        <v/>
      </c>
      <c r="X15" s="242" t="str">
        <f t="shared" ref="X15:X58" si="8">IFERROR(VLOOKUP(AL15,$F$24:$G$24,2,0),"")</f>
        <v/>
      </c>
      <c r="Y15" s="255"/>
      <c r="Z15" s="293" t="str">
        <f t="shared" ref="Z15:Z58" si="9">IFERROR(VLOOKUP(BB15,$EI$62:$EQ$376,3,0),"-")</f>
        <v>-</v>
      </c>
      <c r="AA15" s="294" t="str">
        <f t="shared" ref="AA15:AA58" si="10">IFERROR(VLOOKUP(BB15,$EI$62:$EQ$376,5,0),"-")</f>
        <v>-</v>
      </c>
      <c r="AB15" s="233" t="str">
        <f t="shared" ref="AB15:AB58" si="11">IFERROR(VLOOKUP(BB15,$EI$62:$EQ$376,7,0),"-")</f>
        <v>-</v>
      </c>
      <c r="AC15" s="295" t="str">
        <f t="shared" ref="AC15:AC58" si="12">IFERROR(VLOOKUP(BB15,$EI$62:$EQ$376,9,0),"-")</f>
        <v>-</v>
      </c>
      <c r="AD15" s="296" t="str">
        <f t="shared" ref="AD15:AD58" si="13">IFERROR(VLOOKUP(BB15,$EI$62:$EQ$376,6,0),"-")</f>
        <v>-</v>
      </c>
      <c r="AE15" s="256"/>
      <c r="AF15" s="293" t="str">
        <f t="shared" ref="AF15:AF58" si="14">IFERROR(VLOOKUP(BD15,$EI$62:$EQ$376,3,0),"-")</f>
        <v>CSC312</v>
      </c>
      <c r="AG15" s="293">
        <f t="shared" ref="AG15:AG58" si="15">IFERROR(VLOOKUP(BD15,$EI$62:$EQ$376,5,0),"-")</f>
        <v>77</v>
      </c>
      <c r="AH15" s="233" t="str">
        <f t="shared" ref="AH15:AH58" si="16">IFERROR(VLOOKUP(BD15,$EI$62:$EQ$376,7,0),"-")</f>
        <v>A-</v>
      </c>
      <c r="AI15" s="295">
        <f t="shared" ref="AI15:AI58" si="17">IFERROR(VLOOKUP(BD15,$EI$62:$EQ$376,9,0),"-")</f>
        <v>11.100000000000001</v>
      </c>
      <c r="AJ15" s="296">
        <f t="shared" ref="AJ15:AJ58" si="18">IFERROR(VLOOKUP(BD15,$EI$62:$EQ$376,6,0),"-")</f>
        <v>3</v>
      </c>
      <c r="AK15" s="297"/>
      <c r="AL15" s="295" t="b">
        <f t="shared" ref="AL15:AL58" si="19">IF(AH15=$G$14,$H$14)</f>
        <v>0</v>
      </c>
      <c r="AM15" s="295" t="str">
        <f t="shared" ref="AM15:AM58" si="20">IF(AH15=$G$12,"FALSE","TRUE")</f>
        <v>TRUE</v>
      </c>
      <c r="AN15" s="295" t="b">
        <f t="shared" ref="AN15:AN58" si="21">IF(AB15=$G$14,$H$14)</f>
        <v>0</v>
      </c>
      <c r="AO15" s="295">
        <f t="shared" ref="AO15:AO58" si="22">IF(AB15=$G$12,$H$12)</f>
        <v>5</v>
      </c>
      <c r="AP15" s="295" t="str">
        <f t="shared" ref="AP15:AP58" si="23">IF(OR(AB15=$G$14,AB15=$F$15,AB15=$F$16,AB15=$G$17,AB15=$G$18,AB15=$G$19,AB15=$G$20,AB15=$G$21,AB15=$G$22,AB15=$G$23),"TRUE","FALSE")</f>
        <v>FALSE</v>
      </c>
      <c r="AQ15" s="295" t="str">
        <f>CONCATENATE(AM15&amp;AP15)</f>
        <v>TRUEFALSE</v>
      </c>
      <c r="AR15" s="295" t="str">
        <f>CONCATENATE(AL15&amp;AN15)</f>
        <v>FALSEFALSE</v>
      </c>
      <c r="AS15" s="295" t="str">
        <f>CONCATENATE(AL15&amp;AO15)</f>
        <v>FALSE5</v>
      </c>
      <c r="AT15" s="295">
        <f t="shared" ref="AT15:AT58" si="24">IF(AH15=$F$15,$I$15)+IF(AH15=$F$16,$I$16)</f>
        <v>0</v>
      </c>
      <c r="AU15" s="295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5" t="str">
        <f>CONCATENATE(AT15&amp;AU15)</f>
        <v>00</v>
      </c>
      <c r="AW15" s="295" t="str">
        <f>IF(OR(AH15=$G$17,AH15=$G$18,AH15=$G$19,AH15=$G$20,AH15=$G$21,AH15=$G$22,AH15=$G$23),"ERROR","-")</f>
        <v>ERROR</v>
      </c>
      <c r="AX15" s="295" t="str">
        <f>IF(OR(AB15=$F$15,AB15=$F$16,AB15=$G$17,AB15=$G$18,AB15=$G$19,AB15=$G$20,AB15=$G$21,AB15=$G$22,AB15=$G$23),"ERROR","-")</f>
        <v>-</v>
      </c>
      <c r="AY15" s="295" t="str">
        <f>CONCATENATE(AW15&amp;AX15)</f>
        <v>ERROR-</v>
      </c>
      <c r="AZ15" s="295" t="str">
        <f>IF(BF15=$H$25,MIN(AC15,AI15),"-")</f>
        <v>-</v>
      </c>
      <c r="BA15" s="298">
        <f>IFERROR(VLOOKUP(BG15,'ADDITIONAL CHECK'!$AU$2:$AV$101,2,0),$BA$1)</f>
        <v>1</v>
      </c>
      <c r="BB15" s="299" t="str">
        <f>VLOOKUP(BC15,'FINAL DMC'!$B$4:$I$134,8,0)</f>
        <v>-</v>
      </c>
      <c r="BC15" s="194">
        <v>1</v>
      </c>
      <c r="BD15" s="299">
        <f>VLOOKUP(BC15,'FINAL DMC'!$B$4:$I$134,7,0)</f>
        <v>5</v>
      </c>
      <c r="BE15" s="193"/>
      <c r="BF15" s="300" t="str">
        <f t="shared" ref="BF15:BF19" si="26">IFERROR(VLOOKUP(U15,$G$24:$H$37,2,0),"")</f>
        <v/>
      </c>
      <c r="BG15" s="301" t="str">
        <f>VLOOKUP(BC15,'FINAL DMC'!$B$4:$F$497,2,0)</f>
        <v>CSC312</v>
      </c>
      <c r="BH15" s="301" t="str">
        <f>VLOOKUP(BC15,'FINAL DMC'!$B$4:$F$236,3,0)</f>
        <v>INTRODUCTION TO INFORMATION AND COMMUNICATION TECHNOLOGY</v>
      </c>
      <c r="BI15" s="302">
        <f>VLOOKUP(BC15,'FINAL DMC'!$B$4:$F$276,4,0)</f>
        <v>3</v>
      </c>
      <c r="BJ15" s="302" t="str">
        <f>VLOOKUP(BD15,$EI$62:$EQ$376,7,0)</f>
        <v>A-</v>
      </c>
      <c r="BK15" s="302" t="str">
        <f t="shared" ref="BK15:BK19" si="27">+AB15</f>
        <v>-</v>
      </c>
      <c r="BL15" s="303">
        <f t="shared" ref="BL15:BL19" si="28">MAX(AC15,AI15)</f>
        <v>11.100000000000001</v>
      </c>
      <c r="BM15" s="304" t="str">
        <f t="shared" ref="BM15:BM53" si="29">+T15</f>
        <v>0</v>
      </c>
      <c r="BN15" s="304" t="str">
        <f>+CO15</f>
        <v>0</v>
      </c>
      <c r="BO15" s="300" t="str">
        <f t="shared" ref="BO15:BO19" si="30">IFERROR(VLOOKUP(CP15,$G$24:$H$37,2,0),"")</f>
        <v/>
      </c>
      <c r="BP15" s="301" t="str">
        <f>VLOOKUP(CA15,'FINAL DMC'!$B$4:$F$317,2,0)</f>
        <v>CSC343</v>
      </c>
      <c r="BQ15" s="305"/>
      <c r="BR15" s="301" t="str">
        <f>VLOOKUP(CA15,'FINAL DMC'!$B$4:$F$336,3,0)</f>
        <v>COMPUTER NETWORKS</v>
      </c>
      <c r="BS15" s="302">
        <f>VLOOKUP(CA15,'FINAL DMC'!$B$4:$F$516,4,0)</f>
        <v>4</v>
      </c>
      <c r="BT15" s="302" t="str">
        <f t="shared" ref="BT15:BT19" si="31">VLOOKUP(BZ15,$EI$62:$EQ$376,7,0)</f>
        <v>A-</v>
      </c>
      <c r="BU15" s="302" t="str">
        <f t="shared" ref="BU15:BU19" si="32">+CW15</f>
        <v>-</v>
      </c>
      <c r="BV15" s="303">
        <f t="shared" ref="BV15:BV19" si="33">MAX(DD15,CX15)</f>
        <v>14.8</v>
      </c>
      <c r="BW15" s="226"/>
      <c r="BX15" s="224"/>
      <c r="BY15" s="297"/>
      <c r="BZ15" s="299">
        <f>VLOOKUP(CA15,'FINAL DMC'!$B$4:$I$756,7,0)</f>
        <v>76</v>
      </c>
      <c r="CA15" s="196">
        <v>26</v>
      </c>
      <c r="CB15" s="299" t="str">
        <f>VLOOKUP(CA15,'FINAL DMC'!$B$4:$I$756,8,0)</f>
        <v>-</v>
      </c>
      <c r="CC15" s="298">
        <f>IFERROR(VLOOKUP(BP15,'ADDITIONAL CHECK'!$AU$2:$AV$101,2,0),$BA$1)</f>
        <v>1</v>
      </c>
      <c r="CD15" s="295" t="str">
        <f>IF(BO15=$H$25,MIN(DD15,CX15),"-")</f>
        <v>-</v>
      </c>
      <c r="CE15" s="224"/>
      <c r="CF15" s="292" t="str">
        <f t="shared" ref="CF15:CF58" si="34">IFERROR(VLOOKUP(DN15,$F$33:$G$33,2,0),"-")</f>
        <v>-</v>
      </c>
      <c r="CG15" s="292" t="str">
        <f t="shared" ref="CG15:CG58" si="35">IFERROR(VLOOKUP(DL15,$F$35:$G$35,2,0),"-")</f>
        <v>-</v>
      </c>
      <c r="CH15" s="292" t="str">
        <f>IF(OR(DA15=CU15,CU15=DA15,DA15=$G$12,CU15=$G$12),"-","ERROR")</f>
        <v>-</v>
      </c>
      <c r="CI15" s="292" t="str">
        <f>IFERROR(VLOOKUP(DT15,$F$36:$G$36,2,0),"-")</f>
        <v>-</v>
      </c>
      <c r="CJ15" s="292" t="str">
        <f>IF(OR(DC15="NE",CW15="NE"),"ERROR","-")</f>
        <v>-</v>
      </c>
      <c r="CK15" s="292" t="str">
        <f>IF(OR(DC15="I",CW15="I"),"ERROR","-")</f>
        <v>-</v>
      </c>
      <c r="CL15" s="292" t="str">
        <f>IF(AND(DC15="W",CW15="-"),"ERROR","-")</f>
        <v>-</v>
      </c>
      <c r="CM15" s="292" t="str">
        <f>IFERROR(IF(INT(BZ15)=INT(CB15),"ERROR","-"),"-")</f>
        <v>-</v>
      </c>
      <c r="CN15" s="292" t="str">
        <f t="shared" ref="CN15:CN58" si="36">IFERROR(VLOOKUP(DM15,$F$27:$G$27,2,0),"-")</f>
        <v>-</v>
      </c>
      <c r="CO15" s="292" t="str">
        <f>IF(OR(CF15="ERROR",CG15="ERROR",CH15="ERROR",CI15="ERROR",CN15="ERROR",CJ15="ERROR",CK15="ERROR",CL15="ERROR",CM15="ERROR"),"1","0")</f>
        <v>0</v>
      </c>
      <c r="CP15" s="242" t="str">
        <f>CONCATENATE(CQ15&amp;CS15&amp;CR15)</f>
        <v/>
      </c>
      <c r="CQ15" s="242" t="str">
        <f t="shared" ref="CQ15:CQ58" si="37">IFERROR(VLOOKUP(DQ15,$F$31:$G$31,2,0),"")</f>
        <v/>
      </c>
      <c r="CR15" s="242" t="str">
        <f>IF(DC15="W",$G$37,"")</f>
        <v/>
      </c>
      <c r="CS15" s="242" t="str">
        <f t="shared" ref="CS15:CS58" si="38">IFERROR(VLOOKUP(DG15,$F$24:$G$24,2,0),"")</f>
        <v/>
      </c>
      <c r="CT15" s="255"/>
      <c r="CU15" s="293" t="str">
        <f t="shared" ref="CU15:CU58" si="39">IFERROR(VLOOKUP(CB15,$EI$62:$EQ$376,3,0),"-")</f>
        <v>-</v>
      </c>
      <c r="CV15" s="294" t="str">
        <f t="shared" ref="CV15:CV58" si="40">IFERROR(VLOOKUP(CB15,$EI$62:$EQ$376,5,0),"-")</f>
        <v>-</v>
      </c>
      <c r="CW15" s="233" t="str">
        <f t="shared" ref="CW15:CW58" si="41">IFERROR(VLOOKUP(CB15,$EI$62:$EQ$376,7,0),"-")</f>
        <v>-</v>
      </c>
      <c r="CX15" s="295" t="str">
        <f t="shared" ref="CX15:CX58" si="42">IFERROR(VLOOKUP(CB15,$EI$62:$EQ$376,9,0),"-")</f>
        <v>-</v>
      </c>
      <c r="CY15" s="296" t="str">
        <f t="shared" ref="CY15:CY58" si="43">IFERROR(VLOOKUP(CB15,$EI$62:$EQ$376,6,0),"-")</f>
        <v>-</v>
      </c>
      <c r="CZ15" s="256"/>
      <c r="DA15" s="293" t="str">
        <f t="shared" ref="DA15:DA58" si="44">IFERROR(VLOOKUP(BZ15,$EI$62:$EQ$376,3,0),"-")</f>
        <v>CSC343</v>
      </c>
      <c r="DB15" s="293">
        <f t="shared" ref="DB15:DB58" si="45">IFERROR(VLOOKUP(BZ15,$EI$62:$EQ$376,5,0),"-")</f>
        <v>70</v>
      </c>
      <c r="DC15" s="233" t="str">
        <f t="shared" ref="DC15:DC58" si="46">IFERROR(VLOOKUP(BZ15,$EI$62:$EQ$376,7,0),"-")</f>
        <v>A-</v>
      </c>
      <c r="DD15" s="295">
        <f t="shared" ref="DD15:DD58" si="47">IFERROR(VLOOKUP(BZ15,$EI$62:$EQ$376,9,0),"-")</f>
        <v>14.8</v>
      </c>
      <c r="DE15" s="296">
        <f t="shared" ref="DE15:DE58" si="48">IFERROR(VLOOKUP(BZ15,$EI$62:$EQ$376,6,0),"-")</f>
        <v>4</v>
      </c>
      <c r="DF15" s="297"/>
      <c r="DG15" s="295" t="b">
        <f t="shared" ref="DG15:DG58" si="49">IF(DC15=$G$14,$H$14)</f>
        <v>0</v>
      </c>
      <c r="DH15" s="295" t="str">
        <f t="shared" ref="DH15:DH58" si="50">IF(DC15=$G$12,"FALSE","TRUE")</f>
        <v>TRUE</v>
      </c>
      <c r="DI15" s="295" t="b">
        <f t="shared" ref="DI15:DI58" si="51">IF(CW15=$G$14,$H$14)</f>
        <v>0</v>
      </c>
      <c r="DJ15" s="295">
        <f t="shared" ref="DJ15:DJ58" si="52">IF(CW15=$G$12,$H$12)</f>
        <v>5</v>
      </c>
      <c r="DK15" s="295" t="str">
        <f t="shared" ref="DK15:DK58" si="53">IF(OR(CW15=$G$14,CW15=$F$15,CW15=$F$16,CW15=$G$17,CW15=$G$18,CW15=$G$19,CW15=$G$20,CW15=$G$21,CW15=$G$22,CW15=$G$23),"TRUE","FALSE")</f>
        <v>FALSE</v>
      </c>
      <c r="DL15" s="295" t="str">
        <f>CONCATENATE(DH15&amp;DK15)</f>
        <v>TRUEFALSE</v>
      </c>
      <c r="DM15" s="295" t="str">
        <f>CONCATENATE(DG15&amp;DI15)</f>
        <v>FALSEFALSE</v>
      </c>
      <c r="DN15" s="295" t="str">
        <f>CONCATENATE(DG15&amp;DJ15)</f>
        <v>FALSE5</v>
      </c>
      <c r="DO15" s="295">
        <f t="shared" ref="DO15:DO58" si="54">IF(DC15=$F$15,$I$15)+IF(DC15=$F$16,$I$16)</f>
        <v>0</v>
      </c>
      <c r="DP15" s="295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5" t="str">
        <f>CONCATENATE(DO15&amp;DP15)</f>
        <v>00</v>
      </c>
      <c r="DR15" s="295" t="str">
        <f>IF(OR(DC15=$G$17,DC15=$G$18,DC15=$G$19,DC15=$G$20,DC15=$G$21,DC15=$G$22,DC15=$G$23),"ERROR","-")</f>
        <v>ERROR</v>
      </c>
      <c r="DS15" s="295" t="str">
        <f>IF(OR(CW15=$F$15,CW15=$F$16,CW15=$G$17,CW15=$G$18,CW15=$G$19,CW15=$G$20,CW15=$G$21,CW15=$G$22,CW15=$G$23),"ERROR","-")</f>
        <v>-</v>
      </c>
      <c r="DT15" s="295" t="str">
        <f>CONCATENATE(DR15&amp;DS15)</f>
        <v>ERROR-</v>
      </c>
      <c r="DU15" s="225"/>
      <c r="DV15" s="220">
        <f>+DV14+A15</f>
        <v>377.3</v>
      </c>
      <c r="DW15" s="220">
        <f>+DW14+B15</f>
        <v>132</v>
      </c>
      <c r="DX15" s="227" t="str">
        <f t="shared" si="3"/>
        <v>-</v>
      </c>
      <c r="DY15" s="228" t="str">
        <f t="shared" si="3"/>
        <v>-</v>
      </c>
      <c r="DZ15" s="306" t="s">
        <v>61</v>
      </c>
      <c r="EA15" s="307">
        <v>0</v>
      </c>
      <c r="EU15" s="308" t="str">
        <f>+BG15</f>
        <v>CSC312</v>
      </c>
      <c r="EV15" s="308" t="str">
        <f>VLOOKUP(EU15,'ADDITIONAL CHECK'!$J$2:$AI$101,25,0)</f>
        <v>A-</v>
      </c>
      <c r="EW15" s="308" t="str">
        <f>VLOOKUP(EU15,'ADDITIONAL CHECK'!$J$2:$AI$101,26,0)</f>
        <v/>
      </c>
      <c r="EX15" s="111" t="str">
        <f>IF(EW15="","-",EW15)</f>
        <v>-</v>
      </c>
      <c r="EY15" s="309"/>
      <c r="EZ15" s="110" t="str">
        <f>+BP15</f>
        <v>CSC343</v>
      </c>
      <c r="FA15" s="308" t="str">
        <f>VLOOKUP(EZ15,'ADDITIONAL CHECK'!$J$2:$AI$101,25,0)</f>
        <v>A-</v>
      </c>
      <c r="FB15" s="308" t="str">
        <f>VLOOKUP(EZ15,'ADDITIONAL CHECK'!$J$2:$AI$101,26,0)</f>
        <v/>
      </c>
      <c r="FC15" s="308" t="str">
        <f>IF(FB15="","-",FB15)</f>
        <v>-</v>
      </c>
    </row>
    <row r="16" spans="1:159" s="211" customFormat="1" ht="14.1" customHeight="1" x14ac:dyDescent="0.2">
      <c r="A16" s="220"/>
      <c r="B16" s="221"/>
      <c r="C16" s="230" t="s">
        <v>56</v>
      </c>
      <c r="D16" s="223" t="str">
        <f>IFERROR(VLOOKUP(C16,$ER$62:$ES$331,2,0),"-")</f>
        <v>-</v>
      </c>
      <c r="E16" s="224"/>
      <c r="F16" s="272" t="s">
        <v>9</v>
      </c>
      <c r="G16" s="310">
        <v>1</v>
      </c>
      <c r="H16" s="311">
        <v>2</v>
      </c>
      <c r="I16" s="311">
        <v>7</v>
      </c>
      <c r="J16" s="291"/>
      <c r="K16" s="292" t="str">
        <f t="shared" si="4"/>
        <v>-</v>
      </c>
      <c r="L16" s="292" t="str">
        <f t="shared" si="5"/>
        <v>-</v>
      </c>
      <c r="M16" s="292" t="str">
        <f t="shared" ref="M16:M58" si="56">IF(OR(AF16=Z16,Z16=AF16,AF16=$G$12,Z16=$G$12),"-","ERROR")</f>
        <v>-</v>
      </c>
      <c r="N16" s="292" t="str">
        <f t="shared" ref="N16:N58" si="57">IFERROR(VLOOKUP(AY16,$F$36:$G$36,2,0),"-")</f>
        <v>-</v>
      </c>
      <c r="O16" s="292" t="str">
        <f t="shared" ref="O16:O53" si="58">IF(OR(AH16="NE",AB16="NE"),"ERROR","-")</f>
        <v>-</v>
      </c>
      <c r="P16" s="292" t="str">
        <f t="shared" ref="P16:P53" si="59">IF(OR(AH16="I",AB16="I"),"ERROR","-")</f>
        <v>-</v>
      </c>
      <c r="Q16" s="292" t="str">
        <f t="shared" ref="Q16:Q53" si="60">IF(AND(AH16="W",AB16="-"),"ERROR","-")</f>
        <v>-</v>
      </c>
      <c r="R16" s="292" t="str">
        <f t="shared" ref="R16:R53" si="61">IFERROR(IF(INT(BD16)=INT(BB16),"ERROR","-"),"-")</f>
        <v>-</v>
      </c>
      <c r="S16" s="292" t="str">
        <f t="shared" si="6"/>
        <v>-</v>
      </c>
      <c r="T16" s="292" t="str">
        <f t="shared" ref="T16:T53" si="62">IF(OR(K16="ERROR",L16="ERROR",M16="ERROR",N16="ERROR",S16="ERROR",O16="ERROR",P16="ERROR",Q16="ERROR",R16="ERROR"),"1","0")</f>
        <v>0</v>
      </c>
      <c r="U16" s="242" t="str">
        <f t="shared" ref="U16:U53" si="63">CONCATENATE(V16&amp;X16&amp;W16)</f>
        <v/>
      </c>
      <c r="V16" s="242" t="str">
        <f t="shared" si="7"/>
        <v/>
      </c>
      <c r="W16" s="242" t="str">
        <f t="shared" ref="W16:W53" si="64">IF(AH16="W",$G$37,"")</f>
        <v/>
      </c>
      <c r="X16" s="242" t="str">
        <f t="shared" si="8"/>
        <v/>
      </c>
      <c r="Y16" s="255"/>
      <c r="Z16" s="293" t="str">
        <f t="shared" si="9"/>
        <v>-</v>
      </c>
      <c r="AA16" s="294" t="str">
        <f t="shared" si="10"/>
        <v>-</v>
      </c>
      <c r="AB16" s="233" t="str">
        <f t="shared" si="11"/>
        <v>-</v>
      </c>
      <c r="AC16" s="295" t="str">
        <f t="shared" si="12"/>
        <v>-</v>
      </c>
      <c r="AD16" s="296" t="str">
        <f t="shared" si="13"/>
        <v>-</v>
      </c>
      <c r="AE16" s="256"/>
      <c r="AF16" s="293" t="str">
        <f t="shared" si="14"/>
        <v>CSC313</v>
      </c>
      <c r="AG16" s="293">
        <f t="shared" si="15"/>
        <v>58.78</v>
      </c>
      <c r="AH16" s="233" t="str">
        <f t="shared" si="16"/>
        <v>B-</v>
      </c>
      <c r="AI16" s="295">
        <f t="shared" si="17"/>
        <v>10.8</v>
      </c>
      <c r="AJ16" s="296">
        <f t="shared" si="18"/>
        <v>4</v>
      </c>
      <c r="AK16" s="297"/>
      <c r="AL16" s="295" t="b">
        <f t="shared" si="19"/>
        <v>0</v>
      </c>
      <c r="AM16" s="295" t="str">
        <f t="shared" si="20"/>
        <v>TRUE</v>
      </c>
      <c r="AN16" s="295" t="b">
        <f t="shared" si="21"/>
        <v>0</v>
      </c>
      <c r="AO16" s="295">
        <f t="shared" si="22"/>
        <v>5</v>
      </c>
      <c r="AP16" s="295" t="str">
        <f t="shared" si="23"/>
        <v>FALSE</v>
      </c>
      <c r="AQ16" s="295" t="str">
        <f t="shared" ref="AQ16:AQ58" si="65">CONCATENATE(AM16&amp;AP16)</f>
        <v>TRUEFALSE</v>
      </c>
      <c r="AR16" s="295" t="str">
        <f t="shared" ref="AR16:AR58" si="66">CONCATENATE(AL16&amp;AN16)</f>
        <v>FALSEFALSE</v>
      </c>
      <c r="AS16" s="295" t="str">
        <f t="shared" ref="AS16:AS58" si="67">CONCATENATE(AL16&amp;AO16)</f>
        <v>FALSE5</v>
      </c>
      <c r="AT16" s="295">
        <f t="shared" si="24"/>
        <v>0</v>
      </c>
      <c r="AU16" s="295">
        <f t="shared" si="25"/>
        <v>0</v>
      </c>
      <c r="AV16" s="295" t="str">
        <f t="shared" ref="AV16:AV58" si="68">CONCATENATE(AT16&amp;AU16)</f>
        <v>00</v>
      </c>
      <c r="AW16" s="295" t="str">
        <f t="shared" ref="AW16:AW58" si="69">IF(OR(AH16=$G$17,AH16=$G$18,AH16=$G$19,AH16=$G$20,AH16=$G$21,AH16=$G$22,AH16=$G$23),"ERROR","-")</f>
        <v>ERROR</v>
      </c>
      <c r="AX16" s="295" t="str">
        <f t="shared" ref="AX16:AX58" si="70">IF(OR(AB16=$F$15,AB16=$F$16,AB16=$G$17,AB16=$G$18,AB16=$G$19,AB16=$G$20,AB16=$G$21,AB16=$G$22,AB16=$G$23),"ERROR","-")</f>
        <v>-</v>
      </c>
      <c r="AY16" s="295" t="str">
        <f t="shared" ref="AY16:AY58" si="71">CONCATENATE(AW16&amp;AX16)</f>
        <v>ERROR-</v>
      </c>
      <c r="AZ16" s="295" t="str">
        <f t="shared" ref="AZ16:AZ53" si="72">IF(BF16=$H$25,MIN(AC16,AI16),"-")</f>
        <v>-</v>
      </c>
      <c r="BA16" s="298">
        <f>IFERROR(VLOOKUP(BG16,'ADDITIONAL CHECK'!$AU$2:$AV$101,2,0),$BA$1)</f>
        <v>1</v>
      </c>
      <c r="BB16" s="299" t="str">
        <f>VLOOKUP(BC16,'FINAL DMC'!$B$4:$I$134,8,0)</f>
        <v>-</v>
      </c>
      <c r="BC16" s="195">
        <v>2</v>
      </c>
      <c r="BD16" s="299">
        <f>VLOOKUP(BC16,'FINAL DMC'!$B$4:$I$134,7,0)</f>
        <v>1</v>
      </c>
      <c r="BE16" s="225"/>
      <c r="BF16" s="300" t="str">
        <f t="shared" si="26"/>
        <v/>
      </c>
      <c r="BG16" s="301" t="str">
        <f>VLOOKUP(BC16,'FINAL DMC'!$B$4:$F$497,2,0)</f>
        <v>CSC313</v>
      </c>
      <c r="BH16" s="301" t="str">
        <f>VLOOKUP(BC16,'FINAL DMC'!$B$4:$F$236,3,0)</f>
        <v>PROGRAMMING FUNDAMENTALS</v>
      </c>
      <c r="BI16" s="302">
        <f>VLOOKUP(BC16,'FINAL DMC'!$B$4:$F$276,4,0)</f>
        <v>4</v>
      </c>
      <c r="BJ16" s="302" t="str">
        <f t="shared" ref="BJ16:BJ19" si="73">VLOOKUP(BD16,$EI$62:$EQ$376,7,0)</f>
        <v>B-</v>
      </c>
      <c r="BK16" s="302" t="str">
        <f t="shared" si="27"/>
        <v>-</v>
      </c>
      <c r="BL16" s="303">
        <f t="shared" si="28"/>
        <v>10.8</v>
      </c>
      <c r="BM16" s="304" t="str">
        <f t="shared" si="29"/>
        <v>0</v>
      </c>
      <c r="BN16" s="304" t="str">
        <f t="shared" ref="BN16:BN58" si="74">+CO16</f>
        <v>0</v>
      </c>
      <c r="BO16" s="300" t="str">
        <f t="shared" si="30"/>
        <v/>
      </c>
      <c r="BP16" s="301" t="str">
        <f>VLOOKUP(CA16,'FINAL DMC'!$B$4:$F$317,2,0)</f>
        <v>CSC363</v>
      </c>
      <c r="BQ16" s="305"/>
      <c r="BR16" s="301" t="str">
        <f>VLOOKUP(CA16,'FINAL DMC'!$B$4:$F$336,3,0)</f>
        <v>ARTIFICIAL INTELLIGENCE</v>
      </c>
      <c r="BS16" s="302">
        <f>VLOOKUP(CA16,'FINAL DMC'!$B$4:$F$516,4,0)</f>
        <v>4</v>
      </c>
      <c r="BT16" s="302" t="str">
        <f t="shared" si="31"/>
        <v>B</v>
      </c>
      <c r="BU16" s="302" t="str">
        <f t="shared" si="32"/>
        <v>-</v>
      </c>
      <c r="BV16" s="303">
        <f t="shared" si="33"/>
        <v>12</v>
      </c>
      <c r="BW16" s="226"/>
      <c r="BX16" s="224"/>
      <c r="BY16" s="297"/>
      <c r="BZ16" s="299">
        <f>VLOOKUP(CA16,'FINAL DMC'!$B$4:$I$756,7,0)</f>
        <v>77</v>
      </c>
      <c r="CA16" s="196">
        <v>27</v>
      </c>
      <c r="CB16" s="299" t="str">
        <f>VLOOKUP(CA16,'FINAL DMC'!$B$4:$I$756,8,0)</f>
        <v>-</v>
      </c>
      <c r="CC16" s="298">
        <f>IFERROR(VLOOKUP(BP16,'ADDITIONAL CHECK'!$AU$2:$AV$101,2,0),$BA$1)</f>
        <v>1</v>
      </c>
      <c r="CD16" s="295" t="str">
        <f t="shared" ref="CD16:CD22" si="75">IF(BO16=$H$25,MIN(DD16,CX16),"-")</f>
        <v>-</v>
      </c>
      <c r="CE16" s="224"/>
      <c r="CF16" s="292" t="str">
        <f t="shared" si="34"/>
        <v>-</v>
      </c>
      <c r="CG16" s="292" t="str">
        <f t="shared" si="35"/>
        <v>-</v>
      </c>
      <c r="CH16" s="292" t="str">
        <f t="shared" ref="CH16:CH58" si="76">IF(OR(DA16=CU16,CU16=DA16,DA16=$G$12,CU16=$G$12),"-","ERROR")</f>
        <v>-</v>
      </c>
      <c r="CI16" s="292" t="str">
        <f t="shared" ref="CI16:CI58" si="77">IFERROR(VLOOKUP(DT16,$F$36:$G$36,2,0),"-")</f>
        <v>-</v>
      </c>
      <c r="CJ16" s="292" t="str">
        <f t="shared" ref="CJ16:CJ53" si="78">IF(OR(DC16="NE",CW16="NE"),"ERROR","-")</f>
        <v>-</v>
      </c>
      <c r="CK16" s="292" t="str">
        <f t="shared" ref="CK16:CK53" si="79">IF(OR(DC16="I",CW16="I"),"ERROR","-")</f>
        <v>-</v>
      </c>
      <c r="CL16" s="292" t="str">
        <f t="shared" ref="CL16:CL53" si="80">IF(AND(DC16="W",CW16="-"),"ERROR","-")</f>
        <v>-</v>
      </c>
      <c r="CM16" s="292" t="str">
        <f t="shared" ref="CM16:CM53" si="81">IFERROR(IF(INT(BZ16)=INT(CB16),"ERROR","-"),"-")</f>
        <v>-</v>
      </c>
      <c r="CN16" s="292" t="str">
        <f t="shared" si="36"/>
        <v>-</v>
      </c>
      <c r="CO16" s="292" t="str">
        <f t="shared" ref="CO16:CO53" si="82">IF(OR(CF16="ERROR",CG16="ERROR",CH16="ERROR",CI16="ERROR",CN16="ERROR",CJ16="ERROR",CK16="ERROR",CL16="ERROR",CM16="ERROR"),"1","0")</f>
        <v>0</v>
      </c>
      <c r="CP16" s="242" t="str">
        <f t="shared" ref="CP16:CP53" si="83">CONCATENATE(CQ16&amp;CS16&amp;CR16)</f>
        <v/>
      </c>
      <c r="CQ16" s="242" t="str">
        <f t="shared" si="37"/>
        <v/>
      </c>
      <c r="CR16" s="242" t="str">
        <f t="shared" ref="CR16:CR53" si="84">IF(DC16="W",$G$37,"")</f>
        <v/>
      </c>
      <c r="CS16" s="242" t="str">
        <f t="shared" si="38"/>
        <v/>
      </c>
      <c r="CT16" s="255"/>
      <c r="CU16" s="293" t="str">
        <f t="shared" si="39"/>
        <v>-</v>
      </c>
      <c r="CV16" s="294" t="str">
        <f t="shared" si="40"/>
        <v>-</v>
      </c>
      <c r="CW16" s="233" t="str">
        <f t="shared" si="41"/>
        <v>-</v>
      </c>
      <c r="CX16" s="295" t="str">
        <f t="shared" si="42"/>
        <v>-</v>
      </c>
      <c r="CY16" s="296" t="str">
        <f t="shared" si="43"/>
        <v>-</v>
      </c>
      <c r="CZ16" s="256"/>
      <c r="DA16" s="293" t="str">
        <f t="shared" si="44"/>
        <v>CSC363</v>
      </c>
      <c r="DB16" s="293">
        <f t="shared" si="45"/>
        <v>66.5</v>
      </c>
      <c r="DC16" s="233" t="str">
        <f t="shared" si="46"/>
        <v>B</v>
      </c>
      <c r="DD16" s="295">
        <f t="shared" si="47"/>
        <v>12</v>
      </c>
      <c r="DE16" s="296">
        <f t="shared" si="48"/>
        <v>4</v>
      </c>
      <c r="DF16" s="297"/>
      <c r="DG16" s="295" t="b">
        <f t="shared" si="49"/>
        <v>0</v>
      </c>
      <c r="DH16" s="295" t="str">
        <f t="shared" si="50"/>
        <v>TRUE</v>
      </c>
      <c r="DI16" s="295" t="b">
        <f t="shared" si="51"/>
        <v>0</v>
      </c>
      <c r="DJ16" s="295">
        <f t="shared" si="52"/>
        <v>5</v>
      </c>
      <c r="DK16" s="295" t="str">
        <f t="shared" si="53"/>
        <v>FALSE</v>
      </c>
      <c r="DL16" s="295" t="str">
        <f t="shared" ref="DL16:DL58" si="85">CONCATENATE(DH16&amp;DK16)</f>
        <v>TRUEFALSE</v>
      </c>
      <c r="DM16" s="295" t="str">
        <f t="shared" ref="DM16:DM58" si="86">CONCATENATE(DG16&amp;DI16)</f>
        <v>FALSEFALSE</v>
      </c>
      <c r="DN16" s="295" t="str">
        <f t="shared" ref="DN16:DN58" si="87">CONCATENATE(DG16&amp;DJ16)</f>
        <v>FALSE5</v>
      </c>
      <c r="DO16" s="295">
        <f t="shared" si="54"/>
        <v>0</v>
      </c>
      <c r="DP16" s="295">
        <f t="shared" si="55"/>
        <v>0</v>
      </c>
      <c r="DQ16" s="295" t="str">
        <f t="shared" ref="DQ16:DQ58" si="88">CONCATENATE(DO16&amp;DP16)</f>
        <v>00</v>
      </c>
      <c r="DR16" s="295" t="str">
        <f t="shared" ref="DR16:DR58" si="89">IF(OR(DC16=$G$17,DC16=$G$18,DC16=$G$19,DC16=$G$20,DC16=$G$21,DC16=$G$22,DC16=$G$23),"ERROR","-")</f>
        <v>ERROR</v>
      </c>
      <c r="DS16" s="295" t="str">
        <f t="shared" ref="DS16:DS58" si="90">IF(OR(CW16=$F$15,CW16=$F$16,CW16=$G$17,CW16=$G$18,CW16=$G$19,CW16=$G$20,CW16=$G$21,CW16=$G$22,CW16=$G$23),"ERROR","-")</f>
        <v>-</v>
      </c>
      <c r="DT16" s="295" t="str">
        <f t="shared" ref="DT16:DT58" si="91">CONCATENATE(DR16&amp;DS16)</f>
        <v>ERROR-</v>
      </c>
      <c r="DU16" s="225"/>
      <c r="DV16" s="220">
        <f>+DV15+A16</f>
        <v>377.3</v>
      </c>
      <c r="DW16" s="220">
        <f>+DW15+B16</f>
        <v>132</v>
      </c>
      <c r="DX16" s="227" t="str">
        <f t="shared" si="3"/>
        <v>-</v>
      </c>
      <c r="DY16" s="244" t="str">
        <f t="shared" si="3"/>
        <v>-</v>
      </c>
      <c r="DZ16" s="270" t="s">
        <v>30</v>
      </c>
      <c r="EA16" s="271">
        <v>0</v>
      </c>
      <c r="EU16" s="65" t="str">
        <f t="shared" ref="EU16:EU70" si="92">+BG16</f>
        <v>CSC313</v>
      </c>
      <c r="EV16" s="65" t="str">
        <f>VLOOKUP(EU16,'ADDITIONAL CHECK'!$J$2:$AI$101,25,0)</f>
        <v>B-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9"/>
      <c r="EZ16" s="110" t="str">
        <f t="shared" ref="EZ16:EZ70" si="94">+BP16</f>
        <v>CSC363</v>
      </c>
      <c r="FA16" s="65" t="str">
        <f>VLOOKUP(EZ16,'ADDITIONAL CHECK'!$J$2:$AI$101,25,0)</f>
        <v>B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11" customFormat="1" ht="14.1" customHeight="1" x14ac:dyDescent="0.2">
      <c r="D17" s="312"/>
      <c r="G17" s="272" t="s">
        <v>12</v>
      </c>
      <c r="H17" s="273">
        <v>2</v>
      </c>
      <c r="I17" s="273">
        <v>7</v>
      </c>
      <c r="J17" s="291"/>
      <c r="K17" s="292" t="str">
        <f t="shared" si="4"/>
        <v>-</v>
      </c>
      <c r="L17" s="292" t="str">
        <f t="shared" si="5"/>
        <v>-</v>
      </c>
      <c r="M17" s="292" t="str">
        <f t="shared" si="56"/>
        <v>-</v>
      </c>
      <c r="N17" s="292" t="str">
        <f t="shared" si="57"/>
        <v>-</v>
      </c>
      <c r="O17" s="292" t="str">
        <f t="shared" si="58"/>
        <v>-</v>
      </c>
      <c r="P17" s="292" t="str">
        <f t="shared" si="59"/>
        <v>-</v>
      </c>
      <c r="Q17" s="292" t="str">
        <f t="shared" si="60"/>
        <v>-</v>
      </c>
      <c r="R17" s="292" t="str">
        <f t="shared" si="61"/>
        <v>-</v>
      </c>
      <c r="S17" s="292" t="str">
        <f t="shared" si="6"/>
        <v>-</v>
      </c>
      <c r="T17" s="292" t="str">
        <f t="shared" si="62"/>
        <v>0</v>
      </c>
      <c r="U17" s="242" t="str">
        <f t="shared" si="63"/>
        <v/>
      </c>
      <c r="V17" s="242" t="str">
        <f t="shared" si="7"/>
        <v/>
      </c>
      <c r="W17" s="242" t="str">
        <f t="shared" si="64"/>
        <v/>
      </c>
      <c r="X17" s="242" t="str">
        <f t="shared" si="8"/>
        <v/>
      </c>
      <c r="Y17" s="255"/>
      <c r="Z17" s="293" t="str">
        <f t="shared" si="9"/>
        <v>-</v>
      </c>
      <c r="AA17" s="294" t="str">
        <f t="shared" si="10"/>
        <v>-</v>
      </c>
      <c r="AB17" s="233" t="str">
        <f t="shared" si="11"/>
        <v>-</v>
      </c>
      <c r="AC17" s="295" t="str">
        <f t="shared" si="12"/>
        <v>-</v>
      </c>
      <c r="AD17" s="296" t="str">
        <f t="shared" si="13"/>
        <v>-</v>
      </c>
      <c r="AE17" s="256"/>
      <c r="AF17" s="293" t="str">
        <f t="shared" si="14"/>
        <v>PHYS105</v>
      </c>
      <c r="AG17" s="293">
        <f t="shared" si="15"/>
        <v>60</v>
      </c>
      <c r="AH17" s="233" t="str">
        <f t="shared" si="16"/>
        <v>B+</v>
      </c>
      <c r="AI17" s="295">
        <f t="shared" si="17"/>
        <v>9.8999999999999986</v>
      </c>
      <c r="AJ17" s="296">
        <f t="shared" si="18"/>
        <v>3</v>
      </c>
      <c r="AK17" s="297"/>
      <c r="AL17" s="295" t="b">
        <f t="shared" si="19"/>
        <v>0</v>
      </c>
      <c r="AM17" s="295" t="str">
        <f t="shared" si="20"/>
        <v>TRUE</v>
      </c>
      <c r="AN17" s="295" t="b">
        <f t="shared" si="21"/>
        <v>0</v>
      </c>
      <c r="AO17" s="295">
        <f t="shared" si="22"/>
        <v>5</v>
      </c>
      <c r="AP17" s="295" t="str">
        <f t="shared" si="23"/>
        <v>FALSE</v>
      </c>
      <c r="AQ17" s="295" t="str">
        <f t="shared" si="65"/>
        <v>TRUEFALSE</v>
      </c>
      <c r="AR17" s="295" t="str">
        <f t="shared" si="66"/>
        <v>FALSEFALSE</v>
      </c>
      <c r="AS17" s="295" t="str">
        <f t="shared" si="67"/>
        <v>FALSE5</v>
      </c>
      <c r="AT17" s="295">
        <f t="shared" si="24"/>
        <v>0</v>
      </c>
      <c r="AU17" s="295">
        <f t="shared" si="25"/>
        <v>0</v>
      </c>
      <c r="AV17" s="295" t="str">
        <f t="shared" si="68"/>
        <v>00</v>
      </c>
      <c r="AW17" s="295" t="str">
        <f t="shared" si="69"/>
        <v>ERROR</v>
      </c>
      <c r="AX17" s="295" t="str">
        <f t="shared" si="70"/>
        <v>-</v>
      </c>
      <c r="AY17" s="295" t="str">
        <f t="shared" si="71"/>
        <v>ERROR-</v>
      </c>
      <c r="AZ17" s="295" t="str">
        <f t="shared" si="72"/>
        <v>-</v>
      </c>
      <c r="BA17" s="298">
        <f>IFERROR(VLOOKUP(BG17,'ADDITIONAL CHECK'!$AU$2:$AV$101,2,0),$BA$1)</f>
        <v>1</v>
      </c>
      <c r="BB17" s="299" t="str">
        <f>VLOOKUP(BC17,'FINAL DMC'!$B$4:$I$134,8,0)</f>
        <v>-</v>
      </c>
      <c r="BC17" s="195">
        <v>3</v>
      </c>
      <c r="BD17" s="299">
        <f>VLOOKUP(BC17,'FINAL DMC'!$B$4:$I$134,7,0)</f>
        <v>4</v>
      </c>
      <c r="BE17" s="225"/>
      <c r="BF17" s="300" t="str">
        <f t="shared" si="26"/>
        <v/>
      </c>
      <c r="BG17" s="301" t="str">
        <f>VLOOKUP(BC17,'FINAL DMC'!$B$4:$F$497,2,0)</f>
        <v>PHYS105</v>
      </c>
      <c r="BH17" s="301" t="str">
        <f>VLOOKUP(BC17,'FINAL DMC'!$B$4:$F$236,3,0)</f>
        <v>APPLIED PHYSICS</v>
      </c>
      <c r="BI17" s="302">
        <f>VLOOKUP(BC17,'FINAL DMC'!$B$4:$F$276,4,0)</f>
        <v>3</v>
      </c>
      <c r="BJ17" s="302" t="str">
        <f t="shared" si="73"/>
        <v>B+</v>
      </c>
      <c r="BK17" s="302" t="str">
        <f t="shared" si="27"/>
        <v>-</v>
      </c>
      <c r="BL17" s="303">
        <f t="shared" si="28"/>
        <v>9.8999999999999986</v>
      </c>
      <c r="BM17" s="304" t="str">
        <f t="shared" si="29"/>
        <v>0</v>
      </c>
      <c r="BN17" s="304" t="str">
        <f t="shared" si="74"/>
        <v>0</v>
      </c>
      <c r="BO17" s="300" t="str">
        <f t="shared" si="30"/>
        <v/>
      </c>
      <c r="BP17" s="301" t="str">
        <f>VLOOKUP(CA17,'FINAL DMC'!$B$4:$F$317,2,0)</f>
        <v>CSC381</v>
      </c>
      <c r="BQ17" s="305"/>
      <c r="BR17" s="301" t="str">
        <f>VLOOKUP(CA17,'FINAL DMC'!$B$4:$F$336,3,0)</f>
        <v>NUMERICAL COMPUTING</v>
      </c>
      <c r="BS17" s="302">
        <f>VLOOKUP(CA17,'FINAL DMC'!$B$4:$F$516,4,0)</f>
        <v>3</v>
      </c>
      <c r="BT17" s="302" t="str">
        <f t="shared" si="31"/>
        <v>B</v>
      </c>
      <c r="BU17" s="302" t="str">
        <f t="shared" si="32"/>
        <v>-</v>
      </c>
      <c r="BV17" s="303">
        <f t="shared" si="33"/>
        <v>9</v>
      </c>
      <c r="BW17" s="313"/>
      <c r="BY17" s="297"/>
      <c r="BZ17" s="299">
        <f>VLOOKUP(CA17,'FINAL DMC'!$B$4:$I$756,7,0)</f>
        <v>78</v>
      </c>
      <c r="CA17" s="196">
        <v>28</v>
      </c>
      <c r="CB17" s="299" t="str">
        <f>VLOOKUP(CA17,'FINAL DMC'!$B$4:$I$756,8,0)</f>
        <v>-</v>
      </c>
      <c r="CC17" s="298">
        <f>IFERROR(VLOOKUP(BP17,'ADDITIONAL CHECK'!$AU$2:$AV$101,2,0),$BA$1)</f>
        <v>1</v>
      </c>
      <c r="CD17" s="295" t="str">
        <f t="shared" si="75"/>
        <v>-</v>
      </c>
      <c r="CF17" s="292" t="str">
        <f t="shared" si="34"/>
        <v>-</v>
      </c>
      <c r="CG17" s="292" t="str">
        <f t="shared" si="35"/>
        <v>-</v>
      </c>
      <c r="CH17" s="292" t="str">
        <f t="shared" si="76"/>
        <v>-</v>
      </c>
      <c r="CI17" s="292" t="str">
        <f t="shared" si="77"/>
        <v>-</v>
      </c>
      <c r="CJ17" s="292" t="str">
        <f t="shared" si="78"/>
        <v>-</v>
      </c>
      <c r="CK17" s="292" t="str">
        <f t="shared" si="79"/>
        <v>-</v>
      </c>
      <c r="CL17" s="292" t="str">
        <f t="shared" si="80"/>
        <v>-</v>
      </c>
      <c r="CM17" s="292" t="str">
        <f t="shared" si="81"/>
        <v>-</v>
      </c>
      <c r="CN17" s="292" t="str">
        <f t="shared" si="36"/>
        <v>-</v>
      </c>
      <c r="CO17" s="292" t="str">
        <f t="shared" si="82"/>
        <v>0</v>
      </c>
      <c r="CP17" s="242" t="str">
        <f t="shared" si="83"/>
        <v/>
      </c>
      <c r="CQ17" s="242" t="str">
        <f t="shared" si="37"/>
        <v/>
      </c>
      <c r="CR17" s="242" t="str">
        <f t="shared" si="84"/>
        <v/>
      </c>
      <c r="CS17" s="242" t="str">
        <f t="shared" si="38"/>
        <v/>
      </c>
      <c r="CT17" s="255"/>
      <c r="CU17" s="293" t="str">
        <f t="shared" si="39"/>
        <v>-</v>
      </c>
      <c r="CV17" s="294" t="str">
        <f t="shared" si="40"/>
        <v>-</v>
      </c>
      <c r="CW17" s="233" t="str">
        <f t="shared" si="41"/>
        <v>-</v>
      </c>
      <c r="CX17" s="295" t="str">
        <f t="shared" si="42"/>
        <v>-</v>
      </c>
      <c r="CY17" s="296" t="str">
        <f t="shared" si="43"/>
        <v>-</v>
      </c>
      <c r="CZ17" s="256"/>
      <c r="DA17" s="293" t="str">
        <f t="shared" si="44"/>
        <v>CSC381</v>
      </c>
      <c r="DB17" s="293">
        <f t="shared" si="45"/>
        <v>67</v>
      </c>
      <c r="DC17" s="233" t="str">
        <f t="shared" si="46"/>
        <v>B</v>
      </c>
      <c r="DD17" s="295">
        <f t="shared" si="47"/>
        <v>9</v>
      </c>
      <c r="DE17" s="296">
        <f t="shared" si="48"/>
        <v>3</v>
      </c>
      <c r="DF17" s="297"/>
      <c r="DG17" s="295" t="b">
        <f t="shared" si="49"/>
        <v>0</v>
      </c>
      <c r="DH17" s="295" t="str">
        <f t="shared" si="50"/>
        <v>TRUE</v>
      </c>
      <c r="DI17" s="295" t="b">
        <f t="shared" si="51"/>
        <v>0</v>
      </c>
      <c r="DJ17" s="295">
        <f t="shared" si="52"/>
        <v>5</v>
      </c>
      <c r="DK17" s="295" t="str">
        <f t="shared" si="53"/>
        <v>FALSE</v>
      </c>
      <c r="DL17" s="295" t="str">
        <f t="shared" si="85"/>
        <v>TRUEFALSE</v>
      </c>
      <c r="DM17" s="295" t="str">
        <f t="shared" si="86"/>
        <v>FALSEFALSE</v>
      </c>
      <c r="DN17" s="295" t="str">
        <f t="shared" si="87"/>
        <v>FALSE5</v>
      </c>
      <c r="DO17" s="295">
        <f t="shared" si="54"/>
        <v>0</v>
      </c>
      <c r="DP17" s="295">
        <f t="shared" si="55"/>
        <v>0</v>
      </c>
      <c r="DQ17" s="295" t="str">
        <f t="shared" si="88"/>
        <v>00</v>
      </c>
      <c r="DR17" s="295" t="str">
        <f t="shared" si="89"/>
        <v>ERROR</v>
      </c>
      <c r="DS17" s="295" t="str">
        <f t="shared" si="90"/>
        <v>-</v>
      </c>
      <c r="DT17" s="295" t="str">
        <f t="shared" si="91"/>
        <v>ERROR-</v>
      </c>
      <c r="DU17" s="225"/>
      <c r="DV17" s="314"/>
      <c r="DW17" s="314"/>
      <c r="DY17" s="315"/>
      <c r="EU17" s="65" t="str">
        <f t="shared" si="92"/>
        <v>PHYS105</v>
      </c>
      <c r="EV17" s="65" t="str">
        <f>VLOOKUP(EU17,'ADDITIONAL CHECK'!$J$2:$AI$101,25,0)</f>
        <v>B+</v>
      </c>
      <c r="EW17" s="65" t="str">
        <f>VLOOKUP(EU17,'ADDITIONAL CHECK'!$J$2:$AI$101,26,0)</f>
        <v/>
      </c>
      <c r="EX17" s="88" t="str">
        <f t="shared" si="93"/>
        <v>-</v>
      </c>
      <c r="EY17" s="309"/>
      <c r="EZ17" s="110" t="str">
        <f t="shared" si="94"/>
        <v>CSC381</v>
      </c>
      <c r="FA17" s="65" t="str">
        <f>VLOOKUP(EZ17,'ADDITIONAL CHECK'!$J$2:$AI$101,25,0)</f>
        <v>B</v>
      </c>
      <c r="FB17" s="65" t="str">
        <f>VLOOKUP(EZ17,'ADDITIONAL CHECK'!$J$2:$AI$101,26,0)</f>
        <v/>
      </c>
      <c r="FC17" s="65" t="str">
        <f t="shared" si="95"/>
        <v>-</v>
      </c>
    </row>
    <row r="18" spans="1:159" s="211" customFormat="1" ht="14.1" customHeight="1" x14ac:dyDescent="0.2">
      <c r="D18" s="312"/>
      <c r="G18" s="272" t="s">
        <v>15</v>
      </c>
      <c r="H18" s="273">
        <v>2</v>
      </c>
      <c r="I18" s="273">
        <v>7</v>
      </c>
      <c r="J18" s="291"/>
      <c r="K18" s="292" t="str">
        <f t="shared" si="4"/>
        <v>-</v>
      </c>
      <c r="L18" s="292" t="str">
        <f t="shared" si="5"/>
        <v>-</v>
      </c>
      <c r="M18" s="292" t="str">
        <f t="shared" si="56"/>
        <v>-</v>
      </c>
      <c r="N18" s="292" t="str">
        <f t="shared" si="57"/>
        <v>-</v>
      </c>
      <c r="O18" s="292" t="str">
        <f t="shared" si="58"/>
        <v>-</v>
      </c>
      <c r="P18" s="292" t="str">
        <f t="shared" si="59"/>
        <v>-</v>
      </c>
      <c r="Q18" s="292" t="str">
        <f t="shared" si="60"/>
        <v>-</v>
      </c>
      <c r="R18" s="292" t="str">
        <f t="shared" si="61"/>
        <v>-</v>
      </c>
      <c r="S18" s="292" t="str">
        <f t="shared" si="6"/>
        <v>-</v>
      </c>
      <c r="T18" s="292" t="str">
        <f t="shared" si="62"/>
        <v>0</v>
      </c>
      <c r="U18" s="242" t="str">
        <f t="shared" si="63"/>
        <v/>
      </c>
      <c r="V18" s="242" t="str">
        <f t="shared" si="7"/>
        <v/>
      </c>
      <c r="W18" s="242" t="str">
        <f t="shared" si="64"/>
        <v/>
      </c>
      <c r="X18" s="242" t="str">
        <f t="shared" si="8"/>
        <v/>
      </c>
      <c r="Y18" s="255"/>
      <c r="Z18" s="293" t="str">
        <f t="shared" si="9"/>
        <v>-</v>
      </c>
      <c r="AA18" s="294" t="str">
        <f t="shared" si="10"/>
        <v>-</v>
      </c>
      <c r="AB18" s="233" t="str">
        <f t="shared" si="11"/>
        <v>-</v>
      </c>
      <c r="AC18" s="295" t="str">
        <f t="shared" si="12"/>
        <v>-</v>
      </c>
      <c r="AD18" s="296" t="str">
        <f t="shared" si="13"/>
        <v>-</v>
      </c>
      <c r="AE18" s="256"/>
      <c r="AF18" s="293" t="str">
        <f t="shared" si="14"/>
        <v>MATH114</v>
      </c>
      <c r="AG18" s="293">
        <f t="shared" si="15"/>
        <v>62</v>
      </c>
      <c r="AH18" s="233" t="str">
        <f t="shared" si="16"/>
        <v>B</v>
      </c>
      <c r="AI18" s="295">
        <f t="shared" si="17"/>
        <v>9</v>
      </c>
      <c r="AJ18" s="296">
        <f t="shared" si="18"/>
        <v>3</v>
      </c>
      <c r="AK18" s="297"/>
      <c r="AL18" s="295" t="b">
        <f t="shared" si="19"/>
        <v>0</v>
      </c>
      <c r="AM18" s="295" t="str">
        <f t="shared" si="20"/>
        <v>TRUE</v>
      </c>
      <c r="AN18" s="295" t="b">
        <f t="shared" si="21"/>
        <v>0</v>
      </c>
      <c r="AO18" s="295">
        <f t="shared" si="22"/>
        <v>5</v>
      </c>
      <c r="AP18" s="295" t="str">
        <f t="shared" si="23"/>
        <v>FALSE</v>
      </c>
      <c r="AQ18" s="295" t="str">
        <f t="shared" si="65"/>
        <v>TRUEFALSE</v>
      </c>
      <c r="AR18" s="295" t="str">
        <f t="shared" si="66"/>
        <v>FALSEFALSE</v>
      </c>
      <c r="AS18" s="295" t="str">
        <f t="shared" si="67"/>
        <v>FALSE5</v>
      </c>
      <c r="AT18" s="295">
        <f t="shared" si="24"/>
        <v>0</v>
      </c>
      <c r="AU18" s="295">
        <f t="shared" si="25"/>
        <v>0</v>
      </c>
      <c r="AV18" s="295" t="str">
        <f t="shared" si="68"/>
        <v>00</v>
      </c>
      <c r="AW18" s="295" t="str">
        <f t="shared" si="69"/>
        <v>ERROR</v>
      </c>
      <c r="AX18" s="295" t="str">
        <f t="shared" si="70"/>
        <v>-</v>
      </c>
      <c r="AY18" s="295" t="str">
        <f t="shared" si="71"/>
        <v>ERROR-</v>
      </c>
      <c r="AZ18" s="295" t="str">
        <f t="shared" si="72"/>
        <v>-</v>
      </c>
      <c r="BA18" s="298">
        <f>IFERROR(VLOOKUP(BG18,'ADDITIONAL CHECK'!$AU$2:$AV$101,2,0),$BA$1)</f>
        <v>1</v>
      </c>
      <c r="BB18" s="299" t="str">
        <f>VLOOKUP(BC18,'FINAL DMC'!$B$4:$I$134,8,0)</f>
        <v>-</v>
      </c>
      <c r="BC18" s="195">
        <v>4</v>
      </c>
      <c r="BD18" s="299">
        <f>VLOOKUP(BC18,'FINAL DMC'!$B$4:$I$134,7,0)</f>
        <v>3</v>
      </c>
      <c r="BE18" s="225"/>
      <c r="BF18" s="300" t="str">
        <f t="shared" si="26"/>
        <v/>
      </c>
      <c r="BG18" s="301" t="str">
        <f>VLOOKUP(BC18,'FINAL DMC'!$B$4:$F$497,2,0)</f>
        <v>MATH114</v>
      </c>
      <c r="BH18" s="301" t="str">
        <f>VLOOKUP(BC18,'FINAL DMC'!$B$4:$F$236,3,0)</f>
        <v>CALCULUS AND ANALYTICAL GEOMETRY</v>
      </c>
      <c r="BI18" s="302">
        <f>VLOOKUP(BC18,'FINAL DMC'!$B$4:$F$276,4,0)</f>
        <v>3</v>
      </c>
      <c r="BJ18" s="302" t="str">
        <f t="shared" si="73"/>
        <v>B</v>
      </c>
      <c r="BK18" s="302" t="str">
        <f t="shared" si="27"/>
        <v>-</v>
      </c>
      <c r="BL18" s="303">
        <f t="shared" si="28"/>
        <v>9</v>
      </c>
      <c r="BM18" s="304" t="str">
        <f t="shared" si="29"/>
        <v>0</v>
      </c>
      <c r="BN18" s="304" t="str">
        <f t="shared" si="74"/>
        <v>0</v>
      </c>
      <c r="BO18" s="300" t="str">
        <f t="shared" si="30"/>
        <v/>
      </c>
      <c r="BP18" s="301" t="str">
        <f>VLOOKUP(CA18,'FINAL DMC'!$B$4:$F$317,2,0)</f>
        <v>CSC382</v>
      </c>
      <c r="BQ18" s="305"/>
      <c r="BR18" s="301" t="str">
        <f>VLOOKUP(CA18,'FINAL DMC'!$B$4:$F$336,3,0)</f>
        <v>CLOUD COMPUTING</v>
      </c>
      <c r="BS18" s="302">
        <f>VLOOKUP(CA18,'FINAL DMC'!$B$4:$F$516,4,0)</f>
        <v>3</v>
      </c>
      <c r="BT18" s="302" t="str">
        <f t="shared" si="31"/>
        <v>B</v>
      </c>
      <c r="BU18" s="302" t="str">
        <f t="shared" si="32"/>
        <v>-</v>
      </c>
      <c r="BV18" s="303">
        <f t="shared" si="33"/>
        <v>9</v>
      </c>
      <c r="BW18" s="313"/>
      <c r="BY18" s="297"/>
      <c r="BZ18" s="299">
        <f>VLOOKUP(CA18,'FINAL DMC'!$B$4:$I$756,7,0)</f>
        <v>79</v>
      </c>
      <c r="CA18" s="196">
        <v>29</v>
      </c>
      <c r="CB18" s="299" t="str">
        <f>VLOOKUP(CA18,'FINAL DMC'!$B$4:$I$756,8,0)</f>
        <v>-</v>
      </c>
      <c r="CC18" s="298">
        <f>IFERROR(VLOOKUP(BP18,'ADDITIONAL CHECK'!$AU$2:$AV$101,2,0),$BA$1)</f>
        <v>1</v>
      </c>
      <c r="CD18" s="295" t="str">
        <f t="shared" si="75"/>
        <v>-</v>
      </c>
      <c r="CF18" s="292" t="str">
        <f t="shared" si="34"/>
        <v>-</v>
      </c>
      <c r="CG18" s="292" t="str">
        <f t="shared" si="35"/>
        <v>-</v>
      </c>
      <c r="CH18" s="292" t="str">
        <f t="shared" si="76"/>
        <v>-</v>
      </c>
      <c r="CI18" s="292" t="str">
        <f t="shared" si="77"/>
        <v>-</v>
      </c>
      <c r="CJ18" s="292" t="str">
        <f t="shared" si="78"/>
        <v>-</v>
      </c>
      <c r="CK18" s="292" t="str">
        <f t="shared" si="79"/>
        <v>-</v>
      </c>
      <c r="CL18" s="292" t="str">
        <f t="shared" si="80"/>
        <v>-</v>
      </c>
      <c r="CM18" s="292" t="str">
        <f t="shared" si="81"/>
        <v>-</v>
      </c>
      <c r="CN18" s="292" t="str">
        <f t="shared" si="36"/>
        <v>-</v>
      </c>
      <c r="CO18" s="292" t="str">
        <f t="shared" si="82"/>
        <v>0</v>
      </c>
      <c r="CP18" s="242" t="str">
        <f t="shared" si="83"/>
        <v/>
      </c>
      <c r="CQ18" s="242" t="str">
        <f t="shared" si="37"/>
        <v/>
      </c>
      <c r="CR18" s="242" t="str">
        <f t="shared" si="84"/>
        <v/>
      </c>
      <c r="CS18" s="242" t="str">
        <f t="shared" si="38"/>
        <v/>
      </c>
      <c r="CT18" s="255"/>
      <c r="CU18" s="293" t="str">
        <f t="shared" si="39"/>
        <v>-</v>
      </c>
      <c r="CV18" s="294" t="str">
        <f t="shared" si="40"/>
        <v>-</v>
      </c>
      <c r="CW18" s="233" t="str">
        <f t="shared" si="41"/>
        <v>-</v>
      </c>
      <c r="CX18" s="295" t="str">
        <f t="shared" si="42"/>
        <v>-</v>
      </c>
      <c r="CY18" s="296" t="str">
        <f t="shared" si="43"/>
        <v>-</v>
      </c>
      <c r="CZ18" s="256"/>
      <c r="DA18" s="293" t="str">
        <f t="shared" si="44"/>
        <v>CSC382</v>
      </c>
      <c r="DB18" s="293">
        <f t="shared" si="45"/>
        <v>67.5</v>
      </c>
      <c r="DC18" s="233" t="str">
        <f t="shared" si="46"/>
        <v>B</v>
      </c>
      <c r="DD18" s="295">
        <f t="shared" si="47"/>
        <v>9</v>
      </c>
      <c r="DE18" s="296">
        <f t="shared" si="48"/>
        <v>3</v>
      </c>
      <c r="DF18" s="297"/>
      <c r="DG18" s="295" t="b">
        <f t="shared" si="49"/>
        <v>0</v>
      </c>
      <c r="DH18" s="295" t="str">
        <f t="shared" si="50"/>
        <v>TRUE</v>
      </c>
      <c r="DI18" s="295" t="b">
        <f t="shared" si="51"/>
        <v>0</v>
      </c>
      <c r="DJ18" s="295">
        <f t="shared" si="52"/>
        <v>5</v>
      </c>
      <c r="DK18" s="295" t="str">
        <f t="shared" si="53"/>
        <v>FALSE</v>
      </c>
      <c r="DL18" s="295" t="str">
        <f t="shared" si="85"/>
        <v>TRUEFALSE</v>
      </c>
      <c r="DM18" s="295" t="str">
        <f t="shared" si="86"/>
        <v>FALSEFALSE</v>
      </c>
      <c r="DN18" s="295" t="str">
        <f t="shared" si="87"/>
        <v>FALSE5</v>
      </c>
      <c r="DO18" s="295">
        <f t="shared" si="54"/>
        <v>0</v>
      </c>
      <c r="DP18" s="295">
        <f t="shared" si="55"/>
        <v>0</v>
      </c>
      <c r="DQ18" s="295" t="str">
        <f t="shared" si="88"/>
        <v>00</v>
      </c>
      <c r="DR18" s="295" t="str">
        <f t="shared" si="89"/>
        <v>ERROR</v>
      </c>
      <c r="DS18" s="295" t="str">
        <f t="shared" si="90"/>
        <v>-</v>
      </c>
      <c r="DT18" s="295" t="str">
        <f t="shared" si="91"/>
        <v>ERROR-</v>
      </c>
      <c r="DU18" s="225"/>
      <c r="DV18" s="314"/>
      <c r="DW18" s="314"/>
      <c r="DY18" s="315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9"/>
      <c r="EZ18" s="110" t="str">
        <f t="shared" si="94"/>
        <v>CSC382</v>
      </c>
      <c r="FA18" s="65" t="str">
        <f>VLOOKUP(EZ18,'ADDITIONAL CHECK'!$J$2:$AI$101,25,0)</f>
        <v>B</v>
      </c>
      <c r="FB18" s="65" t="str">
        <f>VLOOKUP(EZ18,'ADDITIONAL CHECK'!$J$2:$AI$101,26,0)</f>
        <v/>
      </c>
      <c r="FC18" s="65" t="str">
        <f t="shared" si="95"/>
        <v>-</v>
      </c>
    </row>
    <row r="19" spans="1:159" s="211" customFormat="1" ht="19.350000000000001" customHeight="1" x14ac:dyDescent="0.2">
      <c r="D19" s="312"/>
      <c r="G19" s="272" t="s">
        <v>23</v>
      </c>
      <c r="H19" s="273">
        <v>2</v>
      </c>
      <c r="I19" s="273">
        <v>7</v>
      </c>
      <c r="J19" s="291"/>
      <c r="K19" s="292" t="str">
        <f t="shared" si="4"/>
        <v>-</v>
      </c>
      <c r="L19" s="292" t="str">
        <f t="shared" si="5"/>
        <v>-</v>
      </c>
      <c r="M19" s="292" t="str">
        <f t="shared" si="56"/>
        <v>-</v>
      </c>
      <c r="N19" s="292" t="str">
        <f t="shared" si="57"/>
        <v>-</v>
      </c>
      <c r="O19" s="292" t="str">
        <f t="shared" si="58"/>
        <v>-</v>
      </c>
      <c r="P19" s="292" t="str">
        <f t="shared" si="59"/>
        <v>-</v>
      </c>
      <c r="Q19" s="292" t="str">
        <f t="shared" si="60"/>
        <v>-</v>
      </c>
      <c r="R19" s="292" t="str">
        <f t="shared" si="61"/>
        <v>-</v>
      </c>
      <c r="S19" s="292" t="str">
        <f t="shared" si="6"/>
        <v>-</v>
      </c>
      <c r="T19" s="292" t="str">
        <f t="shared" si="62"/>
        <v>0</v>
      </c>
      <c r="U19" s="242" t="str">
        <f t="shared" si="63"/>
        <v/>
      </c>
      <c r="V19" s="242" t="str">
        <f t="shared" si="7"/>
        <v/>
      </c>
      <c r="W19" s="242" t="str">
        <f t="shared" si="64"/>
        <v/>
      </c>
      <c r="X19" s="242" t="str">
        <f t="shared" si="8"/>
        <v/>
      </c>
      <c r="Y19" s="255"/>
      <c r="Z19" s="293" t="str">
        <f t="shared" si="9"/>
        <v>-</v>
      </c>
      <c r="AA19" s="294" t="str">
        <f t="shared" si="10"/>
        <v>-</v>
      </c>
      <c r="AB19" s="233" t="str">
        <f t="shared" si="11"/>
        <v>-</v>
      </c>
      <c r="AC19" s="295" t="str">
        <f t="shared" si="12"/>
        <v>-</v>
      </c>
      <c r="AD19" s="296" t="str">
        <f t="shared" si="13"/>
        <v>-</v>
      </c>
      <c r="AE19" s="256"/>
      <c r="AF19" s="293" t="str">
        <f t="shared" si="14"/>
        <v>ENG115</v>
      </c>
      <c r="AG19" s="293">
        <f t="shared" si="15"/>
        <v>59</v>
      </c>
      <c r="AH19" s="233" t="str">
        <f t="shared" si="16"/>
        <v>B-</v>
      </c>
      <c r="AI19" s="295">
        <f t="shared" si="17"/>
        <v>8.1000000000000014</v>
      </c>
      <c r="AJ19" s="296">
        <f t="shared" si="18"/>
        <v>3</v>
      </c>
      <c r="AK19" s="297"/>
      <c r="AL19" s="295" t="b">
        <f t="shared" si="19"/>
        <v>0</v>
      </c>
      <c r="AM19" s="295" t="str">
        <f t="shared" si="20"/>
        <v>TRUE</v>
      </c>
      <c r="AN19" s="295" t="b">
        <f t="shared" si="21"/>
        <v>0</v>
      </c>
      <c r="AO19" s="295">
        <f t="shared" si="22"/>
        <v>5</v>
      </c>
      <c r="AP19" s="295" t="str">
        <f t="shared" si="23"/>
        <v>FALSE</v>
      </c>
      <c r="AQ19" s="295" t="str">
        <f t="shared" si="65"/>
        <v>TRUEFALSE</v>
      </c>
      <c r="AR19" s="295" t="str">
        <f t="shared" si="66"/>
        <v>FALSEFALSE</v>
      </c>
      <c r="AS19" s="295" t="str">
        <f t="shared" si="67"/>
        <v>FALSE5</v>
      </c>
      <c r="AT19" s="295">
        <f t="shared" si="24"/>
        <v>0</v>
      </c>
      <c r="AU19" s="295">
        <f t="shared" si="25"/>
        <v>0</v>
      </c>
      <c r="AV19" s="295" t="str">
        <f t="shared" si="68"/>
        <v>00</v>
      </c>
      <c r="AW19" s="295" t="str">
        <f t="shared" si="69"/>
        <v>ERROR</v>
      </c>
      <c r="AX19" s="295" t="str">
        <f t="shared" si="70"/>
        <v>-</v>
      </c>
      <c r="AY19" s="295" t="str">
        <f t="shared" si="71"/>
        <v>ERROR-</v>
      </c>
      <c r="AZ19" s="295" t="str">
        <f t="shared" si="72"/>
        <v>-</v>
      </c>
      <c r="BA19" s="298">
        <f>IFERROR(VLOOKUP(BG19,'ADDITIONAL CHECK'!$AU$2:$AV$101,2,0),$BA$1)</f>
        <v>1</v>
      </c>
      <c r="BB19" s="299" t="str">
        <f>VLOOKUP(BC19,'FINAL DMC'!$B$4:$I$134,8,0)</f>
        <v>-</v>
      </c>
      <c r="BC19" s="195">
        <v>5</v>
      </c>
      <c r="BD19" s="299">
        <f>VLOOKUP(BC19,'FINAL DMC'!$B$4:$I$134,7,0)</f>
        <v>2</v>
      </c>
      <c r="BE19" s="225"/>
      <c r="BF19" s="300" t="str">
        <f t="shared" si="26"/>
        <v/>
      </c>
      <c r="BG19" s="301" t="str">
        <f>VLOOKUP(BC19,'FINAL DMC'!$B$4:$F$497,2,0)</f>
        <v>ENG115</v>
      </c>
      <c r="BH19" s="301" t="str">
        <f>VLOOKUP(BC19,'FINAL DMC'!$B$4:$F$236,3,0)</f>
        <v>ENGLISH COMPOSITION AND COMPREHENSION</v>
      </c>
      <c r="BI19" s="302">
        <f>VLOOKUP(BC19,'FINAL DMC'!$B$4:$F$276,4,0)</f>
        <v>3</v>
      </c>
      <c r="BJ19" s="302" t="str">
        <f t="shared" si="73"/>
        <v>B-</v>
      </c>
      <c r="BK19" s="302" t="str">
        <f t="shared" si="27"/>
        <v>-</v>
      </c>
      <c r="BL19" s="303">
        <f t="shared" si="28"/>
        <v>8.1000000000000014</v>
      </c>
      <c r="BM19" s="304" t="str">
        <f t="shared" si="29"/>
        <v>0</v>
      </c>
      <c r="BN19" s="304" t="str">
        <f t="shared" si="74"/>
        <v>0</v>
      </c>
      <c r="BO19" s="300" t="str">
        <f t="shared" si="30"/>
        <v/>
      </c>
      <c r="BP19" s="301" t="str">
        <f>VLOOKUP(CA19,'FINAL DMC'!$B$4:$F$317,2,0)</f>
        <v>CSC399</v>
      </c>
      <c r="BQ19" s="305"/>
      <c r="BR19" s="301" t="str">
        <f>VLOOKUP(CA19,'FINAL DMC'!$B$4:$F$336,3,0)</f>
        <v>MOBILE APPLICATION AND DEVELOPMENT</v>
      </c>
      <c r="BS19" s="302">
        <f>VLOOKUP(CA19,'FINAL DMC'!$B$4:$F$516,4,0)</f>
        <v>3</v>
      </c>
      <c r="BT19" s="302" t="str">
        <f t="shared" si="31"/>
        <v>B+</v>
      </c>
      <c r="BU19" s="302" t="str">
        <f t="shared" si="32"/>
        <v>-</v>
      </c>
      <c r="BV19" s="303">
        <f t="shared" si="33"/>
        <v>9.8999999999999986</v>
      </c>
      <c r="BW19" s="313"/>
      <c r="BY19" s="297"/>
      <c r="BZ19" s="299">
        <f>VLOOKUP(CA19,'FINAL DMC'!$B$4:$I$756,7,0)</f>
        <v>80</v>
      </c>
      <c r="CA19" s="196">
        <v>30</v>
      </c>
      <c r="CB19" s="299" t="str">
        <f>VLOOKUP(CA19,'FINAL DMC'!$B$4:$I$756,8,0)</f>
        <v>-</v>
      </c>
      <c r="CC19" s="298">
        <f>IFERROR(VLOOKUP(BP19,'ADDITIONAL CHECK'!$AU$2:$AV$101,2,0),$BA$1)</f>
        <v>1</v>
      </c>
      <c r="CD19" s="295" t="str">
        <f t="shared" si="75"/>
        <v>-</v>
      </c>
      <c r="CF19" s="292" t="str">
        <f t="shared" si="34"/>
        <v>-</v>
      </c>
      <c r="CG19" s="292" t="str">
        <f t="shared" si="35"/>
        <v>-</v>
      </c>
      <c r="CH19" s="292" t="str">
        <f t="shared" si="76"/>
        <v>-</v>
      </c>
      <c r="CI19" s="292" t="str">
        <f t="shared" si="77"/>
        <v>-</v>
      </c>
      <c r="CJ19" s="292" t="str">
        <f t="shared" si="78"/>
        <v>-</v>
      </c>
      <c r="CK19" s="292" t="str">
        <f t="shared" si="79"/>
        <v>-</v>
      </c>
      <c r="CL19" s="292" t="str">
        <f t="shared" si="80"/>
        <v>-</v>
      </c>
      <c r="CM19" s="292" t="str">
        <f t="shared" si="81"/>
        <v>-</v>
      </c>
      <c r="CN19" s="292" t="str">
        <f t="shared" si="36"/>
        <v>-</v>
      </c>
      <c r="CO19" s="292" t="str">
        <f t="shared" si="82"/>
        <v>0</v>
      </c>
      <c r="CP19" s="242" t="str">
        <f t="shared" si="83"/>
        <v/>
      </c>
      <c r="CQ19" s="242" t="str">
        <f t="shared" si="37"/>
        <v/>
      </c>
      <c r="CR19" s="242" t="str">
        <f t="shared" si="84"/>
        <v/>
      </c>
      <c r="CS19" s="242" t="str">
        <f t="shared" si="38"/>
        <v/>
      </c>
      <c r="CT19" s="255"/>
      <c r="CU19" s="293" t="str">
        <f t="shared" si="39"/>
        <v>-</v>
      </c>
      <c r="CV19" s="294" t="str">
        <f t="shared" si="40"/>
        <v>-</v>
      </c>
      <c r="CW19" s="233" t="str">
        <f t="shared" si="41"/>
        <v>-</v>
      </c>
      <c r="CX19" s="295" t="str">
        <f t="shared" si="42"/>
        <v>-</v>
      </c>
      <c r="CY19" s="296" t="str">
        <f t="shared" si="43"/>
        <v>-</v>
      </c>
      <c r="CZ19" s="256"/>
      <c r="DA19" s="293" t="str">
        <f t="shared" si="44"/>
        <v>CSC399</v>
      </c>
      <c r="DB19" s="293">
        <f t="shared" si="45"/>
        <v>73</v>
      </c>
      <c r="DC19" s="233" t="str">
        <f t="shared" si="46"/>
        <v>B+</v>
      </c>
      <c r="DD19" s="295">
        <f t="shared" si="47"/>
        <v>9.8999999999999986</v>
      </c>
      <c r="DE19" s="296">
        <f t="shared" si="48"/>
        <v>3</v>
      </c>
      <c r="DF19" s="297"/>
      <c r="DG19" s="295" t="b">
        <f t="shared" si="49"/>
        <v>0</v>
      </c>
      <c r="DH19" s="295" t="str">
        <f t="shared" si="50"/>
        <v>TRUE</v>
      </c>
      <c r="DI19" s="295" t="b">
        <f t="shared" si="51"/>
        <v>0</v>
      </c>
      <c r="DJ19" s="295">
        <f t="shared" si="52"/>
        <v>5</v>
      </c>
      <c r="DK19" s="295" t="str">
        <f t="shared" si="53"/>
        <v>FALSE</v>
      </c>
      <c r="DL19" s="295" t="str">
        <f t="shared" si="85"/>
        <v>TRUEFALSE</v>
      </c>
      <c r="DM19" s="295" t="str">
        <f t="shared" si="86"/>
        <v>FALSEFALSE</v>
      </c>
      <c r="DN19" s="295" t="str">
        <f t="shared" si="87"/>
        <v>FALSE5</v>
      </c>
      <c r="DO19" s="295">
        <f t="shared" si="54"/>
        <v>0</v>
      </c>
      <c r="DP19" s="295">
        <f t="shared" si="55"/>
        <v>0</v>
      </c>
      <c r="DQ19" s="295" t="str">
        <f t="shared" si="88"/>
        <v>00</v>
      </c>
      <c r="DR19" s="295" t="str">
        <f t="shared" si="89"/>
        <v>ERROR</v>
      </c>
      <c r="DS19" s="295" t="str">
        <f t="shared" si="90"/>
        <v>-</v>
      </c>
      <c r="DT19" s="295" t="str">
        <f t="shared" si="91"/>
        <v>ERROR-</v>
      </c>
      <c r="DU19" s="225"/>
      <c r="EG19" s="316"/>
      <c r="EH19" s="316"/>
      <c r="EU19" s="65" t="str">
        <f t="shared" si="92"/>
        <v>ENG115</v>
      </c>
      <c r="EV19" s="65" t="str">
        <f>VLOOKUP(EU19,'ADDITIONAL CHECK'!$J$2:$AI$101,25,0)</f>
        <v>B-</v>
      </c>
      <c r="EW19" s="65" t="str">
        <f>VLOOKUP(EU19,'ADDITIONAL CHECK'!$J$2:$AI$101,26,0)</f>
        <v/>
      </c>
      <c r="EX19" s="88" t="str">
        <f t="shared" si="93"/>
        <v>-</v>
      </c>
      <c r="EY19" s="309"/>
      <c r="EZ19" s="110" t="str">
        <f t="shared" si="94"/>
        <v>CSC399</v>
      </c>
      <c r="FA19" s="65" t="str">
        <f>VLOOKUP(EZ19,'ADDITIONAL CHECK'!$J$2:$AI$101,25,0)</f>
        <v>B+</v>
      </c>
      <c r="FB19" s="65" t="str">
        <f>VLOOKUP(EZ19,'ADDITIONAL CHECK'!$J$2:$AI$101,26,0)</f>
        <v/>
      </c>
      <c r="FC19" s="65" t="str">
        <f t="shared" si="95"/>
        <v>-</v>
      </c>
    </row>
    <row r="20" spans="1:159" s="211" customFormat="1" ht="14.1" customHeight="1" x14ac:dyDescent="0.2">
      <c r="D20" s="312"/>
      <c r="G20" s="272" t="s">
        <v>27</v>
      </c>
      <c r="H20" s="273">
        <v>2</v>
      </c>
      <c r="I20" s="273">
        <v>7</v>
      </c>
      <c r="J20" s="291"/>
      <c r="K20" s="292" t="str">
        <f t="shared" si="4"/>
        <v>-</v>
      </c>
      <c r="L20" s="292" t="str">
        <f t="shared" si="5"/>
        <v>-</v>
      </c>
      <c r="M20" s="292" t="str">
        <f t="shared" si="56"/>
        <v>-</v>
      </c>
      <c r="N20" s="292" t="str">
        <f t="shared" si="57"/>
        <v>-</v>
      </c>
      <c r="O20" s="292" t="str">
        <f t="shared" si="58"/>
        <v>-</v>
      </c>
      <c r="P20" s="292" t="str">
        <f t="shared" si="59"/>
        <v>-</v>
      </c>
      <c r="Q20" s="292" t="str">
        <f t="shared" si="60"/>
        <v>-</v>
      </c>
      <c r="R20" s="292" t="str">
        <f t="shared" si="61"/>
        <v>-</v>
      </c>
      <c r="S20" s="292" t="str">
        <f t="shared" si="6"/>
        <v>-</v>
      </c>
      <c r="T20" s="292" t="str">
        <f t="shared" si="62"/>
        <v>0</v>
      </c>
      <c r="U20" s="242" t="str">
        <f t="shared" si="63"/>
        <v/>
      </c>
      <c r="V20" s="242" t="str">
        <f t="shared" si="7"/>
        <v/>
      </c>
      <c r="W20" s="242" t="str">
        <f t="shared" si="64"/>
        <v/>
      </c>
      <c r="X20" s="242" t="str">
        <f t="shared" si="8"/>
        <v/>
      </c>
      <c r="Y20" s="255"/>
      <c r="Z20" s="293" t="str">
        <f t="shared" si="9"/>
        <v>-</v>
      </c>
      <c r="AA20" s="294" t="str">
        <f t="shared" si="10"/>
        <v>-</v>
      </c>
      <c r="AB20" s="233" t="str">
        <f t="shared" si="11"/>
        <v>-</v>
      </c>
      <c r="AC20" s="295" t="str">
        <f t="shared" si="12"/>
        <v>-</v>
      </c>
      <c r="AD20" s="296" t="str">
        <f t="shared" si="13"/>
        <v>-</v>
      </c>
      <c r="AE20" s="256"/>
      <c r="AF20" s="293" t="str">
        <f t="shared" si="14"/>
        <v>-</v>
      </c>
      <c r="AG20" s="293" t="str">
        <f t="shared" si="15"/>
        <v>-</v>
      </c>
      <c r="AH20" s="233" t="str">
        <f t="shared" si="16"/>
        <v>-</v>
      </c>
      <c r="AI20" s="295" t="str">
        <f t="shared" si="17"/>
        <v>-</v>
      </c>
      <c r="AJ20" s="296" t="str">
        <f t="shared" si="18"/>
        <v>-</v>
      </c>
      <c r="AK20" s="297"/>
      <c r="AL20" s="295" t="b">
        <f t="shared" si="19"/>
        <v>0</v>
      </c>
      <c r="AM20" s="295" t="str">
        <f t="shared" si="20"/>
        <v>FALSE</v>
      </c>
      <c r="AN20" s="295" t="b">
        <f t="shared" si="21"/>
        <v>0</v>
      </c>
      <c r="AO20" s="295">
        <f t="shared" si="22"/>
        <v>5</v>
      </c>
      <c r="AP20" s="295" t="str">
        <f t="shared" si="23"/>
        <v>FALSE</v>
      </c>
      <c r="AQ20" s="295" t="str">
        <f t="shared" si="65"/>
        <v>FALSEFALSE</v>
      </c>
      <c r="AR20" s="295" t="str">
        <f t="shared" si="66"/>
        <v>FALSEFALSE</v>
      </c>
      <c r="AS20" s="295" t="str">
        <f t="shared" si="67"/>
        <v>FALSE5</v>
      </c>
      <c r="AT20" s="295">
        <f t="shared" si="24"/>
        <v>0</v>
      </c>
      <c r="AU20" s="295">
        <f t="shared" si="25"/>
        <v>0</v>
      </c>
      <c r="AV20" s="295" t="str">
        <f t="shared" si="68"/>
        <v>00</v>
      </c>
      <c r="AW20" s="295" t="str">
        <f t="shared" si="69"/>
        <v>-</v>
      </c>
      <c r="AX20" s="295" t="str">
        <f t="shared" si="70"/>
        <v>-</v>
      </c>
      <c r="AY20" s="295" t="str">
        <f t="shared" si="71"/>
        <v>--</v>
      </c>
      <c r="AZ20" s="295" t="str">
        <f t="shared" si="72"/>
        <v>-</v>
      </c>
      <c r="BA20" s="298" t="s">
        <v>56</v>
      </c>
      <c r="BB20" s="317" t="s">
        <v>56</v>
      </c>
      <c r="BC20" s="193"/>
      <c r="BD20" s="227" t="s">
        <v>56</v>
      </c>
      <c r="BE20" s="225"/>
      <c r="BF20" s="300"/>
      <c r="BG20" s="318" t="s">
        <v>62</v>
      </c>
      <c r="BH20" s="301"/>
      <c r="BI20" s="319">
        <f>SUM($BI$15:$BI$19)</f>
        <v>16</v>
      </c>
      <c r="BJ20" s="541" t="s">
        <v>63</v>
      </c>
      <c r="BK20" s="541"/>
      <c r="BL20" s="321">
        <f>IFERROR(($DV$3/$DW$3),"-")</f>
        <v>3.0562499999999999</v>
      </c>
      <c r="BM20" s="304" t="str">
        <f t="shared" si="29"/>
        <v>0</v>
      </c>
      <c r="BN20" s="304" t="str">
        <f t="shared" si="74"/>
        <v>0</v>
      </c>
      <c r="BO20" s="300"/>
      <c r="BP20" s="318" t="s">
        <v>62</v>
      </c>
      <c r="BQ20" s="318"/>
      <c r="BR20" s="301"/>
      <c r="BS20" s="322">
        <f>+DW8</f>
        <v>99</v>
      </c>
      <c r="BT20" s="450" t="s">
        <v>64</v>
      </c>
      <c r="BU20" s="450"/>
      <c r="BV20" s="321">
        <f>IFERROR(($DV$8/$DW$8),"-")</f>
        <v>2.7737373737373741</v>
      </c>
      <c r="BW20" s="313"/>
      <c r="BY20" s="297"/>
      <c r="BZ20" s="227" t="s">
        <v>56</v>
      </c>
      <c r="CB20" s="227" t="s">
        <v>56</v>
      </c>
      <c r="CC20" s="298" t="s">
        <v>56</v>
      </c>
      <c r="CD20" s="295" t="str">
        <f t="shared" si="75"/>
        <v>-</v>
      </c>
      <c r="CF20" s="292" t="str">
        <f t="shared" si="34"/>
        <v>-</v>
      </c>
      <c r="CG20" s="292" t="str">
        <f t="shared" si="35"/>
        <v>-</v>
      </c>
      <c r="CH20" s="292" t="str">
        <f t="shared" si="76"/>
        <v>-</v>
      </c>
      <c r="CI20" s="292" t="str">
        <f t="shared" si="77"/>
        <v>-</v>
      </c>
      <c r="CJ20" s="292" t="str">
        <f t="shared" si="78"/>
        <v>-</v>
      </c>
      <c r="CK20" s="292" t="str">
        <f t="shared" si="79"/>
        <v>-</v>
      </c>
      <c r="CL20" s="292" t="str">
        <f t="shared" si="80"/>
        <v>-</v>
      </c>
      <c r="CM20" s="292" t="str">
        <f t="shared" si="81"/>
        <v>-</v>
      </c>
      <c r="CN20" s="292" t="str">
        <f t="shared" si="36"/>
        <v>-</v>
      </c>
      <c r="CO20" s="292" t="str">
        <f t="shared" si="82"/>
        <v>0</v>
      </c>
      <c r="CP20" s="242" t="str">
        <f t="shared" si="83"/>
        <v/>
      </c>
      <c r="CQ20" s="242" t="str">
        <f t="shared" si="37"/>
        <v/>
      </c>
      <c r="CR20" s="242" t="str">
        <f t="shared" si="84"/>
        <v/>
      </c>
      <c r="CS20" s="242" t="str">
        <f t="shared" si="38"/>
        <v/>
      </c>
      <c r="CT20" s="255"/>
      <c r="CU20" s="293" t="str">
        <f t="shared" si="39"/>
        <v>-</v>
      </c>
      <c r="CV20" s="294" t="str">
        <f t="shared" si="40"/>
        <v>-</v>
      </c>
      <c r="CW20" s="233" t="str">
        <f t="shared" si="41"/>
        <v>-</v>
      </c>
      <c r="CX20" s="295" t="str">
        <f t="shared" si="42"/>
        <v>-</v>
      </c>
      <c r="CY20" s="296" t="str">
        <f t="shared" si="43"/>
        <v>-</v>
      </c>
      <c r="CZ20" s="256"/>
      <c r="DA20" s="293" t="str">
        <f t="shared" si="44"/>
        <v>-</v>
      </c>
      <c r="DB20" s="293" t="str">
        <f t="shared" si="45"/>
        <v>-</v>
      </c>
      <c r="DC20" s="233" t="str">
        <f t="shared" si="46"/>
        <v>-</v>
      </c>
      <c r="DD20" s="295" t="str">
        <f t="shared" si="47"/>
        <v>-</v>
      </c>
      <c r="DE20" s="296" t="str">
        <f t="shared" si="48"/>
        <v>-</v>
      </c>
      <c r="DF20" s="297"/>
      <c r="DG20" s="295" t="b">
        <f t="shared" si="49"/>
        <v>0</v>
      </c>
      <c r="DH20" s="295" t="str">
        <f t="shared" si="50"/>
        <v>FALSE</v>
      </c>
      <c r="DI20" s="295" t="b">
        <f t="shared" si="51"/>
        <v>0</v>
      </c>
      <c r="DJ20" s="295">
        <f t="shared" si="52"/>
        <v>5</v>
      </c>
      <c r="DK20" s="295" t="str">
        <f t="shared" si="53"/>
        <v>FALSE</v>
      </c>
      <c r="DL20" s="295" t="str">
        <f t="shared" si="85"/>
        <v>FALSEFALSE</v>
      </c>
      <c r="DM20" s="295" t="str">
        <f t="shared" si="86"/>
        <v>FALSEFALSE</v>
      </c>
      <c r="DN20" s="295" t="str">
        <f t="shared" si="87"/>
        <v>FALSE5</v>
      </c>
      <c r="DO20" s="295">
        <f t="shared" si="54"/>
        <v>0</v>
      </c>
      <c r="DP20" s="295">
        <f t="shared" si="55"/>
        <v>0</v>
      </c>
      <c r="DQ20" s="295" t="str">
        <f t="shared" si="88"/>
        <v>00</v>
      </c>
      <c r="DR20" s="295" t="str">
        <f t="shared" si="89"/>
        <v>-</v>
      </c>
      <c r="DS20" s="295" t="str">
        <f t="shared" si="90"/>
        <v>-</v>
      </c>
      <c r="DT20" s="295" t="str">
        <f t="shared" si="91"/>
        <v>--</v>
      </c>
      <c r="DU20" s="225"/>
      <c r="EG20" s="316"/>
      <c r="EH20" s="316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9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11" customFormat="1" ht="14.1" customHeight="1" x14ac:dyDescent="0.2">
      <c r="D21" s="312"/>
      <c r="G21" s="272" t="s">
        <v>34</v>
      </c>
      <c r="H21" s="273">
        <v>2</v>
      </c>
      <c r="I21" s="273">
        <v>7</v>
      </c>
      <c r="J21" s="291"/>
      <c r="K21" s="292" t="str">
        <f t="shared" si="4"/>
        <v>-</v>
      </c>
      <c r="L21" s="292" t="str">
        <f t="shared" si="5"/>
        <v>-</v>
      </c>
      <c r="M21" s="292" t="str">
        <f t="shared" si="56"/>
        <v>-</v>
      </c>
      <c r="N21" s="292" t="str">
        <f t="shared" si="57"/>
        <v>-</v>
      </c>
      <c r="O21" s="292" t="str">
        <f t="shared" si="58"/>
        <v>-</v>
      </c>
      <c r="P21" s="292" t="str">
        <f t="shared" si="59"/>
        <v>-</v>
      </c>
      <c r="Q21" s="292" t="str">
        <f t="shared" si="60"/>
        <v>-</v>
      </c>
      <c r="R21" s="292" t="str">
        <f t="shared" si="61"/>
        <v>-</v>
      </c>
      <c r="S21" s="292" t="str">
        <f t="shared" si="6"/>
        <v>-</v>
      </c>
      <c r="T21" s="292" t="str">
        <f t="shared" si="62"/>
        <v>0</v>
      </c>
      <c r="U21" s="242" t="str">
        <f t="shared" si="63"/>
        <v/>
      </c>
      <c r="V21" s="242" t="str">
        <f t="shared" si="7"/>
        <v/>
      </c>
      <c r="W21" s="242" t="str">
        <f t="shared" si="64"/>
        <v/>
      </c>
      <c r="X21" s="242" t="str">
        <f t="shared" si="8"/>
        <v/>
      </c>
      <c r="Y21" s="255"/>
      <c r="Z21" s="293" t="str">
        <f t="shared" si="9"/>
        <v>-</v>
      </c>
      <c r="AA21" s="294" t="str">
        <f t="shared" si="10"/>
        <v>-</v>
      </c>
      <c r="AB21" s="233" t="str">
        <f t="shared" si="11"/>
        <v>-</v>
      </c>
      <c r="AC21" s="295" t="str">
        <f t="shared" si="12"/>
        <v>-</v>
      </c>
      <c r="AD21" s="296" t="str">
        <f t="shared" si="13"/>
        <v>-</v>
      </c>
      <c r="AE21" s="256"/>
      <c r="AF21" s="293" t="str">
        <f t="shared" si="14"/>
        <v>-</v>
      </c>
      <c r="AG21" s="293" t="str">
        <f t="shared" si="15"/>
        <v>-</v>
      </c>
      <c r="AH21" s="233" t="str">
        <f t="shared" si="16"/>
        <v>-</v>
      </c>
      <c r="AI21" s="295" t="str">
        <f t="shared" si="17"/>
        <v>-</v>
      </c>
      <c r="AJ21" s="296" t="str">
        <f t="shared" si="18"/>
        <v>-</v>
      </c>
      <c r="AK21" s="297"/>
      <c r="AL21" s="295" t="b">
        <f t="shared" si="19"/>
        <v>0</v>
      </c>
      <c r="AM21" s="295" t="str">
        <f t="shared" si="20"/>
        <v>FALSE</v>
      </c>
      <c r="AN21" s="295" t="b">
        <f t="shared" si="21"/>
        <v>0</v>
      </c>
      <c r="AO21" s="295">
        <f t="shared" si="22"/>
        <v>5</v>
      </c>
      <c r="AP21" s="295" t="str">
        <f t="shared" si="23"/>
        <v>FALSE</v>
      </c>
      <c r="AQ21" s="295" t="str">
        <f t="shared" si="65"/>
        <v>FALSEFALSE</v>
      </c>
      <c r="AR21" s="295" t="str">
        <f t="shared" si="66"/>
        <v>FALSEFALSE</v>
      </c>
      <c r="AS21" s="295" t="str">
        <f t="shared" si="67"/>
        <v>FALSE5</v>
      </c>
      <c r="AT21" s="295">
        <f t="shared" si="24"/>
        <v>0</v>
      </c>
      <c r="AU21" s="295">
        <f t="shared" si="25"/>
        <v>0</v>
      </c>
      <c r="AV21" s="295" t="str">
        <f t="shared" si="68"/>
        <v>00</v>
      </c>
      <c r="AW21" s="295" t="str">
        <f t="shared" si="69"/>
        <v>-</v>
      </c>
      <c r="AX21" s="295" t="str">
        <f t="shared" si="70"/>
        <v>-</v>
      </c>
      <c r="AY21" s="295" t="str">
        <f t="shared" si="71"/>
        <v>--</v>
      </c>
      <c r="AZ21" s="295" t="str">
        <f t="shared" si="72"/>
        <v>-</v>
      </c>
      <c r="BA21" s="298" t="s">
        <v>56</v>
      </c>
      <c r="BB21" s="317" t="s">
        <v>56</v>
      </c>
      <c r="BC21" s="193"/>
      <c r="BD21" s="227" t="s">
        <v>56</v>
      </c>
      <c r="BE21" s="225"/>
      <c r="BF21" s="278" t="str">
        <f>IFERROR(VLOOKUP(D4,INPUT!$AK$11:$AL$127,2,0),"-")</f>
        <v>SPRING 2021 ( MARCH 2021 - JULY 2021 )</v>
      </c>
      <c r="BG21" s="279"/>
      <c r="BH21" s="301"/>
      <c r="BI21" s="279"/>
      <c r="BJ21" s="302"/>
      <c r="BK21" s="302"/>
      <c r="BL21" s="280"/>
      <c r="BM21" s="304" t="str">
        <f t="shared" si="29"/>
        <v>0</v>
      </c>
      <c r="BN21" s="304" t="str">
        <f t="shared" si="74"/>
        <v>0</v>
      </c>
      <c r="BO21" s="278" t="str">
        <f>IFERROR(VLOOKUP(D10,INPUT!$AK$11:$AL$127,2,0),"-")</f>
        <v>FALL 2023 ( OCTOBER 2023 - MARCH 2024 )</v>
      </c>
      <c r="BP21" s="313"/>
      <c r="BQ21" s="279"/>
      <c r="BR21" s="301"/>
      <c r="BS21" s="279"/>
      <c r="BT21" s="302"/>
      <c r="BU21" s="302"/>
      <c r="BV21" s="280"/>
      <c r="BW21" s="313"/>
      <c r="BY21" s="297"/>
      <c r="BZ21" s="227" t="s">
        <v>56</v>
      </c>
      <c r="CB21" s="227" t="s">
        <v>56</v>
      </c>
      <c r="CC21" s="298" t="s">
        <v>56</v>
      </c>
      <c r="CD21" s="295" t="str">
        <f t="shared" si="75"/>
        <v>-</v>
      </c>
      <c r="CF21" s="292" t="str">
        <f t="shared" si="34"/>
        <v>-</v>
      </c>
      <c r="CG21" s="292" t="str">
        <f t="shared" si="35"/>
        <v>-</v>
      </c>
      <c r="CH21" s="292" t="str">
        <f t="shared" si="76"/>
        <v>-</v>
      </c>
      <c r="CI21" s="292" t="str">
        <f t="shared" si="77"/>
        <v>-</v>
      </c>
      <c r="CJ21" s="292" t="str">
        <f t="shared" si="78"/>
        <v>-</v>
      </c>
      <c r="CK21" s="292" t="str">
        <f t="shared" si="79"/>
        <v>-</v>
      </c>
      <c r="CL21" s="292" t="str">
        <f t="shared" si="80"/>
        <v>-</v>
      </c>
      <c r="CM21" s="292" t="str">
        <f t="shared" si="81"/>
        <v>-</v>
      </c>
      <c r="CN21" s="292" t="str">
        <f t="shared" si="36"/>
        <v>-</v>
      </c>
      <c r="CO21" s="292" t="str">
        <f t="shared" si="82"/>
        <v>0</v>
      </c>
      <c r="CP21" s="242" t="str">
        <f t="shared" si="83"/>
        <v/>
      </c>
      <c r="CQ21" s="242" t="str">
        <f t="shared" si="37"/>
        <v/>
      </c>
      <c r="CR21" s="242" t="str">
        <f t="shared" si="84"/>
        <v/>
      </c>
      <c r="CS21" s="242" t="str">
        <f t="shared" si="38"/>
        <v/>
      </c>
      <c r="CT21" s="255"/>
      <c r="CU21" s="293" t="str">
        <f t="shared" si="39"/>
        <v>-</v>
      </c>
      <c r="CV21" s="294" t="str">
        <f t="shared" si="40"/>
        <v>-</v>
      </c>
      <c r="CW21" s="233" t="str">
        <f t="shared" si="41"/>
        <v>-</v>
      </c>
      <c r="CX21" s="295" t="str">
        <f t="shared" si="42"/>
        <v>-</v>
      </c>
      <c r="CY21" s="296" t="str">
        <f t="shared" si="43"/>
        <v>-</v>
      </c>
      <c r="CZ21" s="256"/>
      <c r="DA21" s="293" t="str">
        <f t="shared" si="44"/>
        <v>-</v>
      </c>
      <c r="DB21" s="293" t="str">
        <f t="shared" si="45"/>
        <v>-</v>
      </c>
      <c r="DC21" s="233" t="str">
        <f t="shared" si="46"/>
        <v>-</v>
      </c>
      <c r="DD21" s="295" t="str">
        <f t="shared" si="47"/>
        <v>-</v>
      </c>
      <c r="DE21" s="296" t="str">
        <f t="shared" si="48"/>
        <v>-</v>
      </c>
      <c r="DF21" s="297"/>
      <c r="DG21" s="295" t="b">
        <f t="shared" si="49"/>
        <v>0</v>
      </c>
      <c r="DH21" s="295" t="str">
        <f t="shared" si="50"/>
        <v>FALSE</v>
      </c>
      <c r="DI21" s="295" t="b">
        <f t="shared" si="51"/>
        <v>0</v>
      </c>
      <c r="DJ21" s="295">
        <f t="shared" si="52"/>
        <v>5</v>
      </c>
      <c r="DK21" s="295" t="str">
        <f t="shared" si="53"/>
        <v>FALSE</v>
      </c>
      <c r="DL21" s="295" t="str">
        <f t="shared" si="85"/>
        <v>FALSEFALSE</v>
      </c>
      <c r="DM21" s="295" t="str">
        <f t="shared" si="86"/>
        <v>FALSEFALSE</v>
      </c>
      <c r="DN21" s="295" t="str">
        <f t="shared" si="87"/>
        <v>FALSE5</v>
      </c>
      <c r="DO21" s="295">
        <f t="shared" si="54"/>
        <v>0</v>
      </c>
      <c r="DP21" s="295">
        <f t="shared" si="55"/>
        <v>0</v>
      </c>
      <c r="DQ21" s="295" t="str">
        <f t="shared" si="88"/>
        <v>00</v>
      </c>
      <c r="DR21" s="295" t="str">
        <f t="shared" si="89"/>
        <v>-</v>
      </c>
      <c r="DS21" s="295" t="str">
        <f t="shared" si="90"/>
        <v>-</v>
      </c>
      <c r="DT21" s="295" t="str">
        <f t="shared" si="91"/>
        <v>--</v>
      </c>
      <c r="DU21" s="225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9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11" customFormat="1" ht="14.1" customHeight="1" x14ac:dyDescent="0.2">
      <c r="D22" s="312"/>
      <c r="G22" s="272" t="s">
        <v>35</v>
      </c>
      <c r="H22" s="273">
        <v>2</v>
      </c>
      <c r="I22" s="273">
        <v>7</v>
      </c>
      <c r="J22" s="291"/>
      <c r="K22" s="292" t="str">
        <f t="shared" si="4"/>
        <v>-</v>
      </c>
      <c r="L22" s="292" t="str">
        <f t="shared" si="5"/>
        <v>-</v>
      </c>
      <c r="M22" s="292" t="str">
        <f t="shared" si="56"/>
        <v>-</v>
      </c>
      <c r="N22" s="292" t="str">
        <f t="shared" si="57"/>
        <v>-</v>
      </c>
      <c r="O22" s="292" t="str">
        <f t="shared" si="58"/>
        <v>-</v>
      </c>
      <c r="P22" s="292" t="str">
        <f t="shared" si="59"/>
        <v>-</v>
      </c>
      <c r="Q22" s="292" t="str">
        <f t="shared" si="60"/>
        <v>-</v>
      </c>
      <c r="R22" s="292" t="str">
        <f t="shared" si="61"/>
        <v>-</v>
      </c>
      <c r="S22" s="292" t="str">
        <f t="shared" si="6"/>
        <v>-</v>
      </c>
      <c r="T22" s="292" t="str">
        <f t="shared" si="62"/>
        <v>0</v>
      </c>
      <c r="U22" s="242" t="str">
        <f t="shared" si="63"/>
        <v/>
      </c>
      <c r="V22" s="242" t="str">
        <f t="shared" si="7"/>
        <v/>
      </c>
      <c r="W22" s="242" t="str">
        <f t="shared" si="64"/>
        <v/>
      </c>
      <c r="X22" s="242" t="str">
        <f t="shared" si="8"/>
        <v/>
      </c>
      <c r="Y22" s="255"/>
      <c r="Z22" s="293" t="str">
        <f t="shared" si="9"/>
        <v>-</v>
      </c>
      <c r="AA22" s="294" t="str">
        <f t="shared" si="10"/>
        <v>-</v>
      </c>
      <c r="AB22" s="233" t="str">
        <f t="shared" si="11"/>
        <v>-</v>
      </c>
      <c r="AC22" s="295" t="str">
        <f t="shared" si="12"/>
        <v>-</v>
      </c>
      <c r="AD22" s="296" t="str">
        <f t="shared" si="13"/>
        <v>-</v>
      </c>
      <c r="AE22" s="256"/>
      <c r="AF22" s="293" t="str">
        <f t="shared" si="14"/>
        <v>CSC321</v>
      </c>
      <c r="AG22" s="293">
        <f t="shared" si="15"/>
        <v>57</v>
      </c>
      <c r="AH22" s="233" t="str">
        <f t="shared" si="16"/>
        <v>B-</v>
      </c>
      <c r="AI22" s="295">
        <f t="shared" si="17"/>
        <v>10.8</v>
      </c>
      <c r="AJ22" s="296">
        <f t="shared" si="18"/>
        <v>4</v>
      </c>
      <c r="AK22" s="297"/>
      <c r="AL22" s="295" t="b">
        <f t="shared" si="19"/>
        <v>0</v>
      </c>
      <c r="AM22" s="295" t="str">
        <f t="shared" si="20"/>
        <v>TRUE</v>
      </c>
      <c r="AN22" s="295" t="b">
        <f t="shared" si="21"/>
        <v>0</v>
      </c>
      <c r="AO22" s="295">
        <f t="shared" si="22"/>
        <v>5</v>
      </c>
      <c r="AP22" s="295" t="str">
        <f t="shared" si="23"/>
        <v>FALSE</v>
      </c>
      <c r="AQ22" s="295" t="str">
        <f t="shared" si="65"/>
        <v>TRUEFALSE</v>
      </c>
      <c r="AR22" s="295" t="str">
        <f t="shared" si="66"/>
        <v>FALSEFALSE</v>
      </c>
      <c r="AS22" s="295" t="str">
        <f t="shared" si="67"/>
        <v>FALSE5</v>
      </c>
      <c r="AT22" s="295">
        <f t="shared" si="24"/>
        <v>0</v>
      </c>
      <c r="AU22" s="295">
        <f t="shared" si="25"/>
        <v>0</v>
      </c>
      <c r="AV22" s="295" t="str">
        <f t="shared" si="68"/>
        <v>00</v>
      </c>
      <c r="AW22" s="295" t="str">
        <f t="shared" si="69"/>
        <v>ERROR</v>
      </c>
      <c r="AX22" s="295" t="str">
        <f t="shared" si="70"/>
        <v>-</v>
      </c>
      <c r="AY22" s="295" t="str">
        <f t="shared" si="71"/>
        <v>ERROR-</v>
      </c>
      <c r="AZ22" s="295" t="str">
        <f>IF(BF22=$H$25,MIN(AC22,AI22),"-")</f>
        <v>-</v>
      </c>
      <c r="BA22" s="298">
        <f>IFERROR(VLOOKUP(BG22,'ADDITIONAL CHECK'!$AU$2:$AV$101,2,0),$BA$1)</f>
        <v>1</v>
      </c>
      <c r="BB22" s="299" t="str">
        <f>VLOOKUP(BC22,'FINAL DMC'!$B$4:$I$134,8,0)</f>
        <v>-</v>
      </c>
      <c r="BC22" s="195">
        <v>6</v>
      </c>
      <c r="BD22" s="299">
        <f>VLOOKUP(BC22,'FINAL DMC'!$B$4:$I$134,7,0)</f>
        <v>17</v>
      </c>
      <c r="BE22" s="225"/>
      <c r="BF22" s="278" t="str">
        <f t="shared" ref="BF22:BF26" si="96">IFERROR(VLOOKUP(U22,$G$24:$H$37,2,0),"")</f>
        <v/>
      </c>
      <c r="BG22" s="301" t="str">
        <f>VLOOKUP(BC22,'FINAL DMC'!$B$4:$F$497,2,0)</f>
        <v>CSC321</v>
      </c>
      <c r="BH22" s="301" t="str">
        <f>VLOOKUP(BC22,'FINAL DMC'!$B$4:$F$236,3,0)</f>
        <v>OBJECT ORIENTED PROGRAMMING</v>
      </c>
      <c r="BI22" s="302">
        <f>VLOOKUP(BC22,'FINAL DMC'!$B$4:$F$276,4,0)</f>
        <v>4</v>
      </c>
      <c r="BJ22" s="302" t="str">
        <f t="shared" ref="BJ22:BJ26" si="97">VLOOKUP(BD22,$EI$62:$EQ$376,7,0)</f>
        <v>B-</v>
      </c>
      <c r="BK22" s="302" t="str">
        <f t="shared" ref="BK22:BK26" si="98">+AB22</f>
        <v>-</v>
      </c>
      <c r="BL22" s="303">
        <f t="shared" ref="BL22:BL26" si="99">MAX(AC22,AI22)</f>
        <v>10.8</v>
      </c>
      <c r="BM22" s="304" t="str">
        <f t="shared" si="29"/>
        <v>0</v>
      </c>
      <c r="BN22" s="304" t="str">
        <f t="shared" si="74"/>
        <v>0</v>
      </c>
      <c r="BO22" s="300" t="str">
        <f t="shared" ref="BO22:BO25" si="100">IFERROR(VLOOKUP(CP22,$G$24:$H$37,2,0),"")</f>
        <v/>
      </c>
      <c r="BP22" s="301" t="str">
        <f>VLOOKUP(CA22,'FINAL DMC'!$B$4:$F$317,2,0)</f>
        <v>CSC320</v>
      </c>
      <c r="BQ22" s="305"/>
      <c r="BR22" s="301" t="str">
        <f>VLOOKUP(CA22,'FINAL DMC'!$B$4:$F$336,3,0)</f>
        <v>PARALLEL AND DISTRIBUTED COMPUTING</v>
      </c>
      <c r="BS22" s="302">
        <f>VLOOKUP(CA22,'FINAL DMC'!$B$4:$F$516,4,0)</f>
        <v>3</v>
      </c>
      <c r="BT22" s="302" t="str">
        <f t="shared" ref="BT22:BT25" si="101">VLOOKUP(BZ22,$EI$62:$EQ$376,7,0)</f>
        <v>C-</v>
      </c>
      <c r="BU22" s="302" t="str">
        <f t="shared" ref="BU22:BU25" si="102">+CW22</f>
        <v>-</v>
      </c>
      <c r="BV22" s="303">
        <f t="shared" ref="BV22:BV25" si="103">MAX(DD22,CX22)</f>
        <v>5.0999999999999996</v>
      </c>
      <c r="BW22" s="313"/>
      <c r="BY22" s="297"/>
      <c r="BZ22" s="299">
        <f>VLOOKUP(CA22,'FINAL DMC'!$B$4:$I$756,7,0)</f>
        <v>94</v>
      </c>
      <c r="CA22" s="196">
        <v>31</v>
      </c>
      <c r="CB22" s="299" t="str">
        <f>VLOOKUP(CA22,'FINAL DMC'!$B$4:$I$756,8,0)</f>
        <v>-</v>
      </c>
      <c r="CC22" s="298">
        <f>IFERROR(VLOOKUP(BP22,'ADDITIONAL CHECK'!$AU$2:$AV$101,2,0),$BA$1)</f>
        <v>1</v>
      </c>
      <c r="CD22" s="295" t="str">
        <f t="shared" si="75"/>
        <v>-</v>
      </c>
      <c r="CF22" s="292" t="str">
        <f t="shared" si="34"/>
        <v>-</v>
      </c>
      <c r="CG22" s="292" t="str">
        <f t="shared" si="35"/>
        <v>-</v>
      </c>
      <c r="CH22" s="292" t="str">
        <f t="shared" si="76"/>
        <v>-</v>
      </c>
      <c r="CI22" s="292" t="str">
        <f t="shared" si="77"/>
        <v>-</v>
      </c>
      <c r="CJ22" s="292" t="str">
        <f t="shared" si="78"/>
        <v>-</v>
      </c>
      <c r="CK22" s="292" t="str">
        <f t="shared" si="79"/>
        <v>-</v>
      </c>
      <c r="CL22" s="292" t="str">
        <f t="shared" si="80"/>
        <v>-</v>
      </c>
      <c r="CM22" s="292" t="str">
        <f t="shared" si="81"/>
        <v>-</v>
      </c>
      <c r="CN22" s="292" t="str">
        <f t="shared" si="36"/>
        <v>-</v>
      </c>
      <c r="CO22" s="292" t="str">
        <f t="shared" si="82"/>
        <v>0</v>
      </c>
      <c r="CP22" s="242" t="str">
        <f t="shared" si="83"/>
        <v/>
      </c>
      <c r="CQ22" s="242" t="str">
        <f t="shared" si="37"/>
        <v/>
      </c>
      <c r="CR22" s="242" t="str">
        <f t="shared" si="84"/>
        <v/>
      </c>
      <c r="CS22" s="242" t="str">
        <f t="shared" si="38"/>
        <v/>
      </c>
      <c r="CT22" s="255"/>
      <c r="CU22" s="293" t="str">
        <f t="shared" si="39"/>
        <v>-</v>
      </c>
      <c r="CV22" s="294" t="str">
        <f t="shared" si="40"/>
        <v>-</v>
      </c>
      <c r="CW22" s="233" t="str">
        <f t="shared" si="41"/>
        <v>-</v>
      </c>
      <c r="CX22" s="295" t="str">
        <f t="shared" si="42"/>
        <v>-</v>
      </c>
      <c r="CY22" s="296" t="str">
        <f t="shared" si="43"/>
        <v>-</v>
      </c>
      <c r="CZ22" s="256"/>
      <c r="DA22" s="293" t="str">
        <f t="shared" si="44"/>
        <v>CSC320</v>
      </c>
      <c r="DB22" s="293">
        <f t="shared" si="45"/>
        <v>45.5</v>
      </c>
      <c r="DC22" s="233" t="str">
        <f t="shared" si="46"/>
        <v>C-</v>
      </c>
      <c r="DD22" s="295">
        <f t="shared" si="47"/>
        <v>5.0999999999999996</v>
      </c>
      <c r="DE22" s="296">
        <f t="shared" si="48"/>
        <v>3</v>
      </c>
      <c r="DF22" s="297"/>
      <c r="DG22" s="295" t="b">
        <f t="shared" si="49"/>
        <v>0</v>
      </c>
      <c r="DH22" s="295" t="str">
        <f t="shared" si="50"/>
        <v>TRUE</v>
      </c>
      <c r="DI22" s="295" t="b">
        <f t="shared" si="51"/>
        <v>0</v>
      </c>
      <c r="DJ22" s="295">
        <f t="shared" si="52"/>
        <v>5</v>
      </c>
      <c r="DK22" s="295" t="str">
        <f t="shared" si="53"/>
        <v>FALSE</v>
      </c>
      <c r="DL22" s="295" t="str">
        <f t="shared" si="85"/>
        <v>TRUEFALSE</v>
      </c>
      <c r="DM22" s="295" t="str">
        <f t="shared" si="86"/>
        <v>FALSEFALSE</v>
      </c>
      <c r="DN22" s="295" t="str">
        <f t="shared" si="87"/>
        <v>FALSE5</v>
      </c>
      <c r="DO22" s="295">
        <f t="shared" si="54"/>
        <v>7</v>
      </c>
      <c r="DP22" s="295">
        <f t="shared" si="55"/>
        <v>0</v>
      </c>
      <c r="DQ22" s="295" t="str">
        <f t="shared" si="88"/>
        <v>70</v>
      </c>
      <c r="DR22" s="295" t="str">
        <f t="shared" si="89"/>
        <v>-</v>
      </c>
      <c r="DS22" s="295" t="str">
        <f t="shared" si="90"/>
        <v>-</v>
      </c>
      <c r="DT22" s="295" t="str">
        <f t="shared" si="91"/>
        <v>--</v>
      </c>
      <c r="DU22" s="225"/>
      <c r="EU22" s="65" t="str">
        <f t="shared" si="92"/>
        <v>CSC321</v>
      </c>
      <c r="EV22" s="65" t="str">
        <f>VLOOKUP(EU22,'ADDITIONAL CHECK'!$J$2:$AI$101,25,0)</f>
        <v>B-</v>
      </c>
      <c r="EW22" s="65" t="str">
        <f>VLOOKUP(EU22,'ADDITIONAL CHECK'!$J$2:$AI$101,26,0)</f>
        <v/>
      </c>
      <c r="EX22" s="88" t="str">
        <f t="shared" si="93"/>
        <v>-</v>
      </c>
      <c r="EY22" s="309"/>
      <c r="EZ22" s="110" t="str">
        <f t="shared" si="94"/>
        <v>CSC320</v>
      </c>
      <c r="FA22" s="65" t="str">
        <f>VLOOKUP(EZ22,'ADDITIONAL CHECK'!$J$2:$AI$101,25,0)</f>
        <v>C-</v>
      </c>
      <c r="FB22" s="65" t="str">
        <f>VLOOKUP(EZ22,'ADDITIONAL CHECK'!$J$2:$AI$101,26,0)</f>
        <v/>
      </c>
      <c r="FC22" s="65" t="str">
        <f t="shared" si="95"/>
        <v>-</v>
      </c>
    </row>
    <row r="23" spans="1:159" s="211" customFormat="1" ht="14.1" customHeight="1" x14ac:dyDescent="0.2">
      <c r="D23" s="312"/>
      <c r="G23" s="272" t="s">
        <v>52</v>
      </c>
      <c r="H23" s="273">
        <v>2</v>
      </c>
      <c r="I23" s="273">
        <v>7</v>
      </c>
      <c r="J23" s="291"/>
      <c r="K23" s="292" t="str">
        <f t="shared" si="4"/>
        <v>-</v>
      </c>
      <c r="L23" s="292" t="str">
        <f t="shared" si="5"/>
        <v>-</v>
      </c>
      <c r="M23" s="292" t="str">
        <f t="shared" si="56"/>
        <v>-</v>
      </c>
      <c r="N23" s="292" t="str">
        <f t="shared" si="57"/>
        <v>-</v>
      </c>
      <c r="O23" s="292" t="str">
        <f t="shared" si="58"/>
        <v>-</v>
      </c>
      <c r="P23" s="292" t="str">
        <f t="shared" si="59"/>
        <v>-</v>
      </c>
      <c r="Q23" s="292" t="str">
        <f t="shared" si="60"/>
        <v>-</v>
      </c>
      <c r="R23" s="292" t="str">
        <f t="shared" si="61"/>
        <v>-</v>
      </c>
      <c r="S23" s="292" t="str">
        <f t="shared" si="6"/>
        <v>-</v>
      </c>
      <c r="T23" s="292" t="str">
        <f t="shared" si="62"/>
        <v>0</v>
      </c>
      <c r="U23" s="242" t="str">
        <f t="shared" si="63"/>
        <v/>
      </c>
      <c r="V23" s="242" t="str">
        <f t="shared" si="7"/>
        <v/>
      </c>
      <c r="W23" s="242" t="str">
        <f t="shared" si="64"/>
        <v/>
      </c>
      <c r="X23" s="242" t="str">
        <f t="shared" si="8"/>
        <v/>
      </c>
      <c r="Y23" s="255"/>
      <c r="Z23" s="293" t="str">
        <f t="shared" si="9"/>
        <v>-</v>
      </c>
      <c r="AA23" s="294" t="str">
        <f t="shared" si="10"/>
        <v>-</v>
      </c>
      <c r="AB23" s="233" t="str">
        <f t="shared" si="11"/>
        <v>-</v>
      </c>
      <c r="AC23" s="295" t="str">
        <f t="shared" si="12"/>
        <v>-</v>
      </c>
      <c r="AD23" s="296" t="str">
        <f t="shared" si="13"/>
        <v>-</v>
      </c>
      <c r="AE23" s="256"/>
      <c r="AF23" s="293" t="str">
        <f t="shared" si="14"/>
        <v>CSC332</v>
      </c>
      <c r="AG23" s="293">
        <f t="shared" si="15"/>
        <v>70.05</v>
      </c>
      <c r="AH23" s="233" t="str">
        <f t="shared" si="16"/>
        <v>B</v>
      </c>
      <c r="AI23" s="295">
        <f t="shared" si="17"/>
        <v>12</v>
      </c>
      <c r="AJ23" s="296">
        <f t="shared" si="18"/>
        <v>4</v>
      </c>
      <c r="AK23" s="297"/>
      <c r="AL23" s="295" t="b">
        <f t="shared" si="19"/>
        <v>0</v>
      </c>
      <c r="AM23" s="295" t="str">
        <f t="shared" si="20"/>
        <v>TRUE</v>
      </c>
      <c r="AN23" s="295" t="b">
        <f t="shared" si="21"/>
        <v>0</v>
      </c>
      <c r="AO23" s="295">
        <f t="shared" si="22"/>
        <v>5</v>
      </c>
      <c r="AP23" s="295" t="str">
        <f t="shared" si="23"/>
        <v>FALSE</v>
      </c>
      <c r="AQ23" s="295" t="str">
        <f t="shared" si="65"/>
        <v>TRUEFALSE</v>
      </c>
      <c r="AR23" s="295" t="str">
        <f t="shared" si="66"/>
        <v>FALSEFALSE</v>
      </c>
      <c r="AS23" s="295" t="str">
        <f t="shared" si="67"/>
        <v>FALSE5</v>
      </c>
      <c r="AT23" s="295">
        <f t="shared" si="24"/>
        <v>0</v>
      </c>
      <c r="AU23" s="295">
        <f t="shared" si="25"/>
        <v>0</v>
      </c>
      <c r="AV23" s="295" t="str">
        <f t="shared" si="68"/>
        <v>00</v>
      </c>
      <c r="AW23" s="295" t="str">
        <f t="shared" si="69"/>
        <v>ERROR</v>
      </c>
      <c r="AX23" s="295" t="str">
        <f t="shared" si="70"/>
        <v>-</v>
      </c>
      <c r="AY23" s="295" t="str">
        <f t="shared" si="71"/>
        <v>ERROR-</v>
      </c>
      <c r="AZ23" s="295" t="str">
        <f t="shared" si="72"/>
        <v>-</v>
      </c>
      <c r="BA23" s="298">
        <f>IFERROR(VLOOKUP(BG23,'ADDITIONAL CHECK'!$AU$2:$AV$101,2,0),$BA$1)</f>
        <v>1</v>
      </c>
      <c r="BB23" s="299" t="str">
        <f>VLOOKUP(BC23,'FINAL DMC'!$B$4:$I$134,8,0)</f>
        <v>-</v>
      </c>
      <c r="BC23" s="195">
        <v>7</v>
      </c>
      <c r="BD23" s="299">
        <f>VLOOKUP(BC23,'FINAL DMC'!$B$4:$I$134,7,0)</f>
        <v>18</v>
      </c>
      <c r="BE23" s="225"/>
      <c r="BF23" s="300" t="str">
        <f t="shared" si="96"/>
        <v/>
      </c>
      <c r="BG23" s="301" t="str">
        <f>VLOOKUP(BC23,'FINAL DMC'!$B$4:$F$497,2,0)</f>
        <v>CSC332</v>
      </c>
      <c r="BH23" s="301" t="str">
        <f>VLOOKUP(BC23,'FINAL DMC'!$B$4:$F$236,3,0)</f>
        <v>DIGITAL LOGIC DESIGN</v>
      </c>
      <c r="BI23" s="302">
        <f>VLOOKUP(BC23,'FINAL DMC'!$B$4:$F$276,4,0)</f>
        <v>4</v>
      </c>
      <c r="BJ23" s="302" t="str">
        <f t="shared" si="97"/>
        <v>B</v>
      </c>
      <c r="BK23" s="302" t="str">
        <f t="shared" si="98"/>
        <v>-</v>
      </c>
      <c r="BL23" s="303">
        <f t="shared" si="99"/>
        <v>12</v>
      </c>
      <c r="BM23" s="304" t="str">
        <f t="shared" si="29"/>
        <v>0</v>
      </c>
      <c r="BN23" s="304" t="str">
        <f t="shared" si="74"/>
        <v>0</v>
      </c>
      <c r="BO23" s="300" t="str">
        <f t="shared" si="100"/>
        <v/>
      </c>
      <c r="BP23" s="301" t="str">
        <f>VLOOKUP(CA23,'FINAL DMC'!$B$4:$F$317,2,0)</f>
        <v>CSC3910</v>
      </c>
      <c r="BQ23" s="305"/>
      <c r="BR23" s="301" t="str">
        <f>VLOOKUP(CA23,'FINAL DMC'!$B$4:$F$336,3,0)</f>
        <v>COMPUTER VISION</v>
      </c>
      <c r="BS23" s="302">
        <f>VLOOKUP(CA23,'FINAL DMC'!$B$4:$F$516,4,0)</f>
        <v>3</v>
      </c>
      <c r="BT23" s="302" t="str">
        <f t="shared" si="101"/>
        <v>A</v>
      </c>
      <c r="BU23" s="302" t="str">
        <f t="shared" si="102"/>
        <v>-</v>
      </c>
      <c r="BV23" s="303">
        <f t="shared" si="103"/>
        <v>12</v>
      </c>
      <c r="BW23" s="313"/>
      <c r="BY23" s="297"/>
      <c r="BZ23" s="299">
        <f>VLOOKUP(CA23,'FINAL DMC'!$B$4:$I$756,7,0)</f>
        <v>96</v>
      </c>
      <c r="CA23" s="196">
        <v>32</v>
      </c>
      <c r="CB23" s="299" t="str">
        <f>VLOOKUP(CA23,'FINAL DMC'!$B$4:$I$756,8,0)</f>
        <v>-</v>
      </c>
      <c r="CC23" s="298">
        <f>IFERROR(VLOOKUP(BP23,'ADDITIONAL CHECK'!$AU$2:$AV$101,2,0),$BA$1)</f>
        <v>1</v>
      </c>
      <c r="CD23" s="295" t="str">
        <f>IF(BO23=$H$25,MIN(DD23,CX23),"-")</f>
        <v>-</v>
      </c>
      <c r="CF23" s="292" t="str">
        <f t="shared" si="34"/>
        <v>-</v>
      </c>
      <c r="CG23" s="292" t="str">
        <f t="shared" si="35"/>
        <v>-</v>
      </c>
      <c r="CH23" s="292" t="str">
        <f t="shared" si="76"/>
        <v>-</v>
      </c>
      <c r="CI23" s="292" t="str">
        <f t="shared" si="77"/>
        <v>-</v>
      </c>
      <c r="CJ23" s="292" t="str">
        <f t="shared" si="78"/>
        <v>-</v>
      </c>
      <c r="CK23" s="292" t="str">
        <f t="shared" si="79"/>
        <v>-</v>
      </c>
      <c r="CL23" s="292" t="str">
        <f t="shared" si="80"/>
        <v>-</v>
      </c>
      <c r="CM23" s="292" t="str">
        <f t="shared" si="81"/>
        <v>-</v>
      </c>
      <c r="CN23" s="292" t="str">
        <f t="shared" si="36"/>
        <v>-</v>
      </c>
      <c r="CO23" s="292" t="str">
        <f t="shared" si="82"/>
        <v>0</v>
      </c>
      <c r="CP23" s="242" t="str">
        <f t="shared" si="83"/>
        <v/>
      </c>
      <c r="CQ23" s="242" t="str">
        <f t="shared" si="37"/>
        <v/>
      </c>
      <c r="CR23" s="242" t="str">
        <f t="shared" si="84"/>
        <v/>
      </c>
      <c r="CS23" s="242" t="str">
        <f t="shared" si="38"/>
        <v/>
      </c>
      <c r="CT23" s="255"/>
      <c r="CU23" s="293" t="str">
        <f t="shared" si="39"/>
        <v>-</v>
      </c>
      <c r="CV23" s="294" t="str">
        <f t="shared" si="40"/>
        <v>-</v>
      </c>
      <c r="CW23" s="233" t="str">
        <f t="shared" si="41"/>
        <v>-</v>
      </c>
      <c r="CX23" s="295" t="str">
        <f t="shared" si="42"/>
        <v>-</v>
      </c>
      <c r="CY23" s="296" t="str">
        <f t="shared" si="43"/>
        <v>-</v>
      </c>
      <c r="CZ23" s="256"/>
      <c r="DA23" s="293" t="str">
        <f t="shared" si="44"/>
        <v>CSC3910</v>
      </c>
      <c r="DB23" s="293">
        <f t="shared" si="45"/>
        <v>72.25</v>
      </c>
      <c r="DC23" s="233" t="str">
        <f t="shared" si="46"/>
        <v>A</v>
      </c>
      <c r="DD23" s="295">
        <f t="shared" si="47"/>
        <v>12</v>
      </c>
      <c r="DE23" s="296">
        <f t="shared" si="48"/>
        <v>3</v>
      </c>
      <c r="DF23" s="297"/>
      <c r="DG23" s="295" t="b">
        <f t="shared" si="49"/>
        <v>0</v>
      </c>
      <c r="DH23" s="295" t="str">
        <f t="shared" si="50"/>
        <v>TRUE</v>
      </c>
      <c r="DI23" s="295" t="b">
        <f t="shared" si="51"/>
        <v>0</v>
      </c>
      <c r="DJ23" s="295">
        <f t="shared" si="52"/>
        <v>5</v>
      </c>
      <c r="DK23" s="295" t="str">
        <f t="shared" si="53"/>
        <v>FALSE</v>
      </c>
      <c r="DL23" s="295" t="str">
        <f t="shared" si="85"/>
        <v>TRUEFALSE</v>
      </c>
      <c r="DM23" s="295" t="str">
        <f t="shared" si="86"/>
        <v>FALSEFALSE</v>
      </c>
      <c r="DN23" s="295" t="str">
        <f t="shared" si="87"/>
        <v>FALSE5</v>
      </c>
      <c r="DO23" s="295">
        <f t="shared" si="54"/>
        <v>0</v>
      </c>
      <c r="DP23" s="295">
        <f t="shared" si="55"/>
        <v>0</v>
      </c>
      <c r="DQ23" s="295" t="str">
        <f t="shared" si="88"/>
        <v>00</v>
      </c>
      <c r="DR23" s="295" t="str">
        <f t="shared" si="89"/>
        <v>ERROR</v>
      </c>
      <c r="DS23" s="295" t="str">
        <f t="shared" si="90"/>
        <v>-</v>
      </c>
      <c r="DT23" s="295" t="str">
        <f t="shared" si="91"/>
        <v>ERROR-</v>
      </c>
      <c r="DU23" s="225"/>
      <c r="EU23" s="65" t="str">
        <f t="shared" si="92"/>
        <v>CSC332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09"/>
      <c r="EZ23" s="110" t="str">
        <f t="shared" si="94"/>
        <v>CSC3910</v>
      </c>
      <c r="FA23" s="65" t="str">
        <f>VLOOKUP(EZ23,'ADDITIONAL CHECK'!$J$2:$AI$101,25,0)</f>
        <v>A</v>
      </c>
      <c r="FB23" s="65" t="str">
        <f>VLOOKUP(EZ23,'ADDITIONAL CHECK'!$J$2:$AI$101,26,0)</f>
        <v/>
      </c>
      <c r="FC23" s="65" t="str">
        <f t="shared" si="95"/>
        <v>-</v>
      </c>
    </row>
    <row r="24" spans="1:159" s="211" customFormat="1" ht="14.1" customHeight="1" x14ac:dyDescent="0.2">
      <c r="D24" s="312"/>
      <c r="F24" s="242">
        <v>0</v>
      </c>
      <c r="G24" s="242" t="s">
        <v>2</v>
      </c>
      <c r="H24" s="323" t="s">
        <v>65</v>
      </c>
      <c r="I24" s="241"/>
      <c r="K24" s="292" t="str">
        <f t="shared" si="4"/>
        <v>-</v>
      </c>
      <c r="L24" s="292" t="str">
        <f t="shared" si="5"/>
        <v>-</v>
      </c>
      <c r="M24" s="292" t="str">
        <f t="shared" si="56"/>
        <v>-</v>
      </c>
      <c r="N24" s="292" t="str">
        <f t="shared" si="57"/>
        <v>-</v>
      </c>
      <c r="O24" s="292" t="str">
        <f t="shared" si="58"/>
        <v>-</v>
      </c>
      <c r="P24" s="292" t="str">
        <f t="shared" si="59"/>
        <v>-</v>
      </c>
      <c r="Q24" s="292" t="str">
        <f t="shared" si="60"/>
        <v>-</v>
      </c>
      <c r="R24" s="292" t="str">
        <f t="shared" si="61"/>
        <v>-</v>
      </c>
      <c r="S24" s="292" t="str">
        <f t="shared" si="6"/>
        <v>-</v>
      </c>
      <c r="T24" s="292" t="str">
        <f t="shared" si="62"/>
        <v>0</v>
      </c>
      <c r="U24" s="242" t="str">
        <f t="shared" si="63"/>
        <v/>
      </c>
      <c r="V24" s="242" t="str">
        <f t="shared" si="7"/>
        <v/>
      </c>
      <c r="W24" s="242" t="str">
        <f t="shared" si="64"/>
        <v/>
      </c>
      <c r="X24" s="242" t="str">
        <f t="shared" si="8"/>
        <v/>
      </c>
      <c r="Y24" s="255"/>
      <c r="Z24" s="293" t="str">
        <f t="shared" si="9"/>
        <v>-</v>
      </c>
      <c r="AA24" s="294" t="str">
        <f t="shared" si="10"/>
        <v>-</v>
      </c>
      <c r="AB24" s="233" t="str">
        <f t="shared" si="11"/>
        <v>-</v>
      </c>
      <c r="AC24" s="295" t="str">
        <f t="shared" si="12"/>
        <v>-</v>
      </c>
      <c r="AD24" s="296" t="str">
        <f t="shared" si="13"/>
        <v>-</v>
      </c>
      <c r="AE24" s="256"/>
      <c r="AF24" s="293" t="str">
        <f t="shared" si="14"/>
        <v>STAT114</v>
      </c>
      <c r="AG24" s="293">
        <f t="shared" si="15"/>
        <v>41.8</v>
      </c>
      <c r="AH24" s="233" t="str">
        <f t="shared" si="16"/>
        <v>D</v>
      </c>
      <c r="AI24" s="295">
        <f t="shared" si="17"/>
        <v>3</v>
      </c>
      <c r="AJ24" s="296">
        <f t="shared" si="18"/>
        <v>3</v>
      </c>
      <c r="AK24" s="297"/>
      <c r="AL24" s="295" t="b">
        <f t="shared" si="19"/>
        <v>0</v>
      </c>
      <c r="AM24" s="295" t="str">
        <f t="shared" si="20"/>
        <v>TRUE</v>
      </c>
      <c r="AN24" s="295" t="b">
        <f t="shared" si="21"/>
        <v>0</v>
      </c>
      <c r="AO24" s="295">
        <f t="shared" si="22"/>
        <v>5</v>
      </c>
      <c r="AP24" s="295" t="str">
        <f t="shared" si="23"/>
        <v>FALSE</v>
      </c>
      <c r="AQ24" s="295" t="str">
        <f t="shared" si="65"/>
        <v>TRUEFALSE</v>
      </c>
      <c r="AR24" s="295" t="str">
        <f t="shared" si="66"/>
        <v>FALSEFALSE</v>
      </c>
      <c r="AS24" s="295" t="str">
        <f t="shared" si="67"/>
        <v>FALSE5</v>
      </c>
      <c r="AT24" s="295">
        <f t="shared" si="24"/>
        <v>7</v>
      </c>
      <c r="AU24" s="295">
        <f t="shared" si="25"/>
        <v>0</v>
      </c>
      <c r="AV24" s="295" t="str">
        <f t="shared" si="68"/>
        <v>70</v>
      </c>
      <c r="AW24" s="295" t="str">
        <f t="shared" si="69"/>
        <v>-</v>
      </c>
      <c r="AX24" s="295" t="str">
        <f t="shared" si="70"/>
        <v>-</v>
      </c>
      <c r="AY24" s="295" t="str">
        <f t="shared" si="71"/>
        <v>--</v>
      </c>
      <c r="AZ24" s="295" t="str">
        <f t="shared" si="72"/>
        <v>-</v>
      </c>
      <c r="BA24" s="298">
        <f>IFERROR(VLOOKUP(BG24,'ADDITIONAL CHECK'!$AU$2:$AV$101,2,0),$BA$1)</f>
        <v>1</v>
      </c>
      <c r="BB24" s="299" t="str">
        <f>VLOOKUP(BC24,'FINAL DMC'!$B$4:$I$134,8,0)</f>
        <v>-</v>
      </c>
      <c r="BC24" s="195">
        <v>8</v>
      </c>
      <c r="BD24" s="299">
        <f>VLOOKUP(BC24,'FINAL DMC'!$B$4:$I$134,7,0)</f>
        <v>20</v>
      </c>
      <c r="BE24" s="225"/>
      <c r="BF24" s="300" t="str">
        <f t="shared" si="96"/>
        <v/>
      </c>
      <c r="BG24" s="301" t="str">
        <f>VLOOKUP(BC24,'FINAL DMC'!$B$4:$F$497,2,0)</f>
        <v>STAT114</v>
      </c>
      <c r="BH24" s="301" t="str">
        <f>VLOOKUP(BC24,'FINAL DMC'!$B$4:$F$236,3,0)</f>
        <v>PROBABILITY AND STATISTICS</v>
      </c>
      <c r="BI24" s="302">
        <f>VLOOKUP(BC24,'FINAL DMC'!$B$4:$F$276,4,0)</f>
        <v>3</v>
      </c>
      <c r="BJ24" s="302" t="str">
        <f t="shared" si="97"/>
        <v>D</v>
      </c>
      <c r="BK24" s="302" t="str">
        <f t="shared" si="98"/>
        <v>-</v>
      </c>
      <c r="BL24" s="303">
        <f t="shared" si="99"/>
        <v>3</v>
      </c>
      <c r="BM24" s="304" t="str">
        <f t="shared" si="29"/>
        <v>0</v>
      </c>
      <c r="BN24" s="304" t="str">
        <f t="shared" si="74"/>
        <v>0</v>
      </c>
      <c r="BO24" s="300" t="str">
        <f t="shared" si="100"/>
        <v/>
      </c>
      <c r="BP24" s="301" t="str">
        <f>VLOOKUP(CA24,'FINAL DMC'!$B$4:$F$317,2,0)</f>
        <v>CSE6810</v>
      </c>
      <c r="BQ24" s="305"/>
      <c r="BR24" s="301" t="str">
        <f>VLOOKUP(CA24,'FINAL DMC'!$B$4:$F$336,3,0)</f>
        <v>SOFTWARE QUALITY ASSURANCE</v>
      </c>
      <c r="BS24" s="302">
        <f>VLOOKUP(CA24,'FINAL DMC'!$B$4:$F$516,4,0)</f>
        <v>3</v>
      </c>
      <c r="BT24" s="302" t="str">
        <f t="shared" si="101"/>
        <v>B+</v>
      </c>
      <c r="BU24" s="302" t="str">
        <f t="shared" si="102"/>
        <v>-</v>
      </c>
      <c r="BV24" s="303">
        <f t="shared" si="103"/>
        <v>9.8999999999999986</v>
      </c>
      <c r="BW24" s="313"/>
      <c r="BY24" s="297"/>
      <c r="BZ24" s="299">
        <f>VLOOKUP(CA24,'FINAL DMC'!$B$4:$I$756,7,0)</f>
        <v>110</v>
      </c>
      <c r="CA24" s="196">
        <v>33</v>
      </c>
      <c r="CB24" s="299" t="str">
        <f>VLOOKUP(CA24,'FINAL DMC'!$B$4:$I$756,8,0)</f>
        <v>-</v>
      </c>
      <c r="CC24" s="298">
        <f>IFERROR(VLOOKUP(BP24,'ADDITIONAL CHECK'!$AU$2:$AV$101,2,0),$BA$1)</f>
        <v>1</v>
      </c>
      <c r="CD24" s="295" t="str">
        <f t="shared" ref="CD24:CD53" si="104">IF(BO24=$H$25,MIN(DD24,CX24),"-")</f>
        <v>-</v>
      </c>
      <c r="CF24" s="292" t="str">
        <f t="shared" si="34"/>
        <v>-</v>
      </c>
      <c r="CG24" s="292" t="str">
        <f t="shared" si="35"/>
        <v>-</v>
      </c>
      <c r="CH24" s="292" t="str">
        <f t="shared" si="76"/>
        <v>-</v>
      </c>
      <c r="CI24" s="292" t="str">
        <f t="shared" si="77"/>
        <v>-</v>
      </c>
      <c r="CJ24" s="292" t="str">
        <f t="shared" si="78"/>
        <v>-</v>
      </c>
      <c r="CK24" s="292" t="str">
        <f t="shared" si="79"/>
        <v>-</v>
      </c>
      <c r="CL24" s="292" t="str">
        <f t="shared" si="80"/>
        <v>-</v>
      </c>
      <c r="CM24" s="292" t="str">
        <f t="shared" si="81"/>
        <v>-</v>
      </c>
      <c r="CN24" s="292" t="str">
        <f t="shared" si="36"/>
        <v>-</v>
      </c>
      <c r="CO24" s="292" t="str">
        <f t="shared" si="82"/>
        <v>0</v>
      </c>
      <c r="CP24" s="242" t="str">
        <f t="shared" si="83"/>
        <v/>
      </c>
      <c r="CQ24" s="242" t="str">
        <f t="shared" si="37"/>
        <v/>
      </c>
      <c r="CR24" s="242" t="str">
        <f t="shared" si="84"/>
        <v/>
      </c>
      <c r="CS24" s="242" t="str">
        <f t="shared" si="38"/>
        <v/>
      </c>
      <c r="CT24" s="255"/>
      <c r="CU24" s="293" t="str">
        <f t="shared" si="39"/>
        <v>-</v>
      </c>
      <c r="CV24" s="294" t="str">
        <f t="shared" si="40"/>
        <v>-</v>
      </c>
      <c r="CW24" s="233" t="str">
        <f t="shared" si="41"/>
        <v>-</v>
      </c>
      <c r="CX24" s="295" t="str">
        <f t="shared" si="42"/>
        <v>-</v>
      </c>
      <c r="CY24" s="296" t="str">
        <f t="shared" si="43"/>
        <v>-</v>
      </c>
      <c r="CZ24" s="256"/>
      <c r="DA24" s="293" t="str">
        <f t="shared" si="44"/>
        <v>CSE6810</v>
      </c>
      <c r="DB24" s="293">
        <f t="shared" si="45"/>
        <v>70.5</v>
      </c>
      <c r="DC24" s="233" t="str">
        <f t="shared" si="46"/>
        <v>B+</v>
      </c>
      <c r="DD24" s="295">
        <f t="shared" si="47"/>
        <v>9.8999999999999986</v>
      </c>
      <c r="DE24" s="296">
        <f t="shared" si="48"/>
        <v>3</v>
      </c>
      <c r="DF24" s="297"/>
      <c r="DG24" s="295" t="b">
        <f t="shared" si="49"/>
        <v>0</v>
      </c>
      <c r="DH24" s="295" t="str">
        <f t="shared" si="50"/>
        <v>TRUE</v>
      </c>
      <c r="DI24" s="295" t="b">
        <f t="shared" si="51"/>
        <v>0</v>
      </c>
      <c r="DJ24" s="295">
        <f t="shared" si="52"/>
        <v>5</v>
      </c>
      <c r="DK24" s="295" t="str">
        <f t="shared" si="53"/>
        <v>FALSE</v>
      </c>
      <c r="DL24" s="295" t="str">
        <f t="shared" si="85"/>
        <v>TRUEFALSE</v>
      </c>
      <c r="DM24" s="295" t="str">
        <f t="shared" si="86"/>
        <v>FALSEFALSE</v>
      </c>
      <c r="DN24" s="295" t="str">
        <f t="shared" si="87"/>
        <v>FALSE5</v>
      </c>
      <c r="DO24" s="295">
        <f t="shared" si="54"/>
        <v>0</v>
      </c>
      <c r="DP24" s="295">
        <f t="shared" si="55"/>
        <v>0</v>
      </c>
      <c r="DQ24" s="295" t="str">
        <f t="shared" si="88"/>
        <v>00</v>
      </c>
      <c r="DR24" s="295" t="str">
        <f t="shared" si="89"/>
        <v>ERROR</v>
      </c>
      <c r="DS24" s="295" t="str">
        <f t="shared" si="90"/>
        <v>-</v>
      </c>
      <c r="DT24" s="295" t="str">
        <f t="shared" si="91"/>
        <v>ERROR-</v>
      </c>
      <c r="DU24" s="225"/>
      <c r="EU24" s="65" t="str">
        <f t="shared" si="92"/>
        <v>STAT114</v>
      </c>
      <c r="EV24" s="65" t="str">
        <f>VLOOKUP(EU24,'ADDITIONAL CHECK'!$J$2:$AI$101,25,0)</f>
        <v>D</v>
      </c>
      <c r="EW24" s="65" t="str">
        <f>VLOOKUP(EU24,'ADDITIONAL CHECK'!$J$2:$AI$101,26,0)</f>
        <v/>
      </c>
      <c r="EX24" s="88" t="str">
        <f t="shared" si="93"/>
        <v>-</v>
      </c>
      <c r="EY24" s="309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211" customFormat="1" ht="14.1" customHeight="1" x14ac:dyDescent="0.2">
      <c r="D25" s="312"/>
      <c r="F25" s="242">
        <v>3</v>
      </c>
      <c r="G25" s="260" t="s">
        <v>66</v>
      </c>
      <c r="H25" s="324" t="s">
        <v>67</v>
      </c>
      <c r="I25" s="241"/>
      <c r="K25" s="292" t="str">
        <f t="shared" si="4"/>
        <v>-</v>
      </c>
      <c r="L25" s="292" t="str">
        <f t="shared" si="5"/>
        <v>-</v>
      </c>
      <c r="M25" s="292" t="str">
        <f t="shared" si="56"/>
        <v>-</v>
      </c>
      <c r="N25" s="292" t="str">
        <f t="shared" si="57"/>
        <v>-</v>
      </c>
      <c r="O25" s="292" t="str">
        <f t="shared" si="58"/>
        <v>-</v>
      </c>
      <c r="P25" s="292" t="str">
        <f t="shared" si="59"/>
        <v>-</v>
      </c>
      <c r="Q25" s="292" t="str">
        <f t="shared" si="60"/>
        <v>-</v>
      </c>
      <c r="R25" s="292" t="str">
        <f t="shared" si="61"/>
        <v>-</v>
      </c>
      <c r="S25" s="292" t="str">
        <f t="shared" si="6"/>
        <v>-</v>
      </c>
      <c r="T25" s="292" t="str">
        <f t="shared" si="62"/>
        <v>0</v>
      </c>
      <c r="U25" s="242" t="str">
        <f t="shared" si="63"/>
        <v/>
      </c>
      <c r="V25" s="242" t="str">
        <f t="shared" si="7"/>
        <v/>
      </c>
      <c r="W25" s="242" t="str">
        <f t="shared" si="64"/>
        <v/>
      </c>
      <c r="X25" s="242" t="str">
        <f t="shared" si="8"/>
        <v/>
      </c>
      <c r="Y25" s="255"/>
      <c r="Z25" s="293" t="str">
        <f t="shared" si="9"/>
        <v>-</v>
      </c>
      <c r="AA25" s="294" t="str">
        <f t="shared" si="10"/>
        <v>-</v>
      </c>
      <c r="AB25" s="233" t="str">
        <f t="shared" si="11"/>
        <v>-</v>
      </c>
      <c r="AC25" s="295" t="str">
        <f t="shared" si="12"/>
        <v>-</v>
      </c>
      <c r="AD25" s="296" t="str">
        <f t="shared" si="13"/>
        <v>-</v>
      </c>
      <c r="AE25" s="256"/>
      <c r="AF25" s="293" t="str">
        <f t="shared" si="14"/>
        <v>ENG111</v>
      </c>
      <c r="AG25" s="293">
        <f t="shared" si="15"/>
        <v>66</v>
      </c>
      <c r="AH25" s="233" t="str">
        <f t="shared" si="16"/>
        <v>C+</v>
      </c>
      <c r="AI25" s="295">
        <f t="shared" si="17"/>
        <v>6.8999999999999995</v>
      </c>
      <c r="AJ25" s="296">
        <f t="shared" si="18"/>
        <v>3</v>
      </c>
      <c r="AK25" s="297"/>
      <c r="AL25" s="295" t="b">
        <f t="shared" si="19"/>
        <v>0</v>
      </c>
      <c r="AM25" s="295" t="str">
        <f t="shared" si="20"/>
        <v>TRUE</v>
      </c>
      <c r="AN25" s="295" t="b">
        <f t="shared" si="21"/>
        <v>0</v>
      </c>
      <c r="AO25" s="295">
        <f t="shared" si="22"/>
        <v>5</v>
      </c>
      <c r="AP25" s="295" t="str">
        <f t="shared" si="23"/>
        <v>FALSE</v>
      </c>
      <c r="AQ25" s="295" t="str">
        <f t="shared" si="65"/>
        <v>TRUEFALSE</v>
      </c>
      <c r="AR25" s="295" t="str">
        <f t="shared" si="66"/>
        <v>FALSEFALSE</v>
      </c>
      <c r="AS25" s="295" t="str">
        <f t="shared" si="67"/>
        <v>FALSE5</v>
      </c>
      <c r="AT25" s="295">
        <f t="shared" si="24"/>
        <v>0</v>
      </c>
      <c r="AU25" s="295">
        <f t="shared" si="25"/>
        <v>0</v>
      </c>
      <c r="AV25" s="295" t="str">
        <f t="shared" si="68"/>
        <v>00</v>
      </c>
      <c r="AW25" s="295" t="str">
        <f t="shared" si="69"/>
        <v>ERROR</v>
      </c>
      <c r="AX25" s="295" t="str">
        <f t="shared" si="70"/>
        <v>-</v>
      </c>
      <c r="AY25" s="295" t="str">
        <f t="shared" si="71"/>
        <v>ERROR-</v>
      </c>
      <c r="AZ25" s="295" t="str">
        <f t="shared" si="72"/>
        <v>-</v>
      </c>
      <c r="BA25" s="298">
        <f>IFERROR(VLOOKUP(BG25,'ADDITIONAL CHECK'!$AU$2:$AV$101,2,0),$BA$1)</f>
        <v>1</v>
      </c>
      <c r="BB25" s="299" t="str">
        <f>VLOOKUP(BC25,'FINAL DMC'!$B$4:$I$134,8,0)</f>
        <v>-</v>
      </c>
      <c r="BC25" s="195">
        <v>9</v>
      </c>
      <c r="BD25" s="299">
        <f>VLOOKUP(BC25,'FINAL DMC'!$B$4:$I$134,7,0)</f>
        <v>19</v>
      </c>
      <c r="BE25" s="225"/>
      <c r="BF25" s="300" t="str">
        <f t="shared" si="96"/>
        <v/>
      </c>
      <c r="BG25" s="301" t="str">
        <f>VLOOKUP(BC25,'FINAL DMC'!$B$4:$F$497,2,0)</f>
        <v>ENG111</v>
      </c>
      <c r="BH25" s="301" t="str">
        <f>VLOOKUP(BC25,'FINAL DMC'!$B$4:$F$236,3,0)</f>
        <v>COMMUNICATION AND PRESENTATION SKILLS</v>
      </c>
      <c r="BI25" s="302">
        <f>VLOOKUP(BC25,'FINAL DMC'!$B$4:$F$276,4,0)</f>
        <v>3</v>
      </c>
      <c r="BJ25" s="302" t="str">
        <f t="shared" si="97"/>
        <v>C+</v>
      </c>
      <c r="BK25" s="302" t="str">
        <f t="shared" si="98"/>
        <v>-</v>
      </c>
      <c r="BL25" s="303">
        <f t="shared" si="99"/>
        <v>6.8999999999999995</v>
      </c>
      <c r="BM25" s="304" t="str">
        <f t="shared" si="29"/>
        <v>0</v>
      </c>
      <c r="BN25" s="304" t="str">
        <f t="shared" si="74"/>
        <v>0</v>
      </c>
      <c r="BO25" s="300" t="str">
        <f t="shared" si="100"/>
        <v/>
      </c>
      <c r="BP25" s="301" t="str">
        <f>VLOOKUP(CA25,'FINAL DMC'!$B$4:$F$317,2,0)</f>
        <v>CMC101</v>
      </c>
      <c r="BQ25" s="305"/>
      <c r="BR25" s="301" t="str">
        <f>VLOOKUP(CA25,'FINAL DMC'!$B$4:$F$336,3,0)</f>
        <v>PRINCIPLES OF ACCOUNTING</v>
      </c>
      <c r="BS25" s="302">
        <f>VLOOKUP(CA25,'FINAL DMC'!$B$4:$F$516,4,0)</f>
        <v>3</v>
      </c>
      <c r="BT25" s="302" t="str">
        <f t="shared" si="101"/>
        <v>B+</v>
      </c>
      <c r="BU25" s="302" t="str">
        <f t="shared" si="102"/>
        <v>-</v>
      </c>
      <c r="BV25" s="303">
        <f t="shared" si="103"/>
        <v>9.8999999999999986</v>
      </c>
      <c r="BW25" s="313"/>
      <c r="BY25" s="297"/>
      <c r="BZ25" s="299">
        <f>VLOOKUP(CA25,'FINAL DMC'!$B$4:$I$756,7,0)</f>
        <v>91</v>
      </c>
      <c r="CA25" s="196">
        <v>34</v>
      </c>
      <c r="CB25" s="299" t="str">
        <f>VLOOKUP(CA25,'FINAL DMC'!$B$4:$I$756,8,0)</f>
        <v>-</v>
      </c>
      <c r="CC25" s="298">
        <f>IFERROR(VLOOKUP(BP25,'ADDITIONAL CHECK'!$AU$2:$AV$101,2,0),$BA$1)</f>
        <v>1</v>
      </c>
      <c r="CD25" s="295" t="str">
        <f t="shared" si="104"/>
        <v>-</v>
      </c>
      <c r="CF25" s="292" t="str">
        <f t="shared" si="34"/>
        <v>-</v>
      </c>
      <c r="CG25" s="292" t="str">
        <f t="shared" si="35"/>
        <v>-</v>
      </c>
      <c r="CH25" s="292" t="str">
        <f t="shared" si="76"/>
        <v>-</v>
      </c>
      <c r="CI25" s="292" t="str">
        <f t="shared" si="77"/>
        <v>-</v>
      </c>
      <c r="CJ25" s="292" t="str">
        <f t="shared" si="78"/>
        <v>-</v>
      </c>
      <c r="CK25" s="292" t="str">
        <f t="shared" si="79"/>
        <v>-</v>
      </c>
      <c r="CL25" s="292" t="str">
        <f t="shared" si="80"/>
        <v>-</v>
      </c>
      <c r="CM25" s="292" t="str">
        <f t="shared" si="81"/>
        <v>-</v>
      </c>
      <c r="CN25" s="292" t="str">
        <f t="shared" si="36"/>
        <v>-</v>
      </c>
      <c r="CO25" s="292" t="str">
        <f t="shared" si="82"/>
        <v>0</v>
      </c>
      <c r="CP25" s="242" t="str">
        <f t="shared" si="83"/>
        <v/>
      </c>
      <c r="CQ25" s="242" t="str">
        <f t="shared" si="37"/>
        <v/>
      </c>
      <c r="CR25" s="242" t="str">
        <f t="shared" si="84"/>
        <v/>
      </c>
      <c r="CS25" s="242" t="str">
        <f t="shared" si="38"/>
        <v/>
      </c>
      <c r="CT25" s="255"/>
      <c r="CU25" s="293" t="str">
        <f t="shared" si="39"/>
        <v>-</v>
      </c>
      <c r="CV25" s="294" t="str">
        <f t="shared" si="40"/>
        <v>-</v>
      </c>
      <c r="CW25" s="233" t="str">
        <f t="shared" si="41"/>
        <v>-</v>
      </c>
      <c r="CX25" s="295" t="str">
        <f t="shared" si="42"/>
        <v>-</v>
      </c>
      <c r="CY25" s="296" t="str">
        <f t="shared" si="43"/>
        <v>-</v>
      </c>
      <c r="CZ25" s="256"/>
      <c r="DA25" s="293" t="str">
        <f t="shared" si="44"/>
        <v>CMC101</v>
      </c>
      <c r="DB25" s="293">
        <f t="shared" si="45"/>
        <v>71.5</v>
      </c>
      <c r="DC25" s="233" t="str">
        <f t="shared" si="46"/>
        <v>B+</v>
      </c>
      <c r="DD25" s="295">
        <f t="shared" si="47"/>
        <v>9.8999999999999986</v>
      </c>
      <c r="DE25" s="296">
        <f t="shared" si="48"/>
        <v>3</v>
      </c>
      <c r="DF25" s="297"/>
      <c r="DG25" s="295" t="b">
        <f t="shared" si="49"/>
        <v>0</v>
      </c>
      <c r="DH25" s="295" t="str">
        <f t="shared" si="50"/>
        <v>TRUE</v>
      </c>
      <c r="DI25" s="295" t="b">
        <f t="shared" si="51"/>
        <v>0</v>
      </c>
      <c r="DJ25" s="295">
        <f t="shared" si="52"/>
        <v>5</v>
      </c>
      <c r="DK25" s="295" t="str">
        <f t="shared" si="53"/>
        <v>FALSE</v>
      </c>
      <c r="DL25" s="295" t="str">
        <f t="shared" si="85"/>
        <v>TRUEFALSE</v>
      </c>
      <c r="DM25" s="295" t="str">
        <f t="shared" si="86"/>
        <v>FALSEFALSE</v>
      </c>
      <c r="DN25" s="295" t="str">
        <f t="shared" si="87"/>
        <v>FALSE5</v>
      </c>
      <c r="DO25" s="295">
        <f t="shared" si="54"/>
        <v>0</v>
      </c>
      <c r="DP25" s="295">
        <f t="shared" si="55"/>
        <v>0</v>
      </c>
      <c r="DQ25" s="295" t="str">
        <f t="shared" si="88"/>
        <v>00</v>
      </c>
      <c r="DR25" s="295" t="str">
        <f t="shared" si="89"/>
        <v>ERROR</v>
      </c>
      <c r="DS25" s="295" t="str">
        <f t="shared" si="90"/>
        <v>-</v>
      </c>
      <c r="DT25" s="295" t="str">
        <f t="shared" si="91"/>
        <v>ERROR-</v>
      </c>
      <c r="DU25" s="225"/>
      <c r="EU25" s="65" t="str">
        <f t="shared" si="92"/>
        <v>ENG111</v>
      </c>
      <c r="EV25" s="65" t="str">
        <f>VLOOKUP(EU25,'ADDITIONAL CHECK'!$J$2:$AI$101,25,0)</f>
        <v>C+</v>
      </c>
      <c r="EW25" s="65" t="str">
        <f>VLOOKUP(EU25,'ADDITIONAL CHECK'!$J$2:$AI$101,26,0)</f>
        <v/>
      </c>
      <c r="EX25" s="88" t="str">
        <f t="shared" si="93"/>
        <v>-</v>
      </c>
      <c r="EY25" s="309"/>
      <c r="EZ25" s="110" t="str">
        <f t="shared" si="94"/>
        <v>CMC101</v>
      </c>
      <c r="FA25" s="65" t="str">
        <f>VLOOKUP(EZ25,'ADDITIONAL CHECK'!$J$2:$AI$101,25,0)</f>
        <v>B+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11" customFormat="1" ht="14.1" customHeight="1" x14ac:dyDescent="0.2">
      <c r="D26" s="312"/>
      <c r="F26" s="242">
        <v>2</v>
      </c>
      <c r="G26" s="492" t="s">
        <v>68</v>
      </c>
      <c r="H26" s="492"/>
      <c r="I26" s="234"/>
      <c r="K26" s="292" t="str">
        <f t="shared" si="4"/>
        <v>-</v>
      </c>
      <c r="L26" s="292" t="str">
        <f t="shared" si="5"/>
        <v>-</v>
      </c>
      <c r="M26" s="292" t="str">
        <f t="shared" si="56"/>
        <v>-</v>
      </c>
      <c r="N26" s="292" t="str">
        <f t="shared" si="57"/>
        <v>-</v>
      </c>
      <c r="O26" s="292" t="str">
        <f t="shared" si="58"/>
        <v>-</v>
      </c>
      <c r="P26" s="292" t="str">
        <f t="shared" si="59"/>
        <v>-</v>
      </c>
      <c r="Q26" s="292" t="str">
        <f t="shared" si="60"/>
        <v>-</v>
      </c>
      <c r="R26" s="292" t="str">
        <f t="shared" si="61"/>
        <v>-</v>
      </c>
      <c r="S26" s="292" t="str">
        <f t="shared" si="6"/>
        <v>-</v>
      </c>
      <c r="T26" s="292" t="str">
        <f t="shared" si="62"/>
        <v>0</v>
      </c>
      <c r="U26" s="242" t="str">
        <f t="shared" si="63"/>
        <v/>
      </c>
      <c r="V26" s="242" t="str">
        <f t="shared" si="7"/>
        <v/>
      </c>
      <c r="W26" s="242" t="str">
        <f t="shared" si="64"/>
        <v/>
      </c>
      <c r="X26" s="242" t="str">
        <f t="shared" si="8"/>
        <v/>
      </c>
      <c r="Y26" s="255"/>
      <c r="Z26" s="293" t="str">
        <f t="shared" si="9"/>
        <v>-</v>
      </c>
      <c r="AA26" s="294" t="str">
        <f t="shared" si="10"/>
        <v>-</v>
      </c>
      <c r="AB26" s="233" t="str">
        <f t="shared" si="11"/>
        <v>-</v>
      </c>
      <c r="AC26" s="295" t="str">
        <f t="shared" si="12"/>
        <v>-</v>
      </c>
      <c r="AD26" s="296" t="str">
        <f t="shared" si="13"/>
        <v>-</v>
      </c>
      <c r="AE26" s="256"/>
      <c r="AF26" s="293" t="str">
        <f t="shared" si="14"/>
        <v>ARA101</v>
      </c>
      <c r="AG26" s="293">
        <f t="shared" si="15"/>
        <v>84</v>
      </c>
      <c r="AH26" s="233" t="str">
        <f t="shared" si="16"/>
        <v>B+</v>
      </c>
      <c r="AI26" s="295">
        <f t="shared" si="17"/>
        <v>9.8999999999999986</v>
      </c>
      <c r="AJ26" s="296">
        <f t="shared" si="18"/>
        <v>3</v>
      </c>
      <c r="AK26" s="297"/>
      <c r="AL26" s="295" t="b">
        <f t="shared" si="19"/>
        <v>0</v>
      </c>
      <c r="AM26" s="295" t="str">
        <f t="shared" si="20"/>
        <v>TRUE</v>
      </c>
      <c r="AN26" s="295" t="b">
        <f t="shared" si="21"/>
        <v>0</v>
      </c>
      <c r="AO26" s="295">
        <f t="shared" si="22"/>
        <v>5</v>
      </c>
      <c r="AP26" s="295" t="str">
        <f t="shared" si="23"/>
        <v>FALSE</v>
      </c>
      <c r="AQ26" s="295" t="str">
        <f t="shared" si="65"/>
        <v>TRUEFALSE</v>
      </c>
      <c r="AR26" s="295" t="str">
        <f t="shared" si="66"/>
        <v>FALSEFALSE</v>
      </c>
      <c r="AS26" s="295" t="str">
        <f t="shared" si="67"/>
        <v>FALSE5</v>
      </c>
      <c r="AT26" s="295">
        <f t="shared" si="24"/>
        <v>0</v>
      </c>
      <c r="AU26" s="295">
        <f t="shared" si="25"/>
        <v>0</v>
      </c>
      <c r="AV26" s="295" t="str">
        <f t="shared" si="68"/>
        <v>00</v>
      </c>
      <c r="AW26" s="295" t="str">
        <f t="shared" si="69"/>
        <v>ERROR</v>
      </c>
      <c r="AX26" s="295" t="str">
        <f t="shared" si="70"/>
        <v>-</v>
      </c>
      <c r="AY26" s="295" t="str">
        <f t="shared" si="71"/>
        <v>ERROR-</v>
      </c>
      <c r="AZ26" s="295" t="str">
        <f t="shared" si="72"/>
        <v>-</v>
      </c>
      <c r="BA26" s="298">
        <f>IFERROR(VLOOKUP(BG26,'ADDITIONAL CHECK'!$AU$2:$AV$101,2,0),$BA$1)</f>
        <v>1</v>
      </c>
      <c r="BB26" s="299" t="str">
        <f>VLOOKUP(BC26,'FINAL DMC'!$B$4:$I$134,8,0)</f>
        <v>-</v>
      </c>
      <c r="BC26" s="195">
        <v>10</v>
      </c>
      <c r="BD26" s="299">
        <f>VLOOKUP(BC26,'FINAL DMC'!$B$4:$I$134,7,0)</f>
        <v>16</v>
      </c>
      <c r="BE26" s="225"/>
      <c r="BF26" s="300" t="str">
        <f t="shared" si="96"/>
        <v/>
      </c>
      <c r="BG26" s="301" t="str">
        <f>VLOOKUP(BC26,'FINAL DMC'!$B$4:$F$497,2,0)</f>
        <v>ARA101</v>
      </c>
      <c r="BH26" s="301" t="str">
        <f>VLOOKUP(BC26,'FINAL DMC'!$B$4:$F$236,3,0)</f>
        <v>ARABIC</v>
      </c>
      <c r="BI26" s="302">
        <f>VLOOKUP(BC26,'FINAL DMC'!$B$4:$F$276,4,0)</f>
        <v>3</v>
      </c>
      <c r="BJ26" s="302" t="str">
        <f t="shared" si="97"/>
        <v>B+</v>
      </c>
      <c r="BK26" s="302" t="str">
        <f t="shared" si="98"/>
        <v>-</v>
      </c>
      <c r="BL26" s="303">
        <f t="shared" si="99"/>
        <v>9.8999999999999986</v>
      </c>
      <c r="BM26" s="304" t="str">
        <f t="shared" si="29"/>
        <v>0</v>
      </c>
      <c r="BN26" s="304" t="str">
        <f t="shared" si="74"/>
        <v>0</v>
      </c>
      <c r="BO26" s="300" t="str">
        <f t="shared" ref="BO26" si="105">IFERROR(VLOOKUP(CP26,$G$24:$H$37,2,0),"")</f>
        <v/>
      </c>
      <c r="BP26" s="301" t="str">
        <f>VLOOKUP(CA26,'FINAL DMC'!$B$4:$F$317,2,0)</f>
        <v>PAKS101</v>
      </c>
      <c r="BQ26" s="305"/>
      <c r="BR26" s="301" t="str">
        <f>VLOOKUP(CA26,'FINAL DMC'!$B$4:$F$336,3,0)</f>
        <v>PAKISTAN STUDIES</v>
      </c>
      <c r="BS26" s="302">
        <f>VLOOKUP(CA26,'FINAL DMC'!$B$4:$F$516,4,0)</f>
        <v>2</v>
      </c>
      <c r="BT26" s="302" t="str">
        <f t="shared" ref="BT26" si="106">VLOOKUP(BZ26,$EI$62:$EQ$376,7,0)</f>
        <v>B-</v>
      </c>
      <c r="BU26" s="302" t="str">
        <f t="shared" ref="BU26" si="107">+CW26</f>
        <v>-</v>
      </c>
      <c r="BV26" s="303">
        <f t="shared" ref="BV26" si="108">MAX(DD26,CX26)</f>
        <v>5.4</v>
      </c>
      <c r="BW26" s="313"/>
      <c r="BY26" s="297"/>
      <c r="BZ26" s="299">
        <f>VLOOKUP(CA26,'FINAL DMC'!$B$4:$I$756,7,0)</f>
        <v>92</v>
      </c>
      <c r="CA26" s="196">
        <v>35</v>
      </c>
      <c r="CB26" s="299" t="str">
        <f>VLOOKUP(CA26,'FINAL DMC'!$B$4:$I$756,8,0)</f>
        <v>-</v>
      </c>
      <c r="CC26" s="298">
        <f>IFERROR(VLOOKUP(BP26,'ADDITIONAL CHECK'!$AU$2:$AV$101,2,0),$BA$1)</f>
        <v>1</v>
      </c>
      <c r="CD26" s="295" t="str">
        <f t="shared" si="104"/>
        <v>-</v>
      </c>
      <c r="CF26" s="292" t="str">
        <f t="shared" si="34"/>
        <v>-</v>
      </c>
      <c r="CG26" s="292" t="str">
        <f t="shared" si="35"/>
        <v>-</v>
      </c>
      <c r="CH26" s="292" t="str">
        <f t="shared" si="76"/>
        <v>-</v>
      </c>
      <c r="CI26" s="292" t="str">
        <f t="shared" si="77"/>
        <v>-</v>
      </c>
      <c r="CJ26" s="292" t="str">
        <f t="shared" si="78"/>
        <v>-</v>
      </c>
      <c r="CK26" s="292" t="str">
        <f t="shared" si="79"/>
        <v>-</v>
      </c>
      <c r="CL26" s="292" t="str">
        <f t="shared" si="80"/>
        <v>-</v>
      </c>
      <c r="CM26" s="292" t="str">
        <f t="shared" si="81"/>
        <v>-</v>
      </c>
      <c r="CN26" s="292" t="str">
        <f t="shared" si="36"/>
        <v>-</v>
      </c>
      <c r="CO26" s="292" t="str">
        <f t="shared" si="82"/>
        <v>0</v>
      </c>
      <c r="CP26" s="242" t="str">
        <f t="shared" si="83"/>
        <v/>
      </c>
      <c r="CQ26" s="242" t="str">
        <f t="shared" si="37"/>
        <v/>
      </c>
      <c r="CR26" s="242" t="str">
        <f t="shared" si="84"/>
        <v/>
      </c>
      <c r="CS26" s="242" t="str">
        <f t="shared" si="38"/>
        <v/>
      </c>
      <c r="CT26" s="255"/>
      <c r="CU26" s="293" t="str">
        <f t="shared" si="39"/>
        <v>-</v>
      </c>
      <c r="CV26" s="294" t="str">
        <f t="shared" si="40"/>
        <v>-</v>
      </c>
      <c r="CW26" s="233" t="str">
        <f t="shared" si="41"/>
        <v>-</v>
      </c>
      <c r="CX26" s="295" t="str">
        <f t="shared" si="42"/>
        <v>-</v>
      </c>
      <c r="CY26" s="296" t="str">
        <f t="shared" si="43"/>
        <v>-</v>
      </c>
      <c r="CZ26" s="256"/>
      <c r="DA26" s="293" t="str">
        <f t="shared" si="44"/>
        <v>PAKS101</v>
      </c>
      <c r="DB26" s="293">
        <f t="shared" si="45"/>
        <v>70</v>
      </c>
      <c r="DC26" s="233" t="str">
        <f t="shared" si="46"/>
        <v>B-</v>
      </c>
      <c r="DD26" s="295">
        <f t="shared" si="47"/>
        <v>5.4</v>
      </c>
      <c r="DE26" s="296">
        <f t="shared" si="48"/>
        <v>2</v>
      </c>
      <c r="DF26" s="297"/>
      <c r="DG26" s="295" t="b">
        <f t="shared" si="49"/>
        <v>0</v>
      </c>
      <c r="DH26" s="295" t="str">
        <f t="shared" si="50"/>
        <v>TRUE</v>
      </c>
      <c r="DI26" s="295" t="b">
        <f t="shared" si="51"/>
        <v>0</v>
      </c>
      <c r="DJ26" s="295">
        <f t="shared" si="52"/>
        <v>5</v>
      </c>
      <c r="DK26" s="295" t="str">
        <f t="shared" si="53"/>
        <v>FALSE</v>
      </c>
      <c r="DL26" s="295" t="str">
        <f t="shared" si="85"/>
        <v>TRUEFALSE</v>
      </c>
      <c r="DM26" s="295" t="str">
        <f t="shared" si="86"/>
        <v>FALSEFALSE</v>
      </c>
      <c r="DN26" s="295" t="str">
        <f t="shared" si="87"/>
        <v>FALSE5</v>
      </c>
      <c r="DO26" s="295">
        <f t="shared" si="54"/>
        <v>0</v>
      </c>
      <c r="DP26" s="295">
        <f t="shared" si="55"/>
        <v>0</v>
      </c>
      <c r="DQ26" s="295" t="str">
        <f t="shared" si="88"/>
        <v>00</v>
      </c>
      <c r="DR26" s="295" t="str">
        <f t="shared" si="89"/>
        <v>ERROR</v>
      </c>
      <c r="DS26" s="295" t="str">
        <f t="shared" si="90"/>
        <v>-</v>
      </c>
      <c r="DT26" s="295" t="str">
        <f t="shared" si="91"/>
        <v>ERROR-</v>
      </c>
      <c r="DU26" s="225"/>
      <c r="EU26" s="65" t="str">
        <f t="shared" si="92"/>
        <v>ARA101</v>
      </c>
      <c r="EV26" s="65" t="str">
        <f>VLOOKUP(EU26,'ADDITIONAL CHECK'!$J$2:$AI$101,25,0)</f>
        <v>B+</v>
      </c>
      <c r="EW26" s="65" t="str">
        <f>VLOOKUP(EU26,'ADDITIONAL CHECK'!$J$2:$AI$101,26,0)</f>
        <v/>
      </c>
      <c r="EX26" s="88" t="str">
        <f t="shared" si="93"/>
        <v>-</v>
      </c>
      <c r="EY26" s="309"/>
      <c r="EZ26" s="110" t="str">
        <f t="shared" si="94"/>
        <v>PAKS101</v>
      </c>
      <c r="FA26" s="65" t="str">
        <f>VLOOKUP(EZ26,'ADDITIONAL CHECK'!$J$2:$AI$101,25,0)</f>
        <v>B-</v>
      </c>
      <c r="FB26" s="65" t="str">
        <f>VLOOKUP(EZ26,'ADDITIONAL CHECK'!$J$2:$AI$101,26,0)</f>
        <v/>
      </c>
      <c r="FC26" s="65" t="str">
        <f t="shared" si="95"/>
        <v>-</v>
      </c>
    </row>
    <row r="27" spans="1:159" s="211" customFormat="1" ht="14.1" customHeight="1" x14ac:dyDescent="0.2">
      <c r="A27" s="489" t="s">
        <v>69</v>
      </c>
      <c r="B27" s="489"/>
      <c r="C27" s="490" t="s">
        <v>70</v>
      </c>
      <c r="D27" s="491"/>
      <c r="F27" s="272" t="s">
        <v>71</v>
      </c>
      <c r="G27" s="492" t="s">
        <v>54</v>
      </c>
      <c r="H27" s="492"/>
      <c r="I27" s="234"/>
      <c r="K27" s="292" t="str">
        <f t="shared" si="4"/>
        <v>-</v>
      </c>
      <c r="L27" s="292" t="str">
        <f t="shared" si="5"/>
        <v>-</v>
      </c>
      <c r="M27" s="292" t="str">
        <f t="shared" si="56"/>
        <v>-</v>
      </c>
      <c r="N27" s="292" t="str">
        <f t="shared" si="57"/>
        <v>-</v>
      </c>
      <c r="O27" s="292" t="str">
        <f t="shared" si="58"/>
        <v>-</v>
      </c>
      <c r="P27" s="292" t="str">
        <f t="shared" si="59"/>
        <v>-</v>
      </c>
      <c r="Q27" s="292" t="str">
        <f t="shared" si="60"/>
        <v>-</v>
      </c>
      <c r="R27" s="292" t="str">
        <f t="shared" si="61"/>
        <v>-</v>
      </c>
      <c r="S27" s="292" t="str">
        <f t="shared" si="6"/>
        <v>-</v>
      </c>
      <c r="T27" s="292" t="str">
        <f t="shared" si="62"/>
        <v>0</v>
      </c>
      <c r="U27" s="242" t="str">
        <f t="shared" si="63"/>
        <v/>
      </c>
      <c r="V27" s="242" t="str">
        <f t="shared" si="7"/>
        <v/>
      </c>
      <c r="W27" s="242" t="str">
        <f t="shared" si="64"/>
        <v/>
      </c>
      <c r="X27" s="242" t="str">
        <f t="shared" si="8"/>
        <v/>
      </c>
      <c r="Y27" s="255"/>
      <c r="Z27" s="293" t="str">
        <f t="shared" si="9"/>
        <v>-</v>
      </c>
      <c r="AA27" s="294" t="str">
        <f t="shared" si="10"/>
        <v>-</v>
      </c>
      <c r="AB27" s="233" t="str">
        <f t="shared" si="11"/>
        <v>-</v>
      </c>
      <c r="AC27" s="295" t="str">
        <f t="shared" si="12"/>
        <v>-</v>
      </c>
      <c r="AD27" s="296" t="str">
        <f t="shared" si="13"/>
        <v>-</v>
      </c>
      <c r="AE27" s="256"/>
      <c r="AF27" s="293" t="str">
        <f t="shared" si="14"/>
        <v>-</v>
      </c>
      <c r="AG27" s="293" t="str">
        <f t="shared" si="15"/>
        <v>-</v>
      </c>
      <c r="AH27" s="233" t="str">
        <f t="shared" si="16"/>
        <v>-</v>
      </c>
      <c r="AI27" s="295" t="str">
        <f t="shared" si="17"/>
        <v>-</v>
      </c>
      <c r="AJ27" s="296" t="str">
        <f t="shared" si="18"/>
        <v>-</v>
      </c>
      <c r="AK27" s="297"/>
      <c r="AL27" s="295" t="b">
        <f t="shared" si="19"/>
        <v>0</v>
      </c>
      <c r="AM27" s="295" t="str">
        <f t="shared" si="20"/>
        <v>FALSE</v>
      </c>
      <c r="AN27" s="295" t="b">
        <f t="shared" si="21"/>
        <v>0</v>
      </c>
      <c r="AO27" s="295">
        <f t="shared" si="22"/>
        <v>5</v>
      </c>
      <c r="AP27" s="295" t="str">
        <f t="shared" si="23"/>
        <v>FALSE</v>
      </c>
      <c r="AQ27" s="295" t="str">
        <f t="shared" si="65"/>
        <v>FALSEFALSE</v>
      </c>
      <c r="AR27" s="295" t="str">
        <f t="shared" si="66"/>
        <v>FALSEFALSE</v>
      </c>
      <c r="AS27" s="295" t="str">
        <f t="shared" si="67"/>
        <v>FALSE5</v>
      </c>
      <c r="AT27" s="295">
        <f t="shared" si="24"/>
        <v>0</v>
      </c>
      <c r="AU27" s="295">
        <f t="shared" si="25"/>
        <v>0</v>
      </c>
      <c r="AV27" s="295" t="str">
        <f t="shared" si="68"/>
        <v>00</v>
      </c>
      <c r="AW27" s="295" t="str">
        <f t="shared" si="69"/>
        <v>-</v>
      </c>
      <c r="AX27" s="295" t="str">
        <f t="shared" si="70"/>
        <v>-</v>
      </c>
      <c r="AY27" s="295" t="str">
        <f t="shared" si="71"/>
        <v>--</v>
      </c>
      <c r="AZ27" s="295" t="str">
        <f t="shared" si="72"/>
        <v>-</v>
      </c>
      <c r="BA27" s="298" t="s">
        <v>56</v>
      </c>
      <c r="BB27" s="317" t="s">
        <v>56</v>
      </c>
      <c r="BC27" s="193"/>
      <c r="BD27" s="227" t="s">
        <v>56</v>
      </c>
      <c r="BE27" s="225"/>
      <c r="BF27" s="300"/>
      <c r="BG27" s="318" t="s">
        <v>62</v>
      </c>
      <c r="BH27" s="301"/>
      <c r="BI27" s="319">
        <f>SUM(BI20:BI26)</f>
        <v>33</v>
      </c>
      <c r="BJ27" s="450" t="s">
        <v>64</v>
      </c>
      <c r="BK27" s="450"/>
      <c r="BL27" s="321">
        <f>IFERROR(($DV$4/$DW$4),"-")</f>
        <v>2.7727272727272729</v>
      </c>
      <c r="BM27" s="304" t="str">
        <f t="shared" si="29"/>
        <v>0</v>
      </c>
      <c r="BN27" s="304" t="str">
        <f t="shared" si="74"/>
        <v>0</v>
      </c>
      <c r="BO27" s="300"/>
      <c r="BP27" s="318" t="s">
        <v>62</v>
      </c>
      <c r="BQ27" s="318"/>
      <c r="BR27" s="301"/>
      <c r="BS27" s="322">
        <f>+DW10</f>
        <v>113</v>
      </c>
      <c r="BT27" s="450" t="s">
        <v>64</v>
      </c>
      <c r="BU27" s="450"/>
      <c r="BV27" s="321">
        <f>IFERROR(($DV$10/$DW$10),"-")</f>
        <v>2.8044247787610623</v>
      </c>
      <c r="BW27" s="313"/>
      <c r="BY27" s="297"/>
      <c r="BZ27" s="227" t="s">
        <v>56</v>
      </c>
      <c r="CB27" s="227" t="s">
        <v>56</v>
      </c>
      <c r="CC27" s="298" t="s">
        <v>56</v>
      </c>
      <c r="CD27" s="295" t="str">
        <f t="shared" si="104"/>
        <v>-</v>
      </c>
      <c r="CF27" s="292" t="str">
        <f t="shared" si="34"/>
        <v>-</v>
      </c>
      <c r="CG27" s="292" t="str">
        <f t="shared" si="35"/>
        <v>-</v>
      </c>
      <c r="CH27" s="292" t="str">
        <f t="shared" si="76"/>
        <v>-</v>
      </c>
      <c r="CI27" s="292" t="str">
        <f t="shared" si="77"/>
        <v>-</v>
      </c>
      <c r="CJ27" s="292" t="str">
        <f t="shared" si="78"/>
        <v>-</v>
      </c>
      <c r="CK27" s="292" t="str">
        <f t="shared" si="79"/>
        <v>-</v>
      </c>
      <c r="CL27" s="292" t="str">
        <f t="shared" si="80"/>
        <v>-</v>
      </c>
      <c r="CM27" s="292" t="str">
        <f t="shared" si="81"/>
        <v>-</v>
      </c>
      <c r="CN27" s="292" t="str">
        <f t="shared" si="36"/>
        <v>-</v>
      </c>
      <c r="CO27" s="292" t="str">
        <f t="shared" si="82"/>
        <v>0</v>
      </c>
      <c r="CP27" s="242" t="str">
        <f t="shared" si="83"/>
        <v/>
      </c>
      <c r="CQ27" s="242" t="str">
        <f t="shared" si="37"/>
        <v/>
      </c>
      <c r="CR27" s="242" t="str">
        <f t="shared" si="84"/>
        <v/>
      </c>
      <c r="CS27" s="242" t="str">
        <f t="shared" si="38"/>
        <v/>
      </c>
      <c r="CT27" s="255"/>
      <c r="CU27" s="293" t="str">
        <f t="shared" si="39"/>
        <v>-</v>
      </c>
      <c r="CV27" s="294" t="str">
        <f t="shared" si="40"/>
        <v>-</v>
      </c>
      <c r="CW27" s="233" t="str">
        <f t="shared" si="41"/>
        <v>-</v>
      </c>
      <c r="CX27" s="295" t="str">
        <f t="shared" si="42"/>
        <v>-</v>
      </c>
      <c r="CY27" s="296" t="str">
        <f t="shared" si="43"/>
        <v>-</v>
      </c>
      <c r="CZ27" s="256"/>
      <c r="DA27" s="293" t="str">
        <f t="shared" si="44"/>
        <v>-</v>
      </c>
      <c r="DB27" s="293" t="str">
        <f t="shared" si="45"/>
        <v>-</v>
      </c>
      <c r="DC27" s="233" t="str">
        <f t="shared" si="46"/>
        <v>-</v>
      </c>
      <c r="DD27" s="295" t="str">
        <f t="shared" si="47"/>
        <v>-</v>
      </c>
      <c r="DE27" s="296" t="str">
        <f t="shared" si="48"/>
        <v>-</v>
      </c>
      <c r="DF27" s="297"/>
      <c r="DG27" s="295" t="b">
        <f t="shared" si="49"/>
        <v>0</v>
      </c>
      <c r="DH27" s="295" t="str">
        <f t="shared" si="50"/>
        <v>FALSE</v>
      </c>
      <c r="DI27" s="295" t="b">
        <f t="shared" si="51"/>
        <v>0</v>
      </c>
      <c r="DJ27" s="295">
        <f t="shared" si="52"/>
        <v>5</v>
      </c>
      <c r="DK27" s="295" t="str">
        <f t="shared" si="53"/>
        <v>FALSE</v>
      </c>
      <c r="DL27" s="295" t="str">
        <f t="shared" si="85"/>
        <v>FALSEFALSE</v>
      </c>
      <c r="DM27" s="295" t="str">
        <f t="shared" si="86"/>
        <v>FALSEFALSE</v>
      </c>
      <c r="DN27" s="295" t="str">
        <f t="shared" si="87"/>
        <v>FALSE5</v>
      </c>
      <c r="DO27" s="295">
        <f t="shared" si="54"/>
        <v>0</v>
      </c>
      <c r="DP27" s="295">
        <f t="shared" si="55"/>
        <v>0</v>
      </c>
      <c r="DQ27" s="295" t="str">
        <f t="shared" si="88"/>
        <v>00</v>
      </c>
      <c r="DR27" s="295" t="str">
        <f t="shared" si="89"/>
        <v>-</v>
      </c>
      <c r="DS27" s="295" t="str">
        <f t="shared" si="90"/>
        <v>-</v>
      </c>
      <c r="DT27" s="295" t="str">
        <f t="shared" si="91"/>
        <v>--</v>
      </c>
      <c r="DU27" s="225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9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11" customFormat="1" ht="14.1" customHeight="1" x14ac:dyDescent="0.2">
      <c r="A28" s="489" t="s">
        <v>72</v>
      </c>
      <c r="B28" s="489"/>
      <c r="C28" s="490" t="s">
        <v>942</v>
      </c>
      <c r="D28" s="491"/>
      <c r="F28" s="233" t="s">
        <v>73</v>
      </c>
      <c r="G28" s="492" t="s">
        <v>54</v>
      </c>
      <c r="H28" s="492"/>
      <c r="I28" s="234"/>
      <c r="K28" s="292" t="str">
        <f t="shared" si="4"/>
        <v>-</v>
      </c>
      <c r="L28" s="292" t="str">
        <f t="shared" si="5"/>
        <v>-</v>
      </c>
      <c r="M28" s="292" t="str">
        <f t="shared" si="56"/>
        <v>-</v>
      </c>
      <c r="N28" s="292" t="str">
        <f t="shared" si="57"/>
        <v>-</v>
      </c>
      <c r="O28" s="292" t="str">
        <f t="shared" si="58"/>
        <v>-</v>
      </c>
      <c r="P28" s="292" t="str">
        <f t="shared" si="59"/>
        <v>-</v>
      </c>
      <c r="Q28" s="292" t="str">
        <f t="shared" si="60"/>
        <v>-</v>
      </c>
      <c r="R28" s="292" t="str">
        <f t="shared" si="61"/>
        <v>-</v>
      </c>
      <c r="S28" s="292" t="str">
        <f t="shared" si="6"/>
        <v>-</v>
      </c>
      <c r="T28" s="292" t="str">
        <f t="shared" si="62"/>
        <v>0</v>
      </c>
      <c r="U28" s="242" t="str">
        <f t="shared" si="63"/>
        <v/>
      </c>
      <c r="V28" s="242" t="str">
        <f t="shared" si="7"/>
        <v/>
      </c>
      <c r="W28" s="242" t="str">
        <f t="shared" si="64"/>
        <v/>
      </c>
      <c r="X28" s="242" t="str">
        <f t="shared" si="8"/>
        <v/>
      </c>
      <c r="Y28" s="255"/>
      <c r="Z28" s="293" t="str">
        <f t="shared" si="9"/>
        <v>-</v>
      </c>
      <c r="AA28" s="294" t="str">
        <f t="shared" si="10"/>
        <v>-</v>
      </c>
      <c r="AB28" s="233" t="str">
        <f t="shared" si="11"/>
        <v>-</v>
      </c>
      <c r="AC28" s="295" t="str">
        <f t="shared" si="12"/>
        <v>-</v>
      </c>
      <c r="AD28" s="296" t="str">
        <f t="shared" si="13"/>
        <v>-</v>
      </c>
      <c r="AE28" s="256"/>
      <c r="AF28" s="293" t="str">
        <f t="shared" si="14"/>
        <v>-</v>
      </c>
      <c r="AG28" s="293" t="str">
        <f t="shared" si="15"/>
        <v>-</v>
      </c>
      <c r="AH28" s="233" t="str">
        <f t="shared" si="16"/>
        <v>-</v>
      </c>
      <c r="AI28" s="295" t="str">
        <f t="shared" si="17"/>
        <v>-</v>
      </c>
      <c r="AJ28" s="296" t="str">
        <f t="shared" si="18"/>
        <v>-</v>
      </c>
      <c r="AK28" s="297"/>
      <c r="AL28" s="295" t="b">
        <f t="shared" si="19"/>
        <v>0</v>
      </c>
      <c r="AM28" s="295" t="str">
        <f t="shared" si="20"/>
        <v>FALSE</v>
      </c>
      <c r="AN28" s="295" t="b">
        <f t="shared" si="21"/>
        <v>0</v>
      </c>
      <c r="AO28" s="295">
        <f t="shared" si="22"/>
        <v>5</v>
      </c>
      <c r="AP28" s="295" t="str">
        <f t="shared" si="23"/>
        <v>FALSE</v>
      </c>
      <c r="AQ28" s="295" t="str">
        <f t="shared" si="65"/>
        <v>FALSEFALSE</v>
      </c>
      <c r="AR28" s="295" t="str">
        <f t="shared" si="66"/>
        <v>FALSEFALSE</v>
      </c>
      <c r="AS28" s="295" t="str">
        <f t="shared" si="67"/>
        <v>FALSE5</v>
      </c>
      <c r="AT28" s="295">
        <f t="shared" si="24"/>
        <v>0</v>
      </c>
      <c r="AU28" s="295">
        <f t="shared" si="25"/>
        <v>0</v>
      </c>
      <c r="AV28" s="295" t="str">
        <f t="shared" si="68"/>
        <v>00</v>
      </c>
      <c r="AW28" s="295" t="str">
        <f t="shared" si="69"/>
        <v>-</v>
      </c>
      <c r="AX28" s="295" t="str">
        <f t="shared" si="70"/>
        <v>-</v>
      </c>
      <c r="AY28" s="295" t="str">
        <f t="shared" si="71"/>
        <v>--</v>
      </c>
      <c r="AZ28" s="295" t="str">
        <f t="shared" si="72"/>
        <v>-</v>
      </c>
      <c r="BA28" s="298" t="s">
        <v>56</v>
      </c>
      <c r="BB28" s="317" t="s">
        <v>56</v>
      </c>
      <c r="BC28" s="193"/>
      <c r="BD28" s="227" t="s">
        <v>56</v>
      </c>
      <c r="BE28" s="225"/>
      <c r="BF28" s="278" t="str">
        <f>IFERROR(VLOOKUP(D5,INPUT!$AK$11:$AL$127,2,0),"-")</f>
        <v>FALL 2021 ( OCTOBER 2021 - MARCH 2022 )</v>
      </c>
      <c r="BG28" s="301"/>
      <c r="BH28" s="301"/>
      <c r="BI28" s="279"/>
      <c r="BJ28" s="302"/>
      <c r="BK28" s="302"/>
      <c r="BL28" s="326"/>
      <c r="BM28" s="304" t="str">
        <f t="shared" si="29"/>
        <v>0</v>
      </c>
      <c r="BN28" s="304" t="str">
        <f t="shared" si="74"/>
        <v>0</v>
      </c>
      <c r="BO28" s="278" t="str">
        <f>IFERROR(VLOOKUP(D14,INPUT!$AK$11:$AL$127,2,0),"-")</f>
        <v>SPRING 2024 ( MARCH 2024 - JULY 2024 )</v>
      </c>
      <c r="BP28" s="313"/>
      <c r="BQ28" s="279"/>
      <c r="BR28" s="301"/>
      <c r="BS28" s="279"/>
      <c r="BT28" s="302"/>
      <c r="BU28" s="302"/>
      <c r="BV28" s="280"/>
      <c r="BW28" s="313"/>
      <c r="BY28" s="297"/>
      <c r="BZ28" s="227" t="s">
        <v>56</v>
      </c>
      <c r="CB28" s="227" t="s">
        <v>56</v>
      </c>
      <c r="CC28" s="298" t="s">
        <v>56</v>
      </c>
      <c r="CD28" s="295" t="str">
        <f t="shared" si="104"/>
        <v>-</v>
      </c>
      <c r="CF28" s="292" t="str">
        <f t="shared" si="34"/>
        <v>-</v>
      </c>
      <c r="CG28" s="292" t="str">
        <f t="shared" si="35"/>
        <v>-</v>
      </c>
      <c r="CH28" s="292" t="str">
        <f t="shared" si="76"/>
        <v>-</v>
      </c>
      <c r="CI28" s="292" t="str">
        <f t="shared" si="77"/>
        <v>-</v>
      </c>
      <c r="CJ28" s="292" t="str">
        <f t="shared" si="78"/>
        <v>-</v>
      </c>
      <c r="CK28" s="292" t="str">
        <f t="shared" si="79"/>
        <v>-</v>
      </c>
      <c r="CL28" s="292" t="str">
        <f t="shared" si="80"/>
        <v>-</v>
      </c>
      <c r="CM28" s="292" t="str">
        <f t="shared" si="81"/>
        <v>-</v>
      </c>
      <c r="CN28" s="292" t="str">
        <f t="shared" si="36"/>
        <v>-</v>
      </c>
      <c r="CO28" s="292" t="str">
        <f t="shared" si="82"/>
        <v>0</v>
      </c>
      <c r="CP28" s="242" t="str">
        <f t="shared" si="83"/>
        <v/>
      </c>
      <c r="CQ28" s="242" t="str">
        <f t="shared" si="37"/>
        <v/>
      </c>
      <c r="CR28" s="242" t="str">
        <f t="shared" si="84"/>
        <v/>
      </c>
      <c r="CS28" s="242" t="str">
        <f t="shared" si="38"/>
        <v/>
      </c>
      <c r="CT28" s="255"/>
      <c r="CU28" s="293" t="str">
        <f t="shared" si="39"/>
        <v>-</v>
      </c>
      <c r="CV28" s="294" t="str">
        <f t="shared" si="40"/>
        <v>-</v>
      </c>
      <c r="CW28" s="233" t="str">
        <f t="shared" si="41"/>
        <v>-</v>
      </c>
      <c r="CX28" s="295" t="str">
        <f t="shared" si="42"/>
        <v>-</v>
      </c>
      <c r="CY28" s="296" t="str">
        <f t="shared" si="43"/>
        <v>-</v>
      </c>
      <c r="CZ28" s="256"/>
      <c r="DA28" s="293" t="str">
        <f t="shared" si="44"/>
        <v>-</v>
      </c>
      <c r="DB28" s="293" t="str">
        <f t="shared" si="45"/>
        <v>-</v>
      </c>
      <c r="DC28" s="233" t="str">
        <f t="shared" si="46"/>
        <v>-</v>
      </c>
      <c r="DD28" s="295" t="str">
        <f t="shared" si="47"/>
        <v>-</v>
      </c>
      <c r="DE28" s="296" t="str">
        <f t="shared" si="48"/>
        <v>-</v>
      </c>
      <c r="DF28" s="297"/>
      <c r="DG28" s="295" t="b">
        <f t="shared" si="49"/>
        <v>0</v>
      </c>
      <c r="DH28" s="295" t="str">
        <f t="shared" si="50"/>
        <v>FALSE</v>
      </c>
      <c r="DI28" s="295" t="b">
        <f t="shared" si="51"/>
        <v>0</v>
      </c>
      <c r="DJ28" s="295">
        <f t="shared" si="52"/>
        <v>5</v>
      </c>
      <c r="DK28" s="295" t="str">
        <f t="shared" si="53"/>
        <v>FALSE</v>
      </c>
      <c r="DL28" s="295" t="str">
        <f t="shared" si="85"/>
        <v>FALSEFALSE</v>
      </c>
      <c r="DM28" s="295" t="str">
        <f t="shared" si="86"/>
        <v>FALSEFALSE</v>
      </c>
      <c r="DN28" s="295" t="str">
        <f t="shared" si="87"/>
        <v>FALSE5</v>
      </c>
      <c r="DO28" s="295">
        <f t="shared" si="54"/>
        <v>0</v>
      </c>
      <c r="DP28" s="295">
        <f t="shared" si="55"/>
        <v>0</v>
      </c>
      <c r="DQ28" s="295" t="str">
        <f t="shared" si="88"/>
        <v>00</v>
      </c>
      <c r="DR28" s="295" t="str">
        <f t="shared" si="89"/>
        <v>-</v>
      </c>
      <c r="DS28" s="295" t="str">
        <f t="shared" si="90"/>
        <v>-</v>
      </c>
      <c r="DT28" s="295" t="str">
        <f t="shared" si="91"/>
        <v>--</v>
      </c>
      <c r="DU28" s="225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9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11" customFormat="1" ht="14.1" customHeight="1" x14ac:dyDescent="0.2">
      <c r="D29" s="312"/>
      <c r="F29" s="233" t="s">
        <v>74</v>
      </c>
      <c r="G29" s="492" t="s">
        <v>54</v>
      </c>
      <c r="H29" s="492"/>
      <c r="I29" s="234"/>
      <c r="K29" s="292" t="str">
        <f t="shared" si="4"/>
        <v>-</v>
      </c>
      <c r="L29" s="292" t="str">
        <f t="shared" si="5"/>
        <v>-</v>
      </c>
      <c r="M29" s="292" t="str">
        <f t="shared" si="56"/>
        <v>-</v>
      </c>
      <c r="N29" s="292" t="str">
        <f t="shared" si="57"/>
        <v>-</v>
      </c>
      <c r="O29" s="292" t="str">
        <f t="shared" si="58"/>
        <v>-</v>
      </c>
      <c r="P29" s="292" t="str">
        <f t="shared" si="59"/>
        <v>-</v>
      </c>
      <c r="Q29" s="292" t="str">
        <f t="shared" si="60"/>
        <v>-</v>
      </c>
      <c r="R29" s="292" t="str">
        <f t="shared" si="61"/>
        <v>-</v>
      </c>
      <c r="S29" s="292" t="str">
        <f t="shared" si="6"/>
        <v>-</v>
      </c>
      <c r="T29" s="292" t="str">
        <f t="shared" si="62"/>
        <v>0</v>
      </c>
      <c r="U29" s="242" t="str">
        <f t="shared" si="63"/>
        <v/>
      </c>
      <c r="V29" s="242" t="str">
        <f t="shared" si="7"/>
        <v/>
      </c>
      <c r="W29" s="242" t="str">
        <f t="shared" si="64"/>
        <v/>
      </c>
      <c r="X29" s="242" t="str">
        <f t="shared" si="8"/>
        <v/>
      </c>
      <c r="Y29" s="255"/>
      <c r="Z29" s="293" t="str">
        <f t="shared" si="9"/>
        <v>-</v>
      </c>
      <c r="AA29" s="294" t="str">
        <f t="shared" si="10"/>
        <v>-</v>
      </c>
      <c r="AB29" s="233" t="str">
        <f t="shared" si="11"/>
        <v>-</v>
      </c>
      <c r="AC29" s="295" t="str">
        <f t="shared" si="12"/>
        <v>-</v>
      </c>
      <c r="AD29" s="296" t="str">
        <f t="shared" si="13"/>
        <v>-</v>
      </c>
      <c r="AE29" s="256"/>
      <c r="AF29" s="293" t="str">
        <f t="shared" si="14"/>
        <v>CSC331</v>
      </c>
      <c r="AG29" s="293">
        <f t="shared" si="15"/>
        <v>49.81</v>
      </c>
      <c r="AH29" s="233" t="str">
        <f t="shared" si="16"/>
        <v>C-</v>
      </c>
      <c r="AI29" s="295">
        <f t="shared" si="17"/>
        <v>6.8</v>
      </c>
      <c r="AJ29" s="296">
        <f t="shared" si="18"/>
        <v>4</v>
      </c>
      <c r="AK29" s="297"/>
      <c r="AL29" s="295" t="b">
        <f t="shared" si="19"/>
        <v>0</v>
      </c>
      <c r="AM29" s="295" t="str">
        <f t="shared" si="20"/>
        <v>TRUE</v>
      </c>
      <c r="AN29" s="295" t="b">
        <f t="shared" si="21"/>
        <v>0</v>
      </c>
      <c r="AO29" s="295">
        <f t="shared" si="22"/>
        <v>5</v>
      </c>
      <c r="AP29" s="295" t="str">
        <f t="shared" si="23"/>
        <v>FALSE</v>
      </c>
      <c r="AQ29" s="295" t="str">
        <f t="shared" si="65"/>
        <v>TRUEFALSE</v>
      </c>
      <c r="AR29" s="295" t="str">
        <f t="shared" si="66"/>
        <v>FALSEFALSE</v>
      </c>
      <c r="AS29" s="295" t="str">
        <f t="shared" si="67"/>
        <v>FALSE5</v>
      </c>
      <c r="AT29" s="295">
        <f t="shared" si="24"/>
        <v>7</v>
      </c>
      <c r="AU29" s="295">
        <f t="shared" si="25"/>
        <v>0</v>
      </c>
      <c r="AV29" s="295" t="str">
        <f t="shared" si="68"/>
        <v>70</v>
      </c>
      <c r="AW29" s="295" t="str">
        <f t="shared" si="69"/>
        <v>-</v>
      </c>
      <c r="AX29" s="295" t="str">
        <f t="shared" si="70"/>
        <v>-</v>
      </c>
      <c r="AY29" s="295" t="str">
        <f t="shared" si="71"/>
        <v>--</v>
      </c>
      <c r="AZ29" s="295" t="str">
        <f t="shared" si="72"/>
        <v>-</v>
      </c>
      <c r="BA29" s="298">
        <f>IFERROR(VLOOKUP(BG29,'ADDITIONAL CHECK'!$AU$2:$AV$101,2,0),$BA$1)</f>
        <v>1</v>
      </c>
      <c r="BB29" s="299" t="str">
        <f>VLOOKUP(BC29,'FINAL DMC'!$B$4:$I$134,8,0)</f>
        <v>-</v>
      </c>
      <c r="BC29" s="195">
        <v>11</v>
      </c>
      <c r="BD29" s="299">
        <f>VLOOKUP(BC29,'FINAL DMC'!$B$4:$I$134,7,0)</f>
        <v>31</v>
      </c>
      <c r="BE29" s="225"/>
      <c r="BF29" s="300" t="str">
        <f t="shared" ref="BF29:BF33" si="109">IFERROR(VLOOKUP(U29,$G$24:$H$37,2,0),"")</f>
        <v/>
      </c>
      <c r="BG29" s="301" t="str">
        <f>VLOOKUP(BC29,'FINAL DMC'!$B$4:$F$497,2,0)</f>
        <v>CSC331</v>
      </c>
      <c r="BH29" s="301" t="str">
        <f>VLOOKUP(BC29,'FINAL DMC'!$B$4:$F$236,3,0)</f>
        <v>DATA STRUCTURE AND ALGORITHMS</v>
      </c>
      <c r="BI29" s="302">
        <f>VLOOKUP(BC29,'FINAL DMC'!$B$4:$F$276,4,0)</f>
        <v>4</v>
      </c>
      <c r="BJ29" s="302" t="str">
        <f t="shared" ref="BJ29:BJ33" si="110">VLOOKUP(BD29,$EI$62:$EQ$376,7,0)</f>
        <v>C-</v>
      </c>
      <c r="BK29" s="302" t="str">
        <f t="shared" ref="BK29:BK33" si="111">+AB29</f>
        <v>-</v>
      </c>
      <c r="BL29" s="303">
        <f t="shared" ref="BL29:BL33" si="112">MAX(AC29,AI29)</f>
        <v>6.8</v>
      </c>
      <c r="BM29" s="304" t="str">
        <f t="shared" si="29"/>
        <v>0</v>
      </c>
      <c r="BN29" s="304" t="str">
        <f t="shared" si="74"/>
        <v>0</v>
      </c>
      <c r="BO29" s="300" t="str">
        <f t="shared" ref="BO29" si="113">IFERROR(VLOOKUP(CP29,$G$24:$H$37,2,0),"")</f>
        <v/>
      </c>
      <c r="BP29" s="301" t="str">
        <f>VLOOKUP(CA29,'FINAL DMC'!$B$4:$F$317,2,0)</f>
        <v>CSC344</v>
      </c>
      <c r="BQ29" s="305"/>
      <c r="BR29" s="301" t="str">
        <f>VLOOKUP(CA29,'FINAL DMC'!$B$4:$F$336,3,0)</f>
        <v>SOCIAL WORK PRACTICE</v>
      </c>
      <c r="BS29" s="302">
        <f>VLOOKUP(CA29,'FINAL DMC'!$B$4:$F$516,4,0)</f>
        <v>1</v>
      </c>
      <c r="BT29" s="302" t="str">
        <f t="shared" ref="BT29" si="114">VLOOKUP(BZ29,$EI$62:$EQ$376,7,0)</f>
        <v>A-</v>
      </c>
      <c r="BU29" s="302" t="str">
        <f t="shared" ref="BU29" si="115">+CW29</f>
        <v>-</v>
      </c>
      <c r="BV29" s="303">
        <f t="shared" ref="BV29" si="116">MAX(DD29,CX29)</f>
        <v>3.7</v>
      </c>
      <c r="BW29" s="313"/>
      <c r="BY29" s="297"/>
      <c r="BZ29" s="299">
        <f>VLOOKUP(CA29,'FINAL DMC'!$B$4:$I$756,7,0)</f>
        <v>107</v>
      </c>
      <c r="CA29" s="196">
        <v>36</v>
      </c>
      <c r="CB29" s="299" t="str">
        <f>VLOOKUP(CA29,'FINAL DMC'!$B$4:$I$756,8,0)</f>
        <v>-</v>
      </c>
      <c r="CC29" s="298">
        <f>IFERROR(VLOOKUP(BP29,'ADDITIONAL CHECK'!$AU$2:$AV$101,2,0),$BA$1)</f>
        <v>1</v>
      </c>
      <c r="CD29" s="295" t="str">
        <f t="shared" si="104"/>
        <v>-</v>
      </c>
      <c r="CF29" s="292" t="str">
        <f t="shared" si="34"/>
        <v>-</v>
      </c>
      <c r="CG29" s="292" t="str">
        <f t="shared" si="35"/>
        <v>-</v>
      </c>
      <c r="CH29" s="292" t="str">
        <f t="shared" si="76"/>
        <v>-</v>
      </c>
      <c r="CI29" s="292" t="str">
        <f t="shared" si="77"/>
        <v>-</v>
      </c>
      <c r="CJ29" s="292" t="str">
        <f t="shared" si="78"/>
        <v>-</v>
      </c>
      <c r="CK29" s="292" t="str">
        <f t="shared" si="79"/>
        <v>-</v>
      </c>
      <c r="CL29" s="292" t="str">
        <f t="shared" si="80"/>
        <v>-</v>
      </c>
      <c r="CM29" s="292" t="str">
        <f t="shared" si="81"/>
        <v>-</v>
      </c>
      <c r="CN29" s="292" t="str">
        <f t="shared" si="36"/>
        <v>-</v>
      </c>
      <c r="CO29" s="292" t="str">
        <f t="shared" si="82"/>
        <v>0</v>
      </c>
      <c r="CP29" s="242" t="str">
        <f t="shared" si="83"/>
        <v/>
      </c>
      <c r="CQ29" s="242" t="str">
        <f t="shared" si="37"/>
        <v/>
      </c>
      <c r="CR29" s="242" t="str">
        <f t="shared" si="84"/>
        <v/>
      </c>
      <c r="CS29" s="242" t="str">
        <f t="shared" si="38"/>
        <v/>
      </c>
      <c r="CT29" s="255"/>
      <c r="CU29" s="293" t="str">
        <f t="shared" si="39"/>
        <v>-</v>
      </c>
      <c r="CV29" s="294" t="str">
        <f t="shared" si="40"/>
        <v>-</v>
      </c>
      <c r="CW29" s="233" t="str">
        <f t="shared" si="41"/>
        <v>-</v>
      </c>
      <c r="CX29" s="295" t="str">
        <f t="shared" si="42"/>
        <v>-</v>
      </c>
      <c r="CY29" s="296" t="str">
        <f t="shared" si="43"/>
        <v>-</v>
      </c>
      <c r="CZ29" s="256"/>
      <c r="DA29" s="293" t="str">
        <f t="shared" si="44"/>
        <v>CSC344</v>
      </c>
      <c r="DB29" s="293">
        <f t="shared" si="45"/>
        <v>66</v>
      </c>
      <c r="DC29" s="233" t="str">
        <f t="shared" si="46"/>
        <v>A-</v>
      </c>
      <c r="DD29" s="295">
        <f t="shared" si="47"/>
        <v>3.7</v>
      </c>
      <c r="DE29" s="296">
        <f t="shared" si="48"/>
        <v>1</v>
      </c>
      <c r="DF29" s="297"/>
      <c r="DG29" s="295" t="b">
        <f t="shared" si="49"/>
        <v>0</v>
      </c>
      <c r="DH29" s="295" t="str">
        <f t="shared" si="50"/>
        <v>TRUE</v>
      </c>
      <c r="DI29" s="295" t="b">
        <f t="shared" si="51"/>
        <v>0</v>
      </c>
      <c r="DJ29" s="295">
        <f t="shared" si="52"/>
        <v>5</v>
      </c>
      <c r="DK29" s="295" t="str">
        <f t="shared" si="53"/>
        <v>FALSE</v>
      </c>
      <c r="DL29" s="295" t="str">
        <f t="shared" si="85"/>
        <v>TRUEFALSE</v>
      </c>
      <c r="DM29" s="295" t="str">
        <f t="shared" si="86"/>
        <v>FALSEFALSE</v>
      </c>
      <c r="DN29" s="295" t="str">
        <f t="shared" si="87"/>
        <v>FALSE5</v>
      </c>
      <c r="DO29" s="295">
        <f t="shared" si="54"/>
        <v>0</v>
      </c>
      <c r="DP29" s="295">
        <f t="shared" si="55"/>
        <v>0</v>
      </c>
      <c r="DQ29" s="295" t="str">
        <f t="shared" si="88"/>
        <v>00</v>
      </c>
      <c r="DR29" s="295" t="str">
        <f t="shared" si="89"/>
        <v>ERROR</v>
      </c>
      <c r="DS29" s="295" t="str">
        <f t="shared" si="90"/>
        <v>-</v>
      </c>
      <c r="DT29" s="295" t="str">
        <f t="shared" si="91"/>
        <v>ERROR-</v>
      </c>
      <c r="DU29" s="225"/>
      <c r="EU29" s="65" t="str">
        <f t="shared" si="92"/>
        <v>CSC331</v>
      </c>
      <c r="EV29" s="65" t="str">
        <f>VLOOKUP(EU29,'ADDITIONAL CHECK'!$J$2:$AI$101,25,0)</f>
        <v>C-</v>
      </c>
      <c r="EW29" s="65" t="str">
        <f>VLOOKUP(EU29,'ADDITIONAL CHECK'!$J$2:$AI$101,26,0)</f>
        <v/>
      </c>
      <c r="EX29" s="88" t="str">
        <f t="shared" si="93"/>
        <v>-</v>
      </c>
      <c r="EY29" s="309"/>
      <c r="EZ29" s="110" t="str">
        <f t="shared" si="94"/>
        <v>CSC344</v>
      </c>
      <c r="FA29" s="65" t="str">
        <f>VLOOKUP(EZ29,'ADDITIONAL CHECK'!$J$2:$AI$101,25,0)</f>
        <v>A-</v>
      </c>
      <c r="FB29" s="65" t="str">
        <f>VLOOKUP(EZ29,'ADDITIONAL CHECK'!$J$2:$AI$101,26,0)</f>
        <v/>
      </c>
      <c r="FC29" s="65" t="str">
        <f t="shared" si="95"/>
        <v>-</v>
      </c>
    </row>
    <row r="30" spans="1:159" s="211" customFormat="1" ht="19.350000000000001" customHeight="1" x14ac:dyDescent="0.2">
      <c r="D30" s="312"/>
      <c r="F30" s="242">
        <v>1</v>
      </c>
      <c r="G30" s="242" t="s">
        <v>66</v>
      </c>
      <c r="H30" s="323" t="s">
        <v>67</v>
      </c>
      <c r="I30" s="241"/>
      <c r="K30" s="292" t="str">
        <f t="shared" si="4"/>
        <v>-</v>
      </c>
      <c r="L30" s="292" t="str">
        <f t="shared" si="5"/>
        <v>-</v>
      </c>
      <c r="M30" s="292" t="str">
        <f t="shared" si="56"/>
        <v>-</v>
      </c>
      <c r="N30" s="292" t="str">
        <f t="shared" si="57"/>
        <v>-</v>
      </c>
      <c r="O30" s="292" t="str">
        <f t="shared" si="58"/>
        <v>-</v>
      </c>
      <c r="P30" s="292" t="str">
        <f t="shared" si="59"/>
        <v>-</v>
      </c>
      <c r="Q30" s="292" t="str">
        <f t="shared" si="60"/>
        <v>-</v>
      </c>
      <c r="R30" s="292" t="str">
        <f t="shared" si="61"/>
        <v>-</v>
      </c>
      <c r="S30" s="292" t="str">
        <f t="shared" si="6"/>
        <v>-</v>
      </c>
      <c r="T30" s="292" t="str">
        <f t="shared" si="62"/>
        <v>0</v>
      </c>
      <c r="U30" s="242" t="str">
        <f t="shared" si="63"/>
        <v/>
      </c>
      <c r="V30" s="242" t="str">
        <f t="shared" si="7"/>
        <v/>
      </c>
      <c r="W30" s="242" t="str">
        <f t="shared" si="64"/>
        <v/>
      </c>
      <c r="X30" s="242" t="str">
        <f t="shared" si="8"/>
        <v/>
      </c>
      <c r="Y30" s="255"/>
      <c r="Z30" s="293" t="str">
        <f t="shared" si="9"/>
        <v>-</v>
      </c>
      <c r="AA30" s="294" t="str">
        <f t="shared" si="10"/>
        <v>-</v>
      </c>
      <c r="AB30" s="233" t="str">
        <f t="shared" si="11"/>
        <v>-</v>
      </c>
      <c r="AC30" s="295" t="str">
        <f t="shared" si="12"/>
        <v>-</v>
      </c>
      <c r="AD30" s="296" t="str">
        <f t="shared" si="13"/>
        <v>-</v>
      </c>
      <c r="AE30" s="256"/>
      <c r="AF30" s="293" t="str">
        <f t="shared" si="14"/>
        <v>CSC346</v>
      </c>
      <c r="AG30" s="293">
        <f t="shared" si="15"/>
        <v>55.12</v>
      </c>
      <c r="AH30" s="233" t="str">
        <f t="shared" si="16"/>
        <v>B-</v>
      </c>
      <c r="AI30" s="295">
        <f t="shared" si="17"/>
        <v>10.8</v>
      </c>
      <c r="AJ30" s="296">
        <f t="shared" si="18"/>
        <v>4</v>
      </c>
      <c r="AK30" s="297"/>
      <c r="AL30" s="295" t="b">
        <f t="shared" si="19"/>
        <v>0</v>
      </c>
      <c r="AM30" s="295" t="str">
        <f t="shared" si="20"/>
        <v>TRUE</v>
      </c>
      <c r="AN30" s="295" t="b">
        <f t="shared" si="21"/>
        <v>0</v>
      </c>
      <c r="AO30" s="295">
        <f t="shared" si="22"/>
        <v>5</v>
      </c>
      <c r="AP30" s="295" t="str">
        <f t="shared" si="23"/>
        <v>FALSE</v>
      </c>
      <c r="AQ30" s="295" t="str">
        <f t="shared" si="65"/>
        <v>TRUEFALSE</v>
      </c>
      <c r="AR30" s="295" t="str">
        <f t="shared" si="66"/>
        <v>FALSEFALSE</v>
      </c>
      <c r="AS30" s="295" t="str">
        <f t="shared" si="67"/>
        <v>FALSE5</v>
      </c>
      <c r="AT30" s="295">
        <f t="shared" si="24"/>
        <v>0</v>
      </c>
      <c r="AU30" s="295">
        <f t="shared" si="25"/>
        <v>0</v>
      </c>
      <c r="AV30" s="295" t="str">
        <f t="shared" si="68"/>
        <v>00</v>
      </c>
      <c r="AW30" s="295" t="str">
        <f t="shared" si="69"/>
        <v>ERROR</v>
      </c>
      <c r="AX30" s="295" t="str">
        <f t="shared" si="70"/>
        <v>-</v>
      </c>
      <c r="AY30" s="295" t="str">
        <f t="shared" si="71"/>
        <v>ERROR-</v>
      </c>
      <c r="AZ30" s="295" t="str">
        <f t="shared" si="72"/>
        <v>-</v>
      </c>
      <c r="BA30" s="298">
        <f>IFERROR(VLOOKUP(BG30,'ADDITIONAL CHECK'!$AU$2:$AV$101,2,0),$BA$1)</f>
        <v>1</v>
      </c>
      <c r="BB30" s="299" t="str">
        <f>VLOOKUP(BC30,'FINAL DMC'!$B$4:$I$134,8,0)</f>
        <v>-</v>
      </c>
      <c r="BC30" s="195">
        <v>12</v>
      </c>
      <c r="BD30" s="299">
        <f>VLOOKUP(BC30,'FINAL DMC'!$B$4:$I$134,7,0)</f>
        <v>32</v>
      </c>
      <c r="BE30" s="225"/>
      <c r="BF30" s="300" t="str">
        <f t="shared" si="109"/>
        <v/>
      </c>
      <c r="BG30" s="301" t="str">
        <f>VLOOKUP(BC30,'FINAL DMC'!$B$4:$F$497,2,0)</f>
        <v>CSC346</v>
      </c>
      <c r="BH30" s="301" t="str">
        <f>VLOOKUP(BC30,'FINAL DMC'!$B$4:$F$236,3,0)</f>
        <v>COMPUTER ORGANIZATION AND ASSEMBLY LANGUAGE</v>
      </c>
      <c r="BI30" s="302">
        <f>VLOOKUP(BC30,'FINAL DMC'!$B$4:$F$276,4,0)</f>
        <v>4</v>
      </c>
      <c r="BJ30" s="302" t="str">
        <f t="shared" si="110"/>
        <v>B-</v>
      </c>
      <c r="BK30" s="302" t="str">
        <f t="shared" si="111"/>
        <v>-</v>
      </c>
      <c r="BL30" s="303">
        <f t="shared" si="112"/>
        <v>10.8</v>
      </c>
      <c r="BM30" s="304" t="str">
        <f t="shared" si="29"/>
        <v>0</v>
      </c>
      <c r="BN30" s="304" t="str">
        <f t="shared" si="74"/>
        <v>0</v>
      </c>
      <c r="BO30" s="300" t="str">
        <f t="shared" ref="BO30" si="117">IFERROR(VLOOKUP(CP30,$G$24:$H$37,2,0),"")</f>
        <v/>
      </c>
      <c r="BP30" s="301" t="str">
        <f>VLOOKUP(CA30,'FINAL DMC'!$B$4:$F$317,2,0)</f>
        <v>CSC368</v>
      </c>
      <c r="BQ30" s="305"/>
      <c r="BR30" s="301" t="str">
        <f>VLOOKUP(CA30,'FINAL DMC'!$B$4:$F$336,3,0)</f>
        <v>MACHINE LEARNING</v>
      </c>
      <c r="BS30" s="302">
        <f>VLOOKUP(CA30,'FINAL DMC'!$B$4:$F$516,4,0)</f>
        <v>3</v>
      </c>
      <c r="BT30" s="302" t="str">
        <f t="shared" ref="BT30" si="118">VLOOKUP(BZ30,$EI$62:$EQ$376,7,0)</f>
        <v>C+</v>
      </c>
      <c r="BU30" s="302" t="str">
        <f t="shared" ref="BU30" si="119">+CW30</f>
        <v>-</v>
      </c>
      <c r="BV30" s="303">
        <f t="shared" ref="BV30" si="120">MAX(DD30,CX30)</f>
        <v>6.8999999999999995</v>
      </c>
      <c r="BW30" s="313"/>
      <c r="BX30" s="313"/>
      <c r="BY30" s="297"/>
      <c r="BZ30" s="299">
        <f>VLOOKUP(CA30,'FINAL DMC'!$B$4:$I$756,7,0)</f>
        <v>95</v>
      </c>
      <c r="CA30" s="196">
        <v>37</v>
      </c>
      <c r="CB30" s="299" t="str">
        <f>VLOOKUP(CA30,'FINAL DMC'!$B$4:$I$756,8,0)</f>
        <v>-</v>
      </c>
      <c r="CC30" s="298">
        <f>IFERROR(VLOOKUP(BP30,'ADDITIONAL CHECK'!$AU$2:$AV$101,2,0),$BA$1)</f>
        <v>1</v>
      </c>
      <c r="CD30" s="295" t="str">
        <f t="shared" si="104"/>
        <v>-</v>
      </c>
      <c r="CF30" s="292" t="str">
        <f t="shared" si="34"/>
        <v>-</v>
      </c>
      <c r="CG30" s="292" t="str">
        <f t="shared" si="35"/>
        <v>-</v>
      </c>
      <c r="CH30" s="292" t="str">
        <f t="shared" si="76"/>
        <v>-</v>
      </c>
      <c r="CI30" s="292" t="str">
        <f t="shared" si="77"/>
        <v>-</v>
      </c>
      <c r="CJ30" s="292" t="str">
        <f t="shared" si="78"/>
        <v>-</v>
      </c>
      <c r="CK30" s="292" t="str">
        <f t="shared" si="79"/>
        <v>-</v>
      </c>
      <c r="CL30" s="292" t="str">
        <f t="shared" si="80"/>
        <v>-</v>
      </c>
      <c r="CM30" s="292" t="str">
        <f t="shared" si="81"/>
        <v>-</v>
      </c>
      <c r="CN30" s="292" t="str">
        <f t="shared" si="36"/>
        <v>-</v>
      </c>
      <c r="CO30" s="292" t="str">
        <f t="shared" si="82"/>
        <v>0</v>
      </c>
      <c r="CP30" s="242" t="str">
        <f t="shared" si="83"/>
        <v/>
      </c>
      <c r="CQ30" s="242" t="str">
        <f t="shared" si="37"/>
        <v/>
      </c>
      <c r="CR30" s="242" t="str">
        <f t="shared" si="84"/>
        <v/>
      </c>
      <c r="CS30" s="242" t="str">
        <f t="shared" si="38"/>
        <v/>
      </c>
      <c r="CT30" s="255"/>
      <c r="CU30" s="293" t="str">
        <f t="shared" si="39"/>
        <v>-</v>
      </c>
      <c r="CV30" s="294" t="str">
        <f t="shared" si="40"/>
        <v>-</v>
      </c>
      <c r="CW30" s="233" t="str">
        <f t="shared" si="41"/>
        <v>-</v>
      </c>
      <c r="CX30" s="295" t="str">
        <f t="shared" si="42"/>
        <v>-</v>
      </c>
      <c r="CY30" s="296" t="str">
        <f t="shared" si="43"/>
        <v>-</v>
      </c>
      <c r="CZ30" s="256"/>
      <c r="DA30" s="293" t="str">
        <f t="shared" si="44"/>
        <v>CSC368</v>
      </c>
      <c r="DB30" s="293">
        <f t="shared" si="45"/>
        <v>57</v>
      </c>
      <c r="DC30" s="233" t="str">
        <f t="shared" si="46"/>
        <v>C+</v>
      </c>
      <c r="DD30" s="295">
        <f t="shared" si="47"/>
        <v>6.8999999999999995</v>
      </c>
      <c r="DE30" s="296">
        <f t="shared" si="48"/>
        <v>3</v>
      </c>
      <c r="DF30" s="297"/>
      <c r="DG30" s="295" t="b">
        <f t="shared" si="49"/>
        <v>0</v>
      </c>
      <c r="DH30" s="295" t="str">
        <f t="shared" si="50"/>
        <v>TRUE</v>
      </c>
      <c r="DI30" s="295" t="b">
        <f t="shared" si="51"/>
        <v>0</v>
      </c>
      <c r="DJ30" s="295">
        <f t="shared" si="52"/>
        <v>5</v>
      </c>
      <c r="DK30" s="295" t="str">
        <f t="shared" si="53"/>
        <v>FALSE</v>
      </c>
      <c r="DL30" s="295" t="str">
        <f t="shared" si="85"/>
        <v>TRUEFALSE</v>
      </c>
      <c r="DM30" s="295" t="str">
        <f t="shared" si="86"/>
        <v>FALSEFALSE</v>
      </c>
      <c r="DN30" s="295" t="str">
        <f t="shared" si="87"/>
        <v>FALSE5</v>
      </c>
      <c r="DO30" s="295">
        <f t="shared" si="54"/>
        <v>0</v>
      </c>
      <c r="DP30" s="295">
        <f t="shared" si="55"/>
        <v>0</v>
      </c>
      <c r="DQ30" s="295" t="str">
        <f t="shared" si="88"/>
        <v>00</v>
      </c>
      <c r="DR30" s="295" t="str">
        <f t="shared" si="89"/>
        <v>ERROR</v>
      </c>
      <c r="DS30" s="295" t="str">
        <f t="shared" si="90"/>
        <v>-</v>
      </c>
      <c r="DT30" s="295" t="str">
        <f t="shared" si="91"/>
        <v>ERROR-</v>
      </c>
      <c r="DU30" s="225"/>
      <c r="EU30" s="65" t="str">
        <f t="shared" si="92"/>
        <v>CSC346</v>
      </c>
      <c r="EV30" s="65" t="str">
        <f>VLOOKUP(EU30,'ADDITIONAL CHECK'!$J$2:$AI$101,25,0)</f>
        <v>B-</v>
      </c>
      <c r="EW30" s="65" t="str">
        <f>VLOOKUP(EU30,'ADDITIONAL CHECK'!$J$2:$AI$101,26,0)</f>
        <v/>
      </c>
      <c r="EX30" s="88" t="str">
        <f t="shared" si="93"/>
        <v>-</v>
      </c>
      <c r="EY30" s="309"/>
      <c r="EZ30" s="110" t="str">
        <f t="shared" si="94"/>
        <v>CSC368</v>
      </c>
      <c r="FA30" s="65" t="str">
        <f>VLOOKUP(EZ30,'ADDITIONAL CHECK'!$J$2:$AI$101,25,0)</f>
        <v>C+</v>
      </c>
      <c r="FB30" s="65" t="str">
        <f>VLOOKUP(EZ30,'ADDITIONAL CHECK'!$J$2:$AI$101,26,0)</f>
        <v/>
      </c>
      <c r="FC30" s="65" t="str">
        <f t="shared" si="95"/>
        <v>-</v>
      </c>
    </row>
    <row r="31" spans="1:159" s="211" customFormat="1" ht="14.1" customHeight="1" x14ac:dyDescent="0.2">
      <c r="D31" s="312"/>
      <c r="F31" s="233" t="s">
        <v>75</v>
      </c>
      <c r="G31" s="231" t="s">
        <v>66</v>
      </c>
      <c r="H31" s="323" t="s">
        <v>67</v>
      </c>
      <c r="I31" s="241"/>
      <c r="K31" s="292" t="str">
        <f t="shared" si="4"/>
        <v>-</v>
      </c>
      <c r="L31" s="292" t="str">
        <f t="shared" si="5"/>
        <v>-</v>
      </c>
      <c r="M31" s="292" t="str">
        <f t="shared" si="56"/>
        <v>-</v>
      </c>
      <c r="N31" s="292" t="str">
        <f t="shared" si="57"/>
        <v>-</v>
      </c>
      <c r="O31" s="292" t="str">
        <f t="shared" si="58"/>
        <v>-</v>
      </c>
      <c r="P31" s="292" t="str">
        <f t="shared" si="59"/>
        <v>-</v>
      </c>
      <c r="Q31" s="292" t="str">
        <f t="shared" si="60"/>
        <v>-</v>
      </c>
      <c r="R31" s="292" t="str">
        <f t="shared" si="61"/>
        <v>-</v>
      </c>
      <c r="S31" s="292" t="str">
        <f t="shared" si="6"/>
        <v>-</v>
      </c>
      <c r="T31" s="292" t="str">
        <f t="shared" si="62"/>
        <v>0</v>
      </c>
      <c r="U31" s="242" t="str">
        <f t="shared" si="63"/>
        <v/>
      </c>
      <c r="V31" s="242" t="str">
        <f t="shared" si="7"/>
        <v/>
      </c>
      <c r="W31" s="242" t="str">
        <f t="shared" si="64"/>
        <v/>
      </c>
      <c r="X31" s="242" t="str">
        <f t="shared" si="8"/>
        <v/>
      </c>
      <c r="Y31" s="255"/>
      <c r="Z31" s="293" t="str">
        <f t="shared" si="9"/>
        <v>-</v>
      </c>
      <c r="AA31" s="294" t="str">
        <f t="shared" si="10"/>
        <v>-</v>
      </c>
      <c r="AB31" s="233" t="str">
        <f t="shared" si="11"/>
        <v>-</v>
      </c>
      <c r="AC31" s="295" t="str">
        <f t="shared" si="12"/>
        <v>-</v>
      </c>
      <c r="AD31" s="296" t="str">
        <f t="shared" si="13"/>
        <v>-</v>
      </c>
      <c r="AE31" s="256"/>
      <c r="AF31" s="293" t="str">
        <f t="shared" si="14"/>
        <v>CSC372</v>
      </c>
      <c r="AG31" s="293">
        <f t="shared" si="15"/>
        <v>67.319999999999993</v>
      </c>
      <c r="AH31" s="233" t="str">
        <f t="shared" si="16"/>
        <v>B+</v>
      </c>
      <c r="AI31" s="295">
        <f t="shared" si="17"/>
        <v>9.8999999999999986</v>
      </c>
      <c r="AJ31" s="296">
        <f t="shared" si="18"/>
        <v>3</v>
      </c>
      <c r="AK31" s="297"/>
      <c r="AL31" s="295" t="b">
        <f t="shared" si="19"/>
        <v>0</v>
      </c>
      <c r="AM31" s="295" t="str">
        <f t="shared" si="20"/>
        <v>TRUE</v>
      </c>
      <c r="AN31" s="295" t="b">
        <f t="shared" si="21"/>
        <v>0</v>
      </c>
      <c r="AO31" s="295">
        <f t="shared" si="22"/>
        <v>5</v>
      </c>
      <c r="AP31" s="295" t="str">
        <f t="shared" si="23"/>
        <v>FALSE</v>
      </c>
      <c r="AQ31" s="295" t="str">
        <f t="shared" si="65"/>
        <v>TRUEFALSE</v>
      </c>
      <c r="AR31" s="295" t="str">
        <f t="shared" si="66"/>
        <v>FALSEFALSE</v>
      </c>
      <c r="AS31" s="295" t="str">
        <f t="shared" si="67"/>
        <v>FALSE5</v>
      </c>
      <c r="AT31" s="295">
        <f t="shared" si="24"/>
        <v>0</v>
      </c>
      <c r="AU31" s="295">
        <f t="shared" si="25"/>
        <v>0</v>
      </c>
      <c r="AV31" s="295" t="str">
        <f t="shared" si="68"/>
        <v>00</v>
      </c>
      <c r="AW31" s="295" t="str">
        <f t="shared" si="69"/>
        <v>ERROR</v>
      </c>
      <c r="AX31" s="295" t="str">
        <f t="shared" si="70"/>
        <v>-</v>
      </c>
      <c r="AY31" s="295" t="str">
        <f t="shared" si="71"/>
        <v>ERROR-</v>
      </c>
      <c r="AZ31" s="295" t="str">
        <f t="shared" si="72"/>
        <v>-</v>
      </c>
      <c r="BA31" s="298">
        <f>IFERROR(VLOOKUP(BG31,'ADDITIONAL CHECK'!$AU$2:$AV$101,2,0),$BA$1)</f>
        <v>1</v>
      </c>
      <c r="BB31" s="299" t="str">
        <f>VLOOKUP(BC31,'FINAL DMC'!$B$4:$I$134,8,0)</f>
        <v>-</v>
      </c>
      <c r="BC31" s="195">
        <v>13</v>
      </c>
      <c r="BD31" s="299">
        <f>VLOOKUP(BC31,'FINAL DMC'!$B$4:$I$134,7,0)</f>
        <v>33</v>
      </c>
      <c r="BE31" s="225"/>
      <c r="BF31" s="300" t="str">
        <f t="shared" si="109"/>
        <v/>
      </c>
      <c r="BG31" s="301" t="str">
        <f>VLOOKUP(BC31,'FINAL DMC'!$B$4:$F$497,2,0)</f>
        <v>CSC372</v>
      </c>
      <c r="BH31" s="301" t="str">
        <f>VLOOKUP(BC31,'FINAL DMC'!$B$4:$F$236,3,0)</f>
        <v>PROFESSIONAL PRACTICES</v>
      </c>
      <c r="BI31" s="302">
        <f>VLOOKUP(BC31,'FINAL DMC'!$B$4:$F$276,4,0)</f>
        <v>3</v>
      </c>
      <c r="BJ31" s="302" t="str">
        <f t="shared" si="110"/>
        <v>B+</v>
      </c>
      <c r="BK31" s="302" t="str">
        <f t="shared" si="111"/>
        <v>-</v>
      </c>
      <c r="BL31" s="303">
        <f t="shared" si="112"/>
        <v>9.8999999999999986</v>
      </c>
      <c r="BM31" s="304" t="str">
        <f t="shared" si="29"/>
        <v>0</v>
      </c>
      <c r="BN31" s="304" t="str">
        <f t="shared" si="74"/>
        <v>0</v>
      </c>
      <c r="BO31" s="300" t="str">
        <f t="shared" ref="BO31:BO32" si="121">IFERROR(VLOOKUP(CP31,$G$24:$H$37,2,0),"")</f>
        <v/>
      </c>
      <c r="BP31" s="301" t="str">
        <f>VLOOKUP(CA31,'FINAL DMC'!$B$4:$F$317,2,0)</f>
        <v>CSC374</v>
      </c>
      <c r="BQ31" s="305"/>
      <c r="BR31" s="301" t="str">
        <f>VLOOKUP(CA31,'FINAL DMC'!$B$4:$F$336,3,0)</f>
        <v>INFORMATION SECURITY</v>
      </c>
      <c r="BS31" s="302">
        <f>VLOOKUP(CA31,'FINAL DMC'!$B$4:$F$516,4,0)</f>
        <v>3</v>
      </c>
      <c r="BT31" s="302" t="str">
        <f t="shared" ref="BT31:BT32" si="122">VLOOKUP(BZ31,$EI$62:$EQ$376,7,0)</f>
        <v>A-</v>
      </c>
      <c r="BU31" s="302" t="str">
        <f t="shared" ref="BU31:BU32" si="123">+CW31</f>
        <v>-</v>
      </c>
      <c r="BV31" s="303">
        <f t="shared" ref="BV31:BV32" si="124">MAX(DD31,CX31)</f>
        <v>11.100000000000001</v>
      </c>
      <c r="BW31" s="313"/>
      <c r="BX31" s="313"/>
      <c r="BY31" s="297"/>
      <c r="BZ31" s="299">
        <f>VLOOKUP(CA31,'FINAL DMC'!$B$4:$I$756,7,0)</f>
        <v>108</v>
      </c>
      <c r="CA31" s="196">
        <v>38</v>
      </c>
      <c r="CB31" s="299" t="str">
        <f>VLOOKUP(CA31,'FINAL DMC'!$B$4:$I$756,8,0)</f>
        <v>-</v>
      </c>
      <c r="CC31" s="298">
        <f>IFERROR(VLOOKUP(BP31,'ADDITIONAL CHECK'!$AU$2:$AV$101,2,0),$BA$1)</f>
        <v>1</v>
      </c>
      <c r="CD31" s="295" t="str">
        <f t="shared" si="104"/>
        <v>-</v>
      </c>
      <c r="CF31" s="292" t="str">
        <f t="shared" si="34"/>
        <v>-</v>
      </c>
      <c r="CG31" s="292" t="str">
        <f t="shared" si="35"/>
        <v>-</v>
      </c>
      <c r="CH31" s="292" t="str">
        <f t="shared" si="76"/>
        <v>-</v>
      </c>
      <c r="CI31" s="292" t="str">
        <f t="shared" si="77"/>
        <v>-</v>
      </c>
      <c r="CJ31" s="292" t="str">
        <f t="shared" si="78"/>
        <v>-</v>
      </c>
      <c r="CK31" s="292" t="str">
        <f t="shared" si="79"/>
        <v>-</v>
      </c>
      <c r="CL31" s="292" t="str">
        <f t="shared" si="80"/>
        <v>-</v>
      </c>
      <c r="CM31" s="292" t="str">
        <f t="shared" si="81"/>
        <v>-</v>
      </c>
      <c r="CN31" s="292" t="str">
        <f t="shared" si="36"/>
        <v>-</v>
      </c>
      <c r="CO31" s="292" t="str">
        <f t="shared" si="82"/>
        <v>0</v>
      </c>
      <c r="CP31" s="242" t="str">
        <f t="shared" si="83"/>
        <v/>
      </c>
      <c r="CQ31" s="242" t="str">
        <f t="shared" si="37"/>
        <v/>
      </c>
      <c r="CR31" s="242" t="str">
        <f t="shared" si="84"/>
        <v/>
      </c>
      <c r="CS31" s="242" t="str">
        <f t="shared" si="38"/>
        <v/>
      </c>
      <c r="CT31" s="255"/>
      <c r="CU31" s="293" t="str">
        <f t="shared" si="39"/>
        <v>-</v>
      </c>
      <c r="CV31" s="294" t="str">
        <f t="shared" si="40"/>
        <v>-</v>
      </c>
      <c r="CW31" s="233" t="str">
        <f t="shared" si="41"/>
        <v>-</v>
      </c>
      <c r="CX31" s="295" t="str">
        <f t="shared" si="42"/>
        <v>-</v>
      </c>
      <c r="CY31" s="296" t="str">
        <f t="shared" si="43"/>
        <v>-</v>
      </c>
      <c r="CZ31" s="256"/>
      <c r="DA31" s="293" t="str">
        <f t="shared" si="44"/>
        <v>CSC374</v>
      </c>
      <c r="DB31" s="293">
        <f t="shared" si="45"/>
        <v>74.5</v>
      </c>
      <c r="DC31" s="233" t="str">
        <f t="shared" si="46"/>
        <v>A-</v>
      </c>
      <c r="DD31" s="295">
        <f t="shared" si="47"/>
        <v>11.100000000000001</v>
      </c>
      <c r="DE31" s="296">
        <f t="shared" si="48"/>
        <v>3</v>
      </c>
      <c r="DF31" s="297"/>
      <c r="DG31" s="295" t="b">
        <f t="shared" si="49"/>
        <v>0</v>
      </c>
      <c r="DH31" s="295" t="str">
        <f t="shared" si="50"/>
        <v>TRUE</v>
      </c>
      <c r="DI31" s="295" t="b">
        <f t="shared" si="51"/>
        <v>0</v>
      </c>
      <c r="DJ31" s="295">
        <f t="shared" si="52"/>
        <v>5</v>
      </c>
      <c r="DK31" s="295" t="str">
        <f t="shared" si="53"/>
        <v>FALSE</v>
      </c>
      <c r="DL31" s="295" t="str">
        <f t="shared" si="85"/>
        <v>TRUEFALSE</v>
      </c>
      <c r="DM31" s="295" t="str">
        <f t="shared" si="86"/>
        <v>FALSEFALSE</v>
      </c>
      <c r="DN31" s="295" t="str">
        <f t="shared" si="87"/>
        <v>FALSE5</v>
      </c>
      <c r="DO31" s="295">
        <f t="shared" si="54"/>
        <v>0</v>
      </c>
      <c r="DP31" s="295">
        <f t="shared" si="55"/>
        <v>0</v>
      </c>
      <c r="DQ31" s="295" t="str">
        <f t="shared" si="88"/>
        <v>00</v>
      </c>
      <c r="DR31" s="295" t="str">
        <f t="shared" si="89"/>
        <v>ERROR</v>
      </c>
      <c r="DS31" s="295" t="str">
        <f t="shared" si="90"/>
        <v>-</v>
      </c>
      <c r="DT31" s="295" t="str">
        <f t="shared" si="91"/>
        <v>ERROR-</v>
      </c>
      <c r="DU31" s="225"/>
      <c r="EU31" s="65" t="str">
        <f t="shared" si="92"/>
        <v>CSC372</v>
      </c>
      <c r="EV31" s="65" t="str">
        <f>VLOOKUP(EU31,'ADDITIONAL CHECK'!$J$2:$AI$101,25,0)</f>
        <v>B+</v>
      </c>
      <c r="EW31" s="65" t="str">
        <f>VLOOKUP(EU31,'ADDITIONAL CHECK'!$J$2:$AI$101,26,0)</f>
        <v/>
      </c>
      <c r="EX31" s="88" t="str">
        <f t="shared" si="93"/>
        <v>-</v>
      </c>
      <c r="EY31" s="309"/>
      <c r="EZ31" s="110" t="str">
        <f t="shared" si="94"/>
        <v>CSC374</v>
      </c>
      <c r="FA31" s="65" t="str">
        <f>VLOOKUP(EZ31,'ADDITIONAL CHECK'!$J$2:$AI$101,25,0)</f>
        <v>A-</v>
      </c>
      <c r="FB31" s="65" t="str">
        <f>VLOOKUP(EZ31,'ADDITIONAL CHECK'!$J$2:$AI$101,26,0)</f>
        <v/>
      </c>
      <c r="FC31" s="65" t="str">
        <f t="shared" si="95"/>
        <v>-</v>
      </c>
    </row>
    <row r="32" spans="1:159" s="211" customFormat="1" ht="14.1" customHeight="1" x14ac:dyDescent="0.2">
      <c r="D32" s="312"/>
      <c r="F32" s="233"/>
      <c r="G32" s="231"/>
      <c r="H32" s="323"/>
      <c r="I32" s="241"/>
      <c r="K32" s="292" t="str">
        <f t="shared" si="4"/>
        <v>-</v>
      </c>
      <c r="L32" s="292" t="str">
        <f t="shared" si="5"/>
        <v>-</v>
      </c>
      <c r="M32" s="292" t="str">
        <f t="shared" si="56"/>
        <v>-</v>
      </c>
      <c r="N32" s="292" t="str">
        <f t="shared" si="57"/>
        <v>-</v>
      </c>
      <c r="O32" s="292" t="str">
        <f t="shared" si="58"/>
        <v>-</v>
      </c>
      <c r="P32" s="292" t="str">
        <f t="shared" si="59"/>
        <v>-</v>
      </c>
      <c r="Q32" s="292" t="str">
        <f t="shared" si="60"/>
        <v>-</v>
      </c>
      <c r="R32" s="292" t="str">
        <f t="shared" si="61"/>
        <v>-</v>
      </c>
      <c r="S32" s="292" t="str">
        <f t="shared" si="6"/>
        <v>-</v>
      </c>
      <c r="T32" s="292" t="str">
        <f t="shared" si="62"/>
        <v>0</v>
      </c>
      <c r="U32" s="242" t="str">
        <f t="shared" si="63"/>
        <v/>
      </c>
      <c r="V32" s="242" t="str">
        <f t="shared" si="7"/>
        <v/>
      </c>
      <c r="W32" s="242" t="str">
        <f t="shared" si="64"/>
        <v/>
      </c>
      <c r="X32" s="242" t="str">
        <f t="shared" si="8"/>
        <v/>
      </c>
      <c r="Y32" s="255"/>
      <c r="Z32" s="293" t="str">
        <f t="shared" si="9"/>
        <v>-</v>
      </c>
      <c r="AA32" s="294" t="str">
        <f t="shared" si="10"/>
        <v>-</v>
      </c>
      <c r="AB32" s="233" t="str">
        <f t="shared" si="11"/>
        <v>-</v>
      </c>
      <c r="AC32" s="295" t="str">
        <f t="shared" si="12"/>
        <v>-</v>
      </c>
      <c r="AD32" s="296" t="str">
        <f t="shared" si="13"/>
        <v>-</v>
      </c>
      <c r="AE32" s="256"/>
      <c r="AF32" s="293" t="str">
        <f t="shared" si="14"/>
        <v>MATH107</v>
      </c>
      <c r="AG32" s="293">
        <f t="shared" si="15"/>
        <v>46.2</v>
      </c>
      <c r="AH32" s="233" t="str">
        <f t="shared" si="16"/>
        <v>C</v>
      </c>
      <c r="AI32" s="295">
        <f t="shared" si="17"/>
        <v>6</v>
      </c>
      <c r="AJ32" s="296">
        <f t="shared" si="18"/>
        <v>3</v>
      </c>
      <c r="AK32" s="297"/>
      <c r="AL32" s="295" t="b">
        <f t="shared" si="19"/>
        <v>0</v>
      </c>
      <c r="AM32" s="295" t="str">
        <f t="shared" si="20"/>
        <v>TRUE</v>
      </c>
      <c r="AN32" s="295" t="b">
        <f t="shared" si="21"/>
        <v>0</v>
      </c>
      <c r="AO32" s="295">
        <f t="shared" si="22"/>
        <v>5</v>
      </c>
      <c r="AP32" s="295" t="str">
        <f t="shared" si="23"/>
        <v>FALSE</v>
      </c>
      <c r="AQ32" s="295" t="str">
        <f t="shared" si="65"/>
        <v>TRUEFALSE</v>
      </c>
      <c r="AR32" s="295" t="str">
        <f t="shared" si="66"/>
        <v>FALSEFALSE</v>
      </c>
      <c r="AS32" s="295" t="str">
        <f t="shared" si="67"/>
        <v>FALSE5</v>
      </c>
      <c r="AT32" s="295">
        <f t="shared" si="24"/>
        <v>0</v>
      </c>
      <c r="AU32" s="295">
        <f t="shared" si="25"/>
        <v>0</v>
      </c>
      <c r="AV32" s="295" t="str">
        <f t="shared" si="68"/>
        <v>00</v>
      </c>
      <c r="AW32" s="295" t="str">
        <f t="shared" si="69"/>
        <v>ERROR</v>
      </c>
      <c r="AX32" s="295" t="str">
        <f t="shared" si="70"/>
        <v>-</v>
      </c>
      <c r="AY32" s="295" t="str">
        <f t="shared" si="71"/>
        <v>ERROR-</v>
      </c>
      <c r="AZ32" s="295" t="str">
        <f t="shared" si="72"/>
        <v>-</v>
      </c>
      <c r="BA32" s="298">
        <f>IFERROR(VLOOKUP(BG32,'ADDITIONAL CHECK'!$AU$2:$AV$101,2,0),$BA$1)</f>
        <v>1</v>
      </c>
      <c r="BB32" s="299" t="str">
        <f>VLOOKUP(BC32,'FINAL DMC'!$B$4:$I$134,8,0)</f>
        <v>-</v>
      </c>
      <c r="BC32" s="195">
        <v>14</v>
      </c>
      <c r="BD32" s="299">
        <f>VLOOKUP(BC32,'FINAL DMC'!$B$4:$I$134,7,0)</f>
        <v>34</v>
      </c>
      <c r="BE32" s="225"/>
      <c r="BF32" s="300" t="str">
        <f t="shared" si="109"/>
        <v/>
      </c>
      <c r="BG32" s="301" t="str">
        <f>VLOOKUP(BC32,'FINAL DMC'!$B$4:$F$497,2,0)</f>
        <v>MATH107</v>
      </c>
      <c r="BH32" s="301" t="str">
        <f>VLOOKUP(BC32,'FINAL DMC'!$B$4:$F$236,3,0)</f>
        <v>DIFFERENTIAL EQUATIONS</v>
      </c>
      <c r="BI32" s="302">
        <f>VLOOKUP(BC32,'FINAL DMC'!$B$4:$F$276,4,0)</f>
        <v>3</v>
      </c>
      <c r="BJ32" s="302" t="str">
        <f t="shared" si="110"/>
        <v>C</v>
      </c>
      <c r="BK32" s="302" t="str">
        <f t="shared" si="111"/>
        <v>-</v>
      </c>
      <c r="BL32" s="303">
        <f t="shared" si="112"/>
        <v>6</v>
      </c>
      <c r="BM32" s="304" t="str">
        <f t="shared" si="29"/>
        <v>0</v>
      </c>
      <c r="BN32" s="304" t="str">
        <f t="shared" si="74"/>
        <v>0</v>
      </c>
      <c r="BO32" s="300" t="str">
        <f t="shared" si="121"/>
        <v/>
      </c>
      <c r="BP32" s="301" t="str">
        <f>VLOOKUP(CA32,'FINAL DMC'!$B$4:$F$317,2,0)</f>
        <v>CSC376</v>
      </c>
      <c r="BQ32" s="305"/>
      <c r="BR32" s="301" t="str">
        <f>VLOOKUP(CA32,'FINAL DMC'!$B$4:$F$336,3,0)</f>
        <v>FINAL YEAR PROJECT</v>
      </c>
      <c r="BS32" s="302">
        <f>VLOOKUP(CA32,'FINAL DMC'!$B$4:$F$516,4,0)</f>
        <v>6</v>
      </c>
      <c r="BT32" s="302" t="str">
        <f t="shared" si="122"/>
        <v>B+</v>
      </c>
      <c r="BU32" s="302" t="str">
        <f t="shared" si="123"/>
        <v>-</v>
      </c>
      <c r="BV32" s="303">
        <f t="shared" si="124"/>
        <v>19.799999999999997</v>
      </c>
      <c r="BW32" s="313"/>
      <c r="BX32" s="313"/>
      <c r="BY32" s="297"/>
      <c r="BZ32" s="299">
        <f>VLOOKUP(CA32,'FINAL DMC'!$B$4:$I$756,7,0)</f>
        <v>109</v>
      </c>
      <c r="CA32" s="196">
        <v>39</v>
      </c>
      <c r="CB32" s="299" t="str">
        <f>VLOOKUP(CA32,'FINAL DMC'!$B$4:$I$756,8,0)</f>
        <v>-</v>
      </c>
      <c r="CC32" s="298">
        <f>IFERROR(VLOOKUP(BP32,'ADDITIONAL CHECK'!$AU$2:$AV$101,2,0),$BA$1)</f>
        <v>1</v>
      </c>
      <c r="CD32" s="295" t="str">
        <f t="shared" si="104"/>
        <v>-</v>
      </c>
      <c r="CF32" s="292" t="str">
        <f t="shared" si="34"/>
        <v>-</v>
      </c>
      <c r="CG32" s="292" t="str">
        <f t="shared" si="35"/>
        <v>-</v>
      </c>
      <c r="CH32" s="292" t="str">
        <f t="shared" si="76"/>
        <v>-</v>
      </c>
      <c r="CI32" s="292" t="str">
        <f t="shared" si="77"/>
        <v>-</v>
      </c>
      <c r="CJ32" s="292" t="str">
        <f t="shared" si="78"/>
        <v>-</v>
      </c>
      <c r="CK32" s="292" t="str">
        <f t="shared" si="79"/>
        <v>-</v>
      </c>
      <c r="CL32" s="292" t="str">
        <f t="shared" si="80"/>
        <v>-</v>
      </c>
      <c r="CM32" s="292" t="str">
        <f t="shared" si="81"/>
        <v>-</v>
      </c>
      <c r="CN32" s="292" t="str">
        <f t="shared" si="36"/>
        <v>-</v>
      </c>
      <c r="CO32" s="292" t="str">
        <f t="shared" si="82"/>
        <v>0</v>
      </c>
      <c r="CP32" s="242" t="str">
        <f t="shared" si="83"/>
        <v/>
      </c>
      <c r="CQ32" s="242" t="str">
        <f t="shared" si="37"/>
        <v/>
      </c>
      <c r="CR32" s="242" t="str">
        <f t="shared" si="84"/>
        <v/>
      </c>
      <c r="CS32" s="242" t="str">
        <f t="shared" si="38"/>
        <v/>
      </c>
      <c r="CT32" s="255"/>
      <c r="CU32" s="293" t="str">
        <f t="shared" si="39"/>
        <v>-</v>
      </c>
      <c r="CV32" s="294" t="str">
        <f t="shared" si="40"/>
        <v>-</v>
      </c>
      <c r="CW32" s="233" t="str">
        <f t="shared" si="41"/>
        <v>-</v>
      </c>
      <c r="CX32" s="295" t="str">
        <f t="shared" si="42"/>
        <v>-</v>
      </c>
      <c r="CY32" s="296" t="str">
        <f t="shared" si="43"/>
        <v>-</v>
      </c>
      <c r="CZ32" s="256"/>
      <c r="DA32" s="293" t="str">
        <f t="shared" si="44"/>
        <v>CSC376</v>
      </c>
      <c r="DB32" s="293">
        <f t="shared" si="45"/>
        <v>152</v>
      </c>
      <c r="DC32" s="233" t="str">
        <f t="shared" si="46"/>
        <v>B+</v>
      </c>
      <c r="DD32" s="295">
        <f t="shared" si="47"/>
        <v>19.799999999999997</v>
      </c>
      <c r="DE32" s="296">
        <f t="shared" si="48"/>
        <v>6</v>
      </c>
      <c r="DF32" s="297"/>
      <c r="DG32" s="295" t="b">
        <f t="shared" si="49"/>
        <v>0</v>
      </c>
      <c r="DH32" s="295" t="str">
        <f t="shared" si="50"/>
        <v>TRUE</v>
      </c>
      <c r="DI32" s="295" t="b">
        <f t="shared" si="51"/>
        <v>0</v>
      </c>
      <c r="DJ32" s="295">
        <f t="shared" si="52"/>
        <v>5</v>
      </c>
      <c r="DK32" s="295" t="str">
        <f t="shared" si="53"/>
        <v>FALSE</v>
      </c>
      <c r="DL32" s="295" t="str">
        <f t="shared" si="85"/>
        <v>TRUEFALSE</v>
      </c>
      <c r="DM32" s="295" t="str">
        <f t="shared" si="86"/>
        <v>FALSEFALSE</v>
      </c>
      <c r="DN32" s="295" t="str">
        <f t="shared" si="87"/>
        <v>FALSE5</v>
      </c>
      <c r="DO32" s="295">
        <f t="shared" si="54"/>
        <v>0</v>
      </c>
      <c r="DP32" s="295">
        <f t="shared" si="55"/>
        <v>0</v>
      </c>
      <c r="DQ32" s="295" t="str">
        <f t="shared" si="88"/>
        <v>00</v>
      </c>
      <c r="DR32" s="295" t="str">
        <f t="shared" si="89"/>
        <v>ERROR</v>
      </c>
      <c r="DS32" s="295" t="str">
        <f t="shared" si="90"/>
        <v>-</v>
      </c>
      <c r="DT32" s="295" t="str">
        <f t="shared" si="91"/>
        <v>ERROR-</v>
      </c>
      <c r="DU32" s="225"/>
      <c r="EU32" s="65" t="str">
        <f t="shared" si="92"/>
        <v>MATH107</v>
      </c>
      <c r="EV32" s="65" t="str">
        <f>VLOOKUP(EU32,'ADDITIONAL CHECK'!$J$2:$AI$101,25,0)</f>
        <v>C</v>
      </c>
      <c r="EW32" s="65" t="str">
        <f>VLOOKUP(EU32,'ADDITIONAL CHECK'!$J$2:$AI$101,26,0)</f>
        <v/>
      </c>
      <c r="EX32" s="88" t="str">
        <f t="shared" si="93"/>
        <v>-</v>
      </c>
      <c r="EY32" s="309"/>
      <c r="EZ32" s="110" t="str">
        <f t="shared" si="94"/>
        <v>CSC376</v>
      </c>
      <c r="FA32" s="65" t="str">
        <f>VLOOKUP(EZ32,'ADDITIONAL CHECK'!$J$2:$AI$101,25,0)</f>
        <v>B+</v>
      </c>
      <c r="FB32" s="65" t="str">
        <f>VLOOKUP(EZ32,'ADDITIONAL CHECK'!$J$2:$AI$101,26,0)</f>
        <v/>
      </c>
      <c r="FC32" s="65" t="str">
        <f t="shared" si="95"/>
        <v>-</v>
      </c>
    </row>
    <row r="33" spans="1:159" s="211" customFormat="1" ht="14.1" customHeight="1" x14ac:dyDescent="0.2">
      <c r="D33" s="312"/>
      <c r="F33" s="272" t="s">
        <v>76</v>
      </c>
      <c r="G33" s="492" t="s">
        <v>54</v>
      </c>
      <c r="H33" s="492"/>
      <c r="I33" s="234"/>
      <c r="K33" s="292" t="str">
        <f t="shared" si="4"/>
        <v>-</v>
      </c>
      <c r="L33" s="292" t="str">
        <f t="shared" si="5"/>
        <v>-</v>
      </c>
      <c r="M33" s="292" t="str">
        <f t="shared" si="56"/>
        <v>-</v>
      </c>
      <c r="N33" s="292" t="str">
        <f t="shared" si="57"/>
        <v>-</v>
      </c>
      <c r="O33" s="292" t="str">
        <f t="shared" si="58"/>
        <v>-</v>
      </c>
      <c r="P33" s="292" t="str">
        <f t="shared" si="59"/>
        <v>-</v>
      </c>
      <c r="Q33" s="292" t="str">
        <f t="shared" si="60"/>
        <v>-</v>
      </c>
      <c r="R33" s="292" t="str">
        <f t="shared" si="61"/>
        <v>-</v>
      </c>
      <c r="S33" s="292" t="str">
        <f t="shared" si="6"/>
        <v>-</v>
      </c>
      <c r="T33" s="292" t="str">
        <f t="shared" si="62"/>
        <v>0</v>
      </c>
      <c r="U33" s="242" t="str">
        <f t="shared" si="63"/>
        <v/>
      </c>
      <c r="V33" s="242" t="str">
        <f t="shared" si="7"/>
        <v/>
      </c>
      <c r="W33" s="242" t="str">
        <f t="shared" si="64"/>
        <v/>
      </c>
      <c r="X33" s="242" t="str">
        <f t="shared" si="8"/>
        <v/>
      </c>
      <c r="Y33" s="255"/>
      <c r="Z33" s="293" t="str">
        <f t="shared" si="9"/>
        <v>-</v>
      </c>
      <c r="AA33" s="294" t="str">
        <f t="shared" si="10"/>
        <v>-</v>
      </c>
      <c r="AB33" s="233" t="str">
        <f t="shared" si="11"/>
        <v>-</v>
      </c>
      <c r="AC33" s="295" t="str">
        <f t="shared" si="12"/>
        <v>-</v>
      </c>
      <c r="AD33" s="296" t="str">
        <f t="shared" si="13"/>
        <v>-</v>
      </c>
      <c r="AE33" s="256"/>
      <c r="AF33" s="293" t="str">
        <f t="shared" si="14"/>
        <v>MATH112</v>
      </c>
      <c r="AG33" s="293">
        <f t="shared" si="15"/>
        <v>56.25</v>
      </c>
      <c r="AH33" s="233" t="str">
        <f t="shared" si="16"/>
        <v>C+</v>
      </c>
      <c r="AI33" s="295">
        <f t="shared" si="17"/>
        <v>6.8999999999999995</v>
      </c>
      <c r="AJ33" s="296">
        <f t="shared" si="18"/>
        <v>3</v>
      </c>
      <c r="AK33" s="297"/>
      <c r="AL33" s="295" t="b">
        <f t="shared" si="19"/>
        <v>0</v>
      </c>
      <c r="AM33" s="295" t="str">
        <f t="shared" si="20"/>
        <v>TRUE</v>
      </c>
      <c r="AN33" s="295" t="b">
        <f t="shared" si="21"/>
        <v>0</v>
      </c>
      <c r="AO33" s="295">
        <f t="shared" si="22"/>
        <v>5</v>
      </c>
      <c r="AP33" s="295" t="str">
        <f t="shared" si="23"/>
        <v>FALSE</v>
      </c>
      <c r="AQ33" s="295" t="str">
        <f t="shared" si="65"/>
        <v>TRUEFALSE</v>
      </c>
      <c r="AR33" s="295" t="str">
        <f t="shared" si="66"/>
        <v>FALSEFALSE</v>
      </c>
      <c r="AS33" s="295" t="str">
        <f t="shared" si="67"/>
        <v>FALSE5</v>
      </c>
      <c r="AT33" s="295">
        <f t="shared" si="24"/>
        <v>0</v>
      </c>
      <c r="AU33" s="295">
        <f t="shared" si="25"/>
        <v>0</v>
      </c>
      <c r="AV33" s="295" t="str">
        <f t="shared" si="68"/>
        <v>00</v>
      </c>
      <c r="AW33" s="295" t="str">
        <f t="shared" si="69"/>
        <v>ERROR</v>
      </c>
      <c r="AX33" s="295" t="str">
        <f t="shared" si="70"/>
        <v>-</v>
      </c>
      <c r="AY33" s="295" t="str">
        <f t="shared" si="71"/>
        <v>ERROR-</v>
      </c>
      <c r="AZ33" s="295" t="str">
        <f t="shared" si="72"/>
        <v>-</v>
      </c>
      <c r="BA33" s="298">
        <f>IFERROR(VLOOKUP(BG33,'ADDITIONAL CHECK'!$AU$2:$AV$101,2,0),$BA$1)</f>
        <v>1</v>
      </c>
      <c r="BB33" s="299" t="str">
        <f>VLOOKUP(BC33,'FINAL DMC'!$B$4:$I$134,8,0)</f>
        <v>-</v>
      </c>
      <c r="BC33" s="195">
        <v>15</v>
      </c>
      <c r="BD33" s="299">
        <f>VLOOKUP(BC33,'FINAL DMC'!$B$4:$I$134,7,0)</f>
        <v>35</v>
      </c>
      <c r="BE33" s="225"/>
      <c r="BF33" s="300" t="str">
        <f t="shared" si="109"/>
        <v/>
      </c>
      <c r="BG33" s="301" t="str">
        <f>VLOOKUP(BC33,'FINAL DMC'!$B$4:$F$497,2,0)</f>
        <v>MATH112</v>
      </c>
      <c r="BH33" s="301" t="str">
        <f>VLOOKUP(BC33,'FINAL DMC'!$B$4:$F$236,3,0)</f>
        <v>DISCRETE STRUCTURES</v>
      </c>
      <c r="BI33" s="302">
        <f>VLOOKUP(BC33,'FINAL DMC'!$B$4:$F$276,4,0)</f>
        <v>3</v>
      </c>
      <c r="BJ33" s="302" t="str">
        <f t="shared" si="110"/>
        <v>C+</v>
      </c>
      <c r="BK33" s="302" t="str">
        <f t="shared" si="111"/>
        <v>-</v>
      </c>
      <c r="BL33" s="303">
        <f t="shared" si="112"/>
        <v>6.8999999999999995</v>
      </c>
      <c r="BM33" s="304" t="str">
        <f t="shared" si="29"/>
        <v>0</v>
      </c>
      <c r="BN33" s="304" t="str">
        <f t="shared" si="74"/>
        <v>0</v>
      </c>
      <c r="BO33" s="300" t="str">
        <f t="shared" ref="BO33:BO34" si="125">IFERROR(VLOOKUP(CP33,$G$24:$H$37,2,0),"")</f>
        <v/>
      </c>
      <c r="BP33" s="301" t="str">
        <f>VLOOKUP(CA33,'FINAL DMC'!$B$4:$F$317,2,0)</f>
        <v>APSY316</v>
      </c>
      <c r="BQ33" s="305"/>
      <c r="BR33" s="301" t="str">
        <f>VLOOKUP(CA33,'FINAL DMC'!$B$4:$F$336,3,0)</f>
        <v>PSYCHOLOGY</v>
      </c>
      <c r="BS33" s="302">
        <f>VLOOKUP(CA33,'FINAL DMC'!$B$4:$F$516,4,0)</f>
        <v>3</v>
      </c>
      <c r="BT33" s="302" t="str">
        <f t="shared" ref="BT33:BT34" si="126">VLOOKUP(BZ33,$EI$62:$EQ$376,7,0)</f>
        <v>B</v>
      </c>
      <c r="BU33" s="302" t="str">
        <f t="shared" ref="BU33:BU34" si="127">+CW33</f>
        <v>-</v>
      </c>
      <c r="BV33" s="303">
        <f t="shared" ref="BV33:BV34" si="128">MAX(DD33,CX33)</f>
        <v>9</v>
      </c>
      <c r="BW33" s="313"/>
      <c r="BX33" s="313"/>
      <c r="BY33" s="297"/>
      <c r="BZ33" s="299">
        <f>VLOOKUP(CA33,'FINAL DMC'!$B$4:$I$756,7,0)</f>
        <v>106</v>
      </c>
      <c r="CA33" s="196">
        <v>40</v>
      </c>
      <c r="CB33" s="299" t="str">
        <f>VLOOKUP(CA33,'FINAL DMC'!$B$4:$I$756,8,0)</f>
        <v>-</v>
      </c>
      <c r="CC33" s="298">
        <f>IFERROR(VLOOKUP(BP33,'ADDITIONAL CHECK'!$AU$2:$AV$101,2,0),$BA$1)</f>
        <v>1</v>
      </c>
      <c r="CD33" s="295" t="str">
        <f t="shared" si="104"/>
        <v>-</v>
      </c>
      <c r="CF33" s="292" t="str">
        <f t="shared" si="34"/>
        <v>-</v>
      </c>
      <c r="CG33" s="292" t="str">
        <f t="shared" si="35"/>
        <v>-</v>
      </c>
      <c r="CH33" s="292" t="str">
        <f t="shared" si="76"/>
        <v>-</v>
      </c>
      <c r="CI33" s="292" t="str">
        <f t="shared" si="77"/>
        <v>-</v>
      </c>
      <c r="CJ33" s="292" t="str">
        <f t="shared" si="78"/>
        <v>-</v>
      </c>
      <c r="CK33" s="292" t="str">
        <f t="shared" si="79"/>
        <v>-</v>
      </c>
      <c r="CL33" s="292" t="str">
        <f t="shared" si="80"/>
        <v>-</v>
      </c>
      <c r="CM33" s="292" t="str">
        <f t="shared" si="81"/>
        <v>-</v>
      </c>
      <c r="CN33" s="292" t="str">
        <f t="shared" si="36"/>
        <v>-</v>
      </c>
      <c r="CO33" s="292" t="str">
        <f t="shared" si="82"/>
        <v>0</v>
      </c>
      <c r="CP33" s="242" t="str">
        <f t="shared" si="83"/>
        <v/>
      </c>
      <c r="CQ33" s="242" t="str">
        <f t="shared" si="37"/>
        <v/>
      </c>
      <c r="CR33" s="242" t="str">
        <f t="shared" si="84"/>
        <v/>
      </c>
      <c r="CS33" s="242" t="str">
        <f t="shared" si="38"/>
        <v/>
      </c>
      <c r="CT33" s="255"/>
      <c r="CU33" s="293" t="str">
        <f t="shared" si="39"/>
        <v>-</v>
      </c>
      <c r="CV33" s="294" t="str">
        <f t="shared" si="40"/>
        <v>-</v>
      </c>
      <c r="CW33" s="233" t="str">
        <f t="shared" si="41"/>
        <v>-</v>
      </c>
      <c r="CX33" s="295" t="str">
        <f t="shared" si="42"/>
        <v>-</v>
      </c>
      <c r="CY33" s="296" t="str">
        <f t="shared" si="43"/>
        <v>-</v>
      </c>
      <c r="CZ33" s="256"/>
      <c r="DA33" s="293" t="str">
        <f t="shared" si="44"/>
        <v>APSY316</v>
      </c>
      <c r="DB33" s="293">
        <f t="shared" si="45"/>
        <v>68.900000000000006</v>
      </c>
      <c r="DC33" s="233" t="str">
        <f t="shared" si="46"/>
        <v>B</v>
      </c>
      <c r="DD33" s="295">
        <f t="shared" si="47"/>
        <v>9</v>
      </c>
      <c r="DE33" s="296">
        <f t="shared" si="48"/>
        <v>3</v>
      </c>
      <c r="DF33" s="297"/>
      <c r="DG33" s="295" t="b">
        <f t="shared" si="49"/>
        <v>0</v>
      </c>
      <c r="DH33" s="295" t="str">
        <f t="shared" si="50"/>
        <v>TRUE</v>
      </c>
      <c r="DI33" s="295" t="b">
        <f t="shared" si="51"/>
        <v>0</v>
      </c>
      <c r="DJ33" s="295">
        <f t="shared" si="52"/>
        <v>5</v>
      </c>
      <c r="DK33" s="295" t="str">
        <f t="shared" si="53"/>
        <v>FALSE</v>
      </c>
      <c r="DL33" s="295" t="str">
        <f t="shared" si="85"/>
        <v>TRUEFALSE</v>
      </c>
      <c r="DM33" s="295" t="str">
        <f t="shared" si="86"/>
        <v>FALSEFALSE</v>
      </c>
      <c r="DN33" s="295" t="str">
        <f t="shared" si="87"/>
        <v>FALSE5</v>
      </c>
      <c r="DO33" s="295">
        <f t="shared" si="54"/>
        <v>0</v>
      </c>
      <c r="DP33" s="295">
        <f t="shared" si="55"/>
        <v>0</v>
      </c>
      <c r="DQ33" s="295" t="str">
        <f t="shared" si="88"/>
        <v>00</v>
      </c>
      <c r="DR33" s="295" t="str">
        <f t="shared" si="89"/>
        <v>ERROR</v>
      </c>
      <c r="DS33" s="295" t="str">
        <f t="shared" si="90"/>
        <v>-</v>
      </c>
      <c r="DT33" s="295" t="str">
        <f t="shared" si="91"/>
        <v>ERROR-</v>
      </c>
      <c r="DU33" s="225"/>
      <c r="EU33" s="65" t="str">
        <f t="shared" si="92"/>
        <v>MATH112</v>
      </c>
      <c r="EV33" s="65" t="str">
        <f>VLOOKUP(EU33,'ADDITIONAL CHECK'!$J$2:$AI$101,25,0)</f>
        <v>C+</v>
      </c>
      <c r="EW33" s="65" t="str">
        <f>VLOOKUP(EU33,'ADDITIONAL CHECK'!$J$2:$AI$101,26,0)</f>
        <v/>
      </c>
      <c r="EX33" s="88" t="str">
        <f t="shared" si="93"/>
        <v>-</v>
      </c>
      <c r="EY33" s="309"/>
      <c r="EZ33" s="110" t="str">
        <f t="shared" si="94"/>
        <v>APSY316</v>
      </c>
      <c r="FA33" s="65" t="str">
        <f>VLOOKUP(EZ33,'ADDITIONAL CHECK'!$J$2:$AI$101,25,0)</f>
        <v>B</v>
      </c>
      <c r="FB33" s="65" t="str">
        <f>VLOOKUP(EZ33,'ADDITIONAL CHECK'!$J$2:$AI$101,26,0)</f>
        <v/>
      </c>
      <c r="FC33" s="65" t="str">
        <f t="shared" si="95"/>
        <v>-</v>
      </c>
    </row>
    <row r="34" spans="1:159" s="211" customFormat="1" ht="14.1" customHeight="1" x14ac:dyDescent="0.2">
      <c r="D34" s="312"/>
      <c r="F34" s="327" t="s">
        <v>77</v>
      </c>
      <c r="G34" s="492" t="s">
        <v>54</v>
      </c>
      <c r="H34" s="492"/>
      <c r="I34" s="234"/>
      <c r="K34" s="292" t="str">
        <f t="shared" si="4"/>
        <v>-</v>
      </c>
      <c r="L34" s="292" t="str">
        <f t="shared" si="5"/>
        <v>-</v>
      </c>
      <c r="M34" s="292" t="str">
        <f t="shared" si="56"/>
        <v>-</v>
      </c>
      <c r="N34" s="292" t="str">
        <f t="shared" si="57"/>
        <v>-</v>
      </c>
      <c r="O34" s="292" t="str">
        <f t="shared" si="58"/>
        <v>-</v>
      </c>
      <c r="P34" s="292" t="str">
        <f t="shared" si="59"/>
        <v>-</v>
      </c>
      <c r="Q34" s="292" t="str">
        <f t="shared" si="60"/>
        <v>-</v>
      </c>
      <c r="R34" s="292" t="str">
        <f t="shared" si="61"/>
        <v>-</v>
      </c>
      <c r="S34" s="292" t="str">
        <f t="shared" si="6"/>
        <v>-</v>
      </c>
      <c r="T34" s="292" t="str">
        <f t="shared" si="62"/>
        <v>0</v>
      </c>
      <c r="U34" s="242" t="str">
        <f t="shared" si="63"/>
        <v/>
      </c>
      <c r="V34" s="242" t="str">
        <f t="shared" si="7"/>
        <v/>
      </c>
      <c r="W34" s="242" t="str">
        <f t="shared" si="64"/>
        <v/>
      </c>
      <c r="X34" s="242" t="str">
        <f t="shared" si="8"/>
        <v/>
      </c>
      <c r="Y34" s="255"/>
      <c r="Z34" s="293" t="str">
        <f t="shared" si="9"/>
        <v>-</v>
      </c>
      <c r="AA34" s="294" t="str">
        <f t="shared" si="10"/>
        <v>-</v>
      </c>
      <c r="AB34" s="233" t="str">
        <f t="shared" si="11"/>
        <v>-</v>
      </c>
      <c r="AC34" s="295" t="str">
        <f t="shared" si="12"/>
        <v>-</v>
      </c>
      <c r="AD34" s="296" t="str">
        <f t="shared" si="13"/>
        <v>-</v>
      </c>
      <c r="AE34" s="256"/>
      <c r="AF34" s="293" t="str">
        <f t="shared" si="14"/>
        <v>-</v>
      </c>
      <c r="AG34" s="293" t="str">
        <f t="shared" si="15"/>
        <v>-</v>
      </c>
      <c r="AH34" s="233" t="str">
        <f t="shared" si="16"/>
        <v>-</v>
      </c>
      <c r="AI34" s="295" t="str">
        <f t="shared" si="17"/>
        <v>-</v>
      </c>
      <c r="AJ34" s="296" t="str">
        <f t="shared" si="18"/>
        <v>-</v>
      </c>
      <c r="AK34" s="297"/>
      <c r="AL34" s="295" t="b">
        <f t="shared" si="19"/>
        <v>0</v>
      </c>
      <c r="AM34" s="295" t="str">
        <f t="shared" si="20"/>
        <v>FALSE</v>
      </c>
      <c r="AN34" s="295" t="b">
        <f t="shared" si="21"/>
        <v>0</v>
      </c>
      <c r="AO34" s="295">
        <f t="shared" si="22"/>
        <v>5</v>
      </c>
      <c r="AP34" s="295" t="str">
        <f t="shared" si="23"/>
        <v>FALSE</v>
      </c>
      <c r="AQ34" s="295" t="str">
        <f t="shared" si="65"/>
        <v>FALSEFALSE</v>
      </c>
      <c r="AR34" s="295" t="str">
        <f t="shared" si="66"/>
        <v>FALSEFALSE</v>
      </c>
      <c r="AS34" s="295" t="str">
        <f t="shared" si="67"/>
        <v>FALSE5</v>
      </c>
      <c r="AT34" s="295">
        <f t="shared" si="24"/>
        <v>0</v>
      </c>
      <c r="AU34" s="295">
        <f t="shared" si="25"/>
        <v>0</v>
      </c>
      <c r="AV34" s="295" t="str">
        <f t="shared" si="68"/>
        <v>00</v>
      </c>
      <c r="AW34" s="295" t="str">
        <f t="shared" si="69"/>
        <v>-</v>
      </c>
      <c r="AX34" s="295" t="str">
        <f t="shared" si="70"/>
        <v>-</v>
      </c>
      <c r="AY34" s="295" t="str">
        <f t="shared" si="71"/>
        <v>--</v>
      </c>
      <c r="AZ34" s="295" t="str">
        <f t="shared" si="72"/>
        <v>-</v>
      </c>
      <c r="BA34" s="298" t="s">
        <v>56</v>
      </c>
      <c r="BB34" s="317" t="s">
        <v>56</v>
      </c>
      <c r="BC34" s="193"/>
      <c r="BD34" s="227" t="s">
        <v>56</v>
      </c>
      <c r="BE34" s="225"/>
      <c r="BF34" s="300"/>
      <c r="BG34" s="318" t="s">
        <v>62</v>
      </c>
      <c r="BH34" s="301"/>
      <c r="BI34" s="319">
        <f>SUM(BI27:BI33)</f>
        <v>50</v>
      </c>
      <c r="BJ34" s="450" t="s">
        <v>64</v>
      </c>
      <c r="BK34" s="450"/>
      <c r="BL34" s="321">
        <f>IFERROR(($DV$5/$DW$5),"-")</f>
        <v>2.6379999999999999</v>
      </c>
      <c r="BM34" s="304" t="str">
        <f t="shared" si="29"/>
        <v>0</v>
      </c>
      <c r="BN34" s="304" t="str">
        <f t="shared" si="74"/>
        <v>0</v>
      </c>
      <c r="BO34" s="300" t="str">
        <f t="shared" si="125"/>
        <v/>
      </c>
      <c r="BP34" s="301" t="str">
        <f>VLOOKUP(CA34,'FINAL DMC'!$B$4:$F$317,2,0)</f>
        <v>ISL101</v>
      </c>
      <c r="BQ34" s="305"/>
      <c r="BR34" s="301" t="str">
        <f>VLOOKUP(CA34,'FINAL DMC'!$B$4:$F$336,3,0)</f>
        <v>ISLAMIC STUDIES</v>
      </c>
      <c r="BS34" s="302">
        <f>VLOOKUP(CA34,'FINAL DMC'!$B$4:$F$516,4,0)</f>
        <v>3</v>
      </c>
      <c r="BT34" s="302" t="str">
        <f t="shared" si="126"/>
        <v>B+</v>
      </c>
      <c r="BU34" s="302" t="str">
        <f t="shared" si="127"/>
        <v>-</v>
      </c>
      <c r="BV34" s="303">
        <f t="shared" si="128"/>
        <v>9.8999999999999986</v>
      </c>
      <c r="BW34" s="313"/>
      <c r="BX34" s="313"/>
      <c r="BY34" s="297"/>
      <c r="BZ34" s="299">
        <f>VLOOKUP(CA34,'FINAL DMC'!$B$4:$I$756,7,0)</f>
        <v>111</v>
      </c>
      <c r="CA34" s="196">
        <v>41</v>
      </c>
      <c r="CB34" s="299" t="str">
        <f>VLOOKUP(CA34,'FINAL DMC'!$B$4:$I$756,8,0)</f>
        <v>-</v>
      </c>
      <c r="CC34" s="298">
        <f>IFERROR(VLOOKUP(BP34,'ADDITIONAL CHECK'!$AU$2:$AV$101,2,0),$BA$1)</f>
        <v>1</v>
      </c>
      <c r="CD34" s="295" t="str">
        <f t="shared" si="104"/>
        <v>-</v>
      </c>
      <c r="CF34" s="292" t="str">
        <f t="shared" si="34"/>
        <v>-</v>
      </c>
      <c r="CG34" s="292" t="str">
        <f t="shared" si="35"/>
        <v>-</v>
      </c>
      <c r="CH34" s="292" t="str">
        <f t="shared" si="76"/>
        <v>-</v>
      </c>
      <c r="CI34" s="292" t="str">
        <f t="shared" si="77"/>
        <v>-</v>
      </c>
      <c r="CJ34" s="292" t="str">
        <f t="shared" si="78"/>
        <v>-</v>
      </c>
      <c r="CK34" s="292" t="str">
        <f t="shared" si="79"/>
        <v>-</v>
      </c>
      <c r="CL34" s="292" t="str">
        <f t="shared" si="80"/>
        <v>-</v>
      </c>
      <c r="CM34" s="292" t="str">
        <f t="shared" si="81"/>
        <v>-</v>
      </c>
      <c r="CN34" s="292" t="str">
        <f t="shared" si="36"/>
        <v>-</v>
      </c>
      <c r="CO34" s="292" t="str">
        <f t="shared" si="82"/>
        <v>0</v>
      </c>
      <c r="CP34" s="242" t="str">
        <f t="shared" si="83"/>
        <v/>
      </c>
      <c r="CQ34" s="242" t="str">
        <f t="shared" si="37"/>
        <v/>
      </c>
      <c r="CR34" s="242" t="str">
        <f t="shared" si="84"/>
        <v/>
      </c>
      <c r="CS34" s="242" t="str">
        <f t="shared" si="38"/>
        <v/>
      </c>
      <c r="CT34" s="255"/>
      <c r="CU34" s="293" t="str">
        <f t="shared" si="39"/>
        <v>-</v>
      </c>
      <c r="CV34" s="294" t="str">
        <f t="shared" si="40"/>
        <v>-</v>
      </c>
      <c r="CW34" s="233" t="str">
        <f t="shared" si="41"/>
        <v>-</v>
      </c>
      <c r="CX34" s="295" t="str">
        <f t="shared" si="42"/>
        <v>-</v>
      </c>
      <c r="CY34" s="296" t="str">
        <f t="shared" si="43"/>
        <v>-</v>
      </c>
      <c r="CZ34" s="256"/>
      <c r="DA34" s="293" t="str">
        <f t="shared" si="44"/>
        <v>ISL101</v>
      </c>
      <c r="DB34" s="293">
        <f t="shared" si="45"/>
        <v>72</v>
      </c>
      <c r="DC34" s="233" t="str">
        <f t="shared" si="46"/>
        <v>B+</v>
      </c>
      <c r="DD34" s="295">
        <f t="shared" si="47"/>
        <v>9.8999999999999986</v>
      </c>
      <c r="DE34" s="296">
        <f t="shared" si="48"/>
        <v>3</v>
      </c>
      <c r="DF34" s="297"/>
      <c r="DG34" s="295" t="b">
        <f t="shared" si="49"/>
        <v>0</v>
      </c>
      <c r="DH34" s="295" t="str">
        <f t="shared" si="50"/>
        <v>TRUE</v>
      </c>
      <c r="DI34" s="295" t="b">
        <f t="shared" si="51"/>
        <v>0</v>
      </c>
      <c r="DJ34" s="295">
        <f t="shared" si="52"/>
        <v>5</v>
      </c>
      <c r="DK34" s="295" t="str">
        <f t="shared" si="53"/>
        <v>FALSE</v>
      </c>
      <c r="DL34" s="295" t="str">
        <f t="shared" si="85"/>
        <v>TRUEFALSE</v>
      </c>
      <c r="DM34" s="295" t="str">
        <f t="shared" si="86"/>
        <v>FALSEFALSE</v>
      </c>
      <c r="DN34" s="295" t="str">
        <f t="shared" si="87"/>
        <v>FALSE5</v>
      </c>
      <c r="DO34" s="295">
        <f t="shared" si="54"/>
        <v>0</v>
      </c>
      <c r="DP34" s="295">
        <f t="shared" si="55"/>
        <v>0</v>
      </c>
      <c r="DQ34" s="295" t="str">
        <f t="shared" si="88"/>
        <v>00</v>
      </c>
      <c r="DR34" s="295" t="str">
        <f t="shared" si="89"/>
        <v>ERROR</v>
      </c>
      <c r="DS34" s="295" t="str">
        <f t="shared" si="90"/>
        <v>-</v>
      </c>
      <c r="DT34" s="295" t="str">
        <f t="shared" si="91"/>
        <v>ERROR-</v>
      </c>
      <c r="DU34" s="225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9"/>
      <c r="EZ34" s="110" t="str">
        <f t="shared" si="94"/>
        <v>ISL101</v>
      </c>
      <c r="FA34" s="65" t="str">
        <f>VLOOKUP(EZ34,'ADDITIONAL CHECK'!$J$2:$AI$101,25,0)</f>
        <v>B+</v>
      </c>
      <c r="FB34" s="65" t="str">
        <f>VLOOKUP(EZ34,'ADDITIONAL CHECK'!$J$2:$AI$101,26,0)</f>
        <v/>
      </c>
      <c r="FC34" s="65" t="str">
        <f t="shared" si="95"/>
        <v>-</v>
      </c>
    </row>
    <row r="35" spans="1:159" s="211" customFormat="1" ht="14.1" customHeight="1" x14ac:dyDescent="0.2">
      <c r="D35" s="312"/>
      <c r="F35" s="211" t="s">
        <v>78</v>
      </c>
      <c r="G35" s="211" t="s">
        <v>54</v>
      </c>
      <c r="K35" s="292" t="str">
        <f t="shared" si="4"/>
        <v>-</v>
      </c>
      <c r="L35" s="292" t="str">
        <f t="shared" si="5"/>
        <v>-</v>
      </c>
      <c r="M35" s="292" t="str">
        <f t="shared" si="56"/>
        <v>-</v>
      </c>
      <c r="N35" s="292" t="str">
        <f t="shared" si="57"/>
        <v>-</v>
      </c>
      <c r="O35" s="292" t="str">
        <f t="shared" si="58"/>
        <v>-</v>
      </c>
      <c r="P35" s="292" t="str">
        <f t="shared" si="59"/>
        <v>-</v>
      </c>
      <c r="Q35" s="292" t="str">
        <f t="shared" si="60"/>
        <v>-</v>
      </c>
      <c r="R35" s="292" t="str">
        <f t="shared" si="61"/>
        <v>-</v>
      </c>
      <c r="S35" s="292" t="str">
        <f t="shared" si="6"/>
        <v>-</v>
      </c>
      <c r="T35" s="292" t="str">
        <f t="shared" si="62"/>
        <v>0</v>
      </c>
      <c r="U35" s="242" t="str">
        <f t="shared" si="63"/>
        <v/>
      </c>
      <c r="V35" s="242" t="str">
        <f t="shared" si="7"/>
        <v/>
      </c>
      <c r="W35" s="242" t="str">
        <f t="shared" si="64"/>
        <v/>
      </c>
      <c r="X35" s="242" t="str">
        <f t="shared" si="8"/>
        <v/>
      </c>
      <c r="Y35" s="255"/>
      <c r="Z35" s="293" t="str">
        <f t="shared" si="9"/>
        <v>-</v>
      </c>
      <c r="AA35" s="294" t="str">
        <f t="shared" si="10"/>
        <v>-</v>
      </c>
      <c r="AB35" s="233" t="str">
        <f t="shared" si="11"/>
        <v>-</v>
      </c>
      <c r="AC35" s="295" t="str">
        <f t="shared" si="12"/>
        <v>-</v>
      </c>
      <c r="AD35" s="296" t="str">
        <f t="shared" si="13"/>
        <v>-</v>
      </c>
      <c r="AE35" s="256"/>
      <c r="AF35" s="293" t="str">
        <f t="shared" si="14"/>
        <v>-</v>
      </c>
      <c r="AG35" s="293" t="str">
        <f t="shared" si="15"/>
        <v>-</v>
      </c>
      <c r="AH35" s="233" t="str">
        <f t="shared" si="16"/>
        <v>-</v>
      </c>
      <c r="AI35" s="295" t="str">
        <f t="shared" si="17"/>
        <v>-</v>
      </c>
      <c r="AJ35" s="296" t="str">
        <f t="shared" si="18"/>
        <v>-</v>
      </c>
      <c r="AK35" s="297"/>
      <c r="AL35" s="295" t="b">
        <f t="shared" si="19"/>
        <v>0</v>
      </c>
      <c r="AM35" s="295" t="str">
        <f t="shared" si="20"/>
        <v>FALSE</v>
      </c>
      <c r="AN35" s="295" t="b">
        <f t="shared" si="21"/>
        <v>0</v>
      </c>
      <c r="AO35" s="295">
        <f t="shared" si="22"/>
        <v>5</v>
      </c>
      <c r="AP35" s="295" t="str">
        <f t="shared" si="23"/>
        <v>FALSE</v>
      </c>
      <c r="AQ35" s="295" t="str">
        <f t="shared" si="65"/>
        <v>FALSEFALSE</v>
      </c>
      <c r="AR35" s="295" t="str">
        <f t="shared" si="66"/>
        <v>FALSEFALSE</v>
      </c>
      <c r="AS35" s="295" t="str">
        <f t="shared" si="67"/>
        <v>FALSE5</v>
      </c>
      <c r="AT35" s="295">
        <f t="shared" si="24"/>
        <v>0</v>
      </c>
      <c r="AU35" s="295">
        <f t="shared" si="25"/>
        <v>0</v>
      </c>
      <c r="AV35" s="295" t="str">
        <f t="shared" si="68"/>
        <v>00</v>
      </c>
      <c r="AW35" s="295" t="str">
        <f t="shared" si="69"/>
        <v>-</v>
      </c>
      <c r="AX35" s="295" t="str">
        <f t="shared" si="70"/>
        <v>-</v>
      </c>
      <c r="AY35" s="295" t="str">
        <f t="shared" si="71"/>
        <v>--</v>
      </c>
      <c r="AZ35" s="295" t="str">
        <f t="shared" si="72"/>
        <v>-</v>
      </c>
      <c r="BA35" s="298" t="s">
        <v>56</v>
      </c>
      <c r="BB35" s="317" t="s">
        <v>56</v>
      </c>
      <c r="BC35" s="193"/>
      <c r="BD35" s="227" t="s">
        <v>56</v>
      </c>
      <c r="BE35" s="225"/>
      <c r="BF35" s="278" t="str">
        <f>IFERROR(VLOOKUP(D6,INPUT!$AK$11:$AL$127,2,0),"-")</f>
        <v>SPRING 2022 ( MARCH 2022 - AUGUST 2022 )</v>
      </c>
      <c r="BG35" s="301"/>
      <c r="BH35" s="301"/>
      <c r="BI35" s="279"/>
      <c r="BJ35" s="302"/>
      <c r="BK35" s="302"/>
      <c r="BL35" s="326"/>
      <c r="BM35" s="304" t="str">
        <f t="shared" si="29"/>
        <v>0</v>
      </c>
      <c r="BN35" s="304" t="str">
        <f t="shared" si="74"/>
        <v>0</v>
      </c>
      <c r="BO35" s="300"/>
      <c r="BP35" s="313"/>
      <c r="BQ35" s="328"/>
      <c r="BR35" s="301"/>
      <c r="BS35" s="484"/>
      <c r="BT35" s="484"/>
      <c r="BU35" s="484"/>
      <c r="BV35" s="485"/>
      <c r="BW35" s="313"/>
      <c r="BX35" s="313"/>
      <c r="BY35" s="297"/>
      <c r="BZ35" s="227" t="s">
        <v>56</v>
      </c>
      <c r="CB35" s="227" t="s">
        <v>56</v>
      </c>
      <c r="CC35" s="298" t="s">
        <v>56</v>
      </c>
      <c r="CD35" s="295" t="str">
        <f t="shared" si="104"/>
        <v>-</v>
      </c>
      <c r="CF35" s="292" t="str">
        <f t="shared" si="34"/>
        <v>-</v>
      </c>
      <c r="CG35" s="292" t="str">
        <f t="shared" si="35"/>
        <v>-</v>
      </c>
      <c r="CH35" s="292" t="str">
        <f t="shared" si="76"/>
        <v>-</v>
      </c>
      <c r="CI35" s="292" t="str">
        <f t="shared" si="77"/>
        <v>-</v>
      </c>
      <c r="CJ35" s="292" t="str">
        <f t="shared" si="78"/>
        <v>-</v>
      </c>
      <c r="CK35" s="292" t="str">
        <f t="shared" si="79"/>
        <v>-</v>
      </c>
      <c r="CL35" s="292" t="str">
        <f t="shared" si="80"/>
        <v>-</v>
      </c>
      <c r="CM35" s="292" t="str">
        <f t="shared" si="81"/>
        <v>-</v>
      </c>
      <c r="CN35" s="292" t="str">
        <f t="shared" si="36"/>
        <v>-</v>
      </c>
      <c r="CO35" s="292" t="str">
        <f t="shared" si="82"/>
        <v>0</v>
      </c>
      <c r="CP35" s="242" t="str">
        <f t="shared" si="83"/>
        <v/>
      </c>
      <c r="CQ35" s="242" t="str">
        <f t="shared" si="37"/>
        <v/>
      </c>
      <c r="CR35" s="242" t="str">
        <f t="shared" si="84"/>
        <v/>
      </c>
      <c r="CS35" s="242" t="str">
        <f t="shared" si="38"/>
        <v/>
      </c>
      <c r="CT35" s="255"/>
      <c r="CU35" s="293" t="str">
        <f t="shared" si="39"/>
        <v>-</v>
      </c>
      <c r="CV35" s="294" t="str">
        <f t="shared" si="40"/>
        <v>-</v>
      </c>
      <c r="CW35" s="233" t="str">
        <f t="shared" si="41"/>
        <v>-</v>
      </c>
      <c r="CX35" s="295" t="str">
        <f t="shared" si="42"/>
        <v>-</v>
      </c>
      <c r="CY35" s="296" t="str">
        <f t="shared" si="43"/>
        <v>-</v>
      </c>
      <c r="CZ35" s="256"/>
      <c r="DA35" s="293" t="str">
        <f t="shared" si="44"/>
        <v>-</v>
      </c>
      <c r="DB35" s="293" t="str">
        <f t="shared" si="45"/>
        <v>-</v>
      </c>
      <c r="DC35" s="233" t="str">
        <f t="shared" si="46"/>
        <v>-</v>
      </c>
      <c r="DD35" s="295" t="str">
        <f t="shared" si="47"/>
        <v>-</v>
      </c>
      <c r="DE35" s="296" t="str">
        <f t="shared" si="48"/>
        <v>-</v>
      </c>
      <c r="DF35" s="297"/>
      <c r="DG35" s="295" t="b">
        <f t="shared" si="49"/>
        <v>0</v>
      </c>
      <c r="DH35" s="295" t="str">
        <f t="shared" si="50"/>
        <v>FALSE</v>
      </c>
      <c r="DI35" s="295" t="b">
        <f t="shared" si="51"/>
        <v>0</v>
      </c>
      <c r="DJ35" s="295">
        <f t="shared" si="52"/>
        <v>5</v>
      </c>
      <c r="DK35" s="295" t="str">
        <f t="shared" si="53"/>
        <v>FALSE</v>
      </c>
      <c r="DL35" s="295" t="str">
        <f t="shared" si="85"/>
        <v>FALSEFALSE</v>
      </c>
      <c r="DM35" s="295" t="str">
        <f t="shared" si="86"/>
        <v>FALSEFALSE</v>
      </c>
      <c r="DN35" s="295" t="str">
        <f t="shared" si="87"/>
        <v>FALSE5</v>
      </c>
      <c r="DO35" s="295">
        <f t="shared" si="54"/>
        <v>0</v>
      </c>
      <c r="DP35" s="295">
        <f t="shared" si="55"/>
        <v>0</v>
      </c>
      <c r="DQ35" s="295" t="str">
        <f t="shared" si="88"/>
        <v>00</v>
      </c>
      <c r="DR35" s="295" t="str">
        <f t="shared" si="89"/>
        <v>-</v>
      </c>
      <c r="DS35" s="295" t="str">
        <f t="shared" si="90"/>
        <v>-</v>
      </c>
      <c r="DT35" s="295" t="str">
        <f t="shared" si="91"/>
        <v>--</v>
      </c>
      <c r="DU35" s="225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9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11" customFormat="1" ht="14.1" customHeight="1" x14ac:dyDescent="0.2">
      <c r="D36" s="312"/>
      <c r="F36" s="211" t="s">
        <v>79</v>
      </c>
      <c r="G36" s="211" t="s">
        <v>54</v>
      </c>
      <c r="K36" s="292" t="str">
        <f t="shared" si="4"/>
        <v>-</v>
      </c>
      <c r="L36" s="292" t="str">
        <f t="shared" si="5"/>
        <v>-</v>
      </c>
      <c r="M36" s="292" t="str">
        <f t="shared" si="56"/>
        <v>-</v>
      </c>
      <c r="N36" s="292" t="str">
        <f t="shared" si="57"/>
        <v>-</v>
      </c>
      <c r="O36" s="292" t="str">
        <f t="shared" si="58"/>
        <v>-</v>
      </c>
      <c r="P36" s="292" t="str">
        <f t="shared" si="59"/>
        <v>-</v>
      </c>
      <c r="Q36" s="292" t="str">
        <f t="shared" si="60"/>
        <v>-</v>
      </c>
      <c r="R36" s="292" t="str">
        <f t="shared" si="61"/>
        <v>-</v>
      </c>
      <c r="S36" s="292" t="str">
        <f t="shared" si="6"/>
        <v>-</v>
      </c>
      <c r="T36" s="292" t="str">
        <f t="shared" si="62"/>
        <v>0</v>
      </c>
      <c r="U36" s="242" t="str">
        <f t="shared" si="63"/>
        <v/>
      </c>
      <c r="V36" s="242" t="str">
        <f t="shared" si="7"/>
        <v/>
      </c>
      <c r="W36" s="242" t="str">
        <f t="shared" si="64"/>
        <v/>
      </c>
      <c r="X36" s="242" t="str">
        <f t="shared" si="8"/>
        <v/>
      </c>
      <c r="Y36" s="255"/>
      <c r="Z36" s="293" t="str">
        <f t="shared" si="9"/>
        <v>-</v>
      </c>
      <c r="AA36" s="294" t="str">
        <f t="shared" si="10"/>
        <v>-</v>
      </c>
      <c r="AB36" s="233" t="str">
        <f t="shared" si="11"/>
        <v>-</v>
      </c>
      <c r="AC36" s="295" t="str">
        <f t="shared" si="12"/>
        <v>-</v>
      </c>
      <c r="AD36" s="296" t="str">
        <f t="shared" si="13"/>
        <v>-</v>
      </c>
      <c r="AE36" s="256"/>
      <c r="AF36" s="293" t="str">
        <f t="shared" si="14"/>
        <v>CSC352</v>
      </c>
      <c r="AG36" s="293">
        <f t="shared" si="15"/>
        <v>72.28</v>
      </c>
      <c r="AH36" s="233" t="str">
        <f t="shared" si="16"/>
        <v>A-</v>
      </c>
      <c r="AI36" s="295">
        <f t="shared" si="17"/>
        <v>14.8</v>
      </c>
      <c r="AJ36" s="296">
        <f t="shared" si="18"/>
        <v>4</v>
      </c>
      <c r="AK36" s="297"/>
      <c r="AL36" s="295" t="b">
        <f t="shared" si="19"/>
        <v>0</v>
      </c>
      <c r="AM36" s="295" t="str">
        <f t="shared" si="20"/>
        <v>TRUE</v>
      </c>
      <c r="AN36" s="295" t="b">
        <f t="shared" si="21"/>
        <v>0</v>
      </c>
      <c r="AO36" s="295">
        <f t="shared" si="22"/>
        <v>5</v>
      </c>
      <c r="AP36" s="295" t="str">
        <f t="shared" si="23"/>
        <v>FALSE</v>
      </c>
      <c r="AQ36" s="295" t="str">
        <f t="shared" si="65"/>
        <v>TRUEFALSE</v>
      </c>
      <c r="AR36" s="295" t="str">
        <f t="shared" si="66"/>
        <v>FALSEFALSE</v>
      </c>
      <c r="AS36" s="295" t="str">
        <f t="shared" si="67"/>
        <v>FALSE5</v>
      </c>
      <c r="AT36" s="295">
        <f t="shared" si="24"/>
        <v>0</v>
      </c>
      <c r="AU36" s="295">
        <f t="shared" si="25"/>
        <v>0</v>
      </c>
      <c r="AV36" s="295" t="str">
        <f t="shared" si="68"/>
        <v>00</v>
      </c>
      <c r="AW36" s="295" t="str">
        <f t="shared" si="69"/>
        <v>ERROR</v>
      </c>
      <c r="AX36" s="295" t="str">
        <f t="shared" si="70"/>
        <v>-</v>
      </c>
      <c r="AY36" s="295" t="str">
        <f t="shared" si="71"/>
        <v>ERROR-</v>
      </c>
      <c r="AZ36" s="295" t="str">
        <f t="shared" si="72"/>
        <v>-</v>
      </c>
      <c r="BA36" s="298">
        <f>IFERROR(VLOOKUP(BG36,'ADDITIONAL CHECK'!$AU$2:$AV$101,2,0),$BA$1)</f>
        <v>1</v>
      </c>
      <c r="BB36" s="299" t="str">
        <f>VLOOKUP(BC36,'FINAL DMC'!$B$4:$I$134,8,0)</f>
        <v>-</v>
      </c>
      <c r="BC36" s="195">
        <v>16</v>
      </c>
      <c r="BD36" s="299">
        <f>VLOOKUP(BC36,'FINAL DMC'!$B$4:$I$134,7,0)</f>
        <v>47</v>
      </c>
      <c r="BE36" s="225"/>
      <c r="BF36" s="300" t="str">
        <f t="shared" ref="BF36:BF40" si="129">IFERROR(VLOOKUP(U36,$G$24:$H$37,2,0),"")</f>
        <v/>
      </c>
      <c r="BG36" s="301" t="str">
        <f>VLOOKUP(BC36,'FINAL DMC'!$B$4:$F$497,2,0)</f>
        <v>CSC352</v>
      </c>
      <c r="BH36" s="301" t="str">
        <f>VLOOKUP(BC36,'FINAL DMC'!$B$4:$F$236,3,0)</f>
        <v>DATABASE SYSTEMS</v>
      </c>
      <c r="BI36" s="302">
        <f>VLOOKUP(BC36,'FINAL DMC'!$B$4:$F$276,4,0)</f>
        <v>4</v>
      </c>
      <c r="BJ36" s="302" t="str">
        <f t="shared" ref="BJ36:BJ40" si="130">VLOOKUP(BD36,$EI$62:$EQ$376,7,0)</f>
        <v>A-</v>
      </c>
      <c r="BK36" s="302" t="str">
        <f t="shared" ref="BK36:BK40" si="131">+AB36</f>
        <v>-</v>
      </c>
      <c r="BL36" s="303">
        <f t="shared" ref="BL36:BL40" si="132">MAX(AC36,AI36)</f>
        <v>14.8</v>
      </c>
      <c r="BM36" s="304" t="str">
        <f t="shared" si="29"/>
        <v>0</v>
      </c>
      <c r="BN36" s="304" t="str">
        <f t="shared" si="74"/>
        <v>0</v>
      </c>
      <c r="BO36" s="300"/>
      <c r="BP36" s="313"/>
      <c r="BQ36" s="328"/>
      <c r="BR36" s="301"/>
      <c r="BS36" s="484"/>
      <c r="BT36" s="484"/>
      <c r="BU36" s="484"/>
      <c r="BV36" s="485"/>
      <c r="BW36" s="313"/>
      <c r="BX36" s="313"/>
      <c r="BY36" s="297"/>
      <c r="BZ36" s="227" t="s">
        <v>56</v>
      </c>
      <c r="CB36" s="227" t="s">
        <v>56</v>
      </c>
      <c r="CC36" s="298" t="s">
        <v>56</v>
      </c>
      <c r="CD36" s="295" t="str">
        <f t="shared" si="104"/>
        <v>-</v>
      </c>
      <c r="CF36" s="292" t="str">
        <f t="shared" si="34"/>
        <v>-</v>
      </c>
      <c r="CG36" s="292" t="str">
        <f t="shared" si="35"/>
        <v>-</v>
      </c>
      <c r="CH36" s="292" t="str">
        <f t="shared" si="76"/>
        <v>-</v>
      </c>
      <c r="CI36" s="292" t="str">
        <f t="shared" si="77"/>
        <v>-</v>
      </c>
      <c r="CJ36" s="292" t="str">
        <f t="shared" si="78"/>
        <v>-</v>
      </c>
      <c r="CK36" s="292" t="str">
        <f t="shared" si="79"/>
        <v>-</v>
      </c>
      <c r="CL36" s="292" t="str">
        <f t="shared" si="80"/>
        <v>-</v>
      </c>
      <c r="CM36" s="292" t="str">
        <f t="shared" si="81"/>
        <v>-</v>
      </c>
      <c r="CN36" s="292" t="str">
        <f t="shared" si="36"/>
        <v>-</v>
      </c>
      <c r="CO36" s="292" t="str">
        <f t="shared" si="82"/>
        <v>0</v>
      </c>
      <c r="CP36" s="242" t="str">
        <f t="shared" si="83"/>
        <v/>
      </c>
      <c r="CQ36" s="242" t="str">
        <f t="shared" si="37"/>
        <v/>
      </c>
      <c r="CR36" s="242" t="str">
        <f t="shared" si="84"/>
        <v/>
      </c>
      <c r="CS36" s="242" t="str">
        <f t="shared" si="38"/>
        <v/>
      </c>
      <c r="CT36" s="255"/>
      <c r="CU36" s="293" t="str">
        <f t="shared" si="39"/>
        <v>-</v>
      </c>
      <c r="CV36" s="294" t="str">
        <f t="shared" si="40"/>
        <v>-</v>
      </c>
      <c r="CW36" s="233" t="str">
        <f t="shared" si="41"/>
        <v>-</v>
      </c>
      <c r="CX36" s="295" t="str">
        <f t="shared" si="42"/>
        <v>-</v>
      </c>
      <c r="CY36" s="296" t="str">
        <f t="shared" si="43"/>
        <v>-</v>
      </c>
      <c r="CZ36" s="256"/>
      <c r="DA36" s="293" t="str">
        <f t="shared" si="44"/>
        <v>-</v>
      </c>
      <c r="DB36" s="293" t="str">
        <f t="shared" si="45"/>
        <v>-</v>
      </c>
      <c r="DC36" s="233" t="str">
        <f t="shared" si="46"/>
        <v>-</v>
      </c>
      <c r="DD36" s="295" t="str">
        <f t="shared" si="47"/>
        <v>-</v>
      </c>
      <c r="DE36" s="296" t="str">
        <f t="shared" si="48"/>
        <v>-</v>
      </c>
      <c r="DF36" s="297"/>
      <c r="DG36" s="295" t="b">
        <f t="shared" si="49"/>
        <v>0</v>
      </c>
      <c r="DH36" s="295" t="str">
        <f t="shared" si="50"/>
        <v>FALSE</v>
      </c>
      <c r="DI36" s="295" t="b">
        <f t="shared" si="51"/>
        <v>0</v>
      </c>
      <c r="DJ36" s="295">
        <f t="shared" si="52"/>
        <v>5</v>
      </c>
      <c r="DK36" s="295" t="str">
        <f t="shared" si="53"/>
        <v>FALSE</v>
      </c>
      <c r="DL36" s="295" t="str">
        <f t="shared" si="85"/>
        <v>FALSEFALSE</v>
      </c>
      <c r="DM36" s="295" t="str">
        <f t="shared" si="86"/>
        <v>FALSEFALSE</v>
      </c>
      <c r="DN36" s="295" t="str">
        <f t="shared" si="87"/>
        <v>FALSE5</v>
      </c>
      <c r="DO36" s="295">
        <f t="shared" si="54"/>
        <v>0</v>
      </c>
      <c r="DP36" s="295">
        <f t="shared" si="55"/>
        <v>0</v>
      </c>
      <c r="DQ36" s="295" t="str">
        <f t="shared" si="88"/>
        <v>00</v>
      </c>
      <c r="DR36" s="295" t="str">
        <f t="shared" si="89"/>
        <v>-</v>
      </c>
      <c r="DS36" s="295" t="str">
        <f t="shared" si="90"/>
        <v>-</v>
      </c>
      <c r="DT36" s="295" t="str">
        <f t="shared" si="91"/>
        <v>--</v>
      </c>
      <c r="DU36" s="225"/>
      <c r="EU36" s="65" t="str">
        <f t="shared" si="92"/>
        <v>CSC352</v>
      </c>
      <c r="EV36" s="65" t="str">
        <f>VLOOKUP(EU36,'ADDITIONAL CHECK'!$J$2:$AI$101,25,0)</f>
        <v>A-</v>
      </c>
      <c r="EW36" s="65" t="str">
        <f>VLOOKUP(EU36,'ADDITIONAL CHECK'!$J$2:$AI$101,26,0)</f>
        <v/>
      </c>
      <c r="EX36" s="88" t="str">
        <f t="shared" si="93"/>
        <v>-</v>
      </c>
      <c r="EY36" s="309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11" customFormat="1" ht="14.1" customHeight="1" x14ac:dyDescent="0.2">
      <c r="D37" s="312"/>
      <c r="G37" s="331" t="s">
        <v>80</v>
      </c>
      <c r="H37" s="331" t="s">
        <v>80</v>
      </c>
      <c r="K37" s="292" t="str">
        <f t="shared" si="4"/>
        <v>-</v>
      </c>
      <c r="L37" s="292" t="str">
        <f t="shared" si="5"/>
        <v>-</v>
      </c>
      <c r="M37" s="292" t="str">
        <f t="shared" si="56"/>
        <v>-</v>
      </c>
      <c r="N37" s="292" t="str">
        <f t="shared" si="57"/>
        <v>-</v>
      </c>
      <c r="O37" s="292" t="str">
        <f t="shared" si="58"/>
        <v>-</v>
      </c>
      <c r="P37" s="292" t="str">
        <f t="shared" si="59"/>
        <v>-</v>
      </c>
      <c r="Q37" s="292" t="str">
        <f t="shared" si="60"/>
        <v>-</v>
      </c>
      <c r="R37" s="292" t="str">
        <f t="shared" si="61"/>
        <v>-</v>
      </c>
      <c r="S37" s="292" t="str">
        <f t="shared" si="6"/>
        <v>-</v>
      </c>
      <c r="T37" s="292" t="str">
        <f t="shared" si="62"/>
        <v>0</v>
      </c>
      <c r="U37" s="242" t="str">
        <f t="shared" si="63"/>
        <v/>
      </c>
      <c r="V37" s="242" t="str">
        <f t="shared" si="7"/>
        <v/>
      </c>
      <c r="W37" s="242" t="str">
        <f t="shared" si="64"/>
        <v/>
      </c>
      <c r="X37" s="242" t="str">
        <f t="shared" si="8"/>
        <v/>
      </c>
      <c r="Y37" s="255"/>
      <c r="Z37" s="293" t="str">
        <f t="shared" si="9"/>
        <v>-</v>
      </c>
      <c r="AA37" s="294" t="str">
        <f t="shared" si="10"/>
        <v>-</v>
      </c>
      <c r="AB37" s="233" t="str">
        <f t="shared" si="11"/>
        <v>-</v>
      </c>
      <c r="AC37" s="295" t="str">
        <f t="shared" si="12"/>
        <v>-</v>
      </c>
      <c r="AD37" s="296" t="str">
        <f t="shared" si="13"/>
        <v>-</v>
      </c>
      <c r="AE37" s="256"/>
      <c r="AF37" s="293" t="str">
        <f t="shared" si="14"/>
        <v>CSC353</v>
      </c>
      <c r="AG37" s="293">
        <f t="shared" si="15"/>
        <v>79.489999999999995</v>
      </c>
      <c r="AH37" s="233" t="str">
        <f t="shared" si="16"/>
        <v>A-</v>
      </c>
      <c r="AI37" s="295">
        <f t="shared" si="17"/>
        <v>11.100000000000001</v>
      </c>
      <c r="AJ37" s="296">
        <f t="shared" si="18"/>
        <v>3</v>
      </c>
      <c r="AK37" s="297"/>
      <c r="AL37" s="295" t="b">
        <f t="shared" si="19"/>
        <v>0</v>
      </c>
      <c r="AM37" s="295" t="str">
        <f t="shared" si="20"/>
        <v>TRUE</v>
      </c>
      <c r="AN37" s="295" t="b">
        <f t="shared" si="21"/>
        <v>0</v>
      </c>
      <c r="AO37" s="295">
        <f t="shared" si="22"/>
        <v>5</v>
      </c>
      <c r="AP37" s="295" t="str">
        <f t="shared" si="23"/>
        <v>FALSE</v>
      </c>
      <c r="AQ37" s="295" t="str">
        <f t="shared" si="65"/>
        <v>TRUEFALSE</v>
      </c>
      <c r="AR37" s="295" t="str">
        <f t="shared" si="66"/>
        <v>FALSEFALSE</v>
      </c>
      <c r="AS37" s="295" t="str">
        <f t="shared" si="67"/>
        <v>FALSE5</v>
      </c>
      <c r="AT37" s="295">
        <f t="shared" si="24"/>
        <v>0</v>
      </c>
      <c r="AU37" s="295">
        <f t="shared" si="25"/>
        <v>0</v>
      </c>
      <c r="AV37" s="295" t="str">
        <f t="shared" si="68"/>
        <v>00</v>
      </c>
      <c r="AW37" s="295" t="str">
        <f t="shared" si="69"/>
        <v>ERROR</v>
      </c>
      <c r="AX37" s="295" t="str">
        <f t="shared" si="70"/>
        <v>-</v>
      </c>
      <c r="AY37" s="295" t="str">
        <f t="shared" si="71"/>
        <v>ERROR-</v>
      </c>
      <c r="AZ37" s="295" t="str">
        <f t="shared" si="72"/>
        <v>-</v>
      </c>
      <c r="BA37" s="298">
        <f>IFERROR(VLOOKUP(BG37,'ADDITIONAL CHECK'!$AU$2:$AV$101,2,0),$BA$1)</f>
        <v>1</v>
      </c>
      <c r="BB37" s="299" t="str">
        <f>VLOOKUP(BC37,'FINAL DMC'!$B$4:$I$134,8,0)</f>
        <v>-</v>
      </c>
      <c r="BC37" s="195">
        <v>17</v>
      </c>
      <c r="BD37" s="299">
        <f>VLOOKUP(BC37,'FINAL DMC'!$B$4:$I$134,7,0)</f>
        <v>48</v>
      </c>
      <c r="BE37" s="225"/>
      <c r="BF37" s="300" t="str">
        <f t="shared" si="129"/>
        <v/>
      </c>
      <c r="BG37" s="301" t="str">
        <f>VLOOKUP(BC37,'FINAL DMC'!$B$4:$F$497,2,0)</f>
        <v>CSC353</v>
      </c>
      <c r="BH37" s="301" t="str">
        <f>VLOOKUP(BC37,'FINAL DMC'!$B$4:$F$236,3,0)</f>
        <v>THEORY OF AUTOMATA</v>
      </c>
      <c r="BI37" s="302">
        <f>VLOOKUP(BC37,'FINAL DMC'!$B$4:$F$276,4,0)</f>
        <v>3</v>
      </c>
      <c r="BJ37" s="302" t="str">
        <f t="shared" si="130"/>
        <v>A-</v>
      </c>
      <c r="BK37" s="302" t="str">
        <f t="shared" si="131"/>
        <v>-</v>
      </c>
      <c r="BL37" s="303">
        <f t="shared" si="132"/>
        <v>11.100000000000001</v>
      </c>
      <c r="BM37" s="304" t="str">
        <f t="shared" si="29"/>
        <v>0</v>
      </c>
      <c r="BN37" s="304" t="str">
        <f t="shared" si="74"/>
        <v>0</v>
      </c>
      <c r="BO37" s="332" t="str">
        <f t="shared" ref="BO37:BO47" si="133">IFERROR(VLOOKUP(BX37,$DW$63:$DX$78,2,0),"")</f>
        <v>Total Transfer Credit Earned</v>
      </c>
      <c r="BP37" s="313"/>
      <c r="BQ37" s="328"/>
      <c r="BR37" s="333"/>
      <c r="BS37" s="484">
        <f t="shared" ref="BS37:BS48" si="134">IFERROR(VLOOKUP(BX37,$DW$63:$EB$78,6,0),"")</f>
        <v>0</v>
      </c>
      <c r="BT37" s="484"/>
      <c r="BU37" s="484"/>
      <c r="BV37" s="485"/>
      <c r="BW37" s="313"/>
      <c r="BX37" s="334">
        <v>1</v>
      </c>
      <c r="BY37" s="297"/>
      <c r="BZ37" s="227" t="s">
        <v>56</v>
      </c>
      <c r="CB37" s="227" t="s">
        <v>56</v>
      </c>
      <c r="CC37" s="298">
        <f>IFERROR(VLOOKUP(BP37,'ADDITIONAL CHECK'!$AU$2:$AV$101,2,0),$BA$1)</f>
        <v>0</v>
      </c>
      <c r="CD37" s="295" t="str">
        <f t="shared" si="104"/>
        <v>-</v>
      </c>
      <c r="CF37" s="292" t="str">
        <f t="shared" si="34"/>
        <v>-</v>
      </c>
      <c r="CG37" s="292" t="str">
        <f t="shared" si="35"/>
        <v>-</v>
      </c>
      <c r="CH37" s="292" t="str">
        <f t="shared" si="76"/>
        <v>-</v>
      </c>
      <c r="CI37" s="292" t="str">
        <f t="shared" si="77"/>
        <v>-</v>
      </c>
      <c r="CJ37" s="292" t="str">
        <f t="shared" si="78"/>
        <v>-</v>
      </c>
      <c r="CK37" s="292" t="str">
        <f t="shared" si="79"/>
        <v>-</v>
      </c>
      <c r="CL37" s="292" t="str">
        <f t="shared" si="80"/>
        <v>-</v>
      </c>
      <c r="CM37" s="292" t="str">
        <f t="shared" si="81"/>
        <v>-</v>
      </c>
      <c r="CN37" s="292" t="str">
        <f t="shared" si="36"/>
        <v>-</v>
      </c>
      <c r="CO37" s="292" t="str">
        <f t="shared" si="82"/>
        <v>0</v>
      </c>
      <c r="CP37" s="242" t="str">
        <f t="shared" si="83"/>
        <v/>
      </c>
      <c r="CQ37" s="242" t="str">
        <f t="shared" si="37"/>
        <v/>
      </c>
      <c r="CR37" s="242" t="str">
        <f t="shared" si="84"/>
        <v/>
      </c>
      <c r="CS37" s="242" t="str">
        <f t="shared" si="38"/>
        <v/>
      </c>
      <c r="CT37" s="255"/>
      <c r="CU37" s="293" t="str">
        <f t="shared" si="39"/>
        <v>-</v>
      </c>
      <c r="CV37" s="294" t="str">
        <f t="shared" si="40"/>
        <v>-</v>
      </c>
      <c r="CW37" s="233" t="str">
        <f t="shared" si="41"/>
        <v>-</v>
      </c>
      <c r="CX37" s="295" t="str">
        <f t="shared" si="42"/>
        <v>-</v>
      </c>
      <c r="CY37" s="296" t="str">
        <f t="shared" si="43"/>
        <v>-</v>
      </c>
      <c r="CZ37" s="256"/>
      <c r="DA37" s="293" t="str">
        <f t="shared" si="44"/>
        <v>-</v>
      </c>
      <c r="DB37" s="293" t="str">
        <f t="shared" si="45"/>
        <v>-</v>
      </c>
      <c r="DC37" s="233" t="str">
        <f t="shared" si="46"/>
        <v>-</v>
      </c>
      <c r="DD37" s="295" t="str">
        <f t="shared" si="47"/>
        <v>-</v>
      </c>
      <c r="DE37" s="296" t="str">
        <f t="shared" si="48"/>
        <v>-</v>
      </c>
      <c r="DF37" s="297"/>
      <c r="DG37" s="295" t="b">
        <f t="shared" si="49"/>
        <v>0</v>
      </c>
      <c r="DH37" s="295" t="str">
        <f t="shared" si="50"/>
        <v>FALSE</v>
      </c>
      <c r="DI37" s="295" t="b">
        <f t="shared" si="51"/>
        <v>0</v>
      </c>
      <c r="DJ37" s="295">
        <f t="shared" si="52"/>
        <v>5</v>
      </c>
      <c r="DK37" s="295" t="str">
        <f t="shared" si="53"/>
        <v>FALSE</v>
      </c>
      <c r="DL37" s="295" t="str">
        <f t="shared" si="85"/>
        <v>FALSEFALSE</v>
      </c>
      <c r="DM37" s="295" t="str">
        <f t="shared" si="86"/>
        <v>FALSEFALSE</v>
      </c>
      <c r="DN37" s="295" t="str">
        <f t="shared" si="87"/>
        <v>FALSE5</v>
      </c>
      <c r="DO37" s="295">
        <f t="shared" si="54"/>
        <v>0</v>
      </c>
      <c r="DP37" s="295">
        <f t="shared" si="55"/>
        <v>0</v>
      </c>
      <c r="DQ37" s="295" t="str">
        <f t="shared" si="88"/>
        <v>00</v>
      </c>
      <c r="DR37" s="295" t="str">
        <f t="shared" si="89"/>
        <v>-</v>
      </c>
      <c r="DS37" s="295" t="str">
        <f t="shared" si="90"/>
        <v>-</v>
      </c>
      <c r="DT37" s="295" t="str">
        <f t="shared" si="91"/>
        <v>--</v>
      </c>
      <c r="DU37" s="225"/>
      <c r="EU37" s="65" t="str">
        <f t="shared" si="92"/>
        <v>CSC353</v>
      </c>
      <c r="EV37" s="65" t="str">
        <f>VLOOKUP(EU37,'ADDITIONAL CHECK'!$J$2:$AI$101,25,0)</f>
        <v>A-</v>
      </c>
      <c r="EW37" s="65" t="str">
        <f>VLOOKUP(EU37,'ADDITIONAL CHECK'!$J$2:$AI$101,26,0)</f>
        <v/>
      </c>
      <c r="EX37" s="88" t="str">
        <f t="shared" si="93"/>
        <v>-</v>
      </c>
      <c r="EY37" s="309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11" customFormat="1" ht="14.1" customHeight="1" x14ac:dyDescent="0.2">
      <c r="D38" s="312"/>
      <c r="K38" s="292" t="str">
        <f t="shared" si="4"/>
        <v>-</v>
      </c>
      <c r="L38" s="292" t="str">
        <f t="shared" si="5"/>
        <v>-</v>
      </c>
      <c r="M38" s="292" t="str">
        <f t="shared" si="56"/>
        <v>-</v>
      </c>
      <c r="N38" s="292" t="str">
        <f t="shared" si="57"/>
        <v>-</v>
      </c>
      <c r="O38" s="292" t="str">
        <f t="shared" si="58"/>
        <v>-</v>
      </c>
      <c r="P38" s="292" t="str">
        <f t="shared" si="59"/>
        <v>-</v>
      </c>
      <c r="Q38" s="292" t="str">
        <f t="shared" si="60"/>
        <v>-</v>
      </c>
      <c r="R38" s="292" t="str">
        <f t="shared" si="61"/>
        <v>-</v>
      </c>
      <c r="S38" s="292" t="str">
        <f t="shared" si="6"/>
        <v>-</v>
      </c>
      <c r="T38" s="292" t="str">
        <f t="shared" si="62"/>
        <v>0</v>
      </c>
      <c r="U38" s="242" t="str">
        <f t="shared" si="63"/>
        <v/>
      </c>
      <c r="V38" s="242" t="str">
        <f t="shared" si="7"/>
        <v/>
      </c>
      <c r="W38" s="242" t="str">
        <f t="shared" si="64"/>
        <v/>
      </c>
      <c r="X38" s="242" t="str">
        <f t="shared" si="8"/>
        <v/>
      </c>
      <c r="Y38" s="255"/>
      <c r="Z38" s="293" t="str">
        <f t="shared" si="9"/>
        <v>-</v>
      </c>
      <c r="AA38" s="294" t="str">
        <f t="shared" si="10"/>
        <v>-</v>
      </c>
      <c r="AB38" s="233" t="str">
        <f t="shared" si="11"/>
        <v>-</v>
      </c>
      <c r="AC38" s="295" t="str">
        <f t="shared" si="12"/>
        <v>-</v>
      </c>
      <c r="AD38" s="296" t="str">
        <f t="shared" si="13"/>
        <v>-</v>
      </c>
      <c r="AE38" s="256"/>
      <c r="AF38" s="293" t="str">
        <f t="shared" si="14"/>
        <v>CSC354</v>
      </c>
      <c r="AG38" s="293">
        <f t="shared" si="15"/>
        <v>46.5</v>
      </c>
      <c r="AH38" s="233" t="str">
        <f t="shared" si="16"/>
        <v>C</v>
      </c>
      <c r="AI38" s="295">
        <f t="shared" si="17"/>
        <v>6</v>
      </c>
      <c r="AJ38" s="296">
        <f t="shared" si="18"/>
        <v>3</v>
      </c>
      <c r="AK38" s="297"/>
      <c r="AL38" s="295" t="b">
        <f t="shared" si="19"/>
        <v>0</v>
      </c>
      <c r="AM38" s="295" t="str">
        <f t="shared" si="20"/>
        <v>TRUE</v>
      </c>
      <c r="AN38" s="295" t="b">
        <f t="shared" si="21"/>
        <v>0</v>
      </c>
      <c r="AO38" s="295">
        <f t="shared" si="22"/>
        <v>5</v>
      </c>
      <c r="AP38" s="295" t="str">
        <f t="shared" si="23"/>
        <v>FALSE</v>
      </c>
      <c r="AQ38" s="295" t="str">
        <f t="shared" si="65"/>
        <v>TRUEFALSE</v>
      </c>
      <c r="AR38" s="295" t="str">
        <f t="shared" si="66"/>
        <v>FALSEFALSE</v>
      </c>
      <c r="AS38" s="295" t="str">
        <f t="shared" si="67"/>
        <v>FALSE5</v>
      </c>
      <c r="AT38" s="295">
        <f t="shared" si="24"/>
        <v>0</v>
      </c>
      <c r="AU38" s="295">
        <f t="shared" si="25"/>
        <v>0</v>
      </c>
      <c r="AV38" s="295" t="str">
        <f t="shared" si="68"/>
        <v>00</v>
      </c>
      <c r="AW38" s="295" t="str">
        <f t="shared" si="69"/>
        <v>ERROR</v>
      </c>
      <c r="AX38" s="295" t="str">
        <f t="shared" si="70"/>
        <v>-</v>
      </c>
      <c r="AY38" s="295" t="str">
        <f t="shared" si="71"/>
        <v>ERROR-</v>
      </c>
      <c r="AZ38" s="295" t="str">
        <f t="shared" si="72"/>
        <v>-</v>
      </c>
      <c r="BA38" s="298">
        <f>IFERROR(VLOOKUP(BG38,'ADDITIONAL CHECK'!$AU$2:$AV$101,2,0),$BA$1)</f>
        <v>1</v>
      </c>
      <c r="BB38" s="299" t="str">
        <f>VLOOKUP(BC38,'FINAL DMC'!$B$4:$I$134,8,0)</f>
        <v>-</v>
      </c>
      <c r="BC38" s="195">
        <v>18</v>
      </c>
      <c r="BD38" s="299">
        <f>VLOOKUP(BC38,'FINAL DMC'!$B$4:$I$134,7,0)</f>
        <v>49</v>
      </c>
      <c r="BE38" s="225"/>
      <c r="BF38" s="300" t="str">
        <f t="shared" si="129"/>
        <v/>
      </c>
      <c r="BG38" s="301" t="str">
        <f>VLOOKUP(BC38,'FINAL DMC'!$B$4:$F$497,2,0)</f>
        <v>CSC354</v>
      </c>
      <c r="BH38" s="301" t="str">
        <f>VLOOKUP(BC38,'FINAL DMC'!$B$4:$F$236,3,0)</f>
        <v>DESIGN AND ANALYSIS OF ALGORITHMS</v>
      </c>
      <c r="BI38" s="302">
        <f>VLOOKUP(BC38,'FINAL DMC'!$B$4:$F$276,4,0)</f>
        <v>3</v>
      </c>
      <c r="BJ38" s="302" t="str">
        <f t="shared" si="130"/>
        <v>C</v>
      </c>
      <c r="BK38" s="302" t="str">
        <f t="shared" si="131"/>
        <v>-</v>
      </c>
      <c r="BL38" s="303">
        <f t="shared" si="132"/>
        <v>6</v>
      </c>
      <c r="BM38" s="304" t="str">
        <f t="shared" si="29"/>
        <v>0</v>
      </c>
      <c r="BN38" s="304" t="str">
        <f t="shared" si="74"/>
        <v>0</v>
      </c>
      <c r="BO38" s="332" t="str">
        <f t="shared" si="133"/>
        <v>Total Credit Hours Attempted</v>
      </c>
      <c r="BP38" s="313"/>
      <c r="BQ38" s="328"/>
      <c r="BR38" s="333"/>
      <c r="BS38" s="484">
        <f t="shared" si="134"/>
        <v>135</v>
      </c>
      <c r="BT38" s="484"/>
      <c r="BU38" s="484"/>
      <c r="BV38" s="485"/>
      <c r="BW38" s="313"/>
      <c r="BX38" s="334">
        <v>2</v>
      </c>
      <c r="BY38" s="297"/>
      <c r="BZ38" s="227" t="s">
        <v>56</v>
      </c>
      <c r="CB38" s="227" t="s">
        <v>56</v>
      </c>
      <c r="CC38" s="298">
        <f>IFERROR(VLOOKUP(BP38,'ADDITIONAL CHECK'!$AU$2:$AV$101,2,0),$BA$1)</f>
        <v>0</v>
      </c>
      <c r="CD38" s="295" t="str">
        <f t="shared" si="104"/>
        <v>-</v>
      </c>
      <c r="CF38" s="292" t="str">
        <f t="shared" si="34"/>
        <v>-</v>
      </c>
      <c r="CG38" s="292" t="str">
        <f t="shared" si="35"/>
        <v>-</v>
      </c>
      <c r="CH38" s="292" t="str">
        <f t="shared" si="76"/>
        <v>-</v>
      </c>
      <c r="CI38" s="292" t="str">
        <f t="shared" si="77"/>
        <v>-</v>
      </c>
      <c r="CJ38" s="292" t="str">
        <f t="shared" si="78"/>
        <v>-</v>
      </c>
      <c r="CK38" s="292" t="str">
        <f t="shared" si="79"/>
        <v>-</v>
      </c>
      <c r="CL38" s="292" t="str">
        <f t="shared" si="80"/>
        <v>-</v>
      </c>
      <c r="CM38" s="292" t="str">
        <f t="shared" si="81"/>
        <v>-</v>
      </c>
      <c r="CN38" s="292" t="str">
        <f t="shared" si="36"/>
        <v>-</v>
      </c>
      <c r="CO38" s="292" t="str">
        <f t="shared" si="82"/>
        <v>0</v>
      </c>
      <c r="CP38" s="242" t="str">
        <f t="shared" si="83"/>
        <v/>
      </c>
      <c r="CQ38" s="242" t="str">
        <f t="shared" si="37"/>
        <v/>
      </c>
      <c r="CR38" s="242" t="str">
        <f t="shared" si="84"/>
        <v/>
      </c>
      <c r="CS38" s="242" t="str">
        <f t="shared" si="38"/>
        <v/>
      </c>
      <c r="CT38" s="255"/>
      <c r="CU38" s="293" t="str">
        <f t="shared" si="39"/>
        <v>-</v>
      </c>
      <c r="CV38" s="294" t="str">
        <f t="shared" si="40"/>
        <v>-</v>
      </c>
      <c r="CW38" s="233" t="str">
        <f t="shared" si="41"/>
        <v>-</v>
      </c>
      <c r="CX38" s="295" t="str">
        <f t="shared" si="42"/>
        <v>-</v>
      </c>
      <c r="CY38" s="296" t="str">
        <f t="shared" si="43"/>
        <v>-</v>
      </c>
      <c r="CZ38" s="256"/>
      <c r="DA38" s="293" t="str">
        <f t="shared" si="44"/>
        <v>-</v>
      </c>
      <c r="DB38" s="293" t="str">
        <f t="shared" si="45"/>
        <v>-</v>
      </c>
      <c r="DC38" s="233" t="str">
        <f t="shared" si="46"/>
        <v>-</v>
      </c>
      <c r="DD38" s="295" t="str">
        <f t="shared" si="47"/>
        <v>-</v>
      </c>
      <c r="DE38" s="296" t="str">
        <f t="shared" si="48"/>
        <v>-</v>
      </c>
      <c r="DF38" s="297"/>
      <c r="DG38" s="295" t="b">
        <f t="shared" si="49"/>
        <v>0</v>
      </c>
      <c r="DH38" s="295" t="str">
        <f t="shared" si="50"/>
        <v>FALSE</v>
      </c>
      <c r="DI38" s="295" t="b">
        <f t="shared" si="51"/>
        <v>0</v>
      </c>
      <c r="DJ38" s="295">
        <f t="shared" si="52"/>
        <v>5</v>
      </c>
      <c r="DK38" s="295" t="str">
        <f t="shared" si="53"/>
        <v>FALSE</v>
      </c>
      <c r="DL38" s="295" t="str">
        <f t="shared" si="85"/>
        <v>FALSEFALSE</v>
      </c>
      <c r="DM38" s="295" t="str">
        <f t="shared" si="86"/>
        <v>FALSEFALSE</v>
      </c>
      <c r="DN38" s="295" t="str">
        <f t="shared" si="87"/>
        <v>FALSE5</v>
      </c>
      <c r="DO38" s="295">
        <f t="shared" si="54"/>
        <v>0</v>
      </c>
      <c r="DP38" s="295">
        <f t="shared" si="55"/>
        <v>0</v>
      </c>
      <c r="DQ38" s="295" t="str">
        <f t="shared" si="88"/>
        <v>00</v>
      </c>
      <c r="DR38" s="295" t="str">
        <f t="shared" si="89"/>
        <v>-</v>
      </c>
      <c r="DS38" s="295" t="str">
        <f t="shared" si="90"/>
        <v>-</v>
      </c>
      <c r="DT38" s="295" t="str">
        <f t="shared" si="91"/>
        <v>--</v>
      </c>
      <c r="DU38" s="225"/>
      <c r="EU38" s="65" t="str">
        <f t="shared" si="92"/>
        <v>CSC354</v>
      </c>
      <c r="EV38" s="65" t="str">
        <f>VLOOKUP(EU38,'ADDITIONAL CHECK'!$J$2:$AI$101,25,0)</f>
        <v>C</v>
      </c>
      <c r="EW38" s="65" t="str">
        <f>VLOOKUP(EU38,'ADDITIONAL CHECK'!$J$2:$AI$101,26,0)</f>
        <v/>
      </c>
      <c r="EX38" s="88" t="str">
        <f t="shared" si="93"/>
        <v>-</v>
      </c>
      <c r="EY38" s="309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11" customFormat="1" ht="14.1" customHeight="1" x14ac:dyDescent="0.2">
      <c r="D39" s="312"/>
      <c r="K39" s="292" t="str">
        <f t="shared" si="4"/>
        <v>-</v>
      </c>
      <c r="L39" s="292" t="str">
        <f t="shared" si="5"/>
        <v>-</v>
      </c>
      <c r="M39" s="292" t="str">
        <f t="shared" si="56"/>
        <v>-</v>
      </c>
      <c r="N39" s="292" t="str">
        <f t="shared" si="57"/>
        <v>-</v>
      </c>
      <c r="O39" s="292" t="str">
        <f t="shared" si="58"/>
        <v>-</v>
      </c>
      <c r="P39" s="292" t="str">
        <f t="shared" si="59"/>
        <v>-</v>
      </c>
      <c r="Q39" s="292" t="str">
        <f t="shared" si="60"/>
        <v>-</v>
      </c>
      <c r="R39" s="292" t="str">
        <f t="shared" si="61"/>
        <v>-</v>
      </c>
      <c r="S39" s="292" t="str">
        <f t="shared" si="6"/>
        <v>-</v>
      </c>
      <c r="T39" s="292" t="str">
        <f t="shared" si="62"/>
        <v>0</v>
      </c>
      <c r="U39" s="242" t="str">
        <f t="shared" si="63"/>
        <v/>
      </c>
      <c r="V39" s="242" t="str">
        <f t="shared" si="7"/>
        <v/>
      </c>
      <c r="W39" s="242" t="str">
        <f t="shared" si="64"/>
        <v/>
      </c>
      <c r="X39" s="242" t="str">
        <f t="shared" si="8"/>
        <v/>
      </c>
      <c r="Y39" s="255"/>
      <c r="Z39" s="293" t="str">
        <f t="shared" si="9"/>
        <v>-</v>
      </c>
      <c r="AA39" s="294" t="str">
        <f t="shared" si="10"/>
        <v>-</v>
      </c>
      <c r="AB39" s="233" t="str">
        <f t="shared" si="11"/>
        <v>-</v>
      </c>
      <c r="AC39" s="295" t="str">
        <f t="shared" si="12"/>
        <v>-</v>
      </c>
      <c r="AD39" s="296" t="str">
        <f t="shared" si="13"/>
        <v>-</v>
      </c>
      <c r="AE39" s="256"/>
      <c r="AF39" s="293" t="str">
        <f t="shared" si="14"/>
        <v>MATH109</v>
      </c>
      <c r="AG39" s="293">
        <f t="shared" si="15"/>
        <v>66</v>
      </c>
      <c r="AH39" s="233" t="str">
        <f t="shared" si="16"/>
        <v>B</v>
      </c>
      <c r="AI39" s="295">
        <f t="shared" si="17"/>
        <v>9</v>
      </c>
      <c r="AJ39" s="296">
        <f t="shared" si="18"/>
        <v>3</v>
      </c>
      <c r="AK39" s="297"/>
      <c r="AL39" s="295" t="b">
        <f t="shared" si="19"/>
        <v>0</v>
      </c>
      <c r="AM39" s="295" t="str">
        <f t="shared" si="20"/>
        <v>TRUE</v>
      </c>
      <c r="AN39" s="295" t="b">
        <f t="shared" si="21"/>
        <v>0</v>
      </c>
      <c r="AO39" s="295">
        <f t="shared" si="22"/>
        <v>5</v>
      </c>
      <c r="AP39" s="295" t="str">
        <f t="shared" si="23"/>
        <v>FALSE</v>
      </c>
      <c r="AQ39" s="295" t="str">
        <f t="shared" si="65"/>
        <v>TRUEFALSE</v>
      </c>
      <c r="AR39" s="295" t="str">
        <f t="shared" si="66"/>
        <v>FALSEFALSE</v>
      </c>
      <c r="AS39" s="295" t="str">
        <f t="shared" si="67"/>
        <v>FALSE5</v>
      </c>
      <c r="AT39" s="295">
        <f t="shared" si="24"/>
        <v>0</v>
      </c>
      <c r="AU39" s="295">
        <f t="shared" si="25"/>
        <v>0</v>
      </c>
      <c r="AV39" s="295" t="str">
        <f t="shared" si="68"/>
        <v>00</v>
      </c>
      <c r="AW39" s="295" t="str">
        <f t="shared" si="69"/>
        <v>ERROR</v>
      </c>
      <c r="AX39" s="295" t="str">
        <f t="shared" si="70"/>
        <v>-</v>
      </c>
      <c r="AY39" s="295" t="str">
        <f t="shared" si="71"/>
        <v>ERROR-</v>
      </c>
      <c r="AZ39" s="295" t="str">
        <f t="shared" si="72"/>
        <v>-</v>
      </c>
      <c r="BA39" s="298">
        <f>IFERROR(VLOOKUP(BG39,'ADDITIONAL CHECK'!$AU$2:$AV$101,2,0),$BA$1)</f>
        <v>1</v>
      </c>
      <c r="BB39" s="299" t="str">
        <f>VLOOKUP(BC39,'FINAL DMC'!$B$4:$I$134,8,0)</f>
        <v>-</v>
      </c>
      <c r="BC39" s="195">
        <v>19</v>
      </c>
      <c r="BD39" s="299">
        <f>VLOOKUP(BC39,'FINAL DMC'!$B$4:$I$134,7,0)</f>
        <v>50</v>
      </c>
      <c r="BE39" s="225"/>
      <c r="BF39" s="300" t="str">
        <f t="shared" si="129"/>
        <v/>
      </c>
      <c r="BG39" s="301" t="str">
        <f>VLOOKUP(BC39,'FINAL DMC'!$B$4:$F$497,2,0)</f>
        <v>MATH109</v>
      </c>
      <c r="BH39" s="301" t="str">
        <f>VLOOKUP(BC39,'FINAL DMC'!$B$4:$F$236,3,0)</f>
        <v>LINEAR ALGEBRA</v>
      </c>
      <c r="BI39" s="302">
        <f>VLOOKUP(BC39,'FINAL DMC'!$B$4:$F$276,4,0)</f>
        <v>3</v>
      </c>
      <c r="BJ39" s="302" t="str">
        <f t="shared" si="130"/>
        <v>B</v>
      </c>
      <c r="BK39" s="302" t="str">
        <f t="shared" si="131"/>
        <v>-</v>
      </c>
      <c r="BL39" s="303">
        <f t="shared" si="132"/>
        <v>9</v>
      </c>
      <c r="BM39" s="304" t="str">
        <f t="shared" si="29"/>
        <v>0</v>
      </c>
      <c r="BN39" s="304" t="str">
        <f t="shared" si="74"/>
        <v>0</v>
      </c>
      <c r="BO39" s="332" t="str">
        <f t="shared" si="133"/>
        <v>Discounted Credit Hours</v>
      </c>
      <c r="BP39" s="313"/>
      <c r="BQ39" s="328"/>
      <c r="BR39" s="333"/>
      <c r="BS39" s="484">
        <f t="shared" si="134"/>
        <v>3</v>
      </c>
      <c r="BT39" s="484"/>
      <c r="BU39" s="484"/>
      <c r="BV39" s="485"/>
      <c r="BW39" s="313"/>
      <c r="BX39" s="335">
        <v>3</v>
      </c>
      <c r="BY39" s="297"/>
      <c r="BZ39" s="227" t="s">
        <v>56</v>
      </c>
      <c r="CB39" s="227" t="s">
        <v>56</v>
      </c>
      <c r="CC39" s="298">
        <f>IFERROR(VLOOKUP(BP39,'ADDITIONAL CHECK'!$AU$2:$AV$101,2,0),$BA$1)</f>
        <v>0</v>
      </c>
      <c r="CD39" s="295" t="str">
        <f t="shared" si="104"/>
        <v>-</v>
      </c>
      <c r="CF39" s="292" t="str">
        <f t="shared" si="34"/>
        <v>-</v>
      </c>
      <c r="CG39" s="292" t="str">
        <f t="shared" si="35"/>
        <v>-</v>
      </c>
      <c r="CH39" s="292" t="str">
        <f t="shared" si="76"/>
        <v>-</v>
      </c>
      <c r="CI39" s="292" t="str">
        <f t="shared" si="77"/>
        <v>-</v>
      </c>
      <c r="CJ39" s="292" t="str">
        <f t="shared" si="78"/>
        <v>-</v>
      </c>
      <c r="CK39" s="292" t="str">
        <f t="shared" si="79"/>
        <v>-</v>
      </c>
      <c r="CL39" s="292" t="str">
        <f t="shared" si="80"/>
        <v>-</v>
      </c>
      <c r="CM39" s="292" t="str">
        <f t="shared" si="81"/>
        <v>-</v>
      </c>
      <c r="CN39" s="292" t="str">
        <f t="shared" si="36"/>
        <v>-</v>
      </c>
      <c r="CO39" s="292" t="str">
        <f t="shared" si="82"/>
        <v>0</v>
      </c>
      <c r="CP39" s="242" t="str">
        <f t="shared" si="83"/>
        <v/>
      </c>
      <c r="CQ39" s="242" t="str">
        <f t="shared" si="37"/>
        <v/>
      </c>
      <c r="CR39" s="242" t="str">
        <f t="shared" si="84"/>
        <v/>
      </c>
      <c r="CS39" s="242" t="str">
        <f t="shared" si="38"/>
        <v/>
      </c>
      <c r="CT39" s="255"/>
      <c r="CU39" s="293" t="str">
        <f t="shared" si="39"/>
        <v>-</v>
      </c>
      <c r="CV39" s="294" t="str">
        <f t="shared" si="40"/>
        <v>-</v>
      </c>
      <c r="CW39" s="233" t="str">
        <f t="shared" si="41"/>
        <v>-</v>
      </c>
      <c r="CX39" s="295" t="str">
        <f t="shared" si="42"/>
        <v>-</v>
      </c>
      <c r="CY39" s="296" t="str">
        <f t="shared" si="43"/>
        <v>-</v>
      </c>
      <c r="CZ39" s="256"/>
      <c r="DA39" s="293" t="str">
        <f t="shared" si="44"/>
        <v>-</v>
      </c>
      <c r="DB39" s="293" t="str">
        <f t="shared" si="45"/>
        <v>-</v>
      </c>
      <c r="DC39" s="233" t="str">
        <f t="shared" si="46"/>
        <v>-</v>
      </c>
      <c r="DD39" s="295" t="str">
        <f t="shared" si="47"/>
        <v>-</v>
      </c>
      <c r="DE39" s="296" t="str">
        <f t="shared" si="48"/>
        <v>-</v>
      </c>
      <c r="DF39" s="297"/>
      <c r="DG39" s="295" t="b">
        <f t="shared" si="49"/>
        <v>0</v>
      </c>
      <c r="DH39" s="295" t="str">
        <f t="shared" si="50"/>
        <v>FALSE</v>
      </c>
      <c r="DI39" s="295" t="b">
        <f t="shared" si="51"/>
        <v>0</v>
      </c>
      <c r="DJ39" s="295">
        <f t="shared" si="52"/>
        <v>5</v>
      </c>
      <c r="DK39" s="295" t="str">
        <f t="shared" si="53"/>
        <v>FALSE</v>
      </c>
      <c r="DL39" s="295" t="str">
        <f t="shared" si="85"/>
        <v>FALSEFALSE</v>
      </c>
      <c r="DM39" s="295" t="str">
        <f t="shared" si="86"/>
        <v>FALSEFALSE</v>
      </c>
      <c r="DN39" s="295" t="str">
        <f t="shared" si="87"/>
        <v>FALSE5</v>
      </c>
      <c r="DO39" s="295">
        <f t="shared" si="54"/>
        <v>0</v>
      </c>
      <c r="DP39" s="295">
        <f t="shared" si="55"/>
        <v>0</v>
      </c>
      <c r="DQ39" s="295" t="str">
        <f t="shared" si="88"/>
        <v>00</v>
      </c>
      <c r="DR39" s="295" t="str">
        <f t="shared" si="89"/>
        <v>-</v>
      </c>
      <c r="DS39" s="295" t="str">
        <f t="shared" si="90"/>
        <v>-</v>
      </c>
      <c r="DT39" s="295" t="str">
        <f t="shared" si="91"/>
        <v>--</v>
      </c>
      <c r="DU39" s="225"/>
      <c r="EU39" s="65" t="str">
        <f t="shared" si="92"/>
        <v>MATH109</v>
      </c>
      <c r="EV39" s="65" t="str">
        <f>VLOOKUP(EU39,'ADDITIONAL CHECK'!$J$2:$AI$101,25,0)</f>
        <v>B</v>
      </c>
      <c r="EW39" s="65" t="str">
        <f>VLOOKUP(EU39,'ADDITIONAL CHECK'!$J$2:$AI$101,26,0)</f>
        <v/>
      </c>
      <c r="EX39" s="88" t="str">
        <f t="shared" si="93"/>
        <v>-</v>
      </c>
      <c r="EY39" s="309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11" customFormat="1" ht="14.1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92" t="str">
        <f t="shared" si="4"/>
        <v>-</v>
      </c>
      <c r="L40" s="292" t="str">
        <f t="shared" si="5"/>
        <v>-</v>
      </c>
      <c r="M40" s="292" t="str">
        <f t="shared" si="56"/>
        <v>-</v>
      </c>
      <c r="N40" s="292" t="str">
        <f t="shared" si="57"/>
        <v>-</v>
      </c>
      <c r="O40" s="292" t="str">
        <f t="shared" si="58"/>
        <v>-</v>
      </c>
      <c r="P40" s="292" t="str">
        <f t="shared" si="59"/>
        <v>-</v>
      </c>
      <c r="Q40" s="292" t="str">
        <f t="shared" si="60"/>
        <v>-</v>
      </c>
      <c r="R40" s="292" t="str">
        <f t="shared" si="61"/>
        <v>-</v>
      </c>
      <c r="S40" s="292" t="str">
        <f t="shared" si="6"/>
        <v>-</v>
      </c>
      <c r="T40" s="292" t="str">
        <f t="shared" si="62"/>
        <v>0</v>
      </c>
      <c r="U40" s="242" t="str">
        <f t="shared" si="63"/>
        <v/>
      </c>
      <c r="V40" s="242" t="str">
        <f t="shared" si="7"/>
        <v/>
      </c>
      <c r="W40" s="242" t="str">
        <f t="shared" si="64"/>
        <v/>
      </c>
      <c r="X40" s="242" t="str">
        <f t="shared" si="8"/>
        <v/>
      </c>
      <c r="Y40" s="255"/>
      <c r="Z40" s="293" t="str">
        <f t="shared" si="9"/>
        <v>-</v>
      </c>
      <c r="AA40" s="294" t="str">
        <f t="shared" si="10"/>
        <v>-</v>
      </c>
      <c r="AB40" s="233" t="str">
        <f t="shared" si="11"/>
        <v>-</v>
      </c>
      <c r="AC40" s="295" t="str">
        <f t="shared" si="12"/>
        <v>-</v>
      </c>
      <c r="AD40" s="296" t="str">
        <f t="shared" si="13"/>
        <v>-</v>
      </c>
      <c r="AE40" s="256"/>
      <c r="AF40" s="293" t="str">
        <f t="shared" si="14"/>
        <v>BMT104</v>
      </c>
      <c r="AG40" s="293">
        <f t="shared" si="15"/>
        <v>72</v>
      </c>
      <c r="AH40" s="233" t="str">
        <f t="shared" si="16"/>
        <v>B-</v>
      </c>
      <c r="AI40" s="295">
        <f t="shared" si="17"/>
        <v>8.1000000000000014</v>
      </c>
      <c r="AJ40" s="296">
        <f t="shared" si="18"/>
        <v>3</v>
      </c>
      <c r="AK40" s="297"/>
      <c r="AL40" s="295" t="b">
        <f t="shared" si="19"/>
        <v>0</v>
      </c>
      <c r="AM40" s="295" t="str">
        <f t="shared" si="20"/>
        <v>TRUE</v>
      </c>
      <c r="AN40" s="295" t="b">
        <f t="shared" si="21"/>
        <v>0</v>
      </c>
      <c r="AO40" s="295">
        <f t="shared" si="22"/>
        <v>5</v>
      </c>
      <c r="AP40" s="295" t="str">
        <f t="shared" si="23"/>
        <v>FALSE</v>
      </c>
      <c r="AQ40" s="295" t="str">
        <f t="shared" si="65"/>
        <v>TRUEFALSE</v>
      </c>
      <c r="AR40" s="295" t="str">
        <f t="shared" si="66"/>
        <v>FALSEFALSE</v>
      </c>
      <c r="AS40" s="295" t="str">
        <f t="shared" si="67"/>
        <v>FALSE5</v>
      </c>
      <c r="AT40" s="295">
        <f t="shared" si="24"/>
        <v>0</v>
      </c>
      <c r="AU40" s="295">
        <f t="shared" si="25"/>
        <v>0</v>
      </c>
      <c r="AV40" s="295" t="str">
        <f t="shared" si="68"/>
        <v>00</v>
      </c>
      <c r="AW40" s="295" t="str">
        <f t="shared" si="69"/>
        <v>ERROR</v>
      </c>
      <c r="AX40" s="295" t="str">
        <f t="shared" si="70"/>
        <v>-</v>
      </c>
      <c r="AY40" s="295" t="str">
        <f t="shared" si="71"/>
        <v>ERROR-</v>
      </c>
      <c r="AZ40" s="295" t="str">
        <f t="shared" si="72"/>
        <v>-</v>
      </c>
      <c r="BA40" s="298">
        <f>IFERROR(VLOOKUP(BG40,'ADDITIONAL CHECK'!$AU$2:$AV$101,2,0),$BA$1)</f>
        <v>1</v>
      </c>
      <c r="BB40" s="299" t="str">
        <f>VLOOKUP(BC40,'FINAL DMC'!$B$4:$I$134,8,0)</f>
        <v>-</v>
      </c>
      <c r="BC40" s="195">
        <v>20</v>
      </c>
      <c r="BD40" s="299">
        <f>VLOOKUP(BC40,'FINAL DMC'!$B$4:$I$134,7,0)</f>
        <v>46</v>
      </c>
      <c r="BE40" s="225"/>
      <c r="BF40" s="300" t="str">
        <f t="shared" si="129"/>
        <v/>
      </c>
      <c r="BG40" s="301" t="str">
        <f>VLOOKUP(BC40,'FINAL DMC'!$B$4:$F$497,2,0)</f>
        <v>BMT104</v>
      </c>
      <c r="BH40" s="301" t="str">
        <f>VLOOKUP(BC40,'FINAL DMC'!$B$4:$F$236,3,0)</f>
        <v>HUMAN RESOURCE MANAGEMENT</v>
      </c>
      <c r="BI40" s="302">
        <f>VLOOKUP(BC40,'FINAL DMC'!$B$4:$F$276,4,0)</f>
        <v>3</v>
      </c>
      <c r="BJ40" s="302" t="str">
        <f t="shared" si="130"/>
        <v>B-</v>
      </c>
      <c r="BK40" s="302" t="str">
        <f t="shared" si="131"/>
        <v>-</v>
      </c>
      <c r="BL40" s="303">
        <f t="shared" si="132"/>
        <v>8.1000000000000014</v>
      </c>
      <c r="BM40" s="304" t="str">
        <f t="shared" si="29"/>
        <v>0</v>
      </c>
      <c r="BN40" s="304" t="str">
        <f t="shared" si="74"/>
        <v>0</v>
      </c>
      <c r="BO40" s="332" t="str">
        <f t="shared" si="133"/>
        <v>Net Credit Hours</v>
      </c>
      <c r="BP40" s="313"/>
      <c r="BQ40" s="328"/>
      <c r="BR40" s="333"/>
      <c r="BS40" s="484">
        <f t="shared" si="134"/>
        <v>132</v>
      </c>
      <c r="BT40" s="484"/>
      <c r="BU40" s="484"/>
      <c r="BV40" s="485"/>
      <c r="BW40" s="337"/>
      <c r="BX40" s="335">
        <v>4</v>
      </c>
      <c r="BY40" s="297"/>
      <c r="BZ40" s="227" t="s">
        <v>56</v>
      </c>
      <c r="CA40" s="315"/>
      <c r="CB40" s="227" t="s">
        <v>56</v>
      </c>
      <c r="CC40" s="298">
        <f>IFERROR(VLOOKUP(BP40,'ADDITIONAL CHECK'!$AU$2:$AV$101,2,0),$BA$1)</f>
        <v>0</v>
      </c>
      <c r="CD40" s="295" t="str">
        <f t="shared" si="104"/>
        <v>-</v>
      </c>
      <c r="CE40" s="315"/>
      <c r="CF40" s="292" t="str">
        <f t="shared" si="34"/>
        <v>-</v>
      </c>
      <c r="CG40" s="292" t="str">
        <f t="shared" si="35"/>
        <v>-</v>
      </c>
      <c r="CH40" s="292" t="str">
        <f t="shared" si="76"/>
        <v>-</v>
      </c>
      <c r="CI40" s="292" t="str">
        <f t="shared" si="77"/>
        <v>-</v>
      </c>
      <c r="CJ40" s="292" t="str">
        <f t="shared" si="78"/>
        <v>-</v>
      </c>
      <c r="CK40" s="292" t="str">
        <f t="shared" si="79"/>
        <v>-</v>
      </c>
      <c r="CL40" s="292" t="str">
        <f t="shared" si="80"/>
        <v>-</v>
      </c>
      <c r="CM40" s="292" t="str">
        <f t="shared" si="81"/>
        <v>-</v>
      </c>
      <c r="CN40" s="292" t="str">
        <f t="shared" si="36"/>
        <v>-</v>
      </c>
      <c r="CO40" s="292" t="str">
        <f t="shared" si="82"/>
        <v>0</v>
      </c>
      <c r="CP40" s="242" t="str">
        <f t="shared" si="83"/>
        <v/>
      </c>
      <c r="CQ40" s="242" t="str">
        <f t="shared" si="37"/>
        <v/>
      </c>
      <c r="CR40" s="242" t="str">
        <f t="shared" si="84"/>
        <v/>
      </c>
      <c r="CS40" s="242" t="str">
        <f t="shared" si="38"/>
        <v/>
      </c>
      <c r="CT40" s="255"/>
      <c r="CU40" s="293" t="str">
        <f t="shared" si="39"/>
        <v>-</v>
      </c>
      <c r="CV40" s="294" t="str">
        <f t="shared" si="40"/>
        <v>-</v>
      </c>
      <c r="CW40" s="233" t="str">
        <f t="shared" si="41"/>
        <v>-</v>
      </c>
      <c r="CX40" s="295" t="str">
        <f t="shared" si="42"/>
        <v>-</v>
      </c>
      <c r="CY40" s="296" t="str">
        <f t="shared" si="43"/>
        <v>-</v>
      </c>
      <c r="CZ40" s="256"/>
      <c r="DA40" s="293" t="str">
        <f t="shared" si="44"/>
        <v>-</v>
      </c>
      <c r="DB40" s="293" t="str">
        <f t="shared" si="45"/>
        <v>-</v>
      </c>
      <c r="DC40" s="233" t="str">
        <f t="shared" si="46"/>
        <v>-</v>
      </c>
      <c r="DD40" s="295" t="str">
        <f t="shared" si="47"/>
        <v>-</v>
      </c>
      <c r="DE40" s="296" t="str">
        <f t="shared" si="48"/>
        <v>-</v>
      </c>
      <c r="DF40" s="297"/>
      <c r="DG40" s="295" t="b">
        <f t="shared" si="49"/>
        <v>0</v>
      </c>
      <c r="DH40" s="295" t="str">
        <f t="shared" si="50"/>
        <v>FALSE</v>
      </c>
      <c r="DI40" s="295" t="b">
        <f t="shared" si="51"/>
        <v>0</v>
      </c>
      <c r="DJ40" s="295">
        <f t="shared" si="52"/>
        <v>5</v>
      </c>
      <c r="DK40" s="295" t="str">
        <f t="shared" si="53"/>
        <v>FALSE</v>
      </c>
      <c r="DL40" s="295" t="str">
        <f t="shared" si="85"/>
        <v>FALSEFALSE</v>
      </c>
      <c r="DM40" s="295" t="str">
        <f t="shared" si="86"/>
        <v>FALSEFALSE</v>
      </c>
      <c r="DN40" s="295" t="str">
        <f t="shared" si="87"/>
        <v>FALSE5</v>
      </c>
      <c r="DO40" s="295">
        <f t="shared" si="54"/>
        <v>0</v>
      </c>
      <c r="DP40" s="295">
        <f t="shared" si="55"/>
        <v>0</v>
      </c>
      <c r="DQ40" s="295" t="str">
        <f t="shared" si="88"/>
        <v>00</v>
      </c>
      <c r="DR40" s="295" t="str">
        <f t="shared" si="89"/>
        <v>-</v>
      </c>
      <c r="DS40" s="295" t="str">
        <f t="shared" si="90"/>
        <v>-</v>
      </c>
      <c r="DT40" s="295" t="str">
        <f t="shared" si="91"/>
        <v>--</v>
      </c>
      <c r="DU40" s="225"/>
      <c r="EU40" s="65" t="str">
        <f t="shared" si="92"/>
        <v>BMT104</v>
      </c>
      <c r="EV40" s="65" t="str">
        <f>VLOOKUP(EU40,'ADDITIONAL CHECK'!$J$2:$AI$101,25,0)</f>
        <v>B-</v>
      </c>
      <c r="EW40" s="65" t="str">
        <f>VLOOKUP(EU40,'ADDITIONAL CHECK'!$J$2:$AI$101,26,0)</f>
        <v/>
      </c>
      <c r="EX40" s="88" t="str">
        <f t="shared" si="93"/>
        <v>-</v>
      </c>
      <c r="EY40" s="309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11" customFormat="1" ht="14.1" customHeight="1" thickBot="1" x14ac:dyDescent="0.25">
      <c r="E41" s="338"/>
      <c r="F41" s="338"/>
      <c r="G41" s="338"/>
      <c r="H41" s="338"/>
      <c r="I41" s="338"/>
      <c r="J41" s="338"/>
      <c r="K41" s="292" t="str">
        <f t="shared" si="4"/>
        <v>-</v>
      </c>
      <c r="L41" s="292" t="str">
        <f t="shared" si="5"/>
        <v>-</v>
      </c>
      <c r="M41" s="292" t="str">
        <f t="shared" si="56"/>
        <v>-</v>
      </c>
      <c r="N41" s="292" t="str">
        <f t="shared" si="57"/>
        <v>-</v>
      </c>
      <c r="O41" s="292" t="str">
        <f t="shared" si="58"/>
        <v>-</v>
      </c>
      <c r="P41" s="292" t="str">
        <f t="shared" si="59"/>
        <v>-</v>
      </c>
      <c r="Q41" s="292" t="str">
        <f t="shared" si="60"/>
        <v>-</v>
      </c>
      <c r="R41" s="292" t="str">
        <f t="shared" si="61"/>
        <v>-</v>
      </c>
      <c r="S41" s="292" t="str">
        <f t="shared" si="6"/>
        <v>-</v>
      </c>
      <c r="T41" s="292" t="str">
        <f t="shared" si="62"/>
        <v>0</v>
      </c>
      <c r="U41" s="242" t="str">
        <f t="shared" si="63"/>
        <v/>
      </c>
      <c r="V41" s="242" t="str">
        <f t="shared" si="7"/>
        <v/>
      </c>
      <c r="W41" s="242" t="str">
        <f t="shared" si="64"/>
        <v/>
      </c>
      <c r="X41" s="242" t="str">
        <f t="shared" si="8"/>
        <v/>
      </c>
      <c r="Y41" s="255"/>
      <c r="Z41" s="293" t="str">
        <f t="shared" si="9"/>
        <v>-</v>
      </c>
      <c r="AA41" s="294" t="str">
        <f t="shared" si="10"/>
        <v>-</v>
      </c>
      <c r="AB41" s="233" t="str">
        <f t="shared" si="11"/>
        <v>-</v>
      </c>
      <c r="AC41" s="295" t="str">
        <f t="shared" si="12"/>
        <v>-</v>
      </c>
      <c r="AD41" s="296" t="str">
        <f t="shared" si="13"/>
        <v>-</v>
      </c>
      <c r="AE41" s="256"/>
      <c r="AF41" s="293" t="str">
        <f t="shared" si="14"/>
        <v>-</v>
      </c>
      <c r="AG41" s="293" t="str">
        <f t="shared" si="15"/>
        <v>-</v>
      </c>
      <c r="AH41" s="233" t="str">
        <f t="shared" si="16"/>
        <v>-</v>
      </c>
      <c r="AI41" s="295" t="str">
        <f t="shared" si="17"/>
        <v>-</v>
      </c>
      <c r="AJ41" s="296" t="str">
        <f t="shared" si="18"/>
        <v>-</v>
      </c>
      <c r="AK41" s="297"/>
      <c r="AL41" s="295" t="b">
        <f t="shared" si="19"/>
        <v>0</v>
      </c>
      <c r="AM41" s="295" t="str">
        <f t="shared" si="20"/>
        <v>FALSE</v>
      </c>
      <c r="AN41" s="295" t="b">
        <f t="shared" si="21"/>
        <v>0</v>
      </c>
      <c r="AO41" s="295">
        <f t="shared" si="22"/>
        <v>5</v>
      </c>
      <c r="AP41" s="295" t="str">
        <f t="shared" si="23"/>
        <v>FALSE</v>
      </c>
      <c r="AQ41" s="295" t="str">
        <f t="shared" si="65"/>
        <v>FALSEFALSE</v>
      </c>
      <c r="AR41" s="295" t="str">
        <f t="shared" si="66"/>
        <v>FALSEFALSE</v>
      </c>
      <c r="AS41" s="295" t="str">
        <f t="shared" si="67"/>
        <v>FALSE5</v>
      </c>
      <c r="AT41" s="295">
        <f t="shared" si="24"/>
        <v>0</v>
      </c>
      <c r="AU41" s="295">
        <f t="shared" si="25"/>
        <v>0</v>
      </c>
      <c r="AV41" s="295" t="str">
        <f t="shared" si="68"/>
        <v>00</v>
      </c>
      <c r="AW41" s="295" t="str">
        <f t="shared" si="69"/>
        <v>-</v>
      </c>
      <c r="AX41" s="295" t="str">
        <f t="shared" si="70"/>
        <v>-</v>
      </c>
      <c r="AY41" s="295" t="str">
        <f t="shared" si="71"/>
        <v>--</v>
      </c>
      <c r="AZ41" s="295" t="str">
        <f t="shared" si="72"/>
        <v>-</v>
      </c>
      <c r="BA41" s="298" t="s">
        <v>56</v>
      </c>
      <c r="BB41" s="317" t="s">
        <v>56</v>
      </c>
      <c r="BC41" s="193"/>
      <c r="BD41" s="227" t="s">
        <v>56</v>
      </c>
      <c r="BE41" s="225"/>
      <c r="BF41" s="300"/>
      <c r="BG41" s="318" t="s">
        <v>62</v>
      </c>
      <c r="BH41" s="301"/>
      <c r="BI41" s="319">
        <f>SUM(BI34:BI40)</f>
        <v>66</v>
      </c>
      <c r="BJ41" s="450" t="s">
        <v>64</v>
      </c>
      <c r="BK41" s="450"/>
      <c r="BL41" s="321">
        <f>IFERROR(($DV$6/$DW$6),"-")</f>
        <v>2.7409090909090912</v>
      </c>
      <c r="BM41" s="304" t="str">
        <f t="shared" si="29"/>
        <v>0</v>
      </c>
      <c r="BN41" s="304" t="str">
        <f t="shared" si="74"/>
        <v>0</v>
      </c>
      <c r="BO41" s="332" t="str">
        <f t="shared" si="133"/>
        <v>Total Grade Points</v>
      </c>
      <c r="BP41" s="313"/>
      <c r="BQ41" s="328"/>
      <c r="BR41" s="333"/>
      <c r="BS41" s="484">
        <f t="shared" si="134"/>
        <v>377.3</v>
      </c>
      <c r="BT41" s="484"/>
      <c r="BU41" s="484"/>
      <c r="BV41" s="485"/>
      <c r="BW41" s="339"/>
      <c r="BX41" s="334">
        <v>5</v>
      </c>
      <c r="BY41" s="297"/>
      <c r="BZ41" s="227" t="s">
        <v>56</v>
      </c>
      <c r="CA41" s="338"/>
      <c r="CB41" s="227" t="s">
        <v>56</v>
      </c>
      <c r="CC41" s="298">
        <f>IFERROR(VLOOKUP(BP41,'ADDITIONAL CHECK'!$AU$2:$AV$101,2,0),$BA$1)</f>
        <v>0</v>
      </c>
      <c r="CD41" s="295" t="str">
        <f t="shared" si="104"/>
        <v>-</v>
      </c>
      <c r="CE41" s="338"/>
      <c r="CF41" s="292" t="str">
        <f t="shared" si="34"/>
        <v>-</v>
      </c>
      <c r="CG41" s="292" t="str">
        <f t="shared" si="35"/>
        <v>-</v>
      </c>
      <c r="CH41" s="292" t="str">
        <f t="shared" si="76"/>
        <v>-</v>
      </c>
      <c r="CI41" s="292" t="str">
        <f t="shared" si="77"/>
        <v>-</v>
      </c>
      <c r="CJ41" s="292" t="str">
        <f t="shared" si="78"/>
        <v>-</v>
      </c>
      <c r="CK41" s="292" t="str">
        <f t="shared" si="79"/>
        <v>-</v>
      </c>
      <c r="CL41" s="292" t="str">
        <f t="shared" si="80"/>
        <v>-</v>
      </c>
      <c r="CM41" s="292" t="str">
        <f t="shared" si="81"/>
        <v>-</v>
      </c>
      <c r="CN41" s="292" t="str">
        <f t="shared" si="36"/>
        <v>-</v>
      </c>
      <c r="CO41" s="292" t="str">
        <f t="shared" si="82"/>
        <v>0</v>
      </c>
      <c r="CP41" s="242" t="str">
        <f t="shared" si="83"/>
        <v/>
      </c>
      <c r="CQ41" s="242" t="str">
        <f t="shared" si="37"/>
        <v/>
      </c>
      <c r="CR41" s="242" t="str">
        <f t="shared" si="84"/>
        <v/>
      </c>
      <c r="CS41" s="242" t="str">
        <f t="shared" si="38"/>
        <v/>
      </c>
      <c r="CT41" s="255"/>
      <c r="CU41" s="293" t="str">
        <f t="shared" si="39"/>
        <v>-</v>
      </c>
      <c r="CV41" s="294" t="str">
        <f t="shared" si="40"/>
        <v>-</v>
      </c>
      <c r="CW41" s="233" t="str">
        <f t="shared" si="41"/>
        <v>-</v>
      </c>
      <c r="CX41" s="295" t="str">
        <f t="shared" si="42"/>
        <v>-</v>
      </c>
      <c r="CY41" s="296" t="str">
        <f t="shared" si="43"/>
        <v>-</v>
      </c>
      <c r="CZ41" s="256"/>
      <c r="DA41" s="293" t="str">
        <f t="shared" si="44"/>
        <v>-</v>
      </c>
      <c r="DB41" s="293" t="str">
        <f t="shared" si="45"/>
        <v>-</v>
      </c>
      <c r="DC41" s="233" t="str">
        <f t="shared" si="46"/>
        <v>-</v>
      </c>
      <c r="DD41" s="295" t="str">
        <f t="shared" si="47"/>
        <v>-</v>
      </c>
      <c r="DE41" s="296" t="str">
        <f t="shared" si="48"/>
        <v>-</v>
      </c>
      <c r="DF41" s="297"/>
      <c r="DG41" s="295" t="b">
        <f t="shared" si="49"/>
        <v>0</v>
      </c>
      <c r="DH41" s="295" t="str">
        <f t="shared" si="50"/>
        <v>FALSE</v>
      </c>
      <c r="DI41" s="295" t="b">
        <f t="shared" si="51"/>
        <v>0</v>
      </c>
      <c r="DJ41" s="295">
        <f t="shared" si="52"/>
        <v>5</v>
      </c>
      <c r="DK41" s="295" t="str">
        <f t="shared" si="53"/>
        <v>FALSE</v>
      </c>
      <c r="DL41" s="295" t="str">
        <f t="shared" si="85"/>
        <v>FALSEFALSE</v>
      </c>
      <c r="DM41" s="295" t="str">
        <f t="shared" si="86"/>
        <v>FALSEFALSE</v>
      </c>
      <c r="DN41" s="295" t="str">
        <f t="shared" si="87"/>
        <v>FALSE5</v>
      </c>
      <c r="DO41" s="295">
        <f t="shared" si="54"/>
        <v>0</v>
      </c>
      <c r="DP41" s="295">
        <f t="shared" si="55"/>
        <v>0</v>
      </c>
      <c r="DQ41" s="295" t="str">
        <f t="shared" si="88"/>
        <v>00</v>
      </c>
      <c r="DR41" s="295" t="str">
        <f t="shared" si="89"/>
        <v>-</v>
      </c>
      <c r="DS41" s="295" t="str">
        <f t="shared" si="90"/>
        <v>-</v>
      </c>
      <c r="DT41" s="295" t="str">
        <f t="shared" si="91"/>
        <v>--</v>
      </c>
      <c r="DU41" s="225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9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11" customFormat="1" ht="14.1" customHeight="1" thickBot="1" x14ac:dyDescent="0.25">
      <c r="E42" s="338"/>
      <c r="F42" s="338"/>
      <c r="G42" s="338"/>
      <c r="H42" s="338"/>
      <c r="I42" s="338"/>
      <c r="J42" s="338"/>
      <c r="K42" s="292" t="str">
        <f t="shared" si="4"/>
        <v>-</v>
      </c>
      <c r="L42" s="292" t="str">
        <f t="shared" si="5"/>
        <v>-</v>
      </c>
      <c r="M42" s="292" t="str">
        <f t="shared" si="56"/>
        <v>-</v>
      </c>
      <c r="N42" s="292" t="str">
        <f t="shared" si="57"/>
        <v>-</v>
      </c>
      <c r="O42" s="292" t="str">
        <f t="shared" si="58"/>
        <v>-</v>
      </c>
      <c r="P42" s="292" t="str">
        <f t="shared" si="59"/>
        <v>-</v>
      </c>
      <c r="Q42" s="292" t="str">
        <f t="shared" si="60"/>
        <v>-</v>
      </c>
      <c r="R42" s="292" t="str">
        <f t="shared" si="61"/>
        <v>-</v>
      </c>
      <c r="S42" s="292" t="str">
        <f t="shared" si="6"/>
        <v>-</v>
      </c>
      <c r="T42" s="292" t="str">
        <f t="shared" si="62"/>
        <v>0</v>
      </c>
      <c r="U42" s="242" t="str">
        <f t="shared" si="63"/>
        <v/>
      </c>
      <c r="V42" s="242" t="str">
        <f t="shared" si="7"/>
        <v/>
      </c>
      <c r="W42" s="242" t="str">
        <f t="shared" si="64"/>
        <v/>
      </c>
      <c r="X42" s="242" t="str">
        <f t="shared" si="8"/>
        <v/>
      </c>
      <c r="Y42" s="255"/>
      <c r="Z42" s="293" t="str">
        <f t="shared" si="9"/>
        <v>-</v>
      </c>
      <c r="AA42" s="294" t="str">
        <f t="shared" si="10"/>
        <v>-</v>
      </c>
      <c r="AB42" s="233" t="str">
        <f t="shared" si="11"/>
        <v>-</v>
      </c>
      <c r="AC42" s="295" t="str">
        <f t="shared" si="12"/>
        <v>-</v>
      </c>
      <c r="AD42" s="296" t="str">
        <f t="shared" si="13"/>
        <v>-</v>
      </c>
      <c r="AE42" s="256"/>
      <c r="AF42" s="293" t="str">
        <f t="shared" si="14"/>
        <v>-</v>
      </c>
      <c r="AG42" s="293" t="str">
        <f t="shared" si="15"/>
        <v>-</v>
      </c>
      <c r="AH42" s="233" t="str">
        <f t="shared" si="16"/>
        <v>-</v>
      </c>
      <c r="AI42" s="295" t="str">
        <f t="shared" si="17"/>
        <v>-</v>
      </c>
      <c r="AJ42" s="296" t="str">
        <f t="shared" si="18"/>
        <v>-</v>
      </c>
      <c r="AK42" s="297"/>
      <c r="AL42" s="295" t="b">
        <f t="shared" si="19"/>
        <v>0</v>
      </c>
      <c r="AM42" s="295" t="str">
        <f t="shared" si="20"/>
        <v>FALSE</v>
      </c>
      <c r="AN42" s="295" t="b">
        <f t="shared" si="21"/>
        <v>0</v>
      </c>
      <c r="AO42" s="295">
        <f t="shared" si="22"/>
        <v>5</v>
      </c>
      <c r="AP42" s="295" t="str">
        <f t="shared" si="23"/>
        <v>FALSE</v>
      </c>
      <c r="AQ42" s="295" t="str">
        <f t="shared" si="65"/>
        <v>FALSEFALSE</v>
      </c>
      <c r="AR42" s="295" t="str">
        <f t="shared" si="66"/>
        <v>FALSEFALSE</v>
      </c>
      <c r="AS42" s="295" t="str">
        <f t="shared" si="67"/>
        <v>FALSE5</v>
      </c>
      <c r="AT42" s="295">
        <f t="shared" si="24"/>
        <v>0</v>
      </c>
      <c r="AU42" s="295">
        <f t="shared" si="25"/>
        <v>0</v>
      </c>
      <c r="AV42" s="295" t="str">
        <f t="shared" si="68"/>
        <v>00</v>
      </c>
      <c r="AW42" s="295" t="str">
        <f t="shared" si="69"/>
        <v>-</v>
      </c>
      <c r="AX42" s="295" t="str">
        <f t="shared" si="70"/>
        <v>-</v>
      </c>
      <c r="AY42" s="295" t="str">
        <f t="shared" si="71"/>
        <v>--</v>
      </c>
      <c r="AZ42" s="295" t="str">
        <f t="shared" si="72"/>
        <v>-</v>
      </c>
      <c r="BA42" s="298" t="s">
        <v>56</v>
      </c>
      <c r="BB42" s="317" t="s">
        <v>56</v>
      </c>
      <c r="BC42" s="193"/>
      <c r="BD42" s="227" t="s">
        <v>56</v>
      </c>
      <c r="BE42" s="225"/>
      <c r="BF42" s="278" t="str">
        <f>IFERROR(VLOOKUP(D7,INPUT!$AK$11:$AL$127,2,0),"-")</f>
        <v>FALL 2022 ( OCTOBER 2022 - MARCH 2023 )</v>
      </c>
      <c r="BG42" s="301"/>
      <c r="BH42" s="301"/>
      <c r="BI42" s="340"/>
      <c r="BJ42" s="302"/>
      <c r="BK42" s="302"/>
      <c r="BL42" s="341"/>
      <c r="BM42" s="304" t="str">
        <f t="shared" si="29"/>
        <v>0</v>
      </c>
      <c r="BN42" s="304" t="str">
        <f t="shared" si="74"/>
        <v>0</v>
      </c>
      <c r="BO42" s="332" t="str">
        <f t="shared" si="133"/>
        <v>CGPA ( Out of 4.00 )</v>
      </c>
      <c r="BP42" s="313"/>
      <c r="BQ42" s="328"/>
      <c r="BR42" s="333"/>
      <c r="BS42" s="482">
        <f t="shared" si="134"/>
        <v>2.8583333333333334</v>
      </c>
      <c r="BT42" s="482"/>
      <c r="BU42" s="482"/>
      <c r="BV42" s="483"/>
      <c r="BW42" s="339"/>
      <c r="BX42" s="334">
        <v>6</v>
      </c>
      <c r="BY42" s="297"/>
      <c r="BZ42" s="227" t="s">
        <v>56</v>
      </c>
      <c r="CA42" s="338"/>
      <c r="CB42" s="227" t="s">
        <v>56</v>
      </c>
      <c r="CC42" s="298">
        <f>IFERROR(VLOOKUP(BP42,'ADDITIONAL CHECK'!$AU$2:$AV$101,2,0),$BA$1)</f>
        <v>0</v>
      </c>
      <c r="CD42" s="295" t="str">
        <f t="shared" si="104"/>
        <v>-</v>
      </c>
      <c r="CE42" s="338"/>
      <c r="CF42" s="292" t="str">
        <f t="shared" si="34"/>
        <v>-</v>
      </c>
      <c r="CG42" s="292" t="str">
        <f t="shared" si="35"/>
        <v>-</v>
      </c>
      <c r="CH42" s="292" t="str">
        <f t="shared" si="76"/>
        <v>-</v>
      </c>
      <c r="CI42" s="292" t="str">
        <f t="shared" si="77"/>
        <v>-</v>
      </c>
      <c r="CJ42" s="292" t="str">
        <f t="shared" si="78"/>
        <v>-</v>
      </c>
      <c r="CK42" s="292" t="str">
        <f t="shared" si="79"/>
        <v>-</v>
      </c>
      <c r="CL42" s="292" t="str">
        <f t="shared" si="80"/>
        <v>-</v>
      </c>
      <c r="CM42" s="292" t="str">
        <f t="shared" si="81"/>
        <v>-</v>
      </c>
      <c r="CN42" s="292" t="str">
        <f t="shared" si="36"/>
        <v>-</v>
      </c>
      <c r="CO42" s="292" t="str">
        <f t="shared" si="82"/>
        <v>0</v>
      </c>
      <c r="CP42" s="242" t="str">
        <f t="shared" si="83"/>
        <v/>
      </c>
      <c r="CQ42" s="242" t="str">
        <f t="shared" si="37"/>
        <v/>
      </c>
      <c r="CR42" s="242" t="str">
        <f t="shared" si="84"/>
        <v/>
      </c>
      <c r="CS42" s="242" t="str">
        <f t="shared" si="38"/>
        <v/>
      </c>
      <c r="CT42" s="255"/>
      <c r="CU42" s="293" t="str">
        <f t="shared" si="39"/>
        <v>-</v>
      </c>
      <c r="CV42" s="294" t="str">
        <f t="shared" si="40"/>
        <v>-</v>
      </c>
      <c r="CW42" s="233" t="str">
        <f t="shared" si="41"/>
        <v>-</v>
      </c>
      <c r="CX42" s="295" t="str">
        <f t="shared" si="42"/>
        <v>-</v>
      </c>
      <c r="CY42" s="296" t="str">
        <f t="shared" si="43"/>
        <v>-</v>
      </c>
      <c r="CZ42" s="256"/>
      <c r="DA42" s="293" t="str">
        <f t="shared" si="44"/>
        <v>-</v>
      </c>
      <c r="DB42" s="293" t="str">
        <f t="shared" si="45"/>
        <v>-</v>
      </c>
      <c r="DC42" s="233" t="str">
        <f t="shared" si="46"/>
        <v>-</v>
      </c>
      <c r="DD42" s="295" t="str">
        <f t="shared" si="47"/>
        <v>-</v>
      </c>
      <c r="DE42" s="296" t="str">
        <f t="shared" si="48"/>
        <v>-</v>
      </c>
      <c r="DF42" s="297"/>
      <c r="DG42" s="295" t="b">
        <f t="shared" si="49"/>
        <v>0</v>
      </c>
      <c r="DH42" s="295" t="str">
        <f t="shared" si="50"/>
        <v>FALSE</v>
      </c>
      <c r="DI42" s="295" t="b">
        <f t="shared" si="51"/>
        <v>0</v>
      </c>
      <c r="DJ42" s="295">
        <f t="shared" si="52"/>
        <v>5</v>
      </c>
      <c r="DK42" s="295" t="str">
        <f t="shared" si="53"/>
        <v>FALSE</v>
      </c>
      <c r="DL42" s="295" t="str">
        <f t="shared" si="85"/>
        <v>FALSEFALSE</v>
      </c>
      <c r="DM42" s="295" t="str">
        <f t="shared" si="86"/>
        <v>FALSEFALSE</v>
      </c>
      <c r="DN42" s="295" t="str">
        <f t="shared" si="87"/>
        <v>FALSE5</v>
      </c>
      <c r="DO42" s="295">
        <f t="shared" si="54"/>
        <v>0</v>
      </c>
      <c r="DP42" s="295">
        <f t="shared" si="55"/>
        <v>0</v>
      </c>
      <c r="DQ42" s="295" t="str">
        <f t="shared" si="88"/>
        <v>00</v>
      </c>
      <c r="DR42" s="295" t="str">
        <f t="shared" si="89"/>
        <v>-</v>
      </c>
      <c r="DS42" s="295" t="str">
        <f t="shared" si="90"/>
        <v>-</v>
      </c>
      <c r="DT42" s="295" t="str">
        <f t="shared" si="91"/>
        <v>--</v>
      </c>
      <c r="DU42" s="225"/>
      <c r="DW42" s="343">
        <f>+'CGPA CONFIRMATION'!B4</f>
        <v>2.8583333333333334</v>
      </c>
      <c r="DX42" s="344">
        <f>+'CGPA CONFIRMATION'!B6</f>
        <v>2.8583333333333334</v>
      </c>
      <c r="DY42" s="345">
        <f>+'CGPA CONFIRMATION'!B8</f>
        <v>2.8583333333333334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9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11" customFormat="1" ht="14.1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92" t="str">
        <f t="shared" si="4"/>
        <v>-</v>
      </c>
      <c r="L43" s="292" t="str">
        <f t="shared" si="5"/>
        <v>-</v>
      </c>
      <c r="M43" s="292" t="str">
        <f t="shared" si="56"/>
        <v>-</v>
      </c>
      <c r="N43" s="292" t="str">
        <f t="shared" si="57"/>
        <v>-</v>
      </c>
      <c r="O43" s="292" t="str">
        <f t="shared" si="58"/>
        <v>-</v>
      </c>
      <c r="P43" s="292" t="str">
        <f t="shared" si="59"/>
        <v>-</v>
      </c>
      <c r="Q43" s="292" t="str">
        <f t="shared" si="60"/>
        <v>-</v>
      </c>
      <c r="R43" s="292" t="str">
        <f t="shared" si="61"/>
        <v>-</v>
      </c>
      <c r="S43" s="292" t="str">
        <f t="shared" si="6"/>
        <v>-</v>
      </c>
      <c r="T43" s="292" t="str">
        <f t="shared" si="62"/>
        <v>0</v>
      </c>
      <c r="U43" s="242" t="str">
        <f t="shared" si="63"/>
        <v/>
      </c>
      <c r="V43" s="242" t="str">
        <f t="shared" si="7"/>
        <v/>
      </c>
      <c r="W43" s="242" t="str">
        <f t="shared" si="64"/>
        <v/>
      </c>
      <c r="X43" s="242" t="str">
        <f t="shared" si="8"/>
        <v/>
      </c>
      <c r="Y43" s="255"/>
      <c r="Z43" s="293" t="str">
        <f t="shared" si="9"/>
        <v>-</v>
      </c>
      <c r="AA43" s="294" t="str">
        <f t="shared" si="10"/>
        <v>-</v>
      </c>
      <c r="AB43" s="233" t="str">
        <f t="shared" si="11"/>
        <v>-</v>
      </c>
      <c r="AC43" s="295" t="str">
        <f t="shared" si="12"/>
        <v>-</v>
      </c>
      <c r="AD43" s="296" t="str">
        <f t="shared" si="13"/>
        <v>-</v>
      </c>
      <c r="AE43" s="256"/>
      <c r="AF43" s="293" t="str">
        <f t="shared" si="14"/>
        <v>CSC351</v>
      </c>
      <c r="AG43" s="293">
        <f t="shared" si="15"/>
        <v>66.75</v>
      </c>
      <c r="AH43" s="233" t="str">
        <f t="shared" si="16"/>
        <v>B</v>
      </c>
      <c r="AI43" s="295">
        <f t="shared" si="17"/>
        <v>12</v>
      </c>
      <c r="AJ43" s="296">
        <f t="shared" si="18"/>
        <v>4</v>
      </c>
      <c r="AK43" s="297"/>
      <c r="AL43" s="295" t="b">
        <f t="shared" si="19"/>
        <v>0</v>
      </c>
      <c r="AM43" s="295" t="str">
        <f t="shared" si="20"/>
        <v>TRUE</v>
      </c>
      <c r="AN43" s="295" t="b">
        <f t="shared" si="21"/>
        <v>0</v>
      </c>
      <c r="AO43" s="295">
        <f t="shared" si="22"/>
        <v>5</v>
      </c>
      <c r="AP43" s="295" t="str">
        <f t="shared" si="23"/>
        <v>FALSE</v>
      </c>
      <c r="AQ43" s="295" t="str">
        <f t="shared" si="65"/>
        <v>TRUEFALSE</v>
      </c>
      <c r="AR43" s="295" t="str">
        <f t="shared" si="66"/>
        <v>FALSEFALSE</v>
      </c>
      <c r="AS43" s="295" t="str">
        <f t="shared" si="67"/>
        <v>FALSE5</v>
      </c>
      <c r="AT43" s="295">
        <f t="shared" si="24"/>
        <v>0</v>
      </c>
      <c r="AU43" s="295">
        <f t="shared" si="25"/>
        <v>0</v>
      </c>
      <c r="AV43" s="295" t="str">
        <f t="shared" si="68"/>
        <v>00</v>
      </c>
      <c r="AW43" s="295" t="str">
        <f t="shared" si="69"/>
        <v>ERROR</v>
      </c>
      <c r="AX43" s="295" t="str">
        <f t="shared" si="70"/>
        <v>-</v>
      </c>
      <c r="AY43" s="295" t="str">
        <f t="shared" si="71"/>
        <v>ERROR-</v>
      </c>
      <c r="AZ43" s="295" t="str">
        <f t="shared" si="72"/>
        <v>-</v>
      </c>
      <c r="BA43" s="298">
        <f>IFERROR(VLOOKUP(BG43,'ADDITIONAL CHECK'!$AU$2:$AV$101,2,0),$BA$1)</f>
        <v>1</v>
      </c>
      <c r="BB43" s="299" t="str">
        <f>VLOOKUP(BC43,'FINAL DMC'!$B$4:$I$134,8,0)</f>
        <v>-</v>
      </c>
      <c r="BC43" s="195">
        <v>21</v>
      </c>
      <c r="BD43" s="299">
        <f>VLOOKUP(BC43,'FINAL DMC'!$B$4:$I$134,7,0)</f>
        <v>61</v>
      </c>
      <c r="BE43" s="225"/>
      <c r="BF43" s="300" t="str">
        <f t="shared" ref="BF43:BF47" si="135">IFERROR(VLOOKUP(U43,$G$24:$H$37,2,0),"")</f>
        <v/>
      </c>
      <c r="BG43" s="301" t="str">
        <f>VLOOKUP(BC43,'FINAL DMC'!$B$4:$F$497,2,0)</f>
        <v>CSC351</v>
      </c>
      <c r="BH43" s="301" t="str">
        <f>VLOOKUP(BC43,'FINAL DMC'!$B$4:$F$236,3,0)</f>
        <v>OPERATING SYSTEMS</v>
      </c>
      <c r="BI43" s="302">
        <f>VLOOKUP(BC43,'FINAL DMC'!$B$4:$F$276,4,0)</f>
        <v>4</v>
      </c>
      <c r="BJ43" s="302" t="str">
        <f t="shared" ref="BJ43:BJ47" si="136">VLOOKUP(BD43,$EI$62:$EQ$376,7,0)</f>
        <v>B</v>
      </c>
      <c r="BK43" s="302" t="str">
        <f t="shared" ref="BK43:BK47" si="137">+AB43</f>
        <v>-</v>
      </c>
      <c r="BL43" s="303">
        <f t="shared" ref="BL43:BL47" si="138">MAX(AC43,AI43)</f>
        <v>12</v>
      </c>
      <c r="BM43" s="304" t="str">
        <f t="shared" si="29"/>
        <v>0</v>
      </c>
      <c r="BN43" s="304" t="str">
        <f t="shared" si="74"/>
        <v>0</v>
      </c>
      <c r="BO43" s="332" t="str">
        <f t="shared" si="133"/>
        <v>Marks Obtained  ( Out of 4300 )</v>
      </c>
      <c r="BP43" s="313"/>
      <c r="BQ43" s="328"/>
      <c r="BR43" s="333"/>
      <c r="BS43" s="539">
        <f t="shared" si="134"/>
        <v>2723.8</v>
      </c>
      <c r="BT43" s="539"/>
      <c r="BU43" s="539"/>
      <c r="BV43" s="540"/>
      <c r="BW43" s="337"/>
      <c r="BX43" s="346">
        <v>7</v>
      </c>
      <c r="BY43" s="297"/>
      <c r="BZ43" s="227" t="s">
        <v>56</v>
      </c>
      <c r="CA43" s="315"/>
      <c r="CB43" s="227" t="s">
        <v>56</v>
      </c>
      <c r="CC43" s="298">
        <f>IFERROR(VLOOKUP(BP43,'ADDITIONAL CHECK'!$AU$2:$AV$101,2,0),$BA$1)</f>
        <v>0</v>
      </c>
      <c r="CD43" s="295" t="str">
        <f t="shared" si="104"/>
        <v>-</v>
      </c>
      <c r="CE43" s="315"/>
      <c r="CF43" s="292" t="str">
        <f t="shared" si="34"/>
        <v>-</v>
      </c>
      <c r="CG43" s="292" t="str">
        <f t="shared" si="35"/>
        <v>-</v>
      </c>
      <c r="CH43" s="292" t="str">
        <f t="shared" si="76"/>
        <v>-</v>
      </c>
      <c r="CI43" s="292" t="str">
        <f t="shared" si="77"/>
        <v>-</v>
      </c>
      <c r="CJ43" s="292" t="str">
        <f t="shared" si="78"/>
        <v>-</v>
      </c>
      <c r="CK43" s="292" t="str">
        <f t="shared" si="79"/>
        <v>-</v>
      </c>
      <c r="CL43" s="292" t="str">
        <f t="shared" si="80"/>
        <v>-</v>
      </c>
      <c r="CM43" s="292" t="str">
        <f t="shared" si="81"/>
        <v>-</v>
      </c>
      <c r="CN43" s="292" t="str">
        <f t="shared" si="36"/>
        <v>-</v>
      </c>
      <c r="CO43" s="292" t="str">
        <f t="shared" si="82"/>
        <v>0</v>
      </c>
      <c r="CP43" s="242" t="str">
        <f t="shared" si="83"/>
        <v/>
      </c>
      <c r="CQ43" s="242" t="str">
        <f t="shared" si="37"/>
        <v/>
      </c>
      <c r="CR43" s="242" t="str">
        <f t="shared" si="84"/>
        <v/>
      </c>
      <c r="CS43" s="242" t="str">
        <f t="shared" si="38"/>
        <v/>
      </c>
      <c r="CT43" s="255"/>
      <c r="CU43" s="293" t="str">
        <f t="shared" si="39"/>
        <v>-</v>
      </c>
      <c r="CV43" s="294" t="str">
        <f t="shared" si="40"/>
        <v>-</v>
      </c>
      <c r="CW43" s="233" t="str">
        <f t="shared" si="41"/>
        <v>-</v>
      </c>
      <c r="CX43" s="295" t="str">
        <f t="shared" si="42"/>
        <v>-</v>
      </c>
      <c r="CY43" s="296" t="str">
        <f t="shared" si="43"/>
        <v>-</v>
      </c>
      <c r="CZ43" s="256"/>
      <c r="DA43" s="293" t="str">
        <f t="shared" si="44"/>
        <v>-</v>
      </c>
      <c r="DB43" s="293" t="str">
        <f t="shared" si="45"/>
        <v>-</v>
      </c>
      <c r="DC43" s="233" t="str">
        <f t="shared" si="46"/>
        <v>-</v>
      </c>
      <c r="DD43" s="295" t="str">
        <f t="shared" si="47"/>
        <v>-</v>
      </c>
      <c r="DE43" s="296" t="str">
        <f t="shared" si="48"/>
        <v>-</v>
      </c>
      <c r="DF43" s="297"/>
      <c r="DG43" s="295" t="b">
        <f t="shared" si="49"/>
        <v>0</v>
      </c>
      <c r="DH43" s="295" t="str">
        <f t="shared" si="50"/>
        <v>FALSE</v>
      </c>
      <c r="DI43" s="295" t="b">
        <f t="shared" si="51"/>
        <v>0</v>
      </c>
      <c r="DJ43" s="295">
        <f t="shared" si="52"/>
        <v>5</v>
      </c>
      <c r="DK43" s="295" t="str">
        <f t="shared" si="53"/>
        <v>FALSE</v>
      </c>
      <c r="DL43" s="295" t="str">
        <f t="shared" si="85"/>
        <v>FALSEFALSE</v>
      </c>
      <c r="DM43" s="295" t="str">
        <f t="shared" si="86"/>
        <v>FALSEFALSE</v>
      </c>
      <c r="DN43" s="295" t="str">
        <f t="shared" si="87"/>
        <v>FALSE5</v>
      </c>
      <c r="DO43" s="295">
        <f t="shared" si="54"/>
        <v>0</v>
      </c>
      <c r="DP43" s="295">
        <f t="shared" si="55"/>
        <v>0</v>
      </c>
      <c r="DQ43" s="295" t="str">
        <f t="shared" si="88"/>
        <v>00</v>
      </c>
      <c r="DR43" s="295" t="str">
        <f t="shared" si="89"/>
        <v>-</v>
      </c>
      <c r="DS43" s="295" t="str">
        <f t="shared" si="90"/>
        <v>-</v>
      </c>
      <c r="DT43" s="295" t="str">
        <f t="shared" si="91"/>
        <v>--</v>
      </c>
      <c r="DU43" s="225"/>
      <c r="DW43" s="451"/>
      <c r="DX43" s="451"/>
      <c r="DY43" s="451"/>
      <c r="EU43" s="65" t="str">
        <f t="shared" si="92"/>
        <v>CSC351</v>
      </c>
      <c r="EV43" s="65" t="str">
        <f>VLOOKUP(EU43,'ADDITIONAL CHECK'!$J$2:$AI$101,25,0)</f>
        <v>B</v>
      </c>
      <c r="EW43" s="65" t="str">
        <f>VLOOKUP(EU43,'ADDITIONAL CHECK'!$J$2:$AI$101,26,0)</f>
        <v/>
      </c>
      <c r="EX43" s="88" t="str">
        <f t="shared" si="93"/>
        <v>-</v>
      </c>
      <c r="EY43" s="309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11" customFormat="1" ht="14.1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92" t="str">
        <f t="shared" si="4"/>
        <v>-</v>
      </c>
      <c r="L44" s="292" t="str">
        <f t="shared" si="5"/>
        <v>-</v>
      </c>
      <c r="M44" s="292" t="str">
        <f t="shared" si="56"/>
        <v>-</v>
      </c>
      <c r="N44" s="292" t="str">
        <f t="shared" si="57"/>
        <v>-</v>
      </c>
      <c r="O44" s="292" t="str">
        <f t="shared" si="58"/>
        <v>-</v>
      </c>
      <c r="P44" s="292" t="str">
        <f t="shared" si="59"/>
        <v>-</v>
      </c>
      <c r="Q44" s="292" t="str">
        <f t="shared" si="60"/>
        <v>-</v>
      </c>
      <c r="R44" s="292" t="str">
        <f t="shared" si="61"/>
        <v>-</v>
      </c>
      <c r="S44" s="292" t="str">
        <f t="shared" si="6"/>
        <v>-</v>
      </c>
      <c r="T44" s="292" t="str">
        <f t="shared" si="62"/>
        <v>0</v>
      </c>
      <c r="U44" s="242" t="str">
        <f t="shared" si="63"/>
        <v/>
      </c>
      <c r="V44" s="242" t="str">
        <f t="shared" si="7"/>
        <v/>
      </c>
      <c r="W44" s="242" t="str">
        <f t="shared" si="64"/>
        <v/>
      </c>
      <c r="X44" s="242" t="str">
        <f t="shared" si="8"/>
        <v/>
      </c>
      <c r="Y44" s="255"/>
      <c r="Z44" s="293" t="str">
        <f t="shared" si="9"/>
        <v>-</v>
      </c>
      <c r="AA44" s="294" t="str">
        <f t="shared" si="10"/>
        <v>-</v>
      </c>
      <c r="AB44" s="233" t="str">
        <f t="shared" si="11"/>
        <v>-</v>
      </c>
      <c r="AC44" s="295" t="str">
        <f t="shared" si="12"/>
        <v>-</v>
      </c>
      <c r="AD44" s="296" t="str">
        <f t="shared" si="13"/>
        <v>-</v>
      </c>
      <c r="AE44" s="256"/>
      <c r="AF44" s="293" t="str">
        <f t="shared" si="14"/>
        <v>CSC361</v>
      </c>
      <c r="AG44" s="293">
        <f t="shared" si="15"/>
        <v>59.3</v>
      </c>
      <c r="AH44" s="233" t="str">
        <f t="shared" si="16"/>
        <v>B-</v>
      </c>
      <c r="AI44" s="295">
        <f t="shared" si="17"/>
        <v>8.1000000000000014</v>
      </c>
      <c r="AJ44" s="296">
        <f t="shared" si="18"/>
        <v>3</v>
      </c>
      <c r="AK44" s="297"/>
      <c r="AL44" s="295" t="b">
        <f t="shared" si="19"/>
        <v>0</v>
      </c>
      <c r="AM44" s="295" t="str">
        <f t="shared" si="20"/>
        <v>TRUE</v>
      </c>
      <c r="AN44" s="295" t="b">
        <f t="shared" si="21"/>
        <v>0</v>
      </c>
      <c r="AO44" s="295">
        <f t="shared" si="22"/>
        <v>5</v>
      </c>
      <c r="AP44" s="295" t="str">
        <f t="shared" si="23"/>
        <v>FALSE</v>
      </c>
      <c r="AQ44" s="295" t="str">
        <f t="shared" si="65"/>
        <v>TRUEFALSE</v>
      </c>
      <c r="AR44" s="295" t="str">
        <f t="shared" si="66"/>
        <v>FALSEFALSE</v>
      </c>
      <c r="AS44" s="295" t="str">
        <f t="shared" si="67"/>
        <v>FALSE5</v>
      </c>
      <c r="AT44" s="295">
        <f t="shared" si="24"/>
        <v>0</v>
      </c>
      <c r="AU44" s="295">
        <f t="shared" si="25"/>
        <v>0</v>
      </c>
      <c r="AV44" s="295" t="str">
        <f t="shared" si="68"/>
        <v>00</v>
      </c>
      <c r="AW44" s="295" t="str">
        <f t="shared" si="69"/>
        <v>ERROR</v>
      </c>
      <c r="AX44" s="295" t="str">
        <f t="shared" si="70"/>
        <v>-</v>
      </c>
      <c r="AY44" s="295" t="str">
        <f t="shared" si="71"/>
        <v>ERROR-</v>
      </c>
      <c r="AZ44" s="295" t="str">
        <f t="shared" si="72"/>
        <v>-</v>
      </c>
      <c r="BA44" s="298">
        <f>IFERROR(VLOOKUP(BG44,'ADDITIONAL CHECK'!$AU$2:$AV$101,2,0),$BA$1)</f>
        <v>1</v>
      </c>
      <c r="BB44" s="299" t="str">
        <f>VLOOKUP(BC44,'FINAL DMC'!$B$4:$I$134,8,0)</f>
        <v>-</v>
      </c>
      <c r="BC44" s="195">
        <v>22</v>
      </c>
      <c r="BD44" s="299">
        <f>VLOOKUP(BC44,'FINAL DMC'!$B$4:$I$134,7,0)</f>
        <v>62</v>
      </c>
      <c r="BE44" s="225"/>
      <c r="BF44" s="300" t="str">
        <f t="shared" si="135"/>
        <v/>
      </c>
      <c r="BG44" s="301" t="str">
        <f>VLOOKUP(BC44,'FINAL DMC'!$B$4:$F$497,2,0)</f>
        <v>CSC361</v>
      </c>
      <c r="BH44" s="301" t="str">
        <f>VLOOKUP(BC44,'FINAL DMC'!$B$4:$F$236,3,0)</f>
        <v>SOFTWARE ENGINEERING</v>
      </c>
      <c r="BI44" s="302">
        <f>VLOOKUP(BC44,'FINAL DMC'!$B$4:$F$276,4,0)</f>
        <v>3</v>
      </c>
      <c r="BJ44" s="302" t="str">
        <f t="shared" si="136"/>
        <v>B-</v>
      </c>
      <c r="BK44" s="302" t="str">
        <f t="shared" si="137"/>
        <v>-</v>
      </c>
      <c r="BL44" s="303">
        <f t="shared" si="138"/>
        <v>8.1000000000000014</v>
      </c>
      <c r="BM44" s="304" t="str">
        <f t="shared" si="29"/>
        <v>0</v>
      </c>
      <c r="BN44" s="304" t="str">
        <f t="shared" si="74"/>
        <v>0</v>
      </c>
      <c r="BO44" s="332" t="str">
        <f t="shared" si="133"/>
        <v>Overall Percentage of Marks</v>
      </c>
      <c r="BP44" s="313"/>
      <c r="BQ44" s="328"/>
      <c r="BR44" s="333"/>
      <c r="BS44" s="482">
        <f t="shared" si="134"/>
        <v>63.344186046511631</v>
      </c>
      <c r="BT44" s="482"/>
      <c r="BU44" s="482"/>
      <c r="BV44" s="483"/>
      <c r="BW44" s="337"/>
      <c r="BX44" s="346">
        <v>8</v>
      </c>
      <c r="BY44" s="297"/>
      <c r="BZ44" s="227" t="s">
        <v>56</v>
      </c>
      <c r="CA44" s="315"/>
      <c r="CB44" s="227" t="s">
        <v>56</v>
      </c>
      <c r="CC44" s="298">
        <f>IFERROR(VLOOKUP(BP44,'ADDITIONAL CHECK'!$AU$2:$AV$101,2,0),$BA$1)</f>
        <v>0</v>
      </c>
      <c r="CD44" s="295" t="str">
        <f t="shared" si="104"/>
        <v>-</v>
      </c>
      <c r="CE44" s="315"/>
      <c r="CF44" s="292" t="str">
        <f t="shared" si="34"/>
        <v>-</v>
      </c>
      <c r="CG44" s="292" t="str">
        <f t="shared" si="35"/>
        <v>-</v>
      </c>
      <c r="CH44" s="292" t="str">
        <f t="shared" si="76"/>
        <v>-</v>
      </c>
      <c r="CI44" s="292" t="str">
        <f t="shared" si="77"/>
        <v>-</v>
      </c>
      <c r="CJ44" s="292" t="str">
        <f t="shared" si="78"/>
        <v>-</v>
      </c>
      <c r="CK44" s="292" t="str">
        <f t="shared" si="79"/>
        <v>-</v>
      </c>
      <c r="CL44" s="292" t="str">
        <f t="shared" si="80"/>
        <v>-</v>
      </c>
      <c r="CM44" s="292" t="str">
        <f t="shared" si="81"/>
        <v>-</v>
      </c>
      <c r="CN44" s="292" t="str">
        <f t="shared" si="36"/>
        <v>-</v>
      </c>
      <c r="CO44" s="292" t="str">
        <f t="shared" si="82"/>
        <v>0</v>
      </c>
      <c r="CP44" s="242" t="str">
        <f t="shared" si="83"/>
        <v/>
      </c>
      <c r="CQ44" s="242" t="str">
        <f t="shared" si="37"/>
        <v/>
      </c>
      <c r="CR44" s="242" t="str">
        <f t="shared" si="84"/>
        <v/>
      </c>
      <c r="CS44" s="242" t="str">
        <f t="shared" si="38"/>
        <v/>
      </c>
      <c r="CT44" s="255"/>
      <c r="CU44" s="293" t="str">
        <f t="shared" si="39"/>
        <v>-</v>
      </c>
      <c r="CV44" s="294" t="str">
        <f t="shared" si="40"/>
        <v>-</v>
      </c>
      <c r="CW44" s="233" t="str">
        <f t="shared" si="41"/>
        <v>-</v>
      </c>
      <c r="CX44" s="295" t="str">
        <f t="shared" si="42"/>
        <v>-</v>
      </c>
      <c r="CY44" s="296" t="str">
        <f t="shared" si="43"/>
        <v>-</v>
      </c>
      <c r="CZ44" s="256"/>
      <c r="DA44" s="293" t="str">
        <f t="shared" si="44"/>
        <v>-</v>
      </c>
      <c r="DB44" s="293" t="str">
        <f t="shared" si="45"/>
        <v>-</v>
      </c>
      <c r="DC44" s="233" t="str">
        <f t="shared" si="46"/>
        <v>-</v>
      </c>
      <c r="DD44" s="295" t="str">
        <f t="shared" si="47"/>
        <v>-</v>
      </c>
      <c r="DE44" s="296" t="str">
        <f t="shared" si="48"/>
        <v>-</v>
      </c>
      <c r="DF44" s="297"/>
      <c r="DG44" s="295" t="b">
        <f t="shared" si="49"/>
        <v>0</v>
      </c>
      <c r="DH44" s="295" t="str">
        <f t="shared" si="50"/>
        <v>FALSE</v>
      </c>
      <c r="DI44" s="295" t="b">
        <f t="shared" si="51"/>
        <v>0</v>
      </c>
      <c r="DJ44" s="295">
        <f t="shared" si="52"/>
        <v>5</v>
      </c>
      <c r="DK44" s="295" t="str">
        <f t="shared" si="53"/>
        <v>FALSE</v>
      </c>
      <c r="DL44" s="295" t="str">
        <f t="shared" si="85"/>
        <v>FALSEFALSE</v>
      </c>
      <c r="DM44" s="295" t="str">
        <f t="shared" si="86"/>
        <v>FALSEFALSE</v>
      </c>
      <c r="DN44" s="295" t="str">
        <f t="shared" si="87"/>
        <v>FALSE5</v>
      </c>
      <c r="DO44" s="295">
        <f t="shared" si="54"/>
        <v>0</v>
      </c>
      <c r="DP44" s="295">
        <f t="shared" si="55"/>
        <v>0</v>
      </c>
      <c r="DQ44" s="295" t="str">
        <f t="shared" si="88"/>
        <v>00</v>
      </c>
      <c r="DR44" s="295" t="str">
        <f t="shared" si="89"/>
        <v>-</v>
      </c>
      <c r="DS44" s="295" t="str">
        <f t="shared" si="90"/>
        <v>-</v>
      </c>
      <c r="DT44" s="295" t="str">
        <f t="shared" si="91"/>
        <v>--</v>
      </c>
      <c r="DU44" s="225"/>
      <c r="EU44" s="65" t="str">
        <f t="shared" si="92"/>
        <v>CSC361</v>
      </c>
      <c r="EV44" s="65" t="str">
        <f>VLOOKUP(EU44,'ADDITIONAL CHECK'!$J$2:$AI$101,25,0)</f>
        <v>B-</v>
      </c>
      <c r="EW44" s="65" t="str">
        <f>VLOOKUP(EU44,'ADDITIONAL CHECK'!$J$2:$AI$101,26,0)</f>
        <v/>
      </c>
      <c r="EX44" s="88" t="str">
        <f t="shared" si="93"/>
        <v>-</v>
      </c>
      <c r="EY44" s="309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11" customFormat="1" ht="14.1" customHeight="1" x14ac:dyDescent="0.2">
      <c r="A45" s="256"/>
      <c r="B45" s="256"/>
      <c r="C45" s="316"/>
      <c r="D45" s="347"/>
      <c r="E45" s="348"/>
      <c r="F45" s="348"/>
      <c r="G45" s="348"/>
      <c r="H45" s="348"/>
      <c r="I45" s="348"/>
      <c r="J45" s="348"/>
      <c r="K45" s="292" t="str">
        <f t="shared" si="4"/>
        <v>-</v>
      </c>
      <c r="L45" s="292" t="str">
        <f t="shared" si="5"/>
        <v>-</v>
      </c>
      <c r="M45" s="292" t="str">
        <f t="shared" si="56"/>
        <v>-</v>
      </c>
      <c r="N45" s="292" t="str">
        <f t="shared" si="57"/>
        <v>-</v>
      </c>
      <c r="O45" s="292" t="str">
        <f t="shared" si="58"/>
        <v>-</v>
      </c>
      <c r="P45" s="292" t="str">
        <f t="shared" si="59"/>
        <v>-</v>
      </c>
      <c r="Q45" s="292" t="str">
        <f t="shared" si="60"/>
        <v>-</v>
      </c>
      <c r="R45" s="292" t="str">
        <f t="shared" si="61"/>
        <v>-</v>
      </c>
      <c r="S45" s="292" t="str">
        <f t="shared" si="6"/>
        <v>-</v>
      </c>
      <c r="T45" s="292" t="str">
        <f t="shared" si="62"/>
        <v>0</v>
      </c>
      <c r="U45" s="242" t="str">
        <f t="shared" si="63"/>
        <v/>
      </c>
      <c r="V45" s="242" t="str">
        <f t="shared" si="7"/>
        <v/>
      </c>
      <c r="W45" s="242" t="str">
        <f t="shared" si="64"/>
        <v/>
      </c>
      <c r="X45" s="242" t="str">
        <f t="shared" si="8"/>
        <v/>
      </c>
      <c r="Y45" s="255"/>
      <c r="Z45" s="293" t="str">
        <f t="shared" si="9"/>
        <v>-</v>
      </c>
      <c r="AA45" s="294" t="str">
        <f t="shared" si="10"/>
        <v>-</v>
      </c>
      <c r="AB45" s="233" t="str">
        <f t="shared" si="11"/>
        <v>-</v>
      </c>
      <c r="AC45" s="295" t="str">
        <f t="shared" si="12"/>
        <v>-</v>
      </c>
      <c r="AD45" s="296" t="str">
        <f t="shared" si="13"/>
        <v>-</v>
      </c>
      <c r="AE45" s="256"/>
      <c r="AF45" s="293" t="str">
        <f t="shared" si="14"/>
        <v>CSC373</v>
      </c>
      <c r="AG45" s="293">
        <f t="shared" si="15"/>
        <v>49</v>
      </c>
      <c r="AH45" s="233" t="str">
        <f t="shared" si="16"/>
        <v>C</v>
      </c>
      <c r="AI45" s="295">
        <f t="shared" si="17"/>
        <v>6</v>
      </c>
      <c r="AJ45" s="296">
        <f t="shared" si="18"/>
        <v>3</v>
      </c>
      <c r="AK45" s="297"/>
      <c r="AL45" s="295" t="b">
        <f t="shared" si="19"/>
        <v>0</v>
      </c>
      <c r="AM45" s="295" t="str">
        <f t="shared" si="20"/>
        <v>TRUE</v>
      </c>
      <c r="AN45" s="295" t="b">
        <f t="shared" si="21"/>
        <v>0</v>
      </c>
      <c r="AO45" s="295">
        <f t="shared" si="22"/>
        <v>5</v>
      </c>
      <c r="AP45" s="295" t="str">
        <f t="shared" si="23"/>
        <v>FALSE</v>
      </c>
      <c r="AQ45" s="295" t="str">
        <f t="shared" si="65"/>
        <v>TRUEFALSE</v>
      </c>
      <c r="AR45" s="295" t="str">
        <f t="shared" si="66"/>
        <v>FALSEFALSE</v>
      </c>
      <c r="AS45" s="295" t="str">
        <f t="shared" si="67"/>
        <v>FALSE5</v>
      </c>
      <c r="AT45" s="295">
        <f t="shared" si="24"/>
        <v>0</v>
      </c>
      <c r="AU45" s="295">
        <f t="shared" si="25"/>
        <v>0</v>
      </c>
      <c r="AV45" s="295" t="str">
        <f t="shared" si="68"/>
        <v>00</v>
      </c>
      <c r="AW45" s="295" t="str">
        <f t="shared" si="69"/>
        <v>ERROR</v>
      </c>
      <c r="AX45" s="295" t="str">
        <f t="shared" si="70"/>
        <v>-</v>
      </c>
      <c r="AY45" s="295" t="str">
        <f t="shared" si="71"/>
        <v>ERROR-</v>
      </c>
      <c r="AZ45" s="295" t="str">
        <f t="shared" si="72"/>
        <v>-</v>
      </c>
      <c r="BA45" s="298">
        <f>IFERROR(VLOOKUP(BG45,'ADDITIONAL CHECK'!$AU$2:$AV$101,2,0),$BA$1)</f>
        <v>1</v>
      </c>
      <c r="BB45" s="299" t="str">
        <f>VLOOKUP(BC45,'FINAL DMC'!$B$4:$I$134,8,0)</f>
        <v>-</v>
      </c>
      <c r="BC45" s="195">
        <v>23</v>
      </c>
      <c r="BD45" s="299">
        <f>VLOOKUP(BC45,'FINAL DMC'!$B$4:$I$134,7,0)</f>
        <v>63</v>
      </c>
      <c r="BE45" s="225"/>
      <c r="BF45" s="300" t="str">
        <f t="shared" si="135"/>
        <v/>
      </c>
      <c r="BG45" s="301" t="str">
        <f>VLOOKUP(BC45,'FINAL DMC'!$B$4:$F$497,2,0)</f>
        <v>CSC373</v>
      </c>
      <c r="BH45" s="301" t="str">
        <f>VLOOKUP(BC45,'FINAL DMC'!$B$4:$F$236,3,0)</f>
        <v>COMPILER CONSTRUCTION</v>
      </c>
      <c r="BI45" s="302">
        <f>VLOOKUP(BC45,'FINAL DMC'!$B$4:$F$276,4,0)</f>
        <v>3</v>
      </c>
      <c r="BJ45" s="302" t="str">
        <f t="shared" si="136"/>
        <v>C</v>
      </c>
      <c r="BK45" s="302" t="str">
        <f t="shared" si="137"/>
        <v>-</v>
      </c>
      <c r="BL45" s="303">
        <f t="shared" si="138"/>
        <v>6</v>
      </c>
      <c r="BM45" s="304" t="str">
        <f t="shared" si="29"/>
        <v>0</v>
      </c>
      <c r="BN45" s="304" t="str">
        <f t="shared" si="74"/>
        <v>0</v>
      </c>
      <c r="BO45" s="332" t="str">
        <f t="shared" si="133"/>
        <v>Conversion of CGPA into Percentage</v>
      </c>
      <c r="BP45" s="313"/>
      <c r="BQ45" s="328"/>
      <c r="BR45" s="333"/>
      <c r="BS45" s="482">
        <f t="shared" si="134"/>
        <v>69.684684684684683</v>
      </c>
      <c r="BT45" s="482"/>
      <c r="BU45" s="482"/>
      <c r="BV45" s="483"/>
      <c r="BW45" s="349"/>
      <c r="BX45" s="334">
        <v>9</v>
      </c>
      <c r="BY45" s="297"/>
      <c r="BZ45" s="227" t="s">
        <v>56</v>
      </c>
      <c r="CA45" s="348"/>
      <c r="CB45" s="227" t="s">
        <v>56</v>
      </c>
      <c r="CC45" s="298">
        <f>IFERROR(VLOOKUP(BP45,'ADDITIONAL CHECK'!$AU$2:$AV$101,2,0),$BA$1)</f>
        <v>0</v>
      </c>
      <c r="CD45" s="295" t="str">
        <f t="shared" si="104"/>
        <v>-</v>
      </c>
      <c r="CE45" s="348"/>
      <c r="CF45" s="292" t="str">
        <f t="shared" si="34"/>
        <v>-</v>
      </c>
      <c r="CG45" s="292" t="str">
        <f t="shared" si="35"/>
        <v>-</v>
      </c>
      <c r="CH45" s="292" t="str">
        <f t="shared" si="76"/>
        <v>-</v>
      </c>
      <c r="CI45" s="292" t="str">
        <f t="shared" si="77"/>
        <v>-</v>
      </c>
      <c r="CJ45" s="292" t="str">
        <f t="shared" si="78"/>
        <v>-</v>
      </c>
      <c r="CK45" s="292" t="str">
        <f t="shared" si="79"/>
        <v>-</v>
      </c>
      <c r="CL45" s="292" t="str">
        <f t="shared" si="80"/>
        <v>-</v>
      </c>
      <c r="CM45" s="292" t="str">
        <f t="shared" si="81"/>
        <v>-</v>
      </c>
      <c r="CN45" s="292" t="str">
        <f t="shared" si="36"/>
        <v>-</v>
      </c>
      <c r="CO45" s="292" t="str">
        <f t="shared" si="82"/>
        <v>0</v>
      </c>
      <c r="CP45" s="242" t="str">
        <f t="shared" si="83"/>
        <v/>
      </c>
      <c r="CQ45" s="242" t="str">
        <f t="shared" si="37"/>
        <v/>
      </c>
      <c r="CR45" s="242" t="str">
        <f t="shared" si="84"/>
        <v/>
      </c>
      <c r="CS45" s="242" t="str">
        <f t="shared" si="38"/>
        <v/>
      </c>
      <c r="CT45" s="255"/>
      <c r="CU45" s="293" t="str">
        <f t="shared" si="39"/>
        <v>-</v>
      </c>
      <c r="CV45" s="294" t="str">
        <f t="shared" si="40"/>
        <v>-</v>
      </c>
      <c r="CW45" s="233" t="str">
        <f t="shared" si="41"/>
        <v>-</v>
      </c>
      <c r="CX45" s="295" t="str">
        <f t="shared" si="42"/>
        <v>-</v>
      </c>
      <c r="CY45" s="296" t="str">
        <f t="shared" si="43"/>
        <v>-</v>
      </c>
      <c r="CZ45" s="256"/>
      <c r="DA45" s="293" t="str">
        <f t="shared" si="44"/>
        <v>-</v>
      </c>
      <c r="DB45" s="293" t="str">
        <f t="shared" si="45"/>
        <v>-</v>
      </c>
      <c r="DC45" s="233" t="str">
        <f t="shared" si="46"/>
        <v>-</v>
      </c>
      <c r="DD45" s="295" t="str">
        <f t="shared" si="47"/>
        <v>-</v>
      </c>
      <c r="DE45" s="296" t="str">
        <f t="shared" si="48"/>
        <v>-</v>
      </c>
      <c r="DF45" s="297"/>
      <c r="DG45" s="295" t="b">
        <f t="shared" si="49"/>
        <v>0</v>
      </c>
      <c r="DH45" s="295" t="str">
        <f t="shared" si="50"/>
        <v>FALSE</v>
      </c>
      <c r="DI45" s="295" t="b">
        <f t="shared" si="51"/>
        <v>0</v>
      </c>
      <c r="DJ45" s="295">
        <f t="shared" si="52"/>
        <v>5</v>
      </c>
      <c r="DK45" s="295" t="str">
        <f t="shared" si="53"/>
        <v>FALSE</v>
      </c>
      <c r="DL45" s="295" t="str">
        <f t="shared" si="85"/>
        <v>FALSEFALSE</v>
      </c>
      <c r="DM45" s="295" t="str">
        <f t="shared" si="86"/>
        <v>FALSEFALSE</v>
      </c>
      <c r="DN45" s="295" t="str">
        <f t="shared" si="87"/>
        <v>FALSE5</v>
      </c>
      <c r="DO45" s="295">
        <f t="shared" si="54"/>
        <v>0</v>
      </c>
      <c r="DP45" s="295">
        <f t="shared" si="55"/>
        <v>0</v>
      </c>
      <c r="DQ45" s="295" t="str">
        <f t="shared" si="88"/>
        <v>00</v>
      </c>
      <c r="DR45" s="295" t="str">
        <f t="shared" si="89"/>
        <v>-</v>
      </c>
      <c r="DS45" s="295" t="str">
        <f t="shared" si="90"/>
        <v>-</v>
      </c>
      <c r="DT45" s="295" t="str">
        <f t="shared" si="91"/>
        <v>--</v>
      </c>
      <c r="DU45" s="225"/>
      <c r="EU45" s="65" t="str">
        <f t="shared" si="92"/>
        <v>CSC373</v>
      </c>
      <c r="EV45" s="65" t="str">
        <f>VLOOKUP(EU45,'ADDITIONAL CHECK'!$J$2:$AI$101,25,0)</f>
        <v>C</v>
      </c>
      <c r="EW45" s="65" t="str">
        <f>VLOOKUP(EU45,'ADDITIONAL CHECK'!$J$2:$AI$101,26,0)</f>
        <v/>
      </c>
      <c r="EX45" s="88" t="str">
        <f t="shared" si="93"/>
        <v>-</v>
      </c>
      <c r="EY45" s="309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11" customFormat="1" ht="14.1" customHeight="1" x14ac:dyDescent="0.2">
      <c r="A46" s="256"/>
      <c r="B46" s="256"/>
      <c r="C46" s="316"/>
      <c r="D46" s="347"/>
      <c r="E46" s="348"/>
      <c r="F46" s="348"/>
      <c r="G46" s="348"/>
      <c r="H46" s="348"/>
      <c r="I46" s="348"/>
      <c r="J46" s="348"/>
      <c r="K46" s="292" t="str">
        <f t="shared" si="4"/>
        <v>-</v>
      </c>
      <c r="L46" s="292" t="str">
        <f t="shared" si="5"/>
        <v>-</v>
      </c>
      <c r="M46" s="292" t="str">
        <f t="shared" si="56"/>
        <v>-</v>
      </c>
      <c r="N46" s="292" t="str">
        <f t="shared" si="57"/>
        <v>-</v>
      </c>
      <c r="O46" s="292" t="str">
        <f t="shared" si="58"/>
        <v>-</v>
      </c>
      <c r="P46" s="292" t="str">
        <f t="shared" si="59"/>
        <v>-</v>
      </c>
      <c r="Q46" s="292" t="str">
        <f t="shared" si="60"/>
        <v>-</v>
      </c>
      <c r="R46" s="292" t="str">
        <f t="shared" si="61"/>
        <v>-</v>
      </c>
      <c r="S46" s="292" t="str">
        <f t="shared" si="6"/>
        <v>-</v>
      </c>
      <c r="T46" s="292" t="str">
        <f t="shared" si="62"/>
        <v>0</v>
      </c>
      <c r="U46" s="242" t="str">
        <f t="shared" si="63"/>
        <v>F</v>
      </c>
      <c r="V46" s="242" t="str">
        <f t="shared" si="7"/>
        <v/>
      </c>
      <c r="W46" s="242" t="str">
        <f t="shared" si="64"/>
        <v/>
      </c>
      <c r="X46" s="242" t="str">
        <f t="shared" si="8"/>
        <v>F</v>
      </c>
      <c r="Y46" s="255"/>
      <c r="Z46" s="293" t="str">
        <f t="shared" si="9"/>
        <v>MATH115</v>
      </c>
      <c r="AA46" s="294">
        <f t="shared" si="10"/>
        <v>47.5</v>
      </c>
      <c r="AB46" s="233" t="str">
        <f t="shared" si="11"/>
        <v>C</v>
      </c>
      <c r="AC46" s="295">
        <f t="shared" si="12"/>
        <v>6</v>
      </c>
      <c r="AD46" s="296">
        <f t="shared" si="13"/>
        <v>3</v>
      </c>
      <c r="AE46" s="256"/>
      <c r="AF46" s="293" t="str">
        <f t="shared" si="14"/>
        <v>MATH115</v>
      </c>
      <c r="AG46" s="293">
        <f t="shared" si="15"/>
        <v>33.5</v>
      </c>
      <c r="AH46" s="233" t="str">
        <f t="shared" si="16"/>
        <v>F</v>
      </c>
      <c r="AI46" s="295">
        <f t="shared" si="17"/>
        <v>0</v>
      </c>
      <c r="AJ46" s="296">
        <f t="shared" si="18"/>
        <v>3</v>
      </c>
      <c r="AK46" s="297"/>
      <c r="AL46" s="295">
        <f t="shared" si="19"/>
        <v>0</v>
      </c>
      <c r="AM46" s="295" t="str">
        <f t="shared" si="20"/>
        <v>TRUE</v>
      </c>
      <c r="AN46" s="295" t="b">
        <f t="shared" si="21"/>
        <v>0</v>
      </c>
      <c r="AO46" s="295" t="b">
        <f t="shared" si="22"/>
        <v>0</v>
      </c>
      <c r="AP46" s="295" t="str">
        <f t="shared" si="23"/>
        <v>TRUE</v>
      </c>
      <c r="AQ46" s="295" t="str">
        <f t="shared" si="65"/>
        <v>TRUETRUE</v>
      </c>
      <c r="AR46" s="295" t="str">
        <f t="shared" si="66"/>
        <v>0FALSE</v>
      </c>
      <c r="AS46" s="295" t="str">
        <f t="shared" si="67"/>
        <v>0FALSE</v>
      </c>
      <c r="AT46" s="295">
        <f t="shared" si="24"/>
        <v>0</v>
      </c>
      <c r="AU46" s="295">
        <f t="shared" si="25"/>
        <v>2</v>
      </c>
      <c r="AV46" s="295" t="str">
        <f t="shared" si="68"/>
        <v>02</v>
      </c>
      <c r="AW46" s="295" t="str">
        <f t="shared" si="69"/>
        <v>-</v>
      </c>
      <c r="AX46" s="295" t="str">
        <f t="shared" si="70"/>
        <v>ERROR</v>
      </c>
      <c r="AY46" s="295" t="str">
        <f t="shared" si="71"/>
        <v>-ERROR</v>
      </c>
      <c r="AZ46" s="295" t="str">
        <f t="shared" si="72"/>
        <v>-</v>
      </c>
      <c r="BA46" s="298">
        <f>IFERROR(VLOOKUP(BG46,'ADDITIONAL CHECK'!$AU$2:$AV$101,2,0),$BA$1)</f>
        <v>2</v>
      </c>
      <c r="BB46" s="299">
        <f>VLOOKUP(BC46,'FINAL DMC'!$B$4:$I$134,8,0)</f>
        <v>112</v>
      </c>
      <c r="BC46" s="195">
        <v>24</v>
      </c>
      <c r="BD46" s="299">
        <f>VLOOKUP(BC46,'FINAL DMC'!$B$4:$I$134,7,0)</f>
        <v>65</v>
      </c>
      <c r="BE46" s="225"/>
      <c r="BF46" s="300" t="str">
        <f t="shared" si="135"/>
        <v>*</v>
      </c>
      <c r="BG46" s="301" t="str">
        <f>VLOOKUP(BC46,'FINAL DMC'!$B$4:$F$497,2,0)</f>
        <v>MATH115</v>
      </c>
      <c r="BH46" s="301" t="str">
        <f>VLOOKUP(BC46,'FINAL DMC'!$B$4:$F$236,3,0)</f>
        <v>MULTIVARIATE CALCULUS</v>
      </c>
      <c r="BI46" s="302">
        <f>VLOOKUP(BC46,'FINAL DMC'!$B$4:$F$276,4,0)</f>
        <v>3</v>
      </c>
      <c r="BJ46" s="302" t="str">
        <f t="shared" si="136"/>
        <v>F</v>
      </c>
      <c r="BK46" s="302" t="str">
        <f t="shared" si="137"/>
        <v>C</v>
      </c>
      <c r="BL46" s="303">
        <f t="shared" si="138"/>
        <v>6</v>
      </c>
      <c r="BM46" s="304" t="str">
        <f t="shared" si="29"/>
        <v>0</v>
      </c>
      <c r="BN46" s="304" t="str">
        <f t="shared" si="74"/>
        <v>0</v>
      </c>
      <c r="BO46" s="332" t="str">
        <f t="shared" si="133"/>
        <v>Date of Print</v>
      </c>
      <c r="BP46" s="313"/>
      <c r="BQ46" s="328"/>
      <c r="BR46" s="333"/>
      <c r="BS46" s="484" t="str">
        <f t="shared" si="134"/>
        <v>16 September 2024</v>
      </c>
      <c r="BT46" s="484"/>
      <c r="BU46" s="484"/>
      <c r="BV46" s="485"/>
      <c r="BW46" s="349"/>
      <c r="BX46" s="334">
        <v>10</v>
      </c>
      <c r="BY46" s="297"/>
      <c r="BZ46" s="227" t="s">
        <v>56</v>
      </c>
      <c r="CA46" s="348"/>
      <c r="CB46" s="227" t="s">
        <v>56</v>
      </c>
      <c r="CC46" s="298">
        <f>IFERROR(VLOOKUP(BP46,'ADDITIONAL CHECK'!$AU$2:$AV$101,2,0),$BA$1)</f>
        <v>0</v>
      </c>
      <c r="CD46" s="295" t="str">
        <f t="shared" si="104"/>
        <v>-</v>
      </c>
      <c r="CE46" s="348"/>
      <c r="CF46" s="292" t="str">
        <f t="shared" si="34"/>
        <v>-</v>
      </c>
      <c r="CG46" s="292" t="str">
        <f t="shared" si="35"/>
        <v>-</v>
      </c>
      <c r="CH46" s="292" t="str">
        <f t="shared" si="76"/>
        <v>-</v>
      </c>
      <c r="CI46" s="292" t="str">
        <f t="shared" si="77"/>
        <v>-</v>
      </c>
      <c r="CJ46" s="292" t="str">
        <f t="shared" si="78"/>
        <v>-</v>
      </c>
      <c r="CK46" s="292" t="str">
        <f t="shared" si="79"/>
        <v>-</v>
      </c>
      <c r="CL46" s="292" t="str">
        <f t="shared" si="80"/>
        <v>-</v>
      </c>
      <c r="CM46" s="292" t="str">
        <f t="shared" si="81"/>
        <v>-</v>
      </c>
      <c r="CN46" s="292" t="str">
        <f t="shared" si="36"/>
        <v>-</v>
      </c>
      <c r="CO46" s="292" t="str">
        <f t="shared" si="82"/>
        <v>0</v>
      </c>
      <c r="CP46" s="242" t="str">
        <f t="shared" si="83"/>
        <v/>
      </c>
      <c r="CQ46" s="242" t="str">
        <f t="shared" si="37"/>
        <v/>
      </c>
      <c r="CR46" s="242" t="str">
        <f t="shared" si="84"/>
        <v/>
      </c>
      <c r="CS46" s="242" t="str">
        <f t="shared" si="38"/>
        <v/>
      </c>
      <c r="CT46" s="255"/>
      <c r="CU46" s="293" t="str">
        <f t="shared" si="39"/>
        <v>-</v>
      </c>
      <c r="CV46" s="294" t="str">
        <f t="shared" si="40"/>
        <v>-</v>
      </c>
      <c r="CW46" s="233" t="str">
        <f t="shared" si="41"/>
        <v>-</v>
      </c>
      <c r="CX46" s="295" t="str">
        <f t="shared" si="42"/>
        <v>-</v>
      </c>
      <c r="CY46" s="296" t="str">
        <f t="shared" si="43"/>
        <v>-</v>
      </c>
      <c r="CZ46" s="256"/>
      <c r="DA46" s="293" t="str">
        <f t="shared" si="44"/>
        <v>-</v>
      </c>
      <c r="DB46" s="293" t="str">
        <f t="shared" si="45"/>
        <v>-</v>
      </c>
      <c r="DC46" s="233" t="str">
        <f t="shared" si="46"/>
        <v>-</v>
      </c>
      <c r="DD46" s="295" t="str">
        <f t="shared" si="47"/>
        <v>-</v>
      </c>
      <c r="DE46" s="296" t="str">
        <f t="shared" si="48"/>
        <v>-</v>
      </c>
      <c r="DF46" s="297"/>
      <c r="DG46" s="295" t="b">
        <f t="shared" si="49"/>
        <v>0</v>
      </c>
      <c r="DH46" s="295" t="str">
        <f t="shared" si="50"/>
        <v>FALSE</v>
      </c>
      <c r="DI46" s="295" t="b">
        <f t="shared" si="51"/>
        <v>0</v>
      </c>
      <c r="DJ46" s="295">
        <f t="shared" si="52"/>
        <v>5</v>
      </c>
      <c r="DK46" s="295" t="str">
        <f t="shared" si="53"/>
        <v>FALSE</v>
      </c>
      <c r="DL46" s="295" t="str">
        <f t="shared" si="85"/>
        <v>FALSEFALSE</v>
      </c>
      <c r="DM46" s="295" t="str">
        <f t="shared" si="86"/>
        <v>FALSEFALSE</v>
      </c>
      <c r="DN46" s="295" t="str">
        <f t="shared" si="87"/>
        <v>FALSE5</v>
      </c>
      <c r="DO46" s="295">
        <f t="shared" si="54"/>
        <v>0</v>
      </c>
      <c r="DP46" s="295">
        <f t="shared" si="55"/>
        <v>0</v>
      </c>
      <c r="DQ46" s="295" t="str">
        <f t="shared" si="88"/>
        <v>00</v>
      </c>
      <c r="DR46" s="295" t="str">
        <f t="shared" si="89"/>
        <v>-</v>
      </c>
      <c r="DS46" s="295" t="str">
        <f t="shared" si="90"/>
        <v>-</v>
      </c>
      <c r="DT46" s="295" t="str">
        <f t="shared" si="91"/>
        <v>--</v>
      </c>
      <c r="DU46" s="225"/>
      <c r="EU46" s="65" t="str">
        <f t="shared" si="92"/>
        <v>MATH115</v>
      </c>
      <c r="EV46" s="65" t="str">
        <f>VLOOKUP(EU46,'ADDITIONAL CHECK'!$J$2:$AI$101,25,0)</f>
        <v>F</v>
      </c>
      <c r="EW46" s="65" t="str">
        <f>VLOOKUP(EU46,'ADDITIONAL CHECK'!$J$2:$AI$101,26,0)</f>
        <v>C</v>
      </c>
      <c r="EX46" s="88" t="str">
        <f t="shared" si="93"/>
        <v>C</v>
      </c>
      <c r="EY46" s="309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11" customFormat="1" ht="14.1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92" t="str">
        <f t="shared" si="4"/>
        <v>-</v>
      </c>
      <c r="L47" s="292" t="str">
        <f t="shared" si="5"/>
        <v>-</v>
      </c>
      <c r="M47" s="292" t="str">
        <f t="shared" si="56"/>
        <v>-</v>
      </c>
      <c r="N47" s="292" t="str">
        <f t="shared" si="57"/>
        <v>-</v>
      </c>
      <c r="O47" s="292" t="str">
        <f t="shared" si="58"/>
        <v>-</v>
      </c>
      <c r="P47" s="292" t="str">
        <f t="shared" si="59"/>
        <v>-</v>
      </c>
      <c r="Q47" s="292" t="str">
        <f t="shared" si="60"/>
        <v>-</v>
      </c>
      <c r="R47" s="292" t="str">
        <f t="shared" si="61"/>
        <v>-</v>
      </c>
      <c r="S47" s="292" t="str">
        <f t="shared" si="6"/>
        <v>-</v>
      </c>
      <c r="T47" s="292" t="str">
        <f t="shared" si="62"/>
        <v>0</v>
      </c>
      <c r="U47" s="242" t="str">
        <f t="shared" si="63"/>
        <v/>
      </c>
      <c r="V47" s="242" t="str">
        <f t="shared" si="7"/>
        <v/>
      </c>
      <c r="W47" s="242" t="str">
        <f t="shared" si="64"/>
        <v/>
      </c>
      <c r="X47" s="242" t="str">
        <f t="shared" si="8"/>
        <v/>
      </c>
      <c r="Y47" s="255"/>
      <c r="Z47" s="293" t="str">
        <f t="shared" si="9"/>
        <v>-</v>
      </c>
      <c r="AA47" s="294" t="str">
        <f t="shared" si="10"/>
        <v>-</v>
      </c>
      <c r="AB47" s="233" t="str">
        <f t="shared" si="11"/>
        <v>-</v>
      </c>
      <c r="AC47" s="295" t="str">
        <f t="shared" si="12"/>
        <v>-</v>
      </c>
      <c r="AD47" s="296" t="str">
        <f t="shared" si="13"/>
        <v>-</v>
      </c>
      <c r="AE47" s="256"/>
      <c r="AF47" s="293" t="str">
        <f t="shared" si="14"/>
        <v>ENG116</v>
      </c>
      <c r="AG47" s="293">
        <f t="shared" si="15"/>
        <v>57</v>
      </c>
      <c r="AH47" s="233" t="str">
        <f t="shared" si="16"/>
        <v>C+</v>
      </c>
      <c r="AI47" s="295">
        <f t="shared" si="17"/>
        <v>6.8999999999999995</v>
      </c>
      <c r="AJ47" s="296">
        <f t="shared" si="18"/>
        <v>3</v>
      </c>
      <c r="AK47" s="297"/>
      <c r="AL47" s="295" t="b">
        <f t="shared" si="19"/>
        <v>0</v>
      </c>
      <c r="AM47" s="295" t="str">
        <f t="shared" si="20"/>
        <v>TRUE</v>
      </c>
      <c r="AN47" s="295" t="b">
        <f t="shared" si="21"/>
        <v>0</v>
      </c>
      <c r="AO47" s="295">
        <f t="shared" si="22"/>
        <v>5</v>
      </c>
      <c r="AP47" s="295" t="str">
        <f t="shared" si="23"/>
        <v>FALSE</v>
      </c>
      <c r="AQ47" s="295" t="str">
        <f t="shared" si="65"/>
        <v>TRUEFALSE</v>
      </c>
      <c r="AR47" s="295" t="str">
        <f t="shared" si="66"/>
        <v>FALSEFALSE</v>
      </c>
      <c r="AS47" s="295" t="str">
        <f t="shared" si="67"/>
        <v>FALSE5</v>
      </c>
      <c r="AT47" s="295">
        <f t="shared" si="24"/>
        <v>0</v>
      </c>
      <c r="AU47" s="295">
        <f t="shared" si="25"/>
        <v>0</v>
      </c>
      <c r="AV47" s="295" t="str">
        <f t="shared" si="68"/>
        <v>00</v>
      </c>
      <c r="AW47" s="295" t="str">
        <f t="shared" si="69"/>
        <v>ERROR</v>
      </c>
      <c r="AX47" s="295" t="str">
        <f t="shared" si="70"/>
        <v>-</v>
      </c>
      <c r="AY47" s="295" t="str">
        <f t="shared" si="71"/>
        <v>ERROR-</v>
      </c>
      <c r="AZ47" s="295" t="str">
        <f t="shared" si="72"/>
        <v>-</v>
      </c>
      <c r="BA47" s="298">
        <f>IFERROR(VLOOKUP(BG47,'ADDITIONAL CHECK'!$AU$2:$AV$101,2,0),$BA$1)</f>
        <v>1</v>
      </c>
      <c r="BB47" s="299" t="str">
        <f>VLOOKUP(BC47,'FINAL DMC'!$B$4:$I$134,8,0)</f>
        <v>-</v>
      </c>
      <c r="BC47" s="195">
        <v>25</v>
      </c>
      <c r="BD47" s="299">
        <f>VLOOKUP(BC47,'FINAL DMC'!$B$4:$I$134,7,0)</f>
        <v>64</v>
      </c>
      <c r="BE47" s="225"/>
      <c r="BF47" s="300" t="str">
        <f t="shared" si="135"/>
        <v/>
      </c>
      <c r="BG47" s="301" t="str">
        <f>VLOOKUP(BC47,'FINAL DMC'!$B$4:$F$497,2,0)</f>
        <v>ENG116</v>
      </c>
      <c r="BH47" s="301" t="str">
        <f>VLOOKUP(BC47,'FINAL DMC'!$B$4:$F$236,3,0)</f>
        <v>TECHNICAL AND BUSINESS WRITING</v>
      </c>
      <c r="BI47" s="302">
        <f>VLOOKUP(BC47,'FINAL DMC'!$B$4:$F$276,4,0)</f>
        <v>3</v>
      </c>
      <c r="BJ47" s="302" t="str">
        <f t="shared" si="136"/>
        <v>C+</v>
      </c>
      <c r="BK47" s="302" t="str">
        <f t="shared" si="137"/>
        <v>-</v>
      </c>
      <c r="BL47" s="303">
        <f t="shared" si="138"/>
        <v>6.8999999999999995</v>
      </c>
      <c r="BM47" s="304" t="str">
        <f t="shared" si="29"/>
        <v>0</v>
      </c>
      <c r="BN47" s="304" t="str">
        <f t="shared" si="74"/>
        <v>0</v>
      </c>
      <c r="BO47" s="332" t="str">
        <f t="shared" si="133"/>
        <v>Campus</v>
      </c>
      <c r="BP47" s="313"/>
      <c r="BQ47" s="328"/>
      <c r="BR47" s="333"/>
      <c r="BS47" s="484" t="str">
        <f t="shared" si="134"/>
        <v>LGU Main Campus</v>
      </c>
      <c r="BT47" s="484"/>
      <c r="BU47" s="484"/>
      <c r="BV47" s="485"/>
      <c r="BW47" s="337"/>
      <c r="BX47" s="346">
        <v>11</v>
      </c>
      <c r="BY47" s="297"/>
      <c r="BZ47" s="227" t="s">
        <v>56</v>
      </c>
      <c r="CA47" s="315"/>
      <c r="CB47" s="227" t="s">
        <v>56</v>
      </c>
      <c r="CC47" s="298">
        <f>IFERROR(VLOOKUP(BP47,'ADDITIONAL CHECK'!$AU$2:$AV$101,2,0),$BA$1)</f>
        <v>0</v>
      </c>
      <c r="CD47" s="295" t="str">
        <f t="shared" si="104"/>
        <v>-</v>
      </c>
      <c r="CE47" s="315"/>
      <c r="CF47" s="292" t="str">
        <f t="shared" si="34"/>
        <v>-</v>
      </c>
      <c r="CG47" s="292" t="str">
        <f t="shared" si="35"/>
        <v>-</v>
      </c>
      <c r="CH47" s="292" t="str">
        <f t="shared" si="76"/>
        <v>-</v>
      </c>
      <c r="CI47" s="292" t="str">
        <f t="shared" si="77"/>
        <v>-</v>
      </c>
      <c r="CJ47" s="292" t="str">
        <f t="shared" si="78"/>
        <v>-</v>
      </c>
      <c r="CK47" s="292" t="str">
        <f t="shared" si="79"/>
        <v>-</v>
      </c>
      <c r="CL47" s="292" t="str">
        <f t="shared" si="80"/>
        <v>-</v>
      </c>
      <c r="CM47" s="292" t="str">
        <f t="shared" si="81"/>
        <v>-</v>
      </c>
      <c r="CN47" s="292" t="str">
        <f t="shared" si="36"/>
        <v>-</v>
      </c>
      <c r="CO47" s="292" t="str">
        <f t="shared" si="82"/>
        <v>0</v>
      </c>
      <c r="CP47" s="242" t="str">
        <f t="shared" si="83"/>
        <v/>
      </c>
      <c r="CQ47" s="242" t="str">
        <f t="shared" si="37"/>
        <v/>
      </c>
      <c r="CR47" s="242" t="str">
        <f t="shared" si="84"/>
        <v/>
      </c>
      <c r="CS47" s="242" t="str">
        <f t="shared" si="38"/>
        <v/>
      </c>
      <c r="CT47" s="255"/>
      <c r="CU47" s="293" t="str">
        <f t="shared" si="39"/>
        <v>-</v>
      </c>
      <c r="CV47" s="294" t="str">
        <f t="shared" si="40"/>
        <v>-</v>
      </c>
      <c r="CW47" s="233" t="str">
        <f t="shared" si="41"/>
        <v>-</v>
      </c>
      <c r="CX47" s="295" t="str">
        <f t="shared" si="42"/>
        <v>-</v>
      </c>
      <c r="CY47" s="296" t="str">
        <f t="shared" si="43"/>
        <v>-</v>
      </c>
      <c r="CZ47" s="256"/>
      <c r="DA47" s="293" t="str">
        <f t="shared" si="44"/>
        <v>-</v>
      </c>
      <c r="DB47" s="293" t="str">
        <f t="shared" si="45"/>
        <v>-</v>
      </c>
      <c r="DC47" s="233" t="str">
        <f t="shared" si="46"/>
        <v>-</v>
      </c>
      <c r="DD47" s="295" t="str">
        <f t="shared" si="47"/>
        <v>-</v>
      </c>
      <c r="DE47" s="296" t="str">
        <f t="shared" si="48"/>
        <v>-</v>
      </c>
      <c r="DF47" s="297"/>
      <c r="DG47" s="295" t="b">
        <f t="shared" si="49"/>
        <v>0</v>
      </c>
      <c r="DH47" s="295" t="str">
        <f t="shared" si="50"/>
        <v>FALSE</v>
      </c>
      <c r="DI47" s="295" t="b">
        <f t="shared" si="51"/>
        <v>0</v>
      </c>
      <c r="DJ47" s="295">
        <f t="shared" si="52"/>
        <v>5</v>
      </c>
      <c r="DK47" s="295" t="str">
        <f t="shared" si="53"/>
        <v>FALSE</v>
      </c>
      <c r="DL47" s="295" t="str">
        <f t="shared" si="85"/>
        <v>FALSEFALSE</v>
      </c>
      <c r="DM47" s="295" t="str">
        <f t="shared" si="86"/>
        <v>FALSEFALSE</v>
      </c>
      <c r="DN47" s="295" t="str">
        <f t="shared" si="87"/>
        <v>FALSE5</v>
      </c>
      <c r="DO47" s="295">
        <f t="shared" si="54"/>
        <v>0</v>
      </c>
      <c r="DP47" s="295">
        <f t="shared" si="55"/>
        <v>0</v>
      </c>
      <c r="DQ47" s="295" t="str">
        <f t="shared" si="88"/>
        <v>00</v>
      </c>
      <c r="DR47" s="295" t="str">
        <f t="shared" si="89"/>
        <v>-</v>
      </c>
      <c r="DS47" s="295" t="str">
        <f t="shared" si="90"/>
        <v>-</v>
      </c>
      <c r="DT47" s="295" t="str">
        <f t="shared" si="91"/>
        <v>--</v>
      </c>
      <c r="DU47" s="225"/>
      <c r="EU47" s="65" t="str">
        <f t="shared" si="92"/>
        <v>ENG116</v>
      </c>
      <c r="EV47" s="65" t="str">
        <f>VLOOKUP(EU47,'ADDITIONAL CHECK'!$J$2:$AI$101,25,0)</f>
        <v>C+</v>
      </c>
      <c r="EW47" s="65" t="str">
        <f>VLOOKUP(EU47,'ADDITIONAL CHECK'!$J$2:$AI$101,26,0)</f>
        <v/>
      </c>
      <c r="EX47" s="88" t="str">
        <f t="shared" si="93"/>
        <v>-</v>
      </c>
      <c r="EY47" s="309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11" customFormat="1" ht="14.1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92" t="str">
        <f t="shared" si="4"/>
        <v>-</v>
      </c>
      <c r="L48" s="292" t="str">
        <f t="shared" si="5"/>
        <v>-</v>
      </c>
      <c r="M48" s="292" t="str">
        <f t="shared" si="56"/>
        <v>-</v>
      </c>
      <c r="N48" s="292" t="str">
        <f t="shared" si="57"/>
        <v>-</v>
      </c>
      <c r="O48" s="292" t="str">
        <f t="shared" si="58"/>
        <v>-</v>
      </c>
      <c r="P48" s="292" t="str">
        <f t="shared" si="59"/>
        <v>-</v>
      </c>
      <c r="Q48" s="292" t="str">
        <f t="shared" si="60"/>
        <v>-</v>
      </c>
      <c r="R48" s="292" t="str">
        <f t="shared" si="61"/>
        <v>-</v>
      </c>
      <c r="S48" s="292" t="str">
        <f t="shared" si="6"/>
        <v>-</v>
      </c>
      <c r="T48" s="292" t="str">
        <f t="shared" si="62"/>
        <v>0</v>
      </c>
      <c r="U48" s="242" t="str">
        <f t="shared" si="63"/>
        <v/>
      </c>
      <c r="V48" s="242" t="str">
        <f t="shared" si="7"/>
        <v/>
      </c>
      <c r="W48" s="242" t="str">
        <f t="shared" si="64"/>
        <v/>
      </c>
      <c r="X48" s="242" t="str">
        <f t="shared" si="8"/>
        <v/>
      </c>
      <c r="Y48" s="255"/>
      <c r="Z48" s="293" t="str">
        <f t="shared" si="9"/>
        <v>-</v>
      </c>
      <c r="AA48" s="294" t="str">
        <f t="shared" si="10"/>
        <v>-</v>
      </c>
      <c r="AB48" s="233" t="str">
        <f t="shared" si="11"/>
        <v>-</v>
      </c>
      <c r="AC48" s="295" t="str">
        <f t="shared" si="12"/>
        <v>-</v>
      </c>
      <c r="AD48" s="296" t="str">
        <f t="shared" si="13"/>
        <v>-</v>
      </c>
      <c r="AE48" s="256"/>
      <c r="AF48" s="293" t="str">
        <f t="shared" si="14"/>
        <v>-</v>
      </c>
      <c r="AG48" s="293" t="str">
        <f t="shared" si="15"/>
        <v>-</v>
      </c>
      <c r="AH48" s="233" t="str">
        <f t="shared" si="16"/>
        <v>-</v>
      </c>
      <c r="AI48" s="295" t="str">
        <f t="shared" si="17"/>
        <v>-</v>
      </c>
      <c r="AJ48" s="296" t="str">
        <f t="shared" si="18"/>
        <v>-</v>
      </c>
      <c r="AK48" s="297"/>
      <c r="AL48" s="295" t="b">
        <f t="shared" si="19"/>
        <v>0</v>
      </c>
      <c r="AM48" s="295" t="str">
        <f t="shared" si="20"/>
        <v>FALSE</v>
      </c>
      <c r="AN48" s="295" t="b">
        <f t="shared" si="21"/>
        <v>0</v>
      </c>
      <c r="AO48" s="295">
        <f t="shared" si="22"/>
        <v>5</v>
      </c>
      <c r="AP48" s="295" t="str">
        <f t="shared" si="23"/>
        <v>FALSE</v>
      </c>
      <c r="AQ48" s="295" t="str">
        <f t="shared" si="65"/>
        <v>FALSEFALSE</v>
      </c>
      <c r="AR48" s="295" t="str">
        <f t="shared" si="66"/>
        <v>FALSEFALSE</v>
      </c>
      <c r="AS48" s="295" t="str">
        <f t="shared" si="67"/>
        <v>FALSE5</v>
      </c>
      <c r="AT48" s="295">
        <f t="shared" si="24"/>
        <v>0</v>
      </c>
      <c r="AU48" s="295">
        <f t="shared" si="25"/>
        <v>0</v>
      </c>
      <c r="AV48" s="295" t="str">
        <f t="shared" si="68"/>
        <v>00</v>
      </c>
      <c r="AW48" s="295" t="str">
        <f t="shared" si="69"/>
        <v>-</v>
      </c>
      <c r="AX48" s="295" t="str">
        <f t="shared" si="70"/>
        <v>-</v>
      </c>
      <c r="AY48" s="295" t="str">
        <f t="shared" si="71"/>
        <v>--</v>
      </c>
      <c r="AZ48" s="295" t="str">
        <f t="shared" si="72"/>
        <v>-</v>
      </c>
      <c r="BA48" s="298" t="s">
        <v>56</v>
      </c>
      <c r="BB48" s="317" t="s">
        <v>56</v>
      </c>
      <c r="BC48" s="193"/>
      <c r="BD48" s="299" t="s">
        <v>56</v>
      </c>
      <c r="BE48" s="225"/>
      <c r="BF48" s="300"/>
      <c r="BG48" s="318" t="s">
        <v>62</v>
      </c>
      <c r="BH48" s="301"/>
      <c r="BI48" s="319">
        <f>SUM(BI41:BI47)</f>
        <v>82</v>
      </c>
      <c r="BJ48" s="450" t="s">
        <v>64</v>
      </c>
      <c r="BK48" s="450"/>
      <c r="BL48" s="321">
        <f>IFERROR(($DV$7/$DW$7),"-")</f>
        <v>2.6817073170731707</v>
      </c>
      <c r="BM48" s="304" t="str">
        <f t="shared" si="29"/>
        <v>0</v>
      </c>
      <c r="BN48" s="304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84" t="str">
        <f t="shared" si="134"/>
        <v>Spring 2024</v>
      </c>
      <c r="BT48" s="484"/>
      <c r="BU48" s="484"/>
      <c r="BV48" s="485"/>
      <c r="BW48" s="337"/>
      <c r="BX48" s="346">
        <v>12</v>
      </c>
      <c r="BY48" s="297"/>
      <c r="BZ48" s="227" t="s">
        <v>56</v>
      </c>
      <c r="CA48" s="315"/>
      <c r="CB48" s="227" t="s">
        <v>56</v>
      </c>
      <c r="CC48" s="298">
        <f>IFERROR(VLOOKUP(BP48,'ADDITIONAL CHECK'!$AU$2:$AV$101,2,0),$BA$1)</f>
        <v>0</v>
      </c>
      <c r="CD48" s="295" t="str">
        <f t="shared" si="104"/>
        <v>-</v>
      </c>
      <c r="CE48" s="315"/>
      <c r="CF48" s="292" t="str">
        <f t="shared" si="34"/>
        <v>-</v>
      </c>
      <c r="CG48" s="292" t="str">
        <f t="shared" si="35"/>
        <v>-</v>
      </c>
      <c r="CH48" s="292" t="str">
        <f t="shared" si="76"/>
        <v>-</v>
      </c>
      <c r="CI48" s="292" t="str">
        <f t="shared" si="77"/>
        <v>-</v>
      </c>
      <c r="CJ48" s="292" t="str">
        <f t="shared" si="78"/>
        <v>-</v>
      </c>
      <c r="CK48" s="292" t="str">
        <f t="shared" si="79"/>
        <v>-</v>
      </c>
      <c r="CL48" s="292" t="str">
        <f t="shared" si="80"/>
        <v>-</v>
      </c>
      <c r="CM48" s="292" t="str">
        <f t="shared" si="81"/>
        <v>-</v>
      </c>
      <c r="CN48" s="292" t="str">
        <f t="shared" si="36"/>
        <v>-</v>
      </c>
      <c r="CO48" s="292" t="str">
        <f t="shared" si="82"/>
        <v>0</v>
      </c>
      <c r="CP48" s="242" t="str">
        <f t="shared" si="83"/>
        <v/>
      </c>
      <c r="CQ48" s="242" t="str">
        <f t="shared" si="37"/>
        <v/>
      </c>
      <c r="CR48" s="242" t="str">
        <f t="shared" si="84"/>
        <v/>
      </c>
      <c r="CS48" s="242" t="str">
        <f t="shared" si="38"/>
        <v/>
      </c>
      <c r="CT48" s="255"/>
      <c r="CU48" s="293" t="str">
        <f t="shared" si="39"/>
        <v>-</v>
      </c>
      <c r="CV48" s="294" t="str">
        <f t="shared" si="40"/>
        <v>-</v>
      </c>
      <c r="CW48" s="233" t="str">
        <f t="shared" si="41"/>
        <v>-</v>
      </c>
      <c r="CX48" s="295" t="str">
        <f t="shared" si="42"/>
        <v>-</v>
      </c>
      <c r="CY48" s="296" t="str">
        <f t="shared" si="43"/>
        <v>-</v>
      </c>
      <c r="CZ48" s="256"/>
      <c r="DA48" s="293" t="str">
        <f t="shared" si="44"/>
        <v>-</v>
      </c>
      <c r="DB48" s="293" t="str">
        <f t="shared" si="45"/>
        <v>-</v>
      </c>
      <c r="DC48" s="233" t="str">
        <f t="shared" si="46"/>
        <v>-</v>
      </c>
      <c r="DD48" s="295" t="str">
        <f t="shared" si="47"/>
        <v>-</v>
      </c>
      <c r="DE48" s="296" t="str">
        <f t="shared" si="48"/>
        <v>-</v>
      </c>
      <c r="DF48" s="297"/>
      <c r="DG48" s="295" t="b">
        <f t="shared" si="49"/>
        <v>0</v>
      </c>
      <c r="DH48" s="295" t="str">
        <f t="shared" si="50"/>
        <v>FALSE</v>
      </c>
      <c r="DI48" s="295" t="b">
        <f t="shared" si="51"/>
        <v>0</v>
      </c>
      <c r="DJ48" s="295">
        <f t="shared" si="52"/>
        <v>5</v>
      </c>
      <c r="DK48" s="295" t="str">
        <f t="shared" si="53"/>
        <v>FALSE</v>
      </c>
      <c r="DL48" s="295" t="str">
        <f t="shared" si="85"/>
        <v>FALSEFALSE</v>
      </c>
      <c r="DM48" s="295" t="str">
        <f t="shared" si="86"/>
        <v>FALSEFALSE</v>
      </c>
      <c r="DN48" s="295" t="str">
        <f t="shared" si="87"/>
        <v>FALSE5</v>
      </c>
      <c r="DO48" s="295">
        <f t="shared" si="54"/>
        <v>0</v>
      </c>
      <c r="DP48" s="295">
        <f t="shared" si="55"/>
        <v>0</v>
      </c>
      <c r="DQ48" s="295" t="str">
        <f t="shared" si="88"/>
        <v>00</v>
      </c>
      <c r="DR48" s="295" t="str">
        <f t="shared" si="89"/>
        <v>-</v>
      </c>
      <c r="DS48" s="295" t="str">
        <f t="shared" si="90"/>
        <v>-</v>
      </c>
      <c r="DT48" s="295" t="str">
        <f t="shared" si="91"/>
        <v>--</v>
      </c>
      <c r="DU48" s="225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9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11" customFormat="1" ht="14.1" customHeight="1" x14ac:dyDescent="0.2">
      <c r="A49" s="256"/>
      <c r="B49" s="256"/>
      <c r="C49" s="316"/>
      <c r="D49" s="347"/>
      <c r="E49" s="348"/>
      <c r="F49" s="348"/>
      <c r="G49" s="348"/>
      <c r="H49" s="348"/>
      <c r="I49" s="348"/>
      <c r="J49" s="348"/>
      <c r="K49" s="292" t="str">
        <f t="shared" si="4"/>
        <v>-</v>
      </c>
      <c r="L49" s="292" t="str">
        <f t="shared" si="5"/>
        <v>-</v>
      </c>
      <c r="M49" s="292" t="str">
        <f t="shared" si="56"/>
        <v>-</v>
      </c>
      <c r="N49" s="292" t="str">
        <f t="shared" si="57"/>
        <v>-</v>
      </c>
      <c r="O49" s="292" t="str">
        <f t="shared" si="58"/>
        <v>-</v>
      </c>
      <c r="P49" s="292" t="str">
        <f t="shared" si="59"/>
        <v>-</v>
      </c>
      <c r="Q49" s="292" t="str">
        <f t="shared" si="60"/>
        <v>-</v>
      </c>
      <c r="R49" s="292" t="str">
        <f t="shared" si="61"/>
        <v>-</v>
      </c>
      <c r="S49" s="292" t="str">
        <f t="shared" si="6"/>
        <v>-</v>
      </c>
      <c r="T49" s="292" t="str">
        <f t="shared" si="62"/>
        <v>0</v>
      </c>
      <c r="U49" s="242" t="str">
        <f t="shared" si="63"/>
        <v/>
      </c>
      <c r="V49" s="242" t="str">
        <f t="shared" si="7"/>
        <v/>
      </c>
      <c r="W49" s="242" t="str">
        <f t="shared" si="64"/>
        <v/>
      </c>
      <c r="X49" s="242" t="str">
        <f t="shared" si="8"/>
        <v/>
      </c>
      <c r="Y49" s="255"/>
      <c r="Z49" s="293" t="str">
        <f t="shared" si="9"/>
        <v>-</v>
      </c>
      <c r="AA49" s="294" t="str">
        <f t="shared" si="10"/>
        <v>-</v>
      </c>
      <c r="AB49" s="233" t="str">
        <f t="shared" si="11"/>
        <v>-</v>
      </c>
      <c r="AC49" s="295" t="str">
        <f t="shared" si="12"/>
        <v>-</v>
      </c>
      <c r="AD49" s="296" t="str">
        <f t="shared" si="13"/>
        <v>-</v>
      </c>
      <c r="AE49" s="256"/>
      <c r="AF49" s="293" t="str">
        <f t="shared" si="14"/>
        <v>-</v>
      </c>
      <c r="AG49" s="293" t="str">
        <f t="shared" si="15"/>
        <v>-</v>
      </c>
      <c r="AH49" s="233" t="str">
        <f t="shared" si="16"/>
        <v>-</v>
      </c>
      <c r="AI49" s="295" t="str">
        <f t="shared" si="17"/>
        <v>-</v>
      </c>
      <c r="AJ49" s="296" t="str">
        <f t="shared" si="18"/>
        <v>-</v>
      </c>
      <c r="AK49" s="297"/>
      <c r="AL49" s="295" t="b">
        <f t="shared" si="19"/>
        <v>0</v>
      </c>
      <c r="AM49" s="295" t="str">
        <f t="shared" si="20"/>
        <v>FALSE</v>
      </c>
      <c r="AN49" s="295" t="b">
        <f t="shared" si="21"/>
        <v>0</v>
      </c>
      <c r="AO49" s="295">
        <f t="shared" si="22"/>
        <v>5</v>
      </c>
      <c r="AP49" s="295" t="str">
        <f t="shared" si="23"/>
        <v>FALSE</v>
      </c>
      <c r="AQ49" s="295" t="str">
        <f t="shared" si="65"/>
        <v>FALSEFALSE</v>
      </c>
      <c r="AR49" s="295" t="str">
        <f t="shared" si="66"/>
        <v>FALSEFALSE</v>
      </c>
      <c r="AS49" s="295" t="str">
        <f t="shared" si="67"/>
        <v>FALSE5</v>
      </c>
      <c r="AT49" s="295">
        <f t="shared" si="24"/>
        <v>0</v>
      </c>
      <c r="AU49" s="295">
        <f t="shared" si="25"/>
        <v>0</v>
      </c>
      <c r="AV49" s="295" t="str">
        <f t="shared" si="68"/>
        <v>00</v>
      </c>
      <c r="AW49" s="295" t="str">
        <f t="shared" si="69"/>
        <v>-</v>
      </c>
      <c r="AX49" s="295" t="str">
        <f t="shared" si="70"/>
        <v>-</v>
      </c>
      <c r="AY49" s="295" t="str">
        <f t="shared" si="71"/>
        <v>--</v>
      </c>
      <c r="AZ49" s="295" t="str">
        <f t="shared" si="72"/>
        <v>-</v>
      </c>
      <c r="BA49" s="298" t="s">
        <v>56</v>
      </c>
      <c r="BB49" s="317" t="s">
        <v>56</v>
      </c>
      <c r="BC49" s="193"/>
      <c r="BD49" s="299" t="s">
        <v>56</v>
      </c>
      <c r="BE49" s="225"/>
      <c r="BF49" s="300"/>
      <c r="BG49" s="301"/>
      <c r="BH49" s="301"/>
      <c r="BI49" s="302"/>
      <c r="BJ49" s="302"/>
      <c r="BK49" s="302"/>
      <c r="BL49" s="303"/>
      <c r="BM49" s="304" t="str">
        <f t="shared" si="29"/>
        <v>0</v>
      </c>
      <c r="BN49" s="304" t="str">
        <f t="shared" si="74"/>
        <v>0</v>
      </c>
      <c r="BO49" s="486" t="s">
        <v>81</v>
      </c>
      <c r="BP49" s="487"/>
      <c r="BQ49" s="487"/>
      <c r="BR49" s="487"/>
      <c r="BS49" s="487"/>
      <c r="BT49" s="487"/>
      <c r="BU49" s="487"/>
      <c r="BV49" s="488"/>
      <c r="BW49" s="349"/>
      <c r="BX49" s="346">
        <v>13</v>
      </c>
      <c r="BY49" s="297"/>
      <c r="BZ49" s="227" t="s">
        <v>56</v>
      </c>
      <c r="CA49" s="348"/>
      <c r="CB49" s="227" t="s">
        <v>56</v>
      </c>
      <c r="CC49" s="298">
        <f>IFERROR(VLOOKUP(BP49,'ADDITIONAL CHECK'!$AU$2:$AV$101,2,0),$BA$1)</f>
        <v>0</v>
      </c>
      <c r="CD49" s="295" t="str">
        <f t="shared" si="104"/>
        <v>-</v>
      </c>
      <c r="CE49" s="348"/>
      <c r="CF49" s="292" t="str">
        <f t="shared" si="34"/>
        <v>-</v>
      </c>
      <c r="CG49" s="292" t="str">
        <f t="shared" si="35"/>
        <v>-</v>
      </c>
      <c r="CH49" s="292" t="str">
        <f t="shared" si="76"/>
        <v>-</v>
      </c>
      <c r="CI49" s="292" t="str">
        <f t="shared" si="77"/>
        <v>-</v>
      </c>
      <c r="CJ49" s="292" t="str">
        <f t="shared" si="78"/>
        <v>-</v>
      </c>
      <c r="CK49" s="292" t="str">
        <f t="shared" si="79"/>
        <v>-</v>
      </c>
      <c r="CL49" s="292" t="str">
        <f t="shared" si="80"/>
        <v>-</v>
      </c>
      <c r="CM49" s="292" t="str">
        <f t="shared" si="81"/>
        <v>-</v>
      </c>
      <c r="CN49" s="292" t="str">
        <f t="shared" si="36"/>
        <v>-</v>
      </c>
      <c r="CO49" s="292" t="str">
        <f t="shared" si="82"/>
        <v>0</v>
      </c>
      <c r="CP49" s="242" t="str">
        <f t="shared" si="83"/>
        <v/>
      </c>
      <c r="CQ49" s="242" t="str">
        <f t="shared" si="37"/>
        <v/>
      </c>
      <c r="CR49" s="242" t="str">
        <f t="shared" si="84"/>
        <v/>
      </c>
      <c r="CS49" s="242" t="str">
        <f t="shared" si="38"/>
        <v/>
      </c>
      <c r="CT49" s="255"/>
      <c r="CU49" s="293" t="str">
        <f t="shared" si="39"/>
        <v>-</v>
      </c>
      <c r="CV49" s="294" t="str">
        <f t="shared" si="40"/>
        <v>-</v>
      </c>
      <c r="CW49" s="233" t="str">
        <f t="shared" si="41"/>
        <v>-</v>
      </c>
      <c r="CX49" s="295" t="str">
        <f t="shared" si="42"/>
        <v>-</v>
      </c>
      <c r="CY49" s="296" t="str">
        <f t="shared" si="43"/>
        <v>-</v>
      </c>
      <c r="CZ49" s="256"/>
      <c r="DA49" s="293" t="str">
        <f t="shared" si="44"/>
        <v>-</v>
      </c>
      <c r="DB49" s="293" t="str">
        <f t="shared" si="45"/>
        <v>-</v>
      </c>
      <c r="DC49" s="233" t="str">
        <f t="shared" si="46"/>
        <v>-</v>
      </c>
      <c r="DD49" s="295" t="str">
        <f t="shared" si="47"/>
        <v>-</v>
      </c>
      <c r="DE49" s="296" t="str">
        <f t="shared" si="48"/>
        <v>-</v>
      </c>
      <c r="DF49" s="297"/>
      <c r="DG49" s="295" t="b">
        <f t="shared" si="49"/>
        <v>0</v>
      </c>
      <c r="DH49" s="295" t="str">
        <f t="shared" si="50"/>
        <v>FALSE</v>
      </c>
      <c r="DI49" s="295" t="b">
        <f t="shared" si="51"/>
        <v>0</v>
      </c>
      <c r="DJ49" s="295">
        <f t="shared" si="52"/>
        <v>5</v>
      </c>
      <c r="DK49" s="295" t="str">
        <f t="shared" si="53"/>
        <v>FALSE</v>
      </c>
      <c r="DL49" s="295" t="str">
        <f t="shared" si="85"/>
        <v>FALSEFALSE</v>
      </c>
      <c r="DM49" s="295" t="str">
        <f t="shared" si="86"/>
        <v>FALSEFALSE</v>
      </c>
      <c r="DN49" s="295" t="str">
        <f t="shared" si="87"/>
        <v>FALSE5</v>
      </c>
      <c r="DO49" s="295">
        <f t="shared" si="54"/>
        <v>0</v>
      </c>
      <c r="DP49" s="295">
        <f t="shared" si="55"/>
        <v>0</v>
      </c>
      <c r="DQ49" s="295" t="str">
        <f t="shared" si="88"/>
        <v>00</v>
      </c>
      <c r="DR49" s="295" t="str">
        <f t="shared" si="89"/>
        <v>-</v>
      </c>
      <c r="DS49" s="295" t="str">
        <f t="shared" si="90"/>
        <v>-</v>
      </c>
      <c r="DT49" s="295" t="str">
        <f t="shared" si="91"/>
        <v>--</v>
      </c>
      <c r="DU49" s="225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9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11" customFormat="1" ht="13.5" hidden="1" customHeight="1" x14ac:dyDescent="0.2">
      <c r="A50" s="256"/>
      <c r="B50" s="256"/>
      <c r="C50" s="316"/>
      <c r="D50" s="347"/>
      <c r="E50" s="348"/>
      <c r="F50" s="348"/>
      <c r="G50" s="348"/>
      <c r="H50" s="348"/>
      <c r="I50" s="348"/>
      <c r="J50" s="348"/>
      <c r="K50" s="292" t="str">
        <f t="shared" si="4"/>
        <v>-</v>
      </c>
      <c r="L50" s="292" t="str">
        <f t="shared" si="5"/>
        <v>-</v>
      </c>
      <c r="M50" s="292" t="str">
        <f t="shared" si="56"/>
        <v>-</v>
      </c>
      <c r="N50" s="292" t="str">
        <f t="shared" si="57"/>
        <v>-</v>
      </c>
      <c r="O50" s="292" t="str">
        <f t="shared" si="58"/>
        <v>-</v>
      </c>
      <c r="P50" s="292" t="str">
        <f t="shared" si="59"/>
        <v>-</v>
      </c>
      <c r="Q50" s="292" t="str">
        <f t="shared" si="60"/>
        <v>-</v>
      </c>
      <c r="R50" s="292" t="str">
        <f t="shared" si="61"/>
        <v>-</v>
      </c>
      <c r="S50" s="292" t="str">
        <f t="shared" si="6"/>
        <v>-</v>
      </c>
      <c r="T50" s="292" t="str">
        <f t="shared" si="62"/>
        <v>0</v>
      </c>
      <c r="U50" s="242" t="str">
        <f t="shared" si="63"/>
        <v/>
      </c>
      <c r="V50" s="242" t="str">
        <f t="shared" si="7"/>
        <v/>
      </c>
      <c r="W50" s="242" t="str">
        <f t="shared" si="64"/>
        <v/>
      </c>
      <c r="X50" s="242" t="str">
        <f t="shared" si="8"/>
        <v/>
      </c>
      <c r="Y50" s="255"/>
      <c r="Z50" s="293" t="str">
        <f t="shared" si="9"/>
        <v>-</v>
      </c>
      <c r="AA50" s="294" t="str">
        <f t="shared" si="10"/>
        <v>-</v>
      </c>
      <c r="AB50" s="233" t="str">
        <f t="shared" si="11"/>
        <v>-</v>
      </c>
      <c r="AC50" s="295" t="str">
        <f t="shared" si="12"/>
        <v>-</v>
      </c>
      <c r="AD50" s="296" t="str">
        <f t="shared" si="13"/>
        <v>-</v>
      </c>
      <c r="AE50" s="256"/>
      <c r="AF50" s="293" t="str">
        <f t="shared" si="14"/>
        <v>-</v>
      </c>
      <c r="AG50" s="293" t="str">
        <f t="shared" si="15"/>
        <v>-</v>
      </c>
      <c r="AH50" s="233" t="str">
        <f t="shared" si="16"/>
        <v>-</v>
      </c>
      <c r="AI50" s="295" t="str">
        <f t="shared" si="17"/>
        <v>-</v>
      </c>
      <c r="AJ50" s="296" t="str">
        <f t="shared" si="18"/>
        <v>-</v>
      </c>
      <c r="AK50" s="297"/>
      <c r="AL50" s="295" t="b">
        <f t="shared" si="19"/>
        <v>0</v>
      </c>
      <c r="AM50" s="295" t="str">
        <f t="shared" si="20"/>
        <v>FALSE</v>
      </c>
      <c r="AN50" s="295" t="b">
        <f t="shared" si="21"/>
        <v>0</v>
      </c>
      <c r="AO50" s="295">
        <f t="shared" si="22"/>
        <v>5</v>
      </c>
      <c r="AP50" s="295" t="str">
        <f t="shared" si="23"/>
        <v>FALSE</v>
      </c>
      <c r="AQ50" s="295" t="str">
        <f t="shared" si="65"/>
        <v>FALSEFALSE</v>
      </c>
      <c r="AR50" s="295" t="str">
        <f t="shared" si="66"/>
        <v>FALSEFALSE</v>
      </c>
      <c r="AS50" s="295" t="str">
        <f t="shared" si="67"/>
        <v>FALSE5</v>
      </c>
      <c r="AT50" s="295">
        <f t="shared" si="24"/>
        <v>0</v>
      </c>
      <c r="AU50" s="295">
        <f t="shared" si="25"/>
        <v>0</v>
      </c>
      <c r="AV50" s="295" t="str">
        <f t="shared" si="68"/>
        <v>00</v>
      </c>
      <c r="AW50" s="295" t="str">
        <f t="shared" si="69"/>
        <v>-</v>
      </c>
      <c r="AX50" s="295" t="str">
        <f t="shared" si="70"/>
        <v>-</v>
      </c>
      <c r="AY50" s="295" t="str">
        <f t="shared" si="71"/>
        <v>--</v>
      </c>
      <c r="AZ50" s="295" t="str">
        <f t="shared" si="72"/>
        <v>-</v>
      </c>
      <c r="BA50" s="298" t="s">
        <v>56</v>
      </c>
      <c r="BB50" s="317" t="s">
        <v>56</v>
      </c>
      <c r="BC50" s="351"/>
      <c r="BD50" s="299" t="s">
        <v>56</v>
      </c>
      <c r="BE50" s="225"/>
      <c r="BF50" s="300"/>
      <c r="BG50" s="318"/>
      <c r="BH50" s="301"/>
      <c r="BI50" s="319"/>
      <c r="BJ50" s="450"/>
      <c r="BK50" s="450"/>
      <c r="BL50" s="321"/>
      <c r="BM50" s="304" t="str">
        <f t="shared" si="29"/>
        <v>0</v>
      </c>
      <c r="BN50" s="304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7"/>
      <c r="BZ50" s="227" t="s">
        <v>56</v>
      </c>
      <c r="CA50" s="348"/>
      <c r="CB50" s="227" t="s">
        <v>56</v>
      </c>
      <c r="CC50" s="298">
        <f>IFERROR(VLOOKUP(BP50,'ADDITIONAL CHECK'!$AU$2:$AV$101,2,0),$BA$1)</f>
        <v>0</v>
      </c>
      <c r="CD50" s="295" t="str">
        <f t="shared" si="104"/>
        <v>-</v>
      </c>
      <c r="CE50" s="348"/>
      <c r="CF50" s="292" t="str">
        <f t="shared" si="34"/>
        <v>-</v>
      </c>
      <c r="CG50" s="292" t="str">
        <f t="shared" si="35"/>
        <v>-</v>
      </c>
      <c r="CH50" s="292" t="str">
        <f t="shared" si="76"/>
        <v>-</v>
      </c>
      <c r="CI50" s="292" t="str">
        <f t="shared" si="77"/>
        <v>-</v>
      </c>
      <c r="CJ50" s="292" t="str">
        <f t="shared" si="78"/>
        <v>-</v>
      </c>
      <c r="CK50" s="292" t="str">
        <f t="shared" si="79"/>
        <v>-</v>
      </c>
      <c r="CL50" s="292" t="str">
        <f t="shared" si="80"/>
        <v>-</v>
      </c>
      <c r="CM50" s="292" t="str">
        <f t="shared" si="81"/>
        <v>-</v>
      </c>
      <c r="CN50" s="292" t="str">
        <f t="shared" si="36"/>
        <v>-</v>
      </c>
      <c r="CO50" s="292" t="str">
        <f t="shared" si="82"/>
        <v>0</v>
      </c>
      <c r="CP50" s="242" t="str">
        <f t="shared" si="83"/>
        <v/>
      </c>
      <c r="CQ50" s="242" t="str">
        <f t="shared" si="37"/>
        <v/>
      </c>
      <c r="CR50" s="242" t="str">
        <f t="shared" si="84"/>
        <v/>
      </c>
      <c r="CS50" s="242" t="str">
        <f t="shared" si="38"/>
        <v/>
      </c>
      <c r="CT50" s="255"/>
      <c r="CU50" s="293" t="str">
        <f t="shared" si="39"/>
        <v>-</v>
      </c>
      <c r="CV50" s="294" t="str">
        <f t="shared" si="40"/>
        <v>-</v>
      </c>
      <c r="CW50" s="233" t="str">
        <f t="shared" si="41"/>
        <v>-</v>
      </c>
      <c r="CX50" s="295" t="str">
        <f t="shared" si="42"/>
        <v>-</v>
      </c>
      <c r="CY50" s="296" t="str">
        <f t="shared" si="43"/>
        <v>-</v>
      </c>
      <c r="CZ50" s="256"/>
      <c r="DA50" s="293" t="str">
        <f t="shared" si="44"/>
        <v>-</v>
      </c>
      <c r="DB50" s="293" t="str">
        <f t="shared" si="45"/>
        <v>-</v>
      </c>
      <c r="DC50" s="233" t="str">
        <f t="shared" si="46"/>
        <v>-</v>
      </c>
      <c r="DD50" s="295" t="str">
        <f t="shared" si="47"/>
        <v>-</v>
      </c>
      <c r="DE50" s="296" t="str">
        <f t="shared" si="48"/>
        <v>-</v>
      </c>
      <c r="DF50" s="297"/>
      <c r="DG50" s="295" t="b">
        <f t="shared" si="49"/>
        <v>0</v>
      </c>
      <c r="DH50" s="295" t="str">
        <f t="shared" si="50"/>
        <v>FALSE</v>
      </c>
      <c r="DI50" s="295" t="b">
        <f t="shared" si="51"/>
        <v>0</v>
      </c>
      <c r="DJ50" s="295">
        <f t="shared" si="52"/>
        <v>5</v>
      </c>
      <c r="DK50" s="295" t="str">
        <f t="shared" si="53"/>
        <v>FALSE</v>
      </c>
      <c r="DL50" s="295" t="str">
        <f t="shared" si="85"/>
        <v>FALSEFALSE</v>
      </c>
      <c r="DM50" s="295" t="str">
        <f t="shared" si="86"/>
        <v>FALSEFALSE</v>
      </c>
      <c r="DN50" s="295" t="str">
        <f t="shared" si="87"/>
        <v>FALSE5</v>
      </c>
      <c r="DO50" s="295">
        <f t="shared" si="54"/>
        <v>0</v>
      </c>
      <c r="DP50" s="295">
        <f t="shared" si="55"/>
        <v>0</v>
      </c>
      <c r="DQ50" s="295" t="str">
        <f t="shared" si="88"/>
        <v>00</v>
      </c>
      <c r="DR50" s="295" t="str">
        <f t="shared" si="89"/>
        <v>-</v>
      </c>
      <c r="DS50" s="295" t="str">
        <f t="shared" si="90"/>
        <v>-</v>
      </c>
      <c r="DT50" s="295" t="str">
        <f t="shared" si="91"/>
        <v>--</v>
      </c>
      <c r="DU50" s="225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9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11" customFormat="1" ht="15" hidden="1" customHeight="1" x14ac:dyDescent="0.2">
      <c r="A51" s="256"/>
      <c r="B51" s="256"/>
      <c r="C51" s="316"/>
      <c r="D51" s="347"/>
      <c r="E51" s="348"/>
      <c r="F51" s="348"/>
      <c r="G51" s="348"/>
      <c r="H51" s="348"/>
      <c r="I51" s="348"/>
      <c r="J51" s="348"/>
      <c r="K51" s="292" t="str">
        <f t="shared" si="4"/>
        <v>-</v>
      </c>
      <c r="L51" s="292" t="str">
        <f t="shared" si="5"/>
        <v>-</v>
      </c>
      <c r="M51" s="292" t="str">
        <f t="shared" si="56"/>
        <v>-</v>
      </c>
      <c r="N51" s="292" t="str">
        <f t="shared" si="57"/>
        <v>-</v>
      </c>
      <c r="O51" s="292" t="str">
        <f t="shared" si="58"/>
        <v>-</v>
      </c>
      <c r="P51" s="292" t="str">
        <f t="shared" si="59"/>
        <v>-</v>
      </c>
      <c r="Q51" s="292" t="str">
        <f t="shared" si="60"/>
        <v>-</v>
      </c>
      <c r="R51" s="292" t="str">
        <f t="shared" si="61"/>
        <v>-</v>
      </c>
      <c r="S51" s="292" t="str">
        <f t="shared" si="6"/>
        <v>-</v>
      </c>
      <c r="T51" s="292" t="str">
        <f t="shared" si="62"/>
        <v>0</v>
      </c>
      <c r="U51" s="242" t="str">
        <f t="shared" si="63"/>
        <v/>
      </c>
      <c r="V51" s="242" t="str">
        <f t="shared" si="7"/>
        <v/>
      </c>
      <c r="W51" s="242" t="str">
        <f t="shared" si="64"/>
        <v/>
      </c>
      <c r="X51" s="242" t="str">
        <f t="shared" si="8"/>
        <v/>
      </c>
      <c r="Y51" s="255"/>
      <c r="Z51" s="293" t="str">
        <f t="shared" si="9"/>
        <v>-</v>
      </c>
      <c r="AA51" s="294" t="str">
        <f t="shared" si="10"/>
        <v>-</v>
      </c>
      <c r="AB51" s="233" t="str">
        <f t="shared" si="11"/>
        <v>-</v>
      </c>
      <c r="AC51" s="295" t="str">
        <f t="shared" si="12"/>
        <v>-</v>
      </c>
      <c r="AD51" s="296" t="str">
        <f t="shared" si="13"/>
        <v>-</v>
      </c>
      <c r="AE51" s="256"/>
      <c r="AF51" s="293" t="str">
        <f t="shared" si="14"/>
        <v>-</v>
      </c>
      <c r="AG51" s="293" t="str">
        <f t="shared" si="15"/>
        <v>-</v>
      </c>
      <c r="AH51" s="233" t="str">
        <f t="shared" si="16"/>
        <v>-</v>
      </c>
      <c r="AI51" s="295" t="str">
        <f t="shared" si="17"/>
        <v>-</v>
      </c>
      <c r="AJ51" s="296" t="str">
        <f t="shared" si="18"/>
        <v>-</v>
      </c>
      <c r="AK51" s="297"/>
      <c r="AL51" s="295" t="b">
        <f t="shared" si="19"/>
        <v>0</v>
      </c>
      <c r="AM51" s="295" t="str">
        <f t="shared" si="20"/>
        <v>FALSE</v>
      </c>
      <c r="AN51" s="295" t="b">
        <f t="shared" si="21"/>
        <v>0</v>
      </c>
      <c r="AO51" s="295">
        <f t="shared" si="22"/>
        <v>5</v>
      </c>
      <c r="AP51" s="295" t="str">
        <f t="shared" si="23"/>
        <v>FALSE</v>
      </c>
      <c r="AQ51" s="295" t="str">
        <f t="shared" si="65"/>
        <v>FALSEFALSE</v>
      </c>
      <c r="AR51" s="295" t="str">
        <f t="shared" si="66"/>
        <v>FALSEFALSE</v>
      </c>
      <c r="AS51" s="295" t="str">
        <f t="shared" si="67"/>
        <v>FALSE5</v>
      </c>
      <c r="AT51" s="295">
        <f t="shared" si="24"/>
        <v>0</v>
      </c>
      <c r="AU51" s="295">
        <f t="shared" si="25"/>
        <v>0</v>
      </c>
      <c r="AV51" s="295" t="str">
        <f t="shared" si="68"/>
        <v>00</v>
      </c>
      <c r="AW51" s="295" t="str">
        <f t="shared" si="69"/>
        <v>-</v>
      </c>
      <c r="AX51" s="295" t="str">
        <f t="shared" si="70"/>
        <v>-</v>
      </c>
      <c r="AY51" s="295" t="str">
        <f t="shared" si="71"/>
        <v>--</v>
      </c>
      <c r="AZ51" s="295" t="str">
        <f t="shared" si="72"/>
        <v>-</v>
      </c>
      <c r="BA51" s="298" t="s">
        <v>56</v>
      </c>
      <c r="BB51" s="317" t="s">
        <v>56</v>
      </c>
      <c r="BC51" s="351"/>
      <c r="BD51" s="299" t="s">
        <v>56</v>
      </c>
      <c r="BE51" s="225"/>
      <c r="BF51" s="300"/>
      <c r="BG51" s="301"/>
      <c r="BH51" s="301"/>
      <c r="BI51" s="302"/>
      <c r="BJ51" s="302"/>
      <c r="BK51" s="302"/>
      <c r="BL51" s="303"/>
      <c r="BM51" s="304" t="str">
        <f t="shared" si="29"/>
        <v>0</v>
      </c>
      <c r="BN51" s="304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7"/>
      <c r="BZ51" s="227" t="s">
        <v>56</v>
      </c>
      <c r="CA51" s="348"/>
      <c r="CB51" s="227" t="s">
        <v>56</v>
      </c>
      <c r="CC51" s="298">
        <f>IFERROR(VLOOKUP(BP51,'ADDITIONAL CHECK'!$AU$2:$AV$101,2,0),$BA$1)</f>
        <v>0</v>
      </c>
      <c r="CD51" s="295" t="str">
        <f t="shared" si="104"/>
        <v>-</v>
      </c>
      <c r="CE51" s="348"/>
      <c r="CF51" s="292" t="str">
        <f t="shared" si="34"/>
        <v>-</v>
      </c>
      <c r="CG51" s="292" t="str">
        <f t="shared" si="35"/>
        <v>-</v>
      </c>
      <c r="CH51" s="292" t="str">
        <f t="shared" si="76"/>
        <v>-</v>
      </c>
      <c r="CI51" s="292" t="str">
        <f t="shared" si="77"/>
        <v>-</v>
      </c>
      <c r="CJ51" s="292" t="str">
        <f t="shared" si="78"/>
        <v>-</v>
      </c>
      <c r="CK51" s="292" t="str">
        <f t="shared" si="79"/>
        <v>-</v>
      </c>
      <c r="CL51" s="292" t="str">
        <f t="shared" si="80"/>
        <v>-</v>
      </c>
      <c r="CM51" s="292" t="str">
        <f t="shared" si="81"/>
        <v>-</v>
      </c>
      <c r="CN51" s="292" t="str">
        <f t="shared" si="36"/>
        <v>-</v>
      </c>
      <c r="CO51" s="292" t="str">
        <f t="shared" si="82"/>
        <v>0</v>
      </c>
      <c r="CP51" s="242" t="str">
        <f t="shared" si="83"/>
        <v/>
      </c>
      <c r="CQ51" s="242" t="str">
        <f t="shared" si="37"/>
        <v/>
      </c>
      <c r="CR51" s="242" t="str">
        <f t="shared" si="84"/>
        <v/>
      </c>
      <c r="CS51" s="242" t="str">
        <f t="shared" si="38"/>
        <v/>
      </c>
      <c r="CT51" s="255"/>
      <c r="CU51" s="293" t="str">
        <f t="shared" si="39"/>
        <v>-</v>
      </c>
      <c r="CV51" s="294" t="str">
        <f t="shared" si="40"/>
        <v>-</v>
      </c>
      <c r="CW51" s="233" t="str">
        <f t="shared" si="41"/>
        <v>-</v>
      </c>
      <c r="CX51" s="295" t="str">
        <f t="shared" si="42"/>
        <v>-</v>
      </c>
      <c r="CY51" s="296" t="str">
        <f t="shared" si="43"/>
        <v>-</v>
      </c>
      <c r="CZ51" s="256"/>
      <c r="DA51" s="293" t="str">
        <f t="shared" si="44"/>
        <v>-</v>
      </c>
      <c r="DB51" s="293" t="str">
        <f t="shared" si="45"/>
        <v>-</v>
      </c>
      <c r="DC51" s="233" t="str">
        <f t="shared" si="46"/>
        <v>-</v>
      </c>
      <c r="DD51" s="295" t="str">
        <f t="shared" si="47"/>
        <v>-</v>
      </c>
      <c r="DE51" s="296" t="str">
        <f t="shared" si="48"/>
        <v>-</v>
      </c>
      <c r="DF51" s="297"/>
      <c r="DG51" s="295" t="b">
        <f t="shared" si="49"/>
        <v>0</v>
      </c>
      <c r="DH51" s="295" t="str">
        <f t="shared" si="50"/>
        <v>FALSE</v>
      </c>
      <c r="DI51" s="295" t="b">
        <f t="shared" si="51"/>
        <v>0</v>
      </c>
      <c r="DJ51" s="295">
        <f t="shared" si="52"/>
        <v>5</v>
      </c>
      <c r="DK51" s="295" t="str">
        <f t="shared" si="53"/>
        <v>FALSE</v>
      </c>
      <c r="DL51" s="295" t="str">
        <f t="shared" si="85"/>
        <v>FALSEFALSE</v>
      </c>
      <c r="DM51" s="295" t="str">
        <f t="shared" si="86"/>
        <v>FALSEFALSE</v>
      </c>
      <c r="DN51" s="295" t="str">
        <f t="shared" si="87"/>
        <v>FALSE5</v>
      </c>
      <c r="DO51" s="295">
        <f t="shared" si="54"/>
        <v>0</v>
      </c>
      <c r="DP51" s="295">
        <f t="shared" si="55"/>
        <v>0</v>
      </c>
      <c r="DQ51" s="295" t="str">
        <f t="shared" si="88"/>
        <v>00</v>
      </c>
      <c r="DR51" s="295" t="str">
        <f t="shared" si="89"/>
        <v>-</v>
      </c>
      <c r="DS51" s="295" t="str">
        <f t="shared" si="90"/>
        <v>-</v>
      </c>
      <c r="DT51" s="295" t="str">
        <f t="shared" si="91"/>
        <v>--</v>
      </c>
      <c r="DU51" s="225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9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11" customFormat="1" ht="15" hidden="1" customHeight="1" x14ac:dyDescent="0.2">
      <c r="A52" s="256"/>
      <c r="B52" s="256"/>
      <c r="C52" s="316"/>
      <c r="D52" s="347"/>
      <c r="E52" s="348"/>
      <c r="F52" s="348"/>
      <c r="G52" s="348"/>
      <c r="H52" s="348"/>
      <c r="I52" s="348"/>
      <c r="J52" s="348"/>
      <c r="K52" s="292" t="str">
        <f t="shared" si="4"/>
        <v>-</v>
      </c>
      <c r="L52" s="292" t="str">
        <f t="shared" si="5"/>
        <v>-</v>
      </c>
      <c r="M52" s="292" t="str">
        <f t="shared" si="56"/>
        <v>-</v>
      </c>
      <c r="N52" s="292" t="str">
        <f t="shared" si="57"/>
        <v>-</v>
      </c>
      <c r="O52" s="292" t="str">
        <f t="shared" si="58"/>
        <v>-</v>
      </c>
      <c r="P52" s="292" t="str">
        <f t="shared" si="59"/>
        <v>-</v>
      </c>
      <c r="Q52" s="292" t="str">
        <f t="shared" si="60"/>
        <v>-</v>
      </c>
      <c r="R52" s="292" t="str">
        <f t="shared" si="61"/>
        <v>-</v>
      </c>
      <c r="S52" s="292" t="str">
        <f t="shared" si="6"/>
        <v>-</v>
      </c>
      <c r="T52" s="292" t="str">
        <f t="shared" si="62"/>
        <v>0</v>
      </c>
      <c r="U52" s="242" t="str">
        <f t="shared" si="63"/>
        <v/>
      </c>
      <c r="V52" s="242" t="str">
        <f t="shared" si="7"/>
        <v/>
      </c>
      <c r="W52" s="242" t="str">
        <f t="shared" si="64"/>
        <v/>
      </c>
      <c r="X52" s="242" t="str">
        <f t="shared" si="8"/>
        <v/>
      </c>
      <c r="Y52" s="255"/>
      <c r="Z52" s="293" t="str">
        <f t="shared" si="9"/>
        <v>-</v>
      </c>
      <c r="AA52" s="294" t="str">
        <f t="shared" si="10"/>
        <v>-</v>
      </c>
      <c r="AB52" s="233" t="str">
        <f t="shared" si="11"/>
        <v>-</v>
      </c>
      <c r="AC52" s="295" t="str">
        <f t="shared" si="12"/>
        <v>-</v>
      </c>
      <c r="AD52" s="296" t="str">
        <f t="shared" si="13"/>
        <v>-</v>
      </c>
      <c r="AE52" s="256"/>
      <c r="AF52" s="293" t="str">
        <f t="shared" si="14"/>
        <v>-</v>
      </c>
      <c r="AG52" s="293" t="str">
        <f t="shared" si="15"/>
        <v>-</v>
      </c>
      <c r="AH52" s="233" t="str">
        <f t="shared" si="16"/>
        <v>-</v>
      </c>
      <c r="AI52" s="295" t="str">
        <f t="shared" si="17"/>
        <v>-</v>
      </c>
      <c r="AJ52" s="296" t="str">
        <f t="shared" si="18"/>
        <v>-</v>
      </c>
      <c r="AK52" s="297"/>
      <c r="AL52" s="295" t="b">
        <f t="shared" si="19"/>
        <v>0</v>
      </c>
      <c r="AM52" s="295" t="str">
        <f t="shared" si="20"/>
        <v>FALSE</v>
      </c>
      <c r="AN52" s="295" t="b">
        <f t="shared" si="21"/>
        <v>0</v>
      </c>
      <c r="AO52" s="295">
        <f t="shared" si="22"/>
        <v>5</v>
      </c>
      <c r="AP52" s="295" t="str">
        <f t="shared" si="23"/>
        <v>FALSE</v>
      </c>
      <c r="AQ52" s="295" t="str">
        <f t="shared" si="65"/>
        <v>FALSEFALSE</v>
      </c>
      <c r="AR52" s="295" t="str">
        <f t="shared" si="66"/>
        <v>FALSEFALSE</v>
      </c>
      <c r="AS52" s="295" t="str">
        <f t="shared" si="67"/>
        <v>FALSE5</v>
      </c>
      <c r="AT52" s="295">
        <f t="shared" si="24"/>
        <v>0</v>
      </c>
      <c r="AU52" s="295">
        <f t="shared" si="25"/>
        <v>0</v>
      </c>
      <c r="AV52" s="295" t="str">
        <f t="shared" si="68"/>
        <v>00</v>
      </c>
      <c r="AW52" s="295" t="str">
        <f t="shared" si="69"/>
        <v>-</v>
      </c>
      <c r="AX52" s="295" t="str">
        <f t="shared" si="70"/>
        <v>-</v>
      </c>
      <c r="AY52" s="295" t="str">
        <f t="shared" si="71"/>
        <v>--</v>
      </c>
      <c r="AZ52" s="295" t="str">
        <f t="shared" si="72"/>
        <v>-</v>
      </c>
      <c r="BA52" s="298" t="s">
        <v>56</v>
      </c>
      <c r="BB52" s="317" t="s">
        <v>56</v>
      </c>
      <c r="BC52" s="351"/>
      <c r="BD52" s="227" t="s">
        <v>56</v>
      </c>
      <c r="BE52" s="225"/>
      <c r="BF52" s="300"/>
      <c r="BG52" s="318"/>
      <c r="BH52" s="301"/>
      <c r="BI52" s="319"/>
      <c r="BJ52" s="450"/>
      <c r="BK52" s="450"/>
      <c r="BL52" s="321"/>
      <c r="BM52" s="304" t="str">
        <f t="shared" si="29"/>
        <v>0</v>
      </c>
      <c r="BN52" s="304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7"/>
      <c r="BZ52" s="227" t="s">
        <v>56</v>
      </c>
      <c r="CA52" s="348"/>
      <c r="CB52" s="227" t="s">
        <v>56</v>
      </c>
      <c r="CC52" s="298">
        <f>IFERROR(VLOOKUP(BP52,'ADDITIONAL CHECK'!$AU$2:$AV$101,2,0),$BA$1)</f>
        <v>0</v>
      </c>
      <c r="CD52" s="295" t="str">
        <f t="shared" si="104"/>
        <v>-</v>
      </c>
      <c r="CE52" s="348"/>
      <c r="CF52" s="292" t="str">
        <f t="shared" si="34"/>
        <v>-</v>
      </c>
      <c r="CG52" s="292" t="str">
        <f t="shared" si="35"/>
        <v>-</v>
      </c>
      <c r="CH52" s="292" t="str">
        <f t="shared" si="76"/>
        <v>-</v>
      </c>
      <c r="CI52" s="292" t="str">
        <f t="shared" si="77"/>
        <v>-</v>
      </c>
      <c r="CJ52" s="292" t="str">
        <f t="shared" si="78"/>
        <v>-</v>
      </c>
      <c r="CK52" s="292" t="str">
        <f t="shared" si="79"/>
        <v>-</v>
      </c>
      <c r="CL52" s="292" t="str">
        <f t="shared" si="80"/>
        <v>-</v>
      </c>
      <c r="CM52" s="292" t="str">
        <f t="shared" si="81"/>
        <v>-</v>
      </c>
      <c r="CN52" s="292" t="str">
        <f t="shared" si="36"/>
        <v>-</v>
      </c>
      <c r="CO52" s="292" t="str">
        <f t="shared" si="82"/>
        <v>0</v>
      </c>
      <c r="CP52" s="242" t="str">
        <f t="shared" si="83"/>
        <v/>
      </c>
      <c r="CQ52" s="242" t="str">
        <f t="shared" si="37"/>
        <v/>
      </c>
      <c r="CR52" s="242" t="str">
        <f t="shared" si="84"/>
        <v/>
      </c>
      <c r="CS52" s="242" t="str">
        <f t="shared" si="38"/>
        <v/>
      </c>
      <c r="CT52" s="255"/>
      <c r="CU52" s="293" t="str">
        <f t="shared" si="39"/>
        <v>-</v>
      </c>
      <c r="CV52" s="294" t="str">
        <f t="shared" si="40"/>
        <v>-</v>
      </c>
      <c r="CW52" s="233" t="str">
        <f t="shared" si="41"/>
        <v>-</v>
      </c>
      <c r="CX52" s="295" t="str">
        <f t="shared" si="42"/>
        <v>-</v>
      </c>
      <c r="CY52" s="296" t="str">
        <f t="shared" si="43"/>
        <v>-</v>
      </c>
      <c r="CZ52" s="256"/>
      <c r="DA52" s="293" t="str">
        <f t="shared" si="44"/>
        <v>-</v>
      </c>
      <c r="DB52" s="293" t="str">
        <f t="shared" si="45"/>
        <v>-</v>
      </c>
      <c r="DC52" s="233" t="str">
        <f t="shared" si="46"/>
        <v>-</v>
      </c>
      <c r="DD52" s="295" t="str">
        <f t="shared" si="47"/>
        <v>-</v>
      </c>
      <c r="DE52" s="296" t="str">
        <f t="shared" si="48"/>
        <v>-</v>
      </c>
      <c r="DF52" s="297"/>
      <c r="DG52" s="295" t="b">
        <f t="shared" si="49"/>
        <v>0</v>
      </c>
      <c r="DH52" s="295" t="str">
        <f t="shared" si="50"/>
        <v>FALSE</v>
      </c>
      <c r="DI52" s="295" t="b">
        <f t="shared" si="51"/>
        <v>0</v>
      </c>
      <c r="DJ52" s="295">
        <f t="shared" si="52"/>
        <v>5</v>
      </c>
      <c r="DK52" s="295" t="str">
        <f t="shared" si="53"/>
        <v>FALSE</v>
      </c>
      <c r="DL52" s="295" t="str">
        <f t="shared" si="85"/>
        <v>FALSEFALSE</v>
      </c>
      <c r="DM52" s="295" t="str">
        <f t="shared" si="86"/>
        <v>FALSEFALSE</v>
      </c>
      <c r="DN52" s="295" t="str">
        <f t="shared" si="87"/>
        <v>FALSE5</v>
      </c>
      <c r="DO52" s="295">
        <f t="shared" si="54"/>
        <v>0</v>
      </c>
      <c r="DP52" s="295">
        <f t="shared" si="55"/>
        <v>0</v>
      </c>
      <c r="DQ52" s="295" t="str">
        <f t="shared" si="88"/>
        <v>00</v>
      </c>
      <c r="DR52" s="295" t="str">
        <f t="shared" si="89"/>
        <v>-</v>
      </c>
      <c r="DS52" s="295" t="str">
        <f t="shared" si="90"/>
        <v>-</v>
      </c>
      <c r="DT52" s="295" t="str">
        <f t="shared" si="91"/>
        <v>--</v>
      </c>
      <c r="DU52" s="225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9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11" customFormat="1" ht="15" hidden="1" customHeight="1" x14ac:dyDescent="0.2">
      <c r="A53" s="256"/>
      <c r="B53" s="256"/>
      <c r="C53" s="316"/>
      <c r="D53" s="347"/>
      <c r="E53" s="348"/>
      <c r="F53" s="348"/>
      <c r="G53" s="348"/>
      <c r="H53" s="348"/>
      <c r="I53" s="348"/>
      <c r="J53" s="348"/>
      <c r="K53" s="292" t="str">
        <f t="shared" si="4"/>
        <v>-</v>
      </c>
      <c r="L53" s="292" t="str">
        <f t="shared" si="5"/>
        <v>-</v>
      </c>
      <c r="M53" s="292" t="str">
        <f t="shared" si="56"/>
        <v>-</v>
      </c>
      <c r="N53" s="292" t="str">
        <f t="shared" si="57"/>
        <v>-</v>
      </c>
      <c r="O53" s="292" t="str">
        <f t="shared" si="58"/>
        <v>-</v>
      </c>
      <c r="P53" s="292" t="str">
        <f t="shared" si="59"/>
        <v>-</v>
      </c>
      <c r="Q53" s="292" t="str">
        <f t="shared" si="60"/>
        <v>-</v>
      </c>
      <c r="R53" s="292" t="str">
        <f t="shared" si="61"/>
        <v>-</v>
      </c>
      <c r="S53" s="292" t="str">
        <f t="shared" si="6"/>
        <v>-</v>
      </c>
      <c r="T53" s="292" t="str">
        <f t="shared" si="62"/>
        <v>0</v>
      </c>
      <c r="U53" s="242" t="str">
        <f t="shared" si="63"/>
        <v/>
      </c>
      <c r="V53" s="242" t="str">
        <f t="shared" si="7"/>
        <v/>
      </c>
      <c r="W53" s="242" t="str">
        <f t="shared" si="64"/>
        <v/>
      </c>
      <c r="X53" s="242" t="str">
        <f t="shared" si="8"/>
        <v/>
      </c>
      <c r="Y53" s="255"/>
      <c r="Z53" s="293" t="str">
        <f t="shared" si="9"/>
        <v>-</v>
      </c>
      <c r="AA53" s="294" t="str">
        <f t="shared" si="10"/>
        <v>-</v>
      </c>
      <c r="AB53" s="233" t="str">
        <f t="shared" si="11"/>
        <v>-</v>
      </c>
      <c r="AC53" s="295" t="str">
        <f t="shared" si="12"/>
        <v>-</v>
      </c>
      <c r="AD53" s="296" t="str">
        <f t="shared" si="13"/>
        <v>-</v>
      </c>
      <c r="AE53" s="256"/>
      <c r="AF53" s="293" t="str">
        <f t="shared" si="14"/>
        <v>-</v>
      </c>
      <c r="AG53" s="293" t="str">
        <f t="shared" si="15"/>
        <v>-</v>
      </c>
      <c r="AH53" s="233" t="str">
        <f t="shared" si="16"/>
        <v>-</v>
      </c>
      <c r="AI53" s="295" t="str">
        <f t="shared" si="17"/>
        <v>-</v>
      </c>
      <c r="AJ53" s="296" t="str">
        <f t="shared" si="18"/>
        <v>-</v>
      </c>
      <c r="AK53" s="297"/>
      <c r="AL53" s="295" t="b">
        <f t="shared" si="19"/>
        <v>0</v>
      </c>
      <c r="AM53" s="295" t="str">
        <f t="shared" si="20"/>
        <v>FALSE</v>
      </c>
      <c r="AN53" s="295" t="b">
        <f t="shared" si="21"/>
        <v>0</v>
      </c>
      <c r="AO53" s="295">
        <f t="shared" si="22"/>
        <v>5</v>
      </c>
      <c r="AP53" s="295" t="str">
        <f t="shared" si="23"/>
        <v>FALSE</v>
      </c>
      <c r="AQ53" s="295" t="str">
        <f t="shared" si="65"/>
        <v>FALSEFALSE</v>
      </c>
      <c r="AR53" s="295" t="str">
        <f t="shared" si="66"/>
        <v>FALSEFALSE</v>
      </c>
      <c r="AS53" s="295" t="str">
        <f t="shared" si="67"/>
        <v>FALSE5</v>
      </c>
      <c r="AT53" s="295">
        <f t="shared" si="24"/>
        <v>0</v>
      </c>
      <c r="AU53" s="295">
        <f t="shared" si="25"/>
        <v>0</v>
      </c>
      <c r="AV53" s="295" t="str">
        <f t="shared" si="68"/>
        <v>00</v>
      </c>
      <c r="AW53" s="295" t="str">
        <f t="shared" si="69"/>
        <v>-</v>
      </c>
      <c r="AX53" s="295" t="str">
        <f t="shared" si="70"/>
        <v>-</v>
      </c>
      <c r="AY53" s="295" t="str">
        <f t="shared" si="71"/>
        <v>--</v>
      </c>
      <c r="AZ53" s="295" t="str">
        <f t="shared" si="72"/>
        <v>-</v>
      </c>
      <c r="BA53" s="298" t="s">
        <v>56</v>
      </c>
      <c r="BB53" s="317" t="s">
        <v>56</v>
      </c>
      <c r="BC53" s="351"/>
      <c r="BD53" s="227" t="s">
        <v>56</v>
      </c>
      <c r="BE53" s="225"/>
      <c r="BF53" s="300"/>
      <c r="BG53" s="318"/>
      <c r="BH53" s="301"/>
      <c r="BI53" s="319"/>
      <c r="BJ53" s="302"/>
      <c r="BK53" s="302"/>
      <c r="BL53" s="321"/>
      <c r="BM53" s="304" t="str">
        <f t="shared" si="29"/>
        <v>0</v>
      </c>
      <c r="BN53" s="304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7"/>
      <c r="BZ53" s="227" t="s">
        <v>56</v>
      </c>
      <c r="CA53" s="348"/>
      <c r="CB53" s="227" t="s">
        <v>56</v>
      </c>
      <c r="CC53" s="298">
        <f>IFERROR(VLOOKUP(BP53,'ADDITIONAL CHECK'!$AU$2:$AV$101,2,0),$BA$1)</f>
        <v>0</v>
      </c>
      <c r="CD53" s="295" t="str">
        <f t="shared" si="104"/>
        <v>-</v>
      </c>
      <c r="CE53" s="348"/>
      <c r="CF53" s="292" t="str">
        <f t="shared" si="34"/>
        <v>-</v>
      </c>
      <c r="CG53" s="292" t="str">
        <f t="shared" si="35"/>
        <v>-</v>
      </c>
      <c r="CH53" s="292" t="str">
        <f t="shared" si="76"/>
        <v>-</v>
      </c>
      <c r="CI53" s="292" t="str">
        <f t="shared" si="77"/>
        <v>-</v>
      </c>
      <c r="CJ53" s="292" t="str">
        <f t="shared" si="78"/>
        <v>-</v>
      </c>
      <c r="CK53" s="292" t="str">
        <f t="shared" si="79"/>
        <v>-</v>
      </c>
      <c r="CL53" s="292" t="str">
        <f t="shared" si="80"/>
        <v>-</v>
      </c>
      <c r="CM53" s="292" t="str">
        <f t="shared" si="81"/>
        <v>-</v>
      </c>
      <c r="CN53" s="292" t="str">
        <f t="shared" si="36"/>
        <v>-</v>
      </c>
      <c r="CO53" s="292" t="str">
        <f t="shared" si="82"/>
        <v>0</v>
      </c>
      <c r="CP53" s="242" t="str">
        <f t="shared" si="83"/>
        <v/>
      </c>
      <c r="CQ53" s="242" t="str">
        <f t="shared" si="37"/>
        <v/>
      </c>
      <c r="CR53" s="242" t="str">
        <f t="shared" si="84"/>
        <v/>
      </c>
      <c r="CS53" s="242" t="str">
        <f t="shared" si="38"/>
        <v/>
      </c>
      <c r="CT53" s="255"/>
      <c r="CU53" s="293" t="str">
        <f t="shared" si="39"/>
        <v>-</v>
      </c>
      <c r="CV53" s="294" t="str">
        <f t="shared" si="40"/>
        <v>-</v>
      </c>
      <c r="CW53" s="233" t="str">
        <f t="shared" si="41"/>
        <v>-</v>
      </c>
      <c r="CX53" s="295" t="str">
        <f t="shared" si="42"/>
        <v>-</v>
      </c>
      <c r="CY53" s="296" t="str">
        <f t="shared" si="43"/>
        <v>-</v>
      </c>
      <c r="CZ53" s="256"/>
      <c r="DA53" s="293" t="str">
        <f t="shared" si="44"/>
        <v>-</v>
      </c>
      <c r="DB53" s="293" t="str">
        <f t="shared" si="45"/>
        <v>-</v>
      </c>
      <c r="DC53" s="233" t="str">
        <f t="shared" si="46"/>
        <v>-</v>
      </c>
      <c r="DD53" s="295" t="str">
        <f t="shared" si="47"/>
        <v>-</v>
      </c>
      <c r="DE53" s="296" t="str">
        <f t="shared" si="48"/>
        <v>-</v>
      </c>
      <c r="DF53" s="297"/>
      <c r="DG53" s="295" t="b">
        <f t="shared" si="49"/>
        <v>0</v>
      </c>
      <c r="DH53" s="295" t="str">
        <f t="shared" si="50"/>
        <v>FALSE</v>
      </c>
      <c r="DI53" s="295" t="b">
        <f t="shared" si="51"/>
        <v>0</v>
      </c>
      <c r="DJ53" s="295">
        <f t="shared" si="52"/>
        <v>5</v>
      </c>
      <c r="DK53" s="295" t="str">
        <f t="shared" si="53"/>
        <v>FALSE</v>
      </c>
      <c r="DL53" s="295" t="str">
        <f t="shared" si="85"/>
        <v>FALSEFALSE</v>
      </c>
      <c r="DM53" s="295" t="str">
        <f t="shared" si="86"/>
        <v>FALSEFALSE</v>
      </c>
      <c r="DN53" s="295" t="str">
        <f t="shared" si="87"/>
        <v>FALSE5</v>
      </c>
      <c r="DO53" s="295">
        <f t="shared" si="54"/>
        <v>0</v>
      </c>
      <c r="DP53" s="295">
        <f t="shared" si="55"/>
        <v>0</v>
      </c>
      <c r="DQ53" s="295" t="str">
        <f t="shared" si="88"/>
        <v>00</v>
      </c>
      <c r="DR53" s="295" t="str">
        <f t="shared" si="89"/>
        <v>-</v>
      </c>
      <c r="DS53" s="295" t="str">
        <f t="shared" si="90"/>
        <v>-</v>
      </c>
      <c r="DT53" s="295" t="str">
        <f t="shared" si="91"/>
        <v>--</v>
      </c>
      <c r="DU53" s="225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9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11" customFormat="1" ht="15" hidden="1" customHeight="1" x14ac:dyDescent="0.2">
      <c r="A54" s="256"/>
      <c r="B54" s="256"/>
      <c r="C54" s="316"/>
      <c r="D54" s="347"/>
      <c r="E54" s="348"/>
      <c r="F54" s="348"/>
      <c r="G54" s="348"/>
      <c r="H54" s="348"/>
      <c r="I54" s="348"/>
      <c r="J54" s="348"/>
      <c r="K54" s="292" t="str">
        <f t="shared" si="4"/>
        <v>-</v>
      </c>
      <c r="L54" s="292" t="str">
        <f t="shared" si="5"/>
        <v>-</v>
      </c>
      <c r="M54" s="292" t="str">
        <f t="shared" si="56"/>
        <v>-</v>
      </c>
      <c r="N54" s="292" t="str">
        <f t="shared" si="57"/>
        <v>-</v>
      </c>
      <c r="O54" s="292"/>
      <c r="P54" s="292"/>
      <c r="Q54" s="292"/>
      <c r="R54" s="292"/>
      <c r="S54" s="292" t="str">
        <f t="shared" si="6"/>
        <v>-</v>
      </c>
      <c r="T54" s="292" t="str">
        <f t="shared" ref="T54:T58" si="139">IF(OR(K54="ERROR",L54="ERROR",M54="ERROR",N54="ERROR",S54="ERROR"),"1","0")</f>
        <v>0</v>
      </c>
      <c r="U54" s="242" t="str">
        <f t="shared" ref="U54:U58" si="140">CONCATENATE(V54&amp;X54)</f>
        <v/>
      </c>
      <c r="V54" s="242" t="str">
        <f t="shared" si="7"/>
        <v/>
      </c>
      <c r="W54" s="242"/>
      <c r="X54" s="242" t="str">
        <f t="shared" si="8"/>
        <v/>
      </c>
      <c r="Y54" s="255"/>
      <c r="Z54" s="293" t="str">
        <f t="shared" si="9"/>
        <v>-</v>
      </c>
      <c r="AA54" s="294" t="str">
        <f t="shared" si="10"/>
        <v>-</v>
      </c>
      <c r="AB54" s="233" t="str">
        <f t="shared" si="11"/>
        <v>-</v>
      </c>
      <c r="AC54" s="295" t="str">
        <f t="shared" si="12"/>
        <v>-</v>
      </c>
      <c r="AD54" s="296" t="str">
        <f t="shared" si="13"/>
        <v>-</v>
      </c>
      <c r="AE54" s="256"/>
      <c r="AF54" s="293" t="str">
        <f t="shared" si="14"/>
        <v>-</v>
      </c>
      <c r="AG54" s="293" t="str">
        <f t="shared" si="15"/>
        <v>-</v>
      </c>
      <c r="AH54" s="233" t="str">
        <f t="shared" si="16"/>
        <v>-</v>
      </c>
      <c r="AI54" s="295" t="str">
        <f t="shared" si="17"/>
        <v>-</v>
      </c>
      <c r="AJ54" s="296" t="str">
        <f t="shared" si="18"/>
        <v>-</v>
      </c>
      <c r="AK54" s="297"/>
      <c r="AL54" s="295" t="b">
        <f t="shared" si="19"/>
        <v>0</v>
      </c>
      <c r="AM54" s="295" t="str">
        <f t="shared" si="20"/>
        <v>FALSE</v>
      </c>
      <c r="AN54" s="295" t="b">
        <f t="shared" si="21"/>
        <v>0</v>
      </c>
      <c r="AO54" s="295">
        <f t="shared" si="22"/>
        <v>5</v>
      </c>
      <c r="AP54" s="295" t="str">
        <f t="shared" si="23"/>
        <v>FALSE</v>
      </c>
      <c r="AQ54" s="295" t="str">
        <f t="shared" si="65"/>
        <v>FALSEFALSE</v>
      </c>
      <c r="AR54" s="295" t="str">
        <f t="shared" si="66"/>
        <v>FALSEFALSE</v>
      </c>
      <c r="AS54" s="295" t="str">
        <f t="shared" si="67"/>
        <v>FALSE5</v>
      </c>
      <c r="AT54" s="295">
        <f t="shared" si="24"/>
        <v>0</v>
      </c>
      <c r="AU54" s="295">
        <f t="shared" si="25"/>
        <v>0</v>
      </c>
      <c r="AV54" s="295" t="str">
        <f t="shared" si="68"/>
        <v>00</v>
      </c>
      <c r="AW54" s="295" t="str">
        <f t="shared" si="69"/>
        <v>-</v>
      </c>
      <c r="AX54" s="295" t="str">
        <f t="shared" si="70"/>
        <v>-</v>
      </c>
      <c r="AY54" s="295" t="str">
        <f t="shared" si="71"/>
        <v>--</v>
      </c>
      <c r="AZ54" s="295"/>
      <c r="BA54" s="298" t="s">
        <v>56</v>
      </c>
      <c r="BB54" s="227" t="s">
        <v>56</v>
      </c>
      <c r="BC54" s="351"/>
      <c r="BD54" s="227" t="s">
        <v>56</v>
      </c>
      <c r="BE54" s="225"/>
      <c r="BF54" s="300"/>
      <c r="BG54" s="301"/>
      <c r="BH54" s="301"/>
      <c r="BI54" s="302"/>
      <c r="BJ54" s="302"/>
      <c r="BK54" s="302"/>
      <c r="BL54" s="303"/>
      <c r="BM54" s="304"/>
      <c r="BN54" s="304"/>
      <c r="BO54" s="332"/>
      <c r="BP54" s="313"/>
      <c r="BQ54" s="328"/>
      <c r="BR54" s="333"/>
      <c r="BS54" s="352" t="str">
        <f t="shared" ref="BS54:BS57" si="141">IFERROR(VLOOKUP(BX54,$DW$63:$EB$77,6,0),"")</f>
        <v/>
      </c>
      <c r="BT54" s="353"/>
      <c r="BU54" s="353"/>
      <c r="BV54" s="354"/>
      <c r="BW54" s="349"/>
      <c r="BX54" s="356"/>
      <c r="BY54" s="297"/>
      <c r="BZ54" s="227" t="s">
        <v>56</v>
      </c>
      <c r="CA54" s="348"/>
      <c r="CB54" s="227" t="s">
        <v>56</v>
      </c>
      <c r="CC54" s="298">
        <f>IFERROR(VLOOKUP(BP54,'ADDITIONAL CHECK'!$AU$2:$AV$101,2,0),$BA$1)</f>
        <v>0</v>
      </c>
      <c r="CD54" s="295"/>
      <c r="CE54" s="348"/>
      <c r="CF54" s="292" t="str">
        <f t="shared" si="34"/>
        <v>-</v>
      </c>
      <c r="CG54" s="292" t="str">
        <f t="shared" si="35"/>
        <v>-</v>
      </c>
      <c r="CH54" s="292" t="str">
        <f t="shared" si="76"/>
        <v>-</v>
      </c>
      <c r="CI54" s="292" t="str">
        <f t="shared" si="77"/>
        <v>-</v>
      </c>
      <c r="CJ54" s="292"/>
      <c r="CK54" s="292"/>
      <c r="CL54" s="292"/>
      <c r="CM54" s="292"/>
      <c r="CN54" s="292" t="str">
        <f t="shared" si="36"/>
        <v>-</v>
      </c>
      <c r="CO54" s="292" t="str">
        <f t="shared" ref="CO54:CO58" si="142">IF(OR(CF54="ERROR",CG54="ERROR",CH54="ERROR",CI54="ERROR",CN54="ERROR"),"1","0")</f>
        <v>0</v>
      </c>
      <c r="CP54" s="242" t="str">
        <f t="shared" ref="CP54:CP58" si="143">CONCATENATE(CQ54&amp;CS54)</f>
        <v/>
      </c>
      <c r="CQ54" s="242" t="str">
        <f t="shared" si="37"/>
        <v/>
      </c>
      <c r="CR54" s="242"/>
      <c r="CS54" s="242" t="str">
        <f t="shared" si="38"/>
        <v/>
      </c>
      <c r="CT54" s="255"/>
      <c r="CU54" s="293" t="str">
        <f t="shared" si="39"/>
        <v>-</v>
      </c>
      <c r="CV54" s="294" t="str">
        <f t="shared" si="40"/>
        <v>-</v>
      </c>
      <c r="CW54" s="233" t="str">
        <f t="shared" si="41"/>
        <v>-</v>
      </c>
      <c r="CX54" s="295" t="str">
        <f t="shared" si="42"/>
        <v>-</v>
      </c>
      <c r="CY54" s="296" t="str">
        <f t="shared" si="43"/>
        <v>-</v>
      </c>
      <c r="CZ54" s="256"/>
      <c r="DA54" s="293" t="str">
        <f t="shared" si="44"/>
        <v>-</v>
      </c>
      <c r="DB54" s="293" t="str">
        <f t="shared" si="45"/>
        <v>-</v>
      </c>
      <c r="DC54" s="233" t="str">
        <f t="shared" si="46"/>
        <v>-</v>
      </c>
      <c r="DD54" s="295" t="str">
        <f t="shared" si="47"/>
        <v>-</v>
      </c>
      <c r="DE54" s="296" t="str">
        <f t="shared" si="48"/>
        <v>-</v>
      </c>
      <c r="DF54" s="297"/>
      <c r="DG54" s="295" t="b">
        <f t="shared" si="49"/>
        <v>0</v>
      </c>
      <c r="DH54" s="295" t="str">
        <f t="shared" si="50"/>
        <v>FALSE</v>
      </c>
      <c r="DI54" s="295" t="b">
        <f t="shared" si="51"/>
        <v>0</v>
      </c>
      <c r="DJ54" s="295">
        <f t="shared" si="52"/>
        <v>5</v>
      </c>
      <c r="DK54" s="295" t="str">
        <f t="shared" si="53"/>
        <v>FALSE</v>
      </c>
      <c r="DL54" s="295" t="str">
        <f t="shared" si="85"/>
        <v>FALSEFALSE</v>
      </c>
      <c r="DM54" s="295" t="str">
        <f t="shared" si="86"/>
        <v>FALSEFALSE</v>
      </c>
      <c r="DN54" s="295" t="str">
        <f t="shared" si="87"/>
        <v>FALSE5</v>
      </c>
      <c r="DO54" s="295">
        <f t="shared" si="54"/>
        <v>0</v>
      </c>
      <c r="DP54" s="295">
        <f t="shared" si="55"/>
        <v>0</v>
      </c>
      <c r="DQ54" s="295" t="str">
        <f t="shared" si="88"/>
        <v>00</v>
      </c>
      <c r="DR54" s="295" t="str">
        <f t="shared" si="89"/>
        <v>-</v>
      </c>
      <c r="DS54" s="295" t="str">
        <f t="shared" si="90"/>
        <v>-</v>
      </c>
      <c r="DT54" s="295" t="str">
        <f t="shared" si="91"/>
        <v>--</v>
      </c>
      <c r="DU54" s="225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9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11" customFormat="1" ht="15" hidden="1" customHeight="1" x14ac:dyDescent="0.2">
      <c r="A55" s="256"/>
      <c r="B55" s="256"/>
      <c r="C55" s="316"/>
      <c r="D55" s="347"/>
      <c r="E55" s="348"/>
      <c r="F55" s="348"/>
      <c r="G55" s="348"/>
      <c r="H55" s="348"/>
      <c r="I55" s="348"/>
      <c r="J55" s="348"/>
      <c r="K55" s="292" t="str">
        <f t="shared" si="4"/>
        <v>-</v>
      </c>
      <c r="L55" s="292" t="str">
        <f t="shared" si="5"/>
        <v>-</v>
      </c>
      <c r="M55" s="292" t="str">
        <f t="shared" si="56"/>
        <v>-</v>
      </c>
      <c r="N55" s="292" t="str">
        <f t="shared" si="57"/>
        <v>-</v>
      </c>
      <c r="O55" s="292"/>
      <c r="P55" s="292"/>
      <c r="Q55" s="292"/>
      <c r="R55" s="292"/>
      <c r="S55" s="292" t="str">
        <f t="shared" si="6"/>
        <v>-</v>
      </c>
      <c r="T55" s="292" t="str">
        <f t="shared" si="139"/>
        <v>0</v>
      </c>
      <c r="U55" s="242" t="str">
        <f t="shared" si="140"/>
        <v/>
      </c>
      <c r="V55" s="242" t="str">
        <f t="shared" si="7"/>
        <v/>
      </c>
      <c r="W55" s="242"/>
      <c r="X55" s="242" t="str">
        <f t="shared" si="8"/>
        <v/>
      </c>
      <c r="Y55" s="255"/>
      <c r="Z55" s="293" t="str">
        <f t="shared" si="9"/>
        <v>-</v>
      </c>
      <c r="AA55" s="294" t="str">
        <f t="shared" si="10"/>
        <v>-</v>
      </c>
      <c r="AB55" s="233" t="str">
        <f t="shared" si="11"/>
        <v>-</v>
      </c>
      <c r="AC55" s="295" t="str">
        <f t="shared" si="12"/>
        <v>-</v>
      </c>
      <c r="AD55" s="296" t="str">
        <f t="shared" si="13"/>
        <v>-</v>
      </c>
      <c r="AE55" s="256"/>
      <c r="AF55" s="293" t="str">
        <f t="shared" si="14"/>
        <v>-</v>
      </c>
      <c r="AG55" s="293" t="str">
        <f t="shared" si="15"/>
        <v>-</v>
      </c>
      <c r="AH55" s="233" t="str">
        <f t="shared" si="16"/>
        <v>-</v>
      </c>
      <c r="AI55" s="295" t="str">
        <f t="shared" si="17"/>
        <v>-</v>
      </c>
      <c r="AJ55" s="296" t="str">
        <f t="shared" si="18"/>
        <v>-</v>
      </c>
      <c r="AK55" s="297"/>
      <c r="AL55" s="295" t="b">
        <f t="shared" si="19"/>
        <v>0</v>
      </c>
      <c r="AM55" s="295" t="str">
        <f t="shared" si="20"/>
        <v>FALSE</v>
      </c>
      <c r="AN55" s="295" t="b">
        <f t="shared" si="21"/>
        <v>0</v>
      </c>
      <c r="AO55" s="295">
        <f t="shared" si="22"/>
        <v>5</v>
      </c>
      <c r="AP55" s="295" t="str">
        <f t="shared" si="23"/>
        <v>FALSE</v>
      </c>
      <c r="AQ55" s="295" t="str">
        <f t="shared" si="65"/>
        <v>FALSEFALSE</v>
      </c>
      <c r="AR55" s="295" t="str">
        <f t="shared" si="66"/>
        <v>FALSEFALSE</v>
      </c>
      <c r="AS55" s="295" t="str">
        <f t="shared" si="67"/>
        <v>FALSE5</v>
      </c>
      <c r="AT55" s="295">
        <f t="shared" si="24"/>
        <v>0</v>
      </c>
      <c r="AU55" s="295">
        <f t="shared" si="25"/>
        <v>0</v>
      </c>
      <c r="AV55" s="295" t="str">
        <f t="shared" si="68"/>
        <v>00</v>
      </c>
      <c r="AW55" s="295" t="str">
        <f t="shared" si="69"/>
        <v>-</v>
      </c>
      <c r="AX55" s="295" t="str">
        <f t="shared" si="70"/>
        <v>-</v>
      </c>
      <c r="AY55" s="295" t="str">
        <f t="shared" si="71"/>
        <v>--</v>
      </c>
      <c r="AZ55" s="295"/>
      <c r="BA55" s="298" t="s">
        <v>56</v>
      </c>
      <c r="BB55" s="227" t="s">
        <v>56</v>
      </c>
      <c r="BC55" s="351"/>
      <c r="BD55" s="227" t="s">
        <v>56</v>
      </c>
      <c r="BE55" s="225"/>
      <c r="BF55" s="300"/>
      <c r="BG55" s="301"/>
      <c r="BH55" s="301"/>
      <c r="BI55" s="302"/>
      <c r="BJ55" s="302"/>
      <c r="BK55" s="302"/>
      <c r="BL55" s="303"/>
      <c r="BM55" s="304"/>
      <c r="BN55" s="304"/>
      <c r="BO55" s="332"/>
      <c r="BP55" s="313"/>
      <c r="BQ55" s="328"/>
      <c r="BR55" s="333"/>
      <c r="BS55" s="352" t="str">
        <f t="shared" si="141"/>
        <v/>
      </c>
      <c r="BT55" s="353"/>
      <c r="BU55" s="353"/>
      <c r="BV55" s="354"/>
      <c r="BW55" s="349"/>
      <c r="BX55" s="356"/>
      <c r="BY55" s="297"/>
      <c r="BZ55" s="227" t="s">
        <v>56</v>
      </c>
      <c r="CA55" s="348"/>
      <c r="CB55" s="227" t="s">
        <v>56</v>
      </c>
      <c r="CC55" s="298">
        <f>IFERROR(VLOOKUP(BP55,'ADDITIONAL CHECK'!$AU$2:$AV$101,2,0),$BA$1)</f>
        <v>0</v>
      </c>
      <c r="CD55" s="295"/>
      <c r="CE55" s="348"/>
      <c r="CF55" s="292" t="str">
        <f t="shared" si="34"/>
        <v>-</v>
      </c>
      <c r="CG55" s="292" t="str">
        <f t="shared" si="35"/>
        <v>-</v>
      </c>
      <c r="CH55" s="292" t="str">
        <f t="shared" si="76"/>
        <v>-</v>
      </c>
      <c r="CI55" s="292" t="str">
        <f t="shared" si="77"/>
        <v>-</v>
      </c>
      <c r="CJ55" s="292"/>
      <c r="CK55" s="292"/>
      <c r="CL55" s="292"/>
      <c r="CM55" s="292"/>
      <c r="CN55" s="292" t="str">
        <f t="shared" si="36"/>
        <v>-</v>
      </c>
      <c r="CO55" s="292" t="str">
        <f t="shared" si="142"/>
        <v>0</v>
      </c>
      <c r="CP55" s="242" t="str">
        <f t="shared" si="143"/>
        <v/>
      </c>
      <c r="CQ55" s="242" t="str">
        <f t="shared" si="37"/>
        <v/>
      </c>
      <c r="CR55" s="242"/>
      <c r="CS55" s="242" t="str">
        <f t="shared" si="38"/>
        <v/>
      </c>
      <c r="CT55" s="255"/>
      <c r="CU55" s="293" t="str">
        <f t="shared" si="39"/>
        <v>-</v>
      </c>
      <c r="CV55" s="294" t="str">
        <f t="shared" si="40"/>
        <v>-</v>
      </c>
      <c r="CW55" s="233" t="str">
        <f t="shared" si="41"/>
        <v>-</v>
      </c>
      <c r="CX55" s="295" t="str">
        <f t="shared" si="42"/>
        <v>-</v>
      </c>
      <c r="CY55" s="296" t="str">
        <f t="shared" si="43"/>
        <v>-</v>
      </c>
      <c r="CZ55" s="256"/>
      <c r="DA55" s="293" t="str">
        <f t="shared" si="44"/>
        <v>-</v>
      </c>
      <c r="DB55" s="293" t="str">
        <f t="shared" si="45"/>
        <v>-</v>
      </c>
      <c r="DC55" s="233" t="str">
        <f t="shared" si="46"/>
        <v>-</v>
      </c>
      <c r="DD55" s="295" t="str">
        <f t="shared" si="47"/>
        <v>-</v>
      </c>
      <c r="DE55" s="296" t="str">
        <f t="shared" si="48"/>
        <v>-</v>
      </c>
      <c r="DF55" s="297"/>
      <c r="DG55" s="295" t="b">
        <f t="shared" si="49"/>
        <v>0</v>
      </c>
      <c r="DH55" s="295" t="str">
        <f t="shared" si="50"/>
        <v>FALSE</v>
      </c>
      <c r="DI55" s="295" t="b">
        <f t="shared" si="51"/>
        <v>0</v>
      </c>
      <c r="DJ55" s="295">
        <f t="shared" si="52"/>
        <v>5</v>
      </c>
      <c r="DK55" s="295" t="str">
        <f t="shared" si="53"/>
        <v>FALSE</v>
      </c>
      <c r="DL55" s="295" t="str">
        <f t="shared" si="85"/>
        <v>FALSEFALSE</v>
      </c>
      <c r="DM55" s="295" t="str">
        <f t="shared" si="86"/>
        <v>FALSEFALSE</v>
      </c>
      <c r="DN55" s="295" t="str">
        <f t="shared" si="87"/>
        <v>FALSE5</v>
      </c>
      <c r="DO55" s="295">
        <f t="shared" si="54"/>
        <v>0</v>
      </c>
      <c r="DP55" s="295">
        <f t="shared" si="55"/>
        <v>0</v>
      </c>
      <c r="DQ55" s="295" t="str">
        <f t="shared" si="88"/>
        <v>00</v>
      </c>
      <c r="DR55" s="295" t="str">
        <f t="shared" si="89"/>
        <v>-</v>
      </c>
      <c r="DS55" s="295" t="str">
        <f t="shared" si="90"/>
        <v>-</v>
      </c>
      <c r="DT55" s="295" t="str">
        <f t="shared" si="91"/>
        <v>--</v>
      </c>
      <c r="DU55" s="225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9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11" customFormat="1" ht="15" hidden="1" customHeight="1" x14ac:dyDescent="0.2">
      <c r="A56" s="256"/>
      <c r="B56" s="256"/>
      <c r="C56" s="316"/>
      <c r="D56" s="347"/>
      <c r="E56" s="348"/>
      <c r="F56" s="348"/>
      <c r="G56" s="348"/>
      <c r="H56" s="348"/>
      <c r="I56" s="348"/>
      <c r="J56" s="348"/>
      <c r="K56" s="292" t="str">
        <f t="shared" si="4"/>
        <v>-</v>
      </c>
      <c r="L56" s="292" t="str">
        <f t="shared" si="5"/>
        <v>-</v>
      </c>
      <c r="M56" s="292" t="str">
        <f t="shared" si="56"/>
        <v>-</v>
      </c>
      <c r="N56" s="292" t="str">
        <f t="shared" si="57"/>
        <v>-</v>
      </c>
      <c r="O56" s="292"/>
      <c r="P56" s="292"/>
      <c r="Q56" s="292"/>
      <c r="R56" s="292"/>
      <c r="S56" s="292" t="str">
        <f t="shared" si="6"/>
        <v>-</v>
      </c>
      <c r="T56" s="292" t="str">
        <f t="shared" si="139"/>
        <v>0</v>
      </c>
      <c r="U56" s="242" t="str">
        <f t="shared" si="140"/>
        <v/>
      </c>
      <c r="V56" s="242" t="str">
        <f t="shared" si="7"/>
        <v/>
      </c>
      <c r="W56" s="242"/>
      <c r="X56" s="242" t="str">
        <f t="shared" si="8"/>
        <v/>
      </c>
      <c r="Y56" s="255"/>
      <c r="Z56" s="293" t="str">
        <f t="shared" si="9"/>
        <v>-</v>
      </c>
      <c r="AA56" s="294" t="str">
        <f t="shared" si="10"/>
        <v>-</v>
      </c>
      <c r="AB56" s="233" t="str">
        <f t="shared" si="11"/>
        <v>-</v>
      </c>
      <c r="AC56" s="295" t="str">
        <f t="shared" si="12"/>
        <v>-</v>
      </c>
      <c r="AD56" s="296" t="str">
        <f t="shared" si="13"/>
        <v>-</v>
      </c>
      <c r="AE56" s="256"/>
      <c r="AF56" s="293" t="str">
        <f t="shared" si="14"/>
        <v>-</v>
      </c>
      <c r="AG56" s="293" t="str">
        <f t="shared" si="15"/>
        <v>-</v>
      </c>
      <c r="AH56" s="233" t="str">
        <f t="shared" si="16"/>
        <v>-</v>
      </c>
      <c r="AI56" s="295" t="str">
        <f t="shared" si="17"/>
        <v>-</v>
      </c>
      <c r="AJ56" s="296" t="str">
        <f t="shared" si="18"/>
        <v>-</v>
      </c>
      <c r="AK56" s="297"/>
      <c r="AL56" s="295" t="b">
        <f t="shared" si="19"/>
        <v>0</v>
      </c>
      <c r="AM56" s="295" t="str">
        <f t="shared" si="20"/>
        <v>FALSE</v>
      </c>
      <c r="AN56" s="295" t="b">
        <f t="shared" si="21"/>
        <v>0</v>
      </c>
      <c r="AO56" s="295">
        <f t="shared" si="22"/>
        <v>5</v>
      </c>
      <c r="AP56" s="295" t="str">
        <f t="shared" si="23"/>
        <v>FALSE</v>
      </c>
      <c r="AQ56" s="295" t="str">
        <f t="shared" si="65"/>
        <v>FALSEFALSE</v>
      </c>
      <c r="AR56" s="295" t="str">
        <f t="shared" si="66"/>
        <v>FALSEFALSE</v>
      </c>
      <c r="AS56" s="295" t="str">
        <f t="shared" si="67"/>
        <v>FALSE5</v>
      </c>
      <c r="AT56" s="295">
        <f t="shared" si="24"/>
        <v>0</v>
      </c>
      <c r="AU56" s="295">
        <f t="shared" si="25"/>
        <v>0</v>
      </c>
      <c r="AV56" s="295" t="str">
        <f t="shared" si="68"/>
        <v>00</v>
      </c>
      <c r="AW56" s="295" t="str">
        <f t="shared" si="69"/>
        <v>-</v>
      </c>
      <c r="AX56" s="295" t="str">
        <f t="shared" si="70"/>
        <v>-</v>
      </c>
      <c r="AY56" s="295" t="str">
        <f t="shared" si="71"/>
        <v>--</v>
      </c>
      <c r="AZ56" s="295"/>
      <c r="BA56" s="298" t="s">
        <v>56</v>
      </c>
      <c r="BB56" s="227" t="s">
        <v>56</v>
      </c>
      <c r="BC56" s="351"/>
      <c r="BD56" s="227" t="s">
        <v>56</v>
      </c>
      <c r="BE56" s="225"/>
      <c r="BF56" s="300"/>
      <c r="BG56" s="301"/>
      <c r="BH56" s="301"/>
      <c r="BI56" s="302"/>
      <c r="BJ56" s="302"/>
      <c r="BK56" s="302"/>
      <c r="BL56" s="303"/>
      <c r="BM56" s="304"/>
      <c r="BN56" s="304"/>
      <c r="BO56" s="332"/>
      <c r="BP56" s="313"/>
      <c r="BQ56" s="328"/>
      <c r="BR56" s="333"/>
      <c r="BS56" s="352" t="str">
        <f t="shared" si="141"/>
        <v/>
      </c>
      <c r="BT56" s="353"/>
      <c r="BU56" s="353"/>
      <c r="BV56" s="354"/>
      <c r="BW56" s="349"/>
      <c r="BX56" s="356"/>
      <c r="BY56" s="297"/>
      <c r="BZ56" s="227" t="s">
        <v>56</v>
      </c>
      <c r="CA56" s="348"/>
      <c r="CB56" s="227" t="s">
        <v>56</v>
      </c>
      <c r="CC56" s="298">
        <f>IFERROR(VLOOKUP(BP56,'ADDITIONAL CHECK'!$AU$2:$AV$101,2,0),$BA$1)</f>
        <v>0</v>
      </c>
      <c r="CD56" s="295"/>
      <c r="CE56" s="348"/>
      <c r="CF56" s="292" t="str">
        <f t="shared" si="34"/>
        <v>-</v>
      </c>
      <c r="CG56" s="292" t="str">
        <f t="shared" si="35"/>
        <v>-</v>
      </c>
      <c r="CH56" s="292" t="str">
        <f t="shared" si="76"/>
        <v>-</v>
      </c>
      <c r="CI56" s="292" t="str">
        <f t="shared" si="77"/>
        <v>-</v>
      </c>
      <c r="CJ56" s="292"/>
      <c r="CK56" s="292"/>
      <c r="CL56" s="292"/>
      <c r="CM56" s="292"/>
      <c r="CN56" s="292" t="str">
        <f t="shared" si="36"/>
        <v>-</v>
      </c>
      <c r="CO56" s="292" t="str">
        <f t="shared" si="142"/>
        <v>0</v>
      </c>
      <c r="CP56" s="242" t="str">
        <f t="shared" si="143"/>
        <v/>
      </c>
      <c r="CQ56" s="242" t="str">
        <f t="shared" si="37"/>
        <v/>
      </c>
      <c r="CR56" s="242"/>
      <c r="CS56" s="242" t="str">
        <f t="shared" si="38"/>
        <v/>
      </c>
      <c r="CT56" s="255"/>
      <c r="CU56" s="293" t="str">
        <f t="shared" si="39"/>
        <v>-</v>
      </c>
      <c r="CV56" s="294" t="str">
        <f t="shared" si="40"/>
        <v>-</v>
      </c>
      <c r="CW56" s="233" t="str">
        <f t="shared" si="41"/>
        <v>-</v>
      </c>
      <c r="CX56" s="295" t="str">
        <f t="shared" si="42"/>
        <v>-</v>
      </c>
      <c r="CY56" s="296" t="str">
        <f t="shared" si="43"/>
        <v>-</v>
      </c>
      <c r="CZ56" s="256"/>
      <c r="DA56" s="293" t="str">
        <f t="shared" si="44"/>
        <v>-</v>
      </c>
      <c r="DB56" s="293" t="str">
        <f t="shared" si="45"/>
        <v>-</v>
      </c>
      <c r="DC56" s="233" t="str">
        <f t="shared" si="46"/>
        <v>-</v>
      </c>
      <c r="DD56" s="295" t="str">
        <f t="shared" si="47"/>
        <v>-</v>
      </c>
      <c r="DE56" s="296" t="str">
        <f t="shared" si="48"/>
        <v>-</v>
      </c>
      <c r="DF56" s="297"/>
      <c r="DG56" s="295" t="b">
        <f t="shared" si="49"/>
        <v>0</v>
      </c>
      <c r="DH56" s="295" t="str">
        <f t="shared" si="50"/>
        <v>FALSE</v>
      </c>
      <c r="DI56" s="295" t="b">
        <f t="shared" si="51"/>
        <v>0</v>
      </c>
      <c r="DJ56" s="295">
        <f t="shared" si="52"/>
        <v>5</v>
      </c>
      <c r="DK56" s="295" t="str">
        <f t="shared" si="53"/>
        <v>FALSE</v>
      </c>
      <c r="DL56" s="295" t="str">
        <f t="shared" si="85"/>
        <v>FALSEFALSE</v>
      </c>
      <c r="DM56" s="295" t="str">
        <f t="shared" si="86"/>
        <v>FALSEFALSE</v>
      </c>
      <c r="DN56" s="295" t="str">
        <f t="shared" si="87"/>
        <v>FALSE5</v>
      </c>
      <c r="DO56" s="295">
        <f t="shared" si="54"/>
        <v>0</v>
      </c>
      <c r="DP56" s="295">
        <f t="shared" si="55"/>
        <v>0</v>
      </c>
      <c r="DQ56" s="295" t="str">
        <f t="shared" si="88"/>
        <v>00</v>
      </c>
      <c r="DR56" s="295" t="str">
        <f t="shared" si="89"/>
        <v>-</v>
      </c>
      <c r="DS56" s="295" t="str">
        <f t="shared" si="90"/>
        <v>-</v>
      </c>
      <c r="DT56" s="295" t="str">
        <f t="shared" si="91"/>
        <v>--</v>
      </c>
      <c r="DU56" s="225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9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11" customFormat="1" ht="15" hidden="1" customHeight="1" x14ac:dyDescent="0.2">
      <c r="A57" s="256"/>
      <c r="B57" s="256"/>
      <c r="C57" s="316"/>
      <c r="D57" s="347"/>
      <c r="E57" s="348"/>
      <c r="F57" s="348"/>
      <c r="G57" s="348"/>
      <c r="H57" s="348"/>
      <c r="I57" s="348"/>
      <c r="J57" s="348"/>
      <c r="K57" s="292" t="str">
        <f t="shared" si="4"/>
        <v>-</v>
      </c>
      <c r="L57" s="292" t="str">
        <f t="shared" si="5"/>
        <v>-</v>
      </c>
      <c r="M57" s="292" t="str">
        <f t="shared" si="56"/>
        <v>-</v>
      </c>
      <c r="N57" s="292" t="str">
        <f t="shared" si="57"/>
        <v>-</v>
      </c>
      <c r="O57" s="292"/>
      <c r="P57" s="292"/>
      <c r="Q57" s="292"/>
      <c r="R57" s="292"/>
      <c r="S57" s="292" t="str">
        <f t="shared" si="6"/>
        <v>-</v>
      </c>
      <c r="T57" s="292" t="str">
        <f t="shared" si="139"/>
        <v>0</v>
      </c>
      <c r="U57" s="242" t="str">
        <f t="shared" si="140"/>
        <v/>
      </c>
      <c r="V57" s="242" t="str">
        <f t="shared" si="7"/>
        <v/>
      </c>
      <c r="W57" s="242"/>
      <c r="X57" s="242" t="str">
        <f t="shared" si="8"/>
        <v/>
      </c>
      <c r="Y57" s="255"/>
      <c r="Z57" s="293" t="str">
        <f t="shared" si="9"/>
        <v>-</v>
      </c>
      <c r="AA57" s="294" t="str">
        <f t="shared" si="10"/>
        <v>-</v>
      </c>
      <c r="AB57" s="233" t="str">
        <f t="shared" si="11"/>
        <v>-</v>
      </c>
      <c r="AC57" s="295" t="str">
        <f t="shared" si="12"/>
        <v>-</v>
      </c>
      <c r="AD57" s="296" t="str">
        <f t="shared" si="13"/>
        <v>-</v>
      </c>
      <c r="AE57" s="256"/>
      <c r="AF57" s="293" t="str">
        <f t="shared" si="14"/>
        <v>-</v>
      </c>
      <c r="AG57" s="293" t="str">
        <f t="shared" si="15"/>
        <v>-</v>
      </c>
      <c r="AH57" s="233" t="str">
        <f t="shared" si="16"/>
        <v>-</v>
      </c>
      <c r="AI57" s="295" t="str">
        <f t="shared" si="17"/>
        <v>-</v>
      </c>
      <c r="AJ57" s="296" t="str">
        <f t="shared" si="18"/>
        <v>-</v>
      </c>
      <c r="AK57" s="297"/>
      <c r="AL57" s="295" t="b">
        <f t="shared" si="19"/>
        <v>0</v>
      </c>
      <c r="AM57" s="295" t="str">
        <f t="shared" si="20"/>
        <v>FALSE</v>
      </c>
      <c r="AN57" s="295" t="b">
        <f t="shared" si="21"/>
        <v>0</v>
      </c>
      <c r="AO57" s="295">
        <f t="shared" si="22"/>
        <v>5</v>
      </c>
      <c r="AP57" s="295" t="str">
        <f t="shared" si="23"/>
        <v>FALSE</v>
      </c>
      <c r="AQ57" s="295" t="str">
        <f t="shared" si="65"/>
        <v>FALSEFALSE</v>
      </c>
      <c r="AR57" s="295" t="str">
        <f t="shared" si="66"/>
        <v>FALSEFALSE</v>
      </c>
      <c r="AS57" s="295" t="str">
        <f t="shared" si="67"/>
        <v>FALSE5</v>
      </c>
      <c r="AT57" s="295">
        <f t="shared" si="24"/>
        <v>0</v>
      </c>
      <c r="AU57" s="295">
        <f t="shared" si="25"/>
        <v>0</v>
      </c>
      <c r="AV57" s="295" t="str">
        <f t="shared" si="68"/>
        <v>00</v>
      </c>
      <c r="AW57" s="295" t="str">
        <f t="shared" si="69"/>
        <v>-</v>
      </c>
      <c r="AX57" s="295" t="str">
        <f t="shared" si="70"/>
        <v>-</v>
      </c>
      <c r="AY57" s="295" t="str">
        <f t="shared" si="71"/>
        <v>--</v>
      </c>
      <c r="AZ57" s="295"/>
      <c r="BA57" s="298" t="s">
        <v>56</v>
      </c>
      <c r="BB57" s="227" t="s">
        <v>56</v>
      </c>
      <c r="BC57" s="351"/>
      <c r="BD57" s="227" t="s">
        <v>56</v>
      </c>
      <c r="BE57" s="225"/>
      <c r="BF57" s="300"/>
      <c r="BG57" s="301"/>
      <c r="BH57" s="301"/>
      <c r="BI57" s="302"/>
      <c r="BJ57" s="302"/>
      <c r="BK57" s="302"/>
      <c r="BL57" s="303"/>
      <c r="BM57" s="304"/>
      <c r="BN57" s="304"/>
      <c r="BO57" s="332"/>
      <c r="BP57" s="313"/>
      <c r="BQ57" s="328"/>
      <c r="BR57" s="333"/>
      <c r="BS57" s="352" t="str">
        <f t="shared" si="141"/>
        <v/>
      </c>
      <c r="BT57" s="353"/>
      <c r="BU57" s="353"/>
      <c r="BV57" s="354"/>
      <c r="BW57" s="349"/>
      <c r="BX57" s="356"/>
      <c r="BY57" s="297"/>
      <c r="BZ57" s="227" t="s">
        <v>56</v>
      </c>
      <c r="CA57" s="348"/>
      <c r="CB57" s="227" t="s">
        <v>56</v>
      </c>
      <c r="CC57" s="298">
        <f>IFERROR(VLOOKUP(BP57,'ADDITIONAL CHECK'!$AU$2:$AV$101,2,0),$BA$1)</f>
        <v>0</v>
      </c>
      <c r="CD57" s="295"/>
      <c r="CE57" s="348"/>
      <c r="CF57" s="292" t="str">
        <f t="shared" si="34"/>
        <v>-</v>
      </c>
      <c r="CG57" s="292" t="str">
        <f t="shared" si="35"/>
        <v>-</v>
      </c>
      <c r="CH57" s="292" t="str">
        <f t="shared" si="76"/>
        <v>-</v>
      </c>
      <c r="CI57" s="292" t="str">
        <f t="shared" si="77"/>
        <v>-</v>
      </c>
      <c r="CJ57" s="292"/>
      <c r="CK57" s="292"/>
      <c r="CL57" s="292"/>
      <c r="CM57" s="292"/>
      <c r="CN57" s="292" t="str">
        <f t="shared" si="36"/>
        <v>-</v>
      </c>
      <c r="CO57" s="292" t="str">
        <f t="shared" si="142"/>
        <v>0</v>
      </c>
      <c r="CP57" s="242" t="str">
        <f t="shared" si="143"/>
        <v/>
      </c>
      <c r="CQ57" s="242" t="str">
        <f t="shared" si="37"/>
        <v/>
      </c>
      <c r="CR57" s="242"/>
      <c r="CS57" s="242" t="str">
        <f t="shared" si="38"/>
        <v/>
      </c>
      <c r="CT57" s="255"/>
      <c r="CU57" s="293" t="str">
        <f t="shared" si="39"/>
        <v>-</v>
      </c>
      <c r="CV57" s="294" t="str">
        <f t="shared" si="40"/>
        <v>-</v>
      </c>
      <c r="CW57" s="233" t="str">
        <f t="shared" si="41"/>
        <v>-</v>
      </c>
      <c r="CX57" s="295" t="str">
        <f t="shared" si="42"/>
        <v>-</v>
      </c>
      <c r="CY57" s="296" t="str">
        <f t="shared" si="43"/>
        <v>-</v>
      </c>
      <c r="CZ57" s="256"/>
      <c r="DA57" s="293" t="str">
        <f t="shared" si="44"/>
        <v>-</v>
      </c>
      <c r="DB57" s="293" t="str">
        <f t="shared" si="45"/>
        <v>-</v>
      </c>
      <c r="DC57" s="233" t="str">
        <f t="shared" si="46"/>
        <v>-</v>
      </c>
      <c r="DD57" s="295" t="str">
        <f t="shared" si="47"/>
        <v>-</v>
      </c>
      <c r="DE57" s="296" t="str">
        <f t="shared" si="48"/>
        <v>-</v>
      </c>
      <c r="DF57" s="297"/>
      <c r="DG57" s="295" t="b">
        <f t="shared" si="49"/>
        <v>0</v>
      </c>
      <c r="DH57" s="295" t="str">
        <f t="shared" si="50"/>
        <v>FALSE</v>
      </c>
      <c r="DI57" s="295" t="b">
        <f t="shared" si="51"/>
        <v>0</v>
      </c>
      <c r="DJ57" s="295">
        <f t="shared" si="52"/>
        <v>5</v>
      </c>
      <c r="DK57" s="295" t="str">
        <f t="shared" si="53"/>
        <v>FALSE</v>
      </c>
      <c r="DL57" s="295" t="str">
        <f t="shared" si="85"/>
        <v>FALSEFALSE</v>
      </c>
      <c r="DM57" s="295" t="str">
        <f t="shared" si="86"/>
        <v>FALSEFALSE</v>
      </c>
      <c r="DN57" s="295" t="str">
        <f t="shared" si="87"/>
        <v>FALSE5</v>
      </c>
      <c r="DO57" s="295">
        <f t="shared" si="54"/>
        <v>0</v>
      </c>
      <c r="DP57" s="295">
        <f t="shared" si="55"/>
        <v>0</v>
      </c>
      <c r="DQ57" s="295" t="str">
        <f t="shared" si="88"/>
        <v>00</v>
      </c>
      <c r="DR57" s="295" t="str">
        <f t="shared" si="89"/>
        <v>-</v>
      </c>
      <c r="DS57" s="295" t="str">
        <f t="shared" si="90"/>
        <v>-</v>
      </c>
      <c r="DT57" s="295" t="str">
        <f t="shared" si="91"/>
        <v>--</v>
      </c>
      <c r="DU57" s="225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9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11" customFormat="1" ht="15" hidden="1" customHeight="1" x14ac:dyDescent="0.2">
      <c r="A58" s="479" t="s">
        <v>82</v>
      </c>
      <c r="B58" s="480"/>
      <c r="C58" s="316"/>
      <c r="D58" s="347"/>
      <c r="E58" s="348"/>
      <c r="F58" s="348"/>
      <c r="G58" s="348"/>
      <c r="H58" s="348"/>
      <c r="I58" s="348"/>
      <c r="J58" s="348"/>
      <c r="K58" s="292" t="str">
        <f t="shared" si="4"/>
        <v>-</v>
      </c>
      <c r="L58" s="292" t="str">
        <f t="shared" si="5"/>
        <v>-</v>
      </c>
      <c r="M58" s="292" t="str">
        <f t="shared" si="56"/>
        <v>-</v>
      </c>
      <c r="N58" s="292" t="str">
        <f t="shared" si="57"/>
        <v>-</v>
      </c>
      <c r="O58" s="292"/>
      <c r="P58" s="292"/>
      <c r="Q58" s="292"/>
      <c r="R58" s="292"/>
      <c r="S58" s="292" t="str">
        <f t="shared" si="6"/>
        <v>-</v>
      </c>
      <c r="T58" s="292" t="str">
        <f t="shared" si="139"/>
        <v>0</v>
      </c>
      <c r="U58" s="242" t="str">
        <f t="shared" si="140"/>
        <v/>
      </c>
      <c r="V58" s="242" t="str">
        <f t="shared" si="7"/>
        <v/>
      </c>
      <c r="W58" s="242"/>
      <c r="X58" s="242" t="str">
        <f t="shared" si="8"/>
        <v/>
      </c>
      <c r="Y58" s="255"/>
      <c r="Z58" s="293" t="str">
        <f t="shared" si="9"/>
        <v>-</v>
      </c>
      <c r="AA58" s="294" t="str">
        <f t="shared" si="10"/>
        <v>-</v>
      </c>
      <c r="AB58" s="233" t="str">
        <f t="shared" si="11"/>
        <v>-</v>
      </c>
      <c r="AC58" s="295" t="str">
        <f t="shared" si="12"/>
        <v>-</v>
      </c>
      <c r="AD58" s="296" t="str">
        <f t="shared" si="13"/>
        <v>-</v>
      </c>
      <c r="AE58" s="256"/>
      <c r="AF58" s="293" t="str">
        <f t="shared" si="14"/>
        <v>-</v>
      </c>
      <c r="AG58" s="293" t="str">
        <f t="shared" si="15"/>
        <v>-</v>
      </c>
      <c r="AH58" s="233" t="str">
        <f t="shared" si="16"/>
        <v>-</v>
      </c>
      <c r="AI58" s="295" t="str">
        <f t="shared" si="17"/>
        <v>-</v>
      </c>
      <c r="AJ58" s="296" t="str">
        <f t="shared" si="18"/>
        <v>-</v>
      </c>
      <c r="AK58" s="297"/>
      <c r="AL58" s="295" t="b">
        <f t="shared" si="19"/>
        <v>0</v>
      </c>
      <c r="AM58" s="295" t="str">
        <f t="shared" si="20"/>
        <v>FALSE</v>
      </c>
      <c r="AN58" s="295" t="b">
        <f t="shared" si="21"/>
        <v>0</v>
      </c>
      <c r="AO58" s="295">
        <f t="shared" si="22"/>
        <v>5</v>
      </c>
      <c r="AP58" s="295" t="str">
        <f t="shared" si="23"/>
        <v>FALSE</v>
      </c>
      <c r="AQ58" s="295" t="str">
        <f t="shared" si="65"/>
        <v>FALSEFALSE</v>
      </c>
      <c r="AR58" s="295" t="str">
        <f t="shared" si="66"/>
        <v>FALSEFALSE</v>
      </c>
      <c r="AS58" s="295" t="str">
        <f t="shared" si="67"/>
        <v>FALSE5</v>
      </c>
      <c r="AT58" s="295">
        <f t="shared" si="24"/>
        <v>0</v>
      </c>
      <c r="AU58" s="295">
        <f t="shared" si="25"/>
        <v>0</v>
      </c>
      <c r="AV58" s="295" t="str">
        <f t="shared" si="68"/>
        <v>00</v>
      </c>
      <c r="AW58" s="295" t="str">
        <f t="shared" si="69"/>
        <v>-</v>
      </c>
      <c r="AX58" s="295" t="str">
        <f t="shared" si="70"/>
        <v>-</v>
      </c>
      <c r="AY58" s="295" t="str">
        <f t="shared" si="71"/>
        <v>--</v>
      </c>
      <c r="AZ58" s="295"/>
      <c r="BA58" s="298" t="s">
        <v>56</v>
      </c>
      <c r="BB58" s="227" t="s">
        <v>56</v>
      </c>
      <c r="BC58" s="351"/>
      <c r="BD58" s="227" t="s">
        <v>56</v>
      </c>
      <c r="BE58" s="225"/>
      <c r="BF58" s="300"/>
      <c r="BG58" s="301"/>
      <c r="BH58" s="301"/>
      <c r="BI58" s="302"/>
      <c r="BJ58" s="302"/>
      <c r="BK58" s="302"/>
      <c r="BL58" s="303"/>
      <c r="BM58" s="304" t="str">
        <f>+T58</f>
        <v>0</v>
      </c>
      <c r="BN58" s="304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7"/>
      <c r="BZ58" s="227" t="s">
        <v>56</v>
      </c>
      <c r="CA58" s="348"/>
      <c r="CB58" s="227" t="s">
        <v>56</v>
      </c>
      <c r="CC58" s="298">
        <f>IFERROR(VLOOKUP(BP58,'ADDITIONAL CHECK'!$AU$2:$AV$101,2,0),$BA$1)</f>
        <v>0</v>
      </c>
      <c r="CD58" s="295"/>
      <c r="CE58" s="348"/>
      <c r="CF58" s="292" t="str">
        <f t="shared" si="34"/>
        <v>-</v>
      </c>
      <c r="CG58" s="292" t="str">
        <f t="shared" si="35"/>
        <v>-</v>
      </c>
      <c r="CH58" s="292" t="str">
        <f t="shared" si="76"/>
        <v>-</v>
      </c>
      <c r="CI58" s="292" t="str">
        <f t="shared" si="77"/>
        <v>-</v>
      </c>
      <c r="CJ58" s="292"/>
      <c r="CK58" s="292"/>
      <c r="CL58" s="292"/>
      <c r="CM58" s="292"/>
      <c r="CN58" s="292" t="str">
        <f t="shared" si="36"/>
        <v>-</v>
      </c>
      <c r="CO58" s="292" t="str">
        <f t="shared" si="142"/>
        <v>0</v>
      </c>
      <c r="CP58" s="242" t="str">
        <f t="shared" si="143"/>
        <v/>
      </c>
      <c r="CQ58" s="242" t="str">
        <f t="shared" si="37"/>
        <v/>
      </c>
      <c r="CR58" s="242"/>
      <c r="CS58" s="242" t="str">
        <f t="shared" si="38"/>
        <v/>
      </c>
      <c r="CT58" s="255"/>
      <c r="CU58" s="293" t="str">
        <f t="shared" si="39"/>
        <v>-</v>
      </c>
      <c r="CV58" s="294" t="str">
        <f t="shared" si="40"/>
        <v>-</v>
      </c>
      <c r="CW58" s="233" t="str">
        <f t="shared" si="41"/>
        <v>-</v>
      </c>
      <c r="CX58" s="295" t="str">
        <f t="shared" si="42"/>
        <v>-</v>
      </c>
      <c r="CY58" s="296" t="str">
        <f t="shared" si="43"/>
        <v>-</v>
      </c>
      <c r="CZ58" s="256"/>
      <c r="DA58" s="293" t="str">
        <f t="shared" si="44"/>
        <v>-</v>
      </c>
      <c r="DB58" s="293" t="str">
        <f t="shared" si="45"/>
        <v>-</v>
      </c>
      <c r="DC58" s="233" t="str">
        <f t="shared" si="46"/>
        <v>-</v>
      </c>
      <c r="DD58" s="295" t="str">
        <f t="shared" si="47"/>
        <v>-</v>
      </c>
      <c r="DE58" s="296" t="str">
        <f t="shared" si="48"/>
        <v>-</v>
      </c>
      <c r="DF58" s="297"/>
      <c r="DG58" s="295" t="b">
        <f t="shared" si="49"/>
        <v>0</v>
      </c>
      <c r="DH58" s="295" t="str">
        <f t="shared" si="50"/>
        <v>FALSE</v>
      </c>
      <c r="DI58" s="295" t="b">
        <f t="shared" si="51"/>
        <v>0</v>
      </c>
      <c r="DJ58" s="295">
        <f t="shared" si="52"/>
        <v>5</v>
      </c>
      <c r="DK58" s="295" t="str">
        <f t="shared" si="53"/>
        <v>FALSE</v>
      </c>
      <c r="DL58" s="295" t="str">
        <f t="shared" si="85"/>
        <v>FALSEFALSE</v>
      </c>
      <c r="DM58" s="295" t="str">
        <f t="shared" si="86"/>
        <v>FALSEFALSE</v>
      </c>
      <c r="DN58" s="295" t="str">
        <f t="shared" si="87"/>
        <v>FALSE5</v>
      </c>
      <c r="DO58" s="295">
        <f t="shared" si="54"/>
        <v>0</v>
      </c>
      <c r="DP58" s="295">
        <f t="shared" si="55"/>
        <v>0</v>
      </c>
      <c r="DQ58" s="295" t="str">
        <f t="shared" si="88"/>
        <v>00</v>
      </c>
      <c r="DR58" s="295" t="str">
        <f t="shared" si="89"/>
        <v>-</v>
      </c>
      <c r="DS58" s="295" t="str">
        <f t="shared" si="90"/>
        <v>-</v>
      </c>
      <c r="DT58" s="295" t="str">
        <f t="shared" si="91"/>
        <v>--</v>
      </c>
      <c r="DU58" s="225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9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11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7"/>
      <c r="V59" s="237"/>
      <c r="W59" s="237"/>
      <c r="X59" s="237"/>
      <c r="Y59" s="256"/>
      <c r="Z59" s="358"/>
      <c r="AA59" s="359"/>
      <c r="AB59" s="256"/>
      <c r="AC59" s="225"/>
      <c r="AD59" s="297"/>
      <c r="AE59" s="256"/>
      <c r="AF59" s="358"/>
      <c r="AG59" s="358"/>
      <c r="AH59" s="256"/>
      <c r="AI59" s="225"/>
      <c r="AJ59" s="297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7"/>
      <c r="CQ59" s="237"/>
      <c r="CR59" s="237"/>
      <c r="CS59" s="237"/>
      <c r="CT59" s="256"/>
      <c r="CU59" s="358"/>
      <c r="CV59" s="359"/>
      <c r="CW59" s="256"/>
      <c r="CX59" s="225"/>
      <c r="CY59" s="297"/>
      <c r="CZ59" s="256"/>
      <c r="DA59" s="358"/>
      <c r="DB59" s="358"/>
      <c r="DC59" s="256"/>
      <c r="DD59" s="225"/>
      <c r="DE59" s="297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9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11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6</v>
      </c>
      <c r="AD60" s="118">
        <f>SUM(AD15:AD58)</f>
        <v>3</v>
      </c>
      <c r="AE60" s="315"/>
      <c r="AG60" s="312"/>
      <c r="AH60" s="312"/>
      <c r="AI60" s="118">
        <f>SUM(AI15:AI58)</f>
        <v>213.9</v>
      </c>
      <c r="AJ60" s="118">
        <f>SUM(AJ15:AJ58)</f>
        <v>82</v>
      </c>
      <c r="AK60" s="274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42">
        <f>COUNT(BB15:BB58)</f>
        <v>1</v>
      </c>
      <c r="BC60" s="274"/>
      <c r="BD60" s="242">
        <f>COUNT(BD15:BD58)</f>
        <v>25</v>
      </c>
      <c r="BE60" s="312"/>
      <c r="BF60" s="481" t="s">
        <v>494</v>
      </c>
      <c r="BG60" s="481"/>
      <c r="BH60" s="481"/>
      <c r="BI60" s="481"/>
      <c r="BJ60" s="481"/>
      <c r="BK60" s="481"/>
      <c r="BL60" s="481"/>
      <c r="BM60" s="481"/>
      <c r="BN60" s="481"/>
      <c r="BO60" s="481"/>
      <c r="BP60" s="481"/>
      <c r="BQ60" s="481"/>
      <c r="BR60" s="481"/>
      <c r="BS60" s="481"/>
      <c r="BT60" s="481"/>
      <c r="BU60" s="481"/>
      <c r="BV60" s="481"/>
      <c r="BW60" s="337"/>
      <c r="BX60" s="315"/>
      <c r="BY60" s="274"/>
      <c r="BZ60" s="242">
        <f>COUNT(BZ15:BZ58)</f>
        <v>16</v>
      </c>
      <c r="CA60" s="315"/>
      <c r="CB60" s="242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157.4</v>
      </c>
      <c r="DE60" s="118">
        <f>SUM(DE15:DE58)</f>
        <v>50</v>
      </c>
      <c r="DF60" s="274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475" t="s">
        <v>83</v>
      </c>
      <c r="DW60" s="475" t="s">
        <v>46</v>
      </c>
      <c r="DX60" s="475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9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11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2"/>
      <c r="BU61" s="342"/>
      <c r="BV61" s="342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475"/>
      <c r="DW61" s="475"/>
      <c r="DX61" s="475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4300</v>
      </c>
      <c r="ED61" s="378" t="s">
        <v>92</v>
      </c>
      <c r="EE61" s="378" t="str">
        <f>+EA61&amp;EE8&amp;EB61&amp;EE7&amp;EC61&amp;EE5&amp;ED61</f>
        <v>Marks Obtained  ( Out of 4300 )</v>
      </c>
      <c r="EF61" s="378"/>
      <c r="EI61" s="271"/>
      <c r="EJ61" s="242" t="s">
        <v>85</v>
      </c>
      <c r="EK61" s="242" t="s">
        <v>18</v>
      </c>
      <c r="EL61" s="242" t="s">
        <v>48</v>
      </c>
      <c r="EM61" s="242" t="s">
        <v>57</v>
      </c>
      <c r="EN61" s="231" t="s">
        <v>49</v>
      </c>
      <c r="EO61" s="231" t="s">
        <v>50</v>
      </c>
      <c r="EP61" s="231" t="s">
        <v>86</v>
      </c>
      <c r="EQ61" s="231" t="s">
        <v>87</v>
      </c>
      <c r="ER61" s="231" t="s">
        <v>429</v>
      </c>
      <c r="ES61" s="231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11" customFormat="1" ht="33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2723.8</v>
      </c>
      <c r="DW62" s="382" t="s">
        <v>56</v>
      </c>
      <c r="DX62" s="379">
        <f>SUM(DV62:DW62)</f>
        <v>2723.8</v>
      </c>
      <c r="DY62" s="379">
        <f>+(BB60+BD60+CB60+BZ60)*100+100</f>
        <v>4300</v>
      </c>
      <c r="DZ62" s="377">
        <f>IFERROR(((DX62/DY62)*100),"-")</f>
        <v>63.344186046511631</v>
      </c>
      <c r="EA62" s="316"/>
      <c r="EB62" s="316"/>
      <c r="EC62" s="316"/>
      <c r="ED62" s="316"/>
      <c r="EE62" s="316"/>
      <c r="EF62" s="316"/>
      <c r="EI62" s="308">
        <v>1</v>
      </c>
      <c r="EJ62" s="308">
        <f>IFERROR(VLOOKUP(EI62,INPUT!$C$11:$L$281,2,0),"-")</f>
        <v>1</v>
      </c>
      <c r="EK62" s="308" t="str">
        <f>IFERROR(VLOOKUP(EI62,INPUT!$C$11:$L$281,3,0),"-")</f>
        <v>CSC313</v>
      </c>
      <c r="EL62" s="383" t="str">
        <f>IFERROR(VLOOKUP(EI62,INPUT!$C$11:$L$281,4,0),"-")</f>
        <v>PROGRAMMING FUNDAMENTALS</v>
      </c>
      <c r="EM62" s="308">
        <f>IFERROR(VLOOKUP(EI62,INPUT!$C$11:$L$281,5,0),"-")</f>
        <v>58.78</v>
      </c>
      <c r="EN62" s="308">
        <f>IFERROR(VLOOKUP(EI62,INPUT!$C$11:$L$281,6,0),"-")</f>
        <v>4</v>
      </c>
      <c r="EO62" s="308" t="str">
        <f>IFERROR(VLOOKUP(EI62,INPUT!$C$11:$L$281,7,0),"-")</f>
        <v>B-</v>
      </c>
      <c r="EP62" s="308">
        <f>IFERROR(VLOOKUP(EI62,INPUT!$C$11:$L$281,8,0),"-")</f>
        <v>2.7</v>
      </c>
      <c r="EQ62" s="308">
        <f>IFERROR(VLOOKUP(EI62,INPUT!$C$11:$L$281,9,0),"-")</f>
        <v>10.8</v>
      </c>
      <c r="ER62" s="308">
        <v>1</v>
      </c>
      <c r="ES62" s="308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11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8">
        <f>IFERROR(VLOOKUP(EI63,INPUT!$C$11:$L$281,2,0),"-")</f>
        <v>2</v>
      </c>
      <c r="EK63" s="308" t="str">
        <f>IFERROR(VLOOKUP(EI63,INPUT!$C$11:$L$281,3,0),"-")</f>
        <v>ENG115</v>
      </c>
      <c r="EL63" s="383" t="str">
        <f>IFERROR(VLOOKUP(EI63,INPUT!$C$11:$L$281,4,0),"-")</f>
        <v>ENGLISH COMPOSITION AND COMPREHENSION</v>
      </c>
      <c r="EM63" s="308">
        <f>IFERROR(VLOOKUP(EI63,INPUT!$C$11:$L$281,5,0),"-")</f>
        <v>59</v>
      </c>
      <c r="EN63" s="308">
        <f>IFERROR(VLOOKUP(EI63,INPUT!$C$11:$L$281,6,0),"-")</f>
        <v>3</v>
      </c>
      <c r="EO63" s="308" t="str">
        <f>IFERROR(VLOOKUP(EI63,INPUT!$C$11:$L$281,7,0),"-")</f>
        <v>B-</v>
      </c>
      <c r="EP63" s="308">
        <f>IFERROR(VLOOKUP(EI63,INPUT!$C$11:$L$281,8,0),"-")</f>
        <v>2.7</v>
      </c>
      <c r="EQ63" s="308">
        <f>IFERROR(VLOOKUP(EI63,INPUT!$C$11:$L$281,9,0),"-")</f>
        <v>8.1000000000000014</v>
      </c>
      <c r="ER63" s="308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11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476" t="s">
        <v>94</v>
      </c>
      <c r="BG64" s="476"/>
      <c r="BH64" s="476"/>
      <c r="BI64" s="476"/>
      <c r="BJ64" s="476"/>
      <c r="BK64" s="476"/>
      <c r="BL64" s="476"/>
      <c r="BM64" s="476"/>
      <c r="BN64" s="476"/>
      <c r="BO64" s="476"/>
      <c r="BP64" s="476"/>
      <c r="BQ64" s="476"/>
      <c r="BR64" s="476"/>
      <c r="BS64" s="476"/>
      <c r="BT64" s="476"/>
      <c r="BU64" s="476"/>
      <c r="BV64" s="476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135</v>
      </c>
      <c r="EI64" s="65">
        <v>3</v>
      </c>
      <c r="EJ64" s="308">
        <f>IFERROR(VLOOKUP(EI64,INPUT!$C$11:$L$281,2,0),"-")</f>
        <v>3</v>
      </c>
      <c r="EK64" s="308" t="str">
        <f>IFERROR(VLOOKUP(EI64,INPUT!$C$11:$L$281,3,0),"-")</f>
        <v>MATH114</v>
      </c>
      <c r="EL64" s="383" t="str">
        <f>IFERROR(VLOOKUP(EI64,INPUT!$C$11:$L$281,4,0),"-")</f>
        <v>CALCULUS AND ANALYTICAL GEOMETRY</v>
      </c>
      <c r="EM64" s="308">
        <f>IFERROR(VLOOKUP(EI64,INPUT!$C$11:$L$281,5,0),"-")</f>
        <v>62</v>
      </c>
      <c r="EN64" s="308">
        <f>IFERROR(VLOOKUP(EI64,INPUT!$C$11:$L$281,6,0),"-")</f>
        <v>3</v>
      </c>
      <c r="EO64" s="308" t="str">
        <f>IFERROR(VLOOKUP(EI64,INPUT!$C$11:$L$281,7,0),"-")</f>
        <v>B</v>
      </c>
      <c r="EP64" s="308">
        <f>IFERROR(VLOOKUP(EI64,INPUT!$C$11:$L$281,8,0),"-")</f>
        <v>3</v>
      </c>
      <c r="EQ64" s="308">
        <f>IFERROR(VLOOKUP(EI64,INPUT!$C$11:$L$281,9,0),"-")</f>
        <v>9</v>
      </c>
      <c r="ER64" s="308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11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477" t="s">
        <v>96</v>
      </c>
      <c r="BG65" s="477"/>
      <c r="BH65" s="477"/>
      <c r="BI65" s="477"/>
      <c r="BJ65" s="477"/>
      <c r="BK65" s="477"/>
      <c r="BL65" s="477"/>
      <c r="BM65" s="477"/>
      <c r="BN65" s="477"/>
      <c r="BO65" s="477"/>
      <c r="BP65" s="477"/>
      <c r="BQ65" s="477"/>
      <c r="BR65" s="477"/>
      <c r="BS65" s="477"/>
      <c r="BT65" s="477"/>
      <c r="BU65" s="477"/>
      <c r="BV65" s="477"/>
      <c r="BW65" s="477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8">
        <f>IFERROR(VLOOKUP(EI65,INPUT!$C$11:$L$281,2,0),"-")</f>
        <v>4</v>
      </c>
      <c r="EK65" s="308" t="str">
        <f>IFERROR(VLOOKUP(EI65,INPUT!$C$11:$L$281,3,0),"-")</f>
        <v>PHYS105</v>
      </c>
      <c r="EL65" s="383" t="str">
        <f>IFERROR(VLOOKUP(EI65,INPUT!$C$11:$L$281,4,0),"-")</f>
        <v>APPLIED PHYSICS</v>
      </c>
      <c r="EM65" s="308">
        <f>IFERROR(VLOOKUP(EI65,INPUT!$C$11:$L$281,5,0),"-")</f>
        <v>60</v>
      </c>
      <c r="EN65" s="308">
        <f>IFERROR(VLOOKUP(EI65,INPUT!$C$11:$L$281,6,0),"-")</f>
        <v>3</v>
      </c>
      <c r="EO65" s="308" t="str">
        <f>IFERROR(VLOOKUP(EI65,INPUT!$C$11:$L$281,7,0),"-")</f>
        <v>B+</v>
      </c>
      <c r="EP65" s="308">
        <f>IFERROR(VLOOKUP(EI65,INPUT!$C$11:$L$281,8,0),"-")</f>
        <v>3.3</v>
      </c>
      <c r="EQ65" s="308">
        <f>IFERROR(VLOOKUP(EI65,INPUT!$C$11:$L$281,9,0),"-")</f>
        <v>9.8999999999999986</v>
      </c>
      <c r="ER65" s="308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82"/>
      <c r="B66" s="282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8"/>
      <c r="BG66" s="478"/>
      <c r="BH66" s="478"/>
      <c r="BI66" s="478"/>
      <c r="BJ66" s="478"/>
      <c r="BK66" s="478"/>
      <c r="BL66" s="478"/>
      <c r="BM66" s="478"/>
      <c r="BN66" s="478"/>
      <c r="BO66" s="478"/>
      <c r="BP66" s="478"/>
      <c r="BQ66" s="478"/>
      <c r="BR66" s="478"/>
      <c r="BS66" s="478"/>
      <c r="BT66" s="478"/>
      <c r="BU66" s="478"/>
      <c r="BV66" s="478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11"/>
      <c r="DX66" s="211"/>
      <c r="DY66" s="211"/>
      <c r="DZ66" s="211"/>
      <c r="EA66" s="211"/>
      <c r="EB66" s="313"/>
      <c r="EC66" s="211"/>
      <c r="ED66" s="211"/>
      <c r="EE66" s="211"/>
      <c r="EF66" s="211"/>
      <c r="EI66" s="65">
        <v>5</v>
      </c>
      <c r="EJ66" s="308">
        <f>IFERROR(VLOOKUP(EI66,INPUT!$C$11:$L$281,2,0),"-")</f>
        <v>5</v>
      </c>
      <c r="EK66" s="308" t="str">
        <f>IFERROR(VLOOKUP(EI66,INPUT!$C$11:$L$281,3,0),"-")</f>
        <v>CSC312</v>
      </c>
      <c r="EL66" s="383" t="str">
        <f>IFERROR(VLOOKUP(EI66,INPUT!$C$11:$L$281,4,0),"-")</f>
        <v>INTRODUCTION TO INFORMATION AND COMMUNICATION TECHNOLOGY</v>
      </c>
      <c r="EM66" s="308">
        <f>IFERROR(VLOOKUP(EI66,INPUT!$C$11:$L$281,5,0),"-")</f>
        <v>77</v>
      </c>
      <c r="EN66" s="308">
        <f>IFERROR(VLOOKUP(EI66,INPUT!$C$11:$L$281,6,0),"-")</f>
        <v>3</v>
      </c>
      <c r="EO66" s="308" t="str">
        <f>IFERROR(VLOOKUP(EI66,INPUT!$C$11:$L$281,7,0),"-")</f>
        <v>A-</v>
      </c>
      <c r="EP66" s="308">
        <f>IFERROR(VLOOKUP(EI66,INPUT!$C$11:$L$281,8,0),"-")</f>
        <v>3.7</v>
      </c>
      <c r="EQ66" s="308">
        <f>IFERROR(VLOOKUP(EI66,INPUT!$C$11:$L$281,9,0),"-")</f>
        <v>11.100000000000001</v>
      </c>
      <c r="ER66" s="308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82"/>
      <c r="B67" s="282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3"/>
      <c r="BG67" s="463"/>
      <c r="BH67" s="474"/>
      <c r="BI67" s="474"/>
      <c r="BJ67" s="474"/>
      <c r="BK67" s="474"/>
      <c r="BL67" s="464"/>
      <c r="BM67" s="464"/>
      <c r="BN67" s="464"/>
      <c r="BO67" s="464"/>
      <c r="BP67" s="464"/>
      <c r="BQ67" s="464"/>
      <c r="BR67" s="464"/>
      <c r="BS67" s="464"/>
      <c r="BT67" s="464"/>
      <c r="BU67" s="464"/>
      <c r="BV67" s="464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11"/>
      <c r="DX67" s="211"/>
      <c r="DY67" s="211"/>
      <c r="DZ67" s="211"/>
      <c r="EA67" s="211"/>
      <c r="EB67" s="313"/>
      <c r="EC67" s="211"/>
      <c r="ED67" s="116">
        <v>1</v>
      </c>
      <c r="EE67" s="116">
        <v>6</v>
      </c>
      <c r="EF67" s="211"/>
      <c r="EI67" s="65">
        <v>6</v>
      </c>
      <c r="EJ67" s="308">
        <f>IFERROR(VLOOKUP(EI67,INPUT!$C$11:$L$281,2,0),"-")</f>
        <v>6</v>
      </c>
      <c r="EK67" s="308" t="str">
        <f>IFERROR(VLOOKUP(EI67,INPUT!$C$11:$L$281,3,0),"-")</f>
        <v>-</v>
      </c>
      <c r="EL67" s="383" t="str">
        <f>IFERROR(VLOOKUP(EI67,INPUT!$C$11:$L$281,4,0),"-")</f>
        <v>-</v>
      </c>
      <c r="EM67" s="308" t="str">
        <f>IFERROR(VLOOKUP(EI67,INPUT!$C$11:$L$281,5,0),"-")</f>
        <v>-</v>
      </c>
      <c r="EN67" s="308" t="str">
        <f>IFERROR(VLOOKUP(EI67,INPUT!$C$11:$L$281,6,0),"-")</f>
        <v>-</v>
      </c>
      <c r="EO67" s="308" t="str">
        <f>IFERROR(VLOOKUP(EI67,INPUT!$C$11:$L$281,7,0),"-")</f>
        <v>-</v>
      </c>
      <c r="EP67" s="308">
        <f>IFERROR(VLOOKUP(EI67,INPUT!$C$11:$L$281,8,0),"-")</f>
        <v>0</v>
      </c>
      <c r="EQ67" s="308" t="str">
        <f>IFERROR(VLOOKUP(EI67,INPUT!$C$11:$L$281,9,0),"-")</f>
        <v>-</v>
      </c>
      <c r="ER67" s="308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82"/>
      <c r="B68" s="282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3"/>
      <c r="BG68" s="463"/>
      <c r="BH68" s="474"/>
      <c r="BI68" s="474"/>
      <c r="BJ68" s="474"/>
      <c r="BK68" s="474"/>
      <c r="BL68" s="464"/>
      <c r="BM68" s="464"/>
      <c r="BN68" s="464"/>
      <c r="BO68" s="464"/>
      <c r="BP68" s="464"/>
      <c r="BQ68" s="464"/>
      <c r="BR68" s="464"/>
      <c r="BS68" s="464"/>
      <c r="BT68" s="464"/>
      <c r="BU68" s="464"/>
      <c r="BV68" s="464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3</v>
      </c>
      <c r="EC68" s="211"/>
      <c r="ED68" s="116">
        <v>1.8</v>
      </c>
      <c r="EE68" s="83">
        <v>5</v>
      </c>
      <c r="EF68" s="211"/>
      <c r="EI68" s="65">
        <v>7</v>
      </c>
      <c r="EJ68" s="308">
        <f>IFERROR(VLOOKUP(EI68,INPUT!$C$11:$L$281,2,0),"-")</f>
        <v>7</v>
      </c>
      <c r="EK68" s="308" t="str">
        <f>IFERROR(VLOOKUP(EI68,INPUT!$C$11:$L$281,3,0),"-")</f>
        <v>-</v>
      </c>
      <c r="EL68" s="383" t="str">
        <f>IFERROR(VLOOKUP(EI68,INPUT!$C$11:$L$281,4,0),"-")</f>
        <v>-</v>
      </c>
      <c r="EM68" s="308" t="str">
        <f>IFERROR(VLOOKUP(EI68,INPUT!$C$11:$L$281,5,0),"-")</f>
        <v>-</v>
      </c>
      <c r="EN68" s="308" t="str">
        <f>IFERROR(VLOOKUP(EI68,INPUT!$C$11:$L$281,6,0),"-")</f>
        <v>-</v>
      </c>
      <c r="EO68" s="308" t="str">
        <f>IFERROR(VLOOKUP(EI68,INPUT!$C$11:$L$281,7,0),"-")</f>
        <v>-</v>
      </c>
      <c r="EP68" s="308">
        <f>IFERROR(VLOOKUP(EI68,INPUT!$C$11:$L$281,8,0),"-")</f>
        <v>0</v>
      </c>
      <c r="EQ68" s="308" t="str">
        <f>IFERROR(VLOOKUP(EI68,INPUT!$C$11:$L$281,9,0),"-")</f>
        <v>-</v>
      </c>
      <c r="ER68" s="308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82"/>
      <c r="B69" s="282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3"/>
      <c r="BG69" s="463"/>
      <c r="BH69" s="472"/>
      <c r="BI69" s="472"/>
      <c r="BJ69" s="472"/>
      <c r="BK69" s="472"/>
      <c r="BL69" s="464"/>
      <c r="BM69" s="464"/>
      <c r="BN69" s="464"/>
      <c r="BO69" s="464"/>
      <c r="BP69" s="464"/>
      <c r="BQ69" s="464"/>
      <c r="BR69" s="464"/>
      <c r="BS69" s="464"/>
      <c r="BT69" s="464"/>
      <c r="BU69" s="464"/>
      <c r="BV69" s="464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132</v>
      </c>
      <c r="EC69" s="211"/>
      <c r="ED69" s="116">
        <v>2.5</v>
      </c>
      <c r="EE69" s="83">
        <v>4</v>
      </c>
      <c r="EF69" s="211"/>
      <c r="EI69" s="65">
        <v>8</v>
      </c>
      <c r="EJ69" s="308">
        <f>IFERROR(VLOOKUP(EI69,INPUT!$C$11:$L$281,2,0),"-")</f>
        <v>8</v>
      </c>
      <c r="EK69" s="308" t="str">
        <f>IFERROR(VLOOKUP(EI69,INPUT!$C$11:$L$281,3,0),"-")</f>
        <v>-</v>
      </c>
      <c r="EL69" s="383" t="str">
        <f>IFERROR(VLOOKUP(EI69,INPUT!$C$11:$L$281,4,0),"-")</f>
        <v>-</v>
      </c>
      <c r="EM69" s="308" t="str">
        <f>IFERROR(VLOOKUP(EI69,INPUT!$C$11:$L$281,5,0),"-")</f>
        <v>-</v>
      </c>
      <c r="EN69" s="308" t="str">
        <f>IFERROR(VLOOKUP(EI69,INPUT!$C$11:$L$281,6,0),"-")</f>
        <v>-</v>
      </c>
      <c r="EO69" s="308" t="str">
        <f>IFERROR(VLOOKUP(EI69,INPUT!$C$11:$L$281,7,0),"-")</f>
        <v>-</v>
      </c>
      <c r="EP69" s="308">
        <f>IFERROR(VLOOKUP(EI69,INPUT!$C$11:$L$281,8,0),"-")</f>
        <v>0</v>
      </c>
      <c r="EQ69" s="308" t="str">
        <f>IFERROR(VLOOKUP(EI69,INPUT!$C$11:$L$281,9,0),"-")</f>
        <v>-</v>
      </c>
      <c r="ER69" s="308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82"/>
      <c r="B70" s="282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1"/>
      <c r="BG70" s="471"/>
      <c r="BH70" s="472"/>
      <c r="BI70" s="472"/>
      <c r="BJ70" s="472"/>
      <c r="BK70" s="472"/>
      <c r="BL70" s="464"/>
      <c r="BM70" s="464"/>
      <c r="BN70" s="464"/>
      <c r="BO70" s="464"/>
      <c r="BP70" s="464"/>
      <c r="BQ70" s="464"/>
      <c r="BR70" s="464"/>
      <c r="BS70" s="464"/>
      <c r="BT70" s="464"/>
      <c r="BU70" s="464"/>
      <c r="BV70" s="464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377.3</v>
      </c>
      <c r="EC70" s="211"/>
      <c r="ED70" s="116">
        <v>2.88</v>
      </c>
      <c r="EE70" s="83">
        <v>3</v>
      </c>
      <c r="EF70" s="211"/>
      <c r="EI70" s="65">
        <v>9</v>
      </c>
      <c r="EJ70" s="308">
        <f>IFERROR(VLOOKUP(EI70,INPUT!$C$11:$L$281,2,0),"-")</f>
        <v>9</v>
      </c>
      <c r="EK70" s="308" t="str">
        <f>IFERROR(VLOOKUP(EI70,INPUT!$C$11:$L$281,3,0),"-")</f>
        <v>-</v>
      </c>
      <c r="EL70" s="383" t="str">
        <f>IFERROR(VLOOKUP(EI70,INPUT!$C$11:$L$281,4,0),"-")</f>
        <v>-</v>
      </c>
      <c r="EM70" s="308" t="str">
        <f>IFERROR(VLOOKUP(EI70,INPUT!$C$11:$L$281,5,0),"-")</f>
        <v>-</v>
      </c>
      <c r="EN70" s="308" t="str">
        <f>IFERROR(VLOOKUP(EI70,INPUT!$C$11:$L$281,6,0),"-")</f>
        <v>-</v>
      </c>
      <c r="EO70" s="308" t="str">
        <f>IFERROR(VLOOKUP(EI70,INPUT!$C$11:$L$281,7,0),"-")</f>
        <v>-</v>
      </c>
      <c r="EP70" s="308">
        <f>IFERROR(VLOOKUP(EI70,INPUT!$C$11:$L$281,8,0),"-")</f>
        <v>0</v>
      </c>
      <c r="EQ70" s="308" t="str">
        <f>IFERROR(VLOOKUP(EI70,INPUT!$C$11:$L$281,9,0),"-")</f>
        <v>-</v>
      </c>
      <c r="ER70" s="308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82"/>
      <c r="B71" s="282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3"/>
      <c r="BG71" s="463"/>
      <c r="BH71" s="472"/>
      <c r="BI71" s="472"/>
      <c r="BJ71" s="472"/>
      <c r="BK71" s="472"/>
      <c r="BL71" s="464"/>
      <c r="BM71" s="464"/>
      <c r="BN71" s="464"/>
      <c r="BO71" s="464"/>
      <c r="BP71" s="464"/>
      <c r="BQ71" s="464"/>
      <c r="BR71" s="473"/>
      <c r="BS71" s="473"/>
      <c r="BT71" s="473"/>
      <c r="BU71" s="473"/>
      <c r="BV71" s="473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11"/>
      <c r="DW71" s="385">
        <v>6</v>
      </c>
      <c r="DX71" s="386" t="s">
        <v>100</v>
      </c>
      <c r="DY71" s="384"/>
      <c r="DZ71" s="387"/>
      <c r="EA71" s="387"/>
      <c r="EB71" s="398">
        <f>+EB70/EB69</f>
        <v>2.8583333333333334</v>
      </c>
      <c r="EC71" s="400">
        <f>VLOOKUP(EB71,ED67:EE72,2)</f>
        <v>4</v>
      </c>
      <c r="ED71" s="116">
        <v>3.25</v>
      </c>
      <c r="EE71" s="83">
        <v>2</v>
      </c>
      <c r="EF71" s="211"/>
      <c r="EI71" s="65">
        <v>10</v>
      </c>
      <c r="EJ71" s="308">
        <f>IFERROR(VLOOKUP(EI71,INPUT!$C$11:$L$281,2,0),"-")</f>
        <v>10</v>
      </c>
      <c r="EK71" s="308" t="str">
        <f>IFERROR(VLOOKUP(EI71,INPUT!$C$11:$L$281,3,0),"-")</f>
        <v>-</v>
      </c>
      <c r="EL71" s="383" t="str">
        <f>IFERROR(VLOOKUP(EI71,INPUT!$C$11:$L$281,4,0),"-")</f>
        <v>-</v>
      </c>
      <c r="EM71" s="308" t="str">
        <f>IFERROR(VLOOKUP(EI71,INPUT!$C$11:$L$281,5,0),"-")</f>
        <v>-</v>
      </c>
      <c r="EN71" s="308" t="str">
        <f>IFERROR(VLOOKUP(EI71,INPUT!$C$11:$L$281,6,0),"-")</f>
        <v>-</v>
      </c>
      <c r="EO71" s="308" t="str">
        <f>IFERROR(VLOOKUP(EI71,INPUT!$C$11:$L$281,7,0),"-")</f>
        <v>-</v>
      </c>
      <c r="EP71" s="308">
        <f>IFERROR(VLOOKUP(EI71,INPUT!$C$11:$L$281,8,0),"-")</f>
        <v>0</v>
      </c>
      <c r="EQ71" s="308" t="str">
        <f>IFERROR(VLOOKUP(EI71,INPUT!$C$11:$L$281,9,0),"-")</f>
        <v>-</v>
      </c>
      <c r="ER71" s="308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82"/>
      <c r="B72" s="282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3"/>
      <c r="BG72" s="463"/>
      <c r="BH72" s="466"/>
      <c r="BI72" s="466"/>
      <c r="BJ72" s="466"/>
      <c r="BK72" s="466"/>
      <c r="BL72" s="464"/>
      <c r="BM72" s="464"/>
      <c r="BN72" s="464"/>
      <c r="BO72" s="464"/>
      <c r="BP72" s="464"/>
      <c r="BQ72" s="464"/>
      <c r="BR72" s="467"/>
      <c r="BS72" s="467"/>
      <c r="BT72" s="467"/>
      <c r="BU72" s="467"/>
      <c r="BV72" s="467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11"/>
      <c r="DW72" s="385">
        <v>7</v>
      </c>
      <c r="DX72" s="386" t="str">
        <f>+EE61</f>
        <v>Marks Obtained  ( Out of 4300 )</v>
      </c>
      <c r="DY72" s="384"/>
      <c r="DZ72" s="387"/>
      <c r="EA72" s="387"/>
      <c r="EB72" s="388">
        <f>+DX62</f>
        <v>2723.8</v>
      </c>
      <c r="EC72" s="211"/>
      <c r="ED72" s="116">
        <v>3.63</v>
      </c>
      <c r="EE72" s="83">
        <v>1</v>
      </c>
      <c r="EF72" s="211"/>
      <c r="EI72" s="65">
        <v>11</v>
      </c>
      <c r="EJ72" s="308">
        <f>IFERROR(VLOOKUP(EI72,INPUT!$C$11:$L$281,2,0),"-")</f>
        <v>11</v>
      </c>
      <c r="EK72" s="308" t="str">
        <f>IFERROR(VLOOKUP(EI72,INPUT!$C$11:$L$281,3,0),"-")</f>
        <v>-</v>
      </c>
      <c r="EL72" s="383" t="str">
        <f>IFERROR(VLOOKUP(EI72,INPUT!$C$11:$L$281,4,0),"-")</f>
        <v>-</v>
      </c>
      <c r="EM72" s="308" t="str">
        <f>IFERROR(VLOOKUP(EI72,INPUT!$C$11:$L$281,5,0),"-")</f>
        <v>-</v>
      </c>
      <c r="EN72" s="308" t="str">
        <f>IFERROR(VLOOKUP(EI72,INPUT!$C$11:$L$281,6,0),"-")</f>
        <v>-</v>
      </c>
      <c r="EO72" s="308" t="str">
        <f>IFERROR(VLOOKUP(EI72,INPUT!$C$11:$L$281,7,0),"-")</f>
        <v>-</v>
      </c>
      <c r="EP72" s="308">
        <f>IFERROR(VLOOKUP(EI72,INPUT!$C$11:$L$281,8,0),"-")</f>
        <v>0</v>
      </c>
      <c r="EQ72" s="308" t="str">
        <f>IFERROR(VLOOKUP(EI72,INPUT!$C$11:$L$281,9,0),"-")</f>
        <v>-</v>
      </c>
      <c r="ER72" s="308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468"/>
      <c r="BG73" s="468"/>
      <c r="BH73" s="468"/>
      <c r="BI73" s="468"/>
      <c r="BJ73" s="468"/>
      <c r="BK73" s="468"/>
      <c r="BL73" s="468"/>
      <c r="BM73" s="468"/>
      <c r="BN73" s="468"/>
      <c r="BO73" s="468"/>
      <c r="BP73" s="468"/>
      <c r="BQ73" s="468"/>
      <c r="BR73" s="468"/>
      <c r="BS73" s="468"/>
      <c r="BT73" s="468"/>
      <c r="BU73" s="468"/>
      <c r="BV73" s="468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11"/>
      <c r="DW73" s="385">
        <v>8</v>
      </c>
      <c r="DX73" s="386" t="s">
        <v>101</v>
      </c>
      <c r="DY73" s="384"/>
      <c r="DZ73" s="387"/>
      <c r="EA73" s="211"/>
      <c r="EB73" s="398">
        <f>+DZ62</f>
        <v>63.344186046511631</v>
      </c>
      <c r="EC73" s="211"/>
      <c r="ED73" s="211"/>
      <c r="EE73" s="211"/>
      <c r="EF73" s="211"/>
      <c r="EI73" s="65">
        <v>12</v>
      </c>
      <c r="EJ73" s="308">
        <f>IFERROR(VLOOKUP(EI73,INPUT!$C$11:$L$281,2,0),"-")</f>
        <v>12</v>
      </c>
      <c r="EK73" s="308" t="str">
        <f>IFERROR(VLOOKUP(EI73,INPUT!$C$11:$L$281,3,0),"-")</f>
        <v>-</v>
      </c>
      <c r="EL73" s="383" t="str">
        <f>IFERROR(VLOOKUP(EI73,INPUT!$C$11:$L$281,4,0),"-")</f>
        <v>-</v>
      </c>
      <c r="EM73" s="308" t="str">
        <f>IFERROR(VLOOKUP(EI73,INPUT!$C$11:$L$281,5,0),"-")</f>
        <v>-</v>
      </c>
      <c r="EN73" s="308" t="str">
        <f>IFERROR(VLOOKUP(EI73,INPUT!$C$11:$L$281,6,0),"-")</f>
        <v>-</v>
      </c>
      <c r="EO73" s="308" t="str">
        <f>IFERROR(VLOOKUP(EI73,INPUT!$C$11:$L$281,7,0),"-")</f>
        <v>-</v>
      </c>
      <c r="EP73" s="308">
        <f>IFERROR(VLOOKUP(EI73,INPUT!$C$11:$L$281,8,0),"-")</f>
        <v>0</v>
      </c>
      <c r="EQ73" s="308" t="str">
        <f>IFERROR(VLOOKUP(EI73,INPUT!$C$11:$L$281,9,0),"-")</f>
        <v>-</v>
      </c>
      <c r="ER73" s="308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469"/>
      <c r="BG74" s="469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470"/>
      <c r="BU74" s="470"/>
      <c r="BV74" s="470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11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69.684684684684683</v>
      </c>
      <c r="EC74" s="211"/>
      <c r="ED74" s="211"/>
      <c r="EE74" s="211"/>
      <c r="EF74" s="211"/>
      <c r="EI74" s="65">
        <v>13</v>
      </c>
      <c r="EJ74" s="308">
        <f>IFERROR(VLOOKUP(EI74,INPUT!$C$11:$L$281,2,0),"-")</f>
        <v>13</v>
      </c>
      <c r="EK74" s="308" t="str">
        <f>IFERROR(VLOOKUP(EI74,INPUT!$C$11:$L$281,3,0),"-")</f>
        <v>-</v>
      </c>
      <c r="EL74" s="383" t="str">
        <f>IFERROR(VLOOKUP(EI74,INPUT!$C$11:$L$281,4,0),"-")</f>
        <v>-</v>
      </c>
      <c r="EM74" s="308" t="str">
        <f>IFERROR(VLOOKUP(EI74,INPUT!$C$11:$L$281,5,0),"-")</f>
        <v>-</v>
      </c>
      <c r="EN74" s="308" t="str">
        <f>IFERROR(VLOOKUP(EI74,INPUT!$C$11:$L$281,6,0),"-")</f>
        <v>-</v>
      </c>
      <c r="EO74" s="308" t="str">
        <f>IFERROR(VLOOKUP(EI74,INPUT!$C$11:$L$281,7,0),"-")</f>
        <v>-</v>
      </c>
      <c r="EP74" s="308">
        <f>IFERROR(VLOOKUP(EI74,INPUT!$C$11:$L$281,8,0),"-")</f>
        <v>0</v>
      </c>
      <c r="EQ74" s="308" t="str">
        <f>IFERROR(VLOOKUP(EI74,INPUT!$C$11:$L$281,9,0),"-")</f>
        <v>-</v>
      </c>
      <c r="ER74" s="308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11"/>
      <c r="DW75" s="389">
        <v>10</v>
      </c>
      <c r="DX75" s="386" t="s">
        <v>495</v>
      </c>
      <c r="DY75" s="384"/>
      <c r="DZ75" s="387"/>
      <c r="EA75" s="387"/>
      <c r="EB75" s="410" t="str">
        <f>+C28</f>
        <v>16 September 2024</v>
      </c>
      <c r="EC75" s="211"/>
      <c r="ED75" s="211"/>
      <c r="EE75" s="211"/>
      <c r="EF75" s="211"/>
      <c r="EI75" s="65">
        <v>14</v>
      </c>
      <c r="EJ75" s="308">
        <f>IFERROR(VLOOKUP(EI75,INPUT!$C$11:$L$281,2,0),"-")</f>
        <v>14</v>
      </c>
      <c r="EK75" s="308" t="str">
        <f>IFERROR(VLOOKUP(EI75,INPUT!$C$11:$L$281,3,0),"-")</f>
        <v>-</v>
      </c>
      <c r="EL75" s="383" t="str">
        <f>IFERROR(VLOOKUP(EI75,INPUT!$C$11:$L$281,4,0),"-")</f>
        <v>-</v>
      </c>
      <c r="EM75" s="308" t="str">
        <f>IFERROR(VLOOKUP(EI75,INPUT!$C$11:$L$281,5,0),"-")</f>
        <v>-</v>
      </c>
      <c r="EN75" s="308" t="str">
        <f>IFERROR(VLOOKUP(EI75,INPUT!$C$11:$L$281,6,0),"-")</f>
        <v>-</v>
      </c>
      <c r="EO75" s="308" t="str">
        <f>IFERROR(VLOOKUP(EI75,INPUT!$C$11:$L$281,7,0),"-")</f>
        <v>-</v>
      </c>
      <c r="EP75" s="308">
        <f>IFERROR(VLOOKUP(EI75,INPUT!$C$11:$L$281,8,0),"-")</f>
        <v>0</v>
      </c>
      <c r="EQ75" s="308" t="str">
        <f>IFERROR(VLOOKUP(EI75,INPUT!$C$11:$L$281,9,0),"-")</f>
        <v>-</v>
      </c>
      <c r="ER75" s="308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463"/>
      <c r="BG76" s="463"/>
      <c r="BH76" s="464"/>
      <c r="BI76" s="464"/>
      <c r="BJ76" s="464"/>
      <c r="BK76" s="464"/>
      <c r="BL76" s="464"/>
      <c r="BM76" s="464"/>
      <c r="BN76" s="464"/>
      <c r="BO76" s="464"/>
      <c r="BP76" s="464"/>
      <c r="BQ76" s="464"/>
      <c r="BR76" s="464"/>
      <c r="BS76" s="464"/>
      <c r="BT76" s="463"/>
      <c r="BU76" s="463"/>
      <c r="BV76" s="463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11"/>
      <c r="DW76" s="389">
        <v>11</v>
      </c>
      <c r="DX76" s="386" t="s">
        <v>104</v>
      </c>
      <c r="DY76" s="384"/>
      <c r="DZ76" s="387"/>
      <c r="EA76" s="387"/>
      <c r="EB76" s="261" t="s">
        <v>105</v>
      </c>
      <c r="EC76" s="211"/>
      <c r="ED76" s="211"/>
      <c r="EE76" s="211"/>
      <c r="EF76" s="211"/>
      <c r="EI76" s="65">
        <v>15</v>
      </c>
      <c r="EJ76" s="308">
        <f>IFERROR(VLOOKUP(EI76,INPUT!$C$11:$L$281,2,0),"-")</f>
        <v>15</v>
      </c>
      <c r="EK76" s="308" t="str">
        <f>IFERROR(VLOOKUP(EI76,INPUT!$C$11:$L$281,3,0),"-")</f>
        <v>-</v>
      </c>
      <c r="EL76" s="383" t="str">
        <f>IFERROR(VLOOKUP(EI76,INPUT!$C$11:$L$281,4,0),"-")</f>
        <v>-</v>
      </c>
      <c r="EM76" s="308" t="str">
        <f>IFERROR(VLOOKUP(EI76,INPUT!$C$11:$L$281,5,0),"-")</f>
        <v>-</v>
      </c>
      <c r="EN76" s="308" t="str">
        <f>IFERROR(VLOOKUP(EI76,INPUT!$C$11:$L$281,6,0),"-")</f>
        <v>-</v>
      </c>
      <c r="EO76" s="308" t="str">
        <f>IFERROR(VLOOKUP(EI76,INPUT!$C$11:$L$281,7,0),"-")</f>
        <v>-</v>
      </c>
      <c r="EP76" s="308">
        <f>IFERROR(VLOOKUP(EI76,INPUT!$C$11:$L$281,8,0),"-")</f>
        <v>0</v>
      </c>
      <c r="EQ76" s="308" t="str">
        <f>IFERROR(VLOOKUP(EI76,INPUT!$C$11:$L$281,9,0),"-")</f>
        <v>-</v>
      </c>
      <c r="ER76" s="308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463"/>
      <c r="BG77" s="463"/>
      <c r="BH77" s="464"/>
      <c r="BI77" s="464"/>
      <c r="BJ77" s="464"/>
      <c r="BK77" s="464"/>
      <c r="BL77" s="464"/>
      <c r="BM77" s="464"/>
      <c r="BN77" s="464"/>
      <c r="BO77" s="464"/>
      <c r="BP77" s="464"/>
      <c r="BQ77" s="464"/>
      <c r="BR77" s="464"/>
      <c r="BS77" s="464"/>
      <c r="BT77" s="463"/>
      <c r="BU77" s="463"/>
      <c r="BV77" s="463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11"/>
      <c r="DW77" s="389">
        <v>12</v>
      </c>
      <c r="DX77" s="386" t="s">
        <v>6</v>
      </c>
      <c r="DY77" s="384"/>
      <c r="DZ77" s="387"/>
      <c r="EA77" s="211"/>
      <c r="EB77" s="302" t="str">
        <f>+BI2</f>
        <v>Spring 2024</v>
      </c>
      <c r="EC77" s="211"/>
      <c r="ED77" s="211"/>
      <c r="EE77" s="211"/>
      <c r="EF77" s="211"/>
      <c r="EI77" s="65">
        <v>16</v>
      </c>
      <c r="EJ77" s="308">
        <f>IFERROR(VLOOKUP(EI77,INPUT!$C$11:$L$281,2,0),"-")</f>
        <v>1</v>
      </c>
      <c r="EK77" s="308" t="str">
        <f>IFERROR(VLOOKUP(EI77,INPUT!$C$11:$L$281,3,0),"-")</f>
        <v>ARA101</v>
      </c>
      <c r="EL77" s="383" t="str">
        <f>IFERROR(VLOOKUP(EI77,INPUT!$C$11:$L$281,4,0),"-")</f>
        <v>ARABIC</v>
      </c>
      <c r="EM77" s="308">
        <f>IFERROR(VLOOKUP(EI77,INPUT!$C$11:$L$281,5,0),"-")</f>
        <v>84</v>
      </c>
      <c r="EN77" s="308">
        <f>IFERROR(VLOOKUP(EI77,INPUT!$C$11:$L$281,6,0),"-")</f>
        <v>3</v>
      </c>
      <c r="EO77" s="308" t="str">
        <f>IFERROR(VLOOKUP(EI77,INPUT!$C$11:$L$281,7,0),"-")</f>
        <v>B+</v>
      </c>
      <c r="EP77" s="308">
        <f>IFERROR(VLOOKUP(EI77,INPUT!$C$11:$L$281,8,0),"-")</f>
        <v>3.3</v>
      </c>
      <c r="EQ77" s="308">
        <f>IFERROR(VLOOKUP(EI77,INPUT!$C$11:$L$281,9,0),"-")</f>
        <v>9.8999999999999986</v>
      </c>
      <c r="ER77" s="308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463"/>
      <c r="BG78" s="463"/>
      <c r="BH78" s="464"/>
      <c r="BI78" s="464"/>
      <c r="BJ78" s="464"/>
      <c r="BK78" s="464"/>
      <c r="BL78" s="464"/>
      <c r="BM78" s="464"/>
      <c r="BN78" s="464"/>
      <c r="BO78" s="464"/>
      <c r="BP78" s="464"/>
      <c r="BQ78" s="464"/>
      <c r="BR78" s="464"/>
      <c r="BS78" s="464"/>
      <c r="BT78" s="463"/>
      <c r="BU78" s="463"/>
      <c r="BV78" s="463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11"/>
      <c r="DW78" s="389">
        <v>13</v>
      </c>
      <c r="DX78" s="386" t="s">
        <v>106</v>
      </c>
      <c r="DY78" s="384"/>
      <c r="DZ78" s="387"/>
      <c r="EA78" s="211"/>
      <c r="EB78" s="302" t="s">
        <v>107</v>
      </c>
      <c r="EC78" s="211"/>
      <c r="ED78" s="211"/>
      <c r="EE78" s="211"/>
      <c r="EF78" s="211"/>
      <c r="EI78" s="65">
        <v>17</v>
      </c>
      <c r="EJ78" s="308">
        <f>IFERROR(VLOOKUP(EI78,INPUT!$C$11:$L$281,2,0),"-")</f>
        <v>2</v>
      </c>
      <c r="EK78" s="308" t="str">
        <f>IFERROR(VLOOKUP(EI78,INPUT!$C$11:$L$281,3,0),"-")</f>
        <v>CSC321</v>
      </c>
      <c r="EL78" s="383" t="str">
        <f>IFERROR(VLOOKUP(EI78,INPUT!$C$11:$L$281,4,0),"-")</f>
        <v>OBJECT ORIENTED PROGRAMMING</v>
      </c>
      <c r="EM78" s="308">
        <f>IFERROR(VLOOKUP(EI78,INPUT!$C$11:$L$281,5,0),"-")</f>
        <v>57</v>
      </c>
      <c r="EN78" s="308">
        <f>IFERROR(VLOOKUP(EI78,INPUT!$C$11:$L$281,6,0),"-")</f>
        <v>4</v>
      </c>
      <c r="EO78" s="308" t="str">
        <f>IFERROR(VLOOKUP(EI78,INPUT!$C$11:$L$281,7,0),"-")</f>
        <v>B-</v>
      </c>
      <c r="EP78" s="308">
        <f>IFERROR(VLOOKUP(EI78,INPUT!$C$11:$L$281,8,0),"-")</f>
        <v>2.7</v>
      </c>
      <c r="EQ78" s="308">
        <f>IFERROR(VLOOKUP(EI78,INPUT!$C$11:$L$281,9,0),"-")</f>
        <v>10.8</v>
      </c>
      <c r="ER78" s="308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463"/>
      <c r="BG79" s="463"/>
      <c r="BH79" s="464"/>
      <c r="BI79" s="464"/>
      <c r="BJ79" s="464"/>
      <c r="BK79" s="464"/>
      <c r="BL79" s="464"/>
      <c r="BM79" s="464"/>
      <c r="BN79" s="464"/>
      <c r="BO79" s="464"/>
      <c r="BP79" s="464"/>
      <c r="BQ79" s="464"/>
      <c r="BR79" s="464"/>
      <c r="BS79" s="464"/>
      <c r="BT79" s="463"/>
      <c r="BU79" s="463"/>
      <c r="BV79" s="463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11"/>
      <c r="DW79" s="211"/>
      <c r="DX79" s="211"/>
      <c r="DY79" s="211"/>
      <c r="DZ79" s="211"/>
      <c r="EA79" s="211"/>
      <c r="EB79" s="211"/>
      <c r="EC79" s="211"/>
      <c r="ED79" s="211"/>
      <c r="EE79" s="211"/>
      <c r="EF79" s="211"/>
      <c r="EI79" s="65">
        <v>18</v>
      </c>
      <c r="EJ79" s="308">
        <f>IFERROR(VLOOKUP(EI79,INPUT!$C$11:$L$281,2,0),"-")</f>
        <v>3</v>
      </c>
      <c r="EK79" s="308" t="str">
        <f>IFERROR(VLOOKUP(EI79,INPUT!$C$11:$L$281,3,0),"-")</f>
        <v>CSC332</v>
      </c>
      <c r="EL79" s="383" t="str">
        <f>IFERROR(VLOOKUP(EI79,INPUT!$C$11:$L$281,4,0),"-")</f>
        <v>DIGITAL LOGIC DESIGN</v>
      </c>
      <c r="EM79" s="308">
        <f>IFERROR(VLOOKUP(EI79,INPUT!$C$11:$L$281,5,0),"-")</f>
        <v>70.05</v>
      </c>
      <c r="EN79" s="308">
        <f>IFERROR(VLOOKUP(EI79,INPUT!$C$11:$L$281,6,0),"-")</f>
        <v>4</v>
      </c>
      <c r="EO79" s="308" t="str">
        <f>IFERROR(VLOOKUP(EI79,INPUT!$C$11:$L$281,7,0),"-")</f>
        <v>B</v>
      </c>
      <c r="EP79" s="308">
        <f>IFERROR(VLOOKUP(EI79,INPUT!$C$11:$L$281,8,0),"-")</f>
        <v>3</v>
      </c>
      <c r="EQ79" s="308">
        <f>IFERROR(VLOOKUP(EI79,INPUT!$C$11:$L$281,9,0),"-")</f>
        <v>12</v>
      </c>
      <c r="ER79" s="308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463"/>
      <c r="BG80" s="463"/>
      <c r="BH80" s="464"/>
      <c r="BI80" s="464"/>
      <c r="BJ80" s="464"/>
      <c r="BK80" s="464"/>
      <c r="BL80" s="464"/>
      <c r="BM80" s="464"/>
      <c r="BN80" s="464"/>
      <c r="BO80" s="464"/>
      <c r="BP80" s="464"/>
      <c r="BQ80" s="464"/>
      <c r="BR80" s="464"/>
      <c r="BS80" s="464"/>
      <c r="BT80" s="463"/>
      <c r="BU80" s="463"/>
      <c r="BV80" s="463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11"/>
      <c r="DW80" s="211"/>
      <c r="DX80" s="211"/>
      <c r="DY80" s="211"/>
      <c r="DZ80" s="211"/>
      <c r="EA80" s="211"/>
      <c r="EB80" s="211"/>
      <c r="EC80" s="211"/>
      <c r="ED80" s="211"/>
      <c r="EE80" s="211"/>
      <c r="EF80" s="211"/>
      <c r="EI80" s="65">
        <v>19</v>
      </c>
      <c r="EJ80" s="308">
        <f>IFERROR(VLOOKUP(EI80,INPUT!$C$11:$L$281,2,0),"-")</f>
        <v>4</v>
      </c>
      <c r="EK80" s="308" t="str">
        <f>IFERROR(VLOOKUP(EI80,INPUT!$C$11:$L$281,3,0),"-")</f>
        <v>ENG111</v>
      </c>
      <c r="EL80" s="383" t="str">
        <f>IFERROR(VLOOKUP(EI80,INPUT!$C$11:$L$281,4,0),"-")</f>
        <v>COMMUNICATION AND PRESENTATION SKILLS</v>
      </c>
      <c r="EM80" s="308">
        <f>IFERROR(VLOOKUP(EI80,INPUT!$C$11:$L$281,5,0),"-")</f>
        <v>66</v>
      </c>
      <c r="EN80" s="308">
        <f>IFERROR(VLOOKUP(EI80,INPUT!$C$11:$L$281,6,0),"-")</f>
        <v>3</v>
      </c>
      <c r="EO80" s="308" t="str">
        <f>IFERROR(VLOOKUP(EI80,INPUT!$C$11:$L$281,7,0),"-")</f>
        <v>C+</v>
      </c>
      <c r="EP80" s="308">
        <f>IFERROR(VLOOKUP(EI80,INPUT!$C$11:$L$281,8,0),"-")</f>
        <v>2.2999999999999998</v>
      </c>
      <c r="EQ80" s="308">
        <f>IFERROR(VLOOKUP(EI80,INPUT!$C$11:$L$281,9,0),"-")</f>
        <v>6.8999999999999995</v>
      </c>
      <c r="ER80" s="308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463"/>
      <c r="BG81" s="463"/>
      <c r="BH81" s="464"/>
      <c r="BI81" s="464"/>
      <c r="BJ81" s="464"/>
      <c r="BK81" s="464"/>
      <c r="BL81" s="464"/>
      <c r="BM81" s="464"/>
      <c r="BN81" s="464"/>
      <c r="BO81" s="464"/>
      <c r="BP81" s="464"/>
      <c r="BQ81" s="464"/>
      <c r="BR81" s="464"/>
      <c r="BS81" s="464"/>
      <c r="BT81" s="463"/>
      <c r="BU81" s="463"/>
      <c r="BV81" s="463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11"/>
      <c r="DW81" s="211"/>
      <c r="DX81" s="211"/>
      <c r="DY81" s="211"/>
      <c r="DZ81" s="211"/>
      <c r="EA81" s="211"/>
      <c r="EB81" s="211"/>
      <c r="EC81" s="211"/>
      <c r="ED81" s="211"/>
      <c r="EE81" s="211"/>
      <c r="EF81" s="211"/>
      <c r="EI81" s="65">
        <v>20</v>
      </c>
      <c r="EJ81" s="308">
        <f>IFERROR(VLOOKUP(EI81,INPUT!$C$11:$L$281,2,0),"-")</f>
        <v>5</v>
      </c>
      <c r="EK81" s="308" t="str">
        <f>IFERROR(VLOOKUP(EI81,INPUT!$C$11:$L$281,3,0),"-")</f>
        <v>STAT114</v>
      </c>
      <c r="EL81" s="383" t="str">
        <f>IFERROR(VLOOKUP(EI81,INPUT!$C$11:$L$281,4,0),"-")</f>
        <v>PROBABILITY AND STATISTICS</v>
      </c>
      <c r="EM81" s="308">
        <f>IFERROR(VLOOKUP(EI81,INPUT!$C$11:$L$281,5,0),"-")</f>
        <v>41.8</v>
      </c>
      <c r="EN81" s="308">
        <f>IFERROR(VLOOKUP(EI81,INPUT!$C$11:$L$281,6,0),"-")</f>
        <v>3</v>
      </c>
      <c r="EO81" s="308" t="str">
        <f>IFERROR(VLOOKUP(EI81,INPUT!$C$11:$L$281,7,0),"-")</f>
        <v>D</v>
      </c>
      <c r="EP81" s="308">
        <f>IFERROR(VLOOKUP(EI81,INPUT!$C$11:$L$281,8,0),"-")</f>
        <v>1</v>
      </c>
      <c r="EQ81" s="308">
        <f>IFERROR(VLOOKUP(EI81,INPUT!$C$11:$L$281,9,0),"-")</f>
        <v>3</v>
      </c>
      <c r="ER81" s="308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463"/>
      <c r="BG82" s="463"/>
      <c r="BH82" s="464"/>
      <c r="BI82" s="464"/>
      <c r="BJ82" s="464"/>
      <c r="BK82" s="464"/>
      <c r="BL82" s="464"/>
      <c r="BM82" s="464"/>
      <c r="BN82" s="464"/>
      <c r="BO82" s="464"/>
      <c r="BP82" s="464"/>
      <c r="BQ82" s="464"/>
      <c r="BR82" s="464"/>
      <c r="BS82" s="464"/>
      <c r="BT82" s="463"/>
      <c r="BU82" s="463"/>
      <c r="BV82" s="463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11"/>
      <c r="DW82" s="211"/>
      <c r="DX82" s="211"/>
      <c r="DY82" s="211"/>
      <c r="DZ82" s="211"/>
      <c r="EA82" s="211"/>
      <c r="EB82" s="211"/>
      <c r="EC82" s="211"/>
      <c r="ED82" s="211"/>
      <c r="EE82" s="211"/>
      <c r="EF82" s="211"/>
      <c r="EI82" s="65">
        <v>21</v>
      </c>
      <c r="EJ82" s="308">
        <f>IFERROR(VLOOKUP(EI82,INPUT!$C$11:$L$281,2,0),"-")</f>
        <v>6</v>
      </c>
      <c r="EK82" s="308" t="str">
        <f>IFERROR(VLOOKUP(EI82,INPUT!$C$11:$L$281,3,0),"-")</f>
        <v>-</v>
      </c>
      <c r="EL82" s="383" t="str">
        <f>IFERROR(VLOOKUP(EI82,INPUT!$C$11:$L$281,4,0),"-")</f>
        <v>-</v>
      </c>
      <c r="EM82" s="308" t="str">
        <f>IFERROR(VLOOKUP(EI82,INPUT!$C$11:$L$281,5,0),"-")</f>
        <v>-</v>
      </c>
      <c r="EN82" s="308" t="str">
        <f>IFERROR(VLOOKUP(EI82,INPUT!$C$11:$L$281,6,0),"-")</f>
        <v>-</v>
      </c>
      <c r="EO82" s="308" t="str">
        <f>IFERROR(VLOOKUP(EI82,INPUT!$C$11:$L$281,7,0),"-")</f>
        <v>-</v>
      </c>
      <c r="EP82" s="308">
        <f>IFERROR(VLOOKUP(EI82,INPUT!$C$11:$L$281,8,0),"-")</f>
        <v>0</v>
      </c>
      <c r="EQ82" s="308" t="str">
        <f>IFERROR(VLOOKUP(EI82,INPUT!$C$11:$L$281,9,0),"-")</f>
        <v>-</v>
      </c>
      <c r="ER82" s="308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463"/>
      <c r="BG83" s="463"/>
      <c r="BH83" s="464"/>
      <c r="BI83" s="464"/>
      <c r="BJ83" s="464"/>
      <c r="BK83" s="464"/>
      <c r="BL83" s="464"/>
      <c r="BM83" s="464"/>
      <c r="BN83" s="464"/>
      <c r="BO83" s="464"/>
      <c r="BP83" s="464"/>
      <c r="BQ83" s="464"/>
      <c r="BR83" s="464"/>
      <c r="BS83" s="464"/>
      <c r="BT83" s="463"/>
      <c r="BU83" s="463"/>
      <c r="BV83" s="463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465" t="s">
        <v>108</v>
      </c>
      <c r="DW83" s="465"/>
      <c r="DX83" s="465"/>
      <c r="DY83" s="465"/>
      <c r="DZ83" s="465"/>
      <c r="EA83" s="465"/>
      <c r="EB83" s="211"/>
      <c r="EC83" s="211"/>
      <c r="ED83" s="211"/>
      <c r="EE83" s="211"/>
      <c r="EF83" s="211"/>
      <c r="EI83" s="65">
        <v>22</v>
      </c>
      <c r="EJ83" s="308">
        <f>IFERROR(VLOOKUP(EI83,INPUT!$C$11:$L$281,2,0),"-")</f>
        <v>7</v>
      </c>
      <c r="EK83" s="308" t="str">
        <f>IFERROR(VLOOKUP(EI83,INPUT!$C$11:$L$281,3,0),"-")</f>
        <v>-</v>
      </c>
      <c r="EL83" s="383" t="str">
        <f>IFERROR(VLOOKUP(EI83,INPUT!$C$11:$L$281,4,0),"-")</f>
        <v>-</v>
      </c>
      <c r="EM83" s="308" t="str">
        <f>IFERROR(VLOOKUP(EI83,INPUT!$C$11:$L$281,5,0),"-")</f>
        <v>-</v>
      </c>
      <c r="EN83" s="308" t="str">
        <f>IFERROR(VLOOKUP(EI83,INPUT!$C$11:$L$281,6,0),"-")</f>
        <v>-</v>
      </c>
      <c r="EO83" s="308" t="str">
        <f>IFERROR(VLOOKUP(EI83,INPUT!$C$11:$L$281,7,0),"-")</f>
        <v>-</v>
      </c>
      <c r="EP83" s="308">
        <f>IFERROR(VLOOKUP(EI83,INPUT!$C$11:$L$281,8,0),"-")</f>
        <v>0</v>
      </c>
      <c r="EQ83" s="308" t="str">
        <f>IFERROR(VLOOKUP(EI83,INPUT!$C$11:$L$281,9,0),"-")</f>
        <v>-</v>
      </c>
      <c r="ER83" s="308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463"/>
      <c r="BG84" s="463"/>
      <c r="BH84" s="464"/>
      <c r="BI84" s="464"/>
      <c r="BJ84" s="464"/>
      <c r="BK84" s="464"/>
      <c r="BL84" s="464"/>
      <c r="BM84" s="464"/>
      <c r="BN84" s="464"/>
      <c r="BO84" s="464"/>
      <c r="BP84" s="464"/>
      <c r="BQ84" s="464"/>
      <c r="BR84" s="464"/>
      <c r="BS84" s="464"/>
      <c r="BT84" s="463"/>
      <c r="BU84" s="463"/>
      <c r="BV84" s="463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2.8583333333333334</v>
      </c>
      <c r="DX84" s="116">
        <v>0.3</v>
      </c>
      <c r="DY84" s="116">
        <f>+DW84-DX84</f>
        <v>2.5583333333333336</v>
      </c>
      <c r="DZ84" s="116">
        <v>3.6999999999999998E-2</v>
      </c>
      <c r="EA84" s="411">
        <f>+DY84/DZ84</f>
        <v>69.14414414414415</v>
      </c>
      <c r="EB84" s="211"/>
      <c r="EC84" s="211"/>
      <c r="ED84" s="211"/>
      <c r="EE84" s="211"/>
      <c r="EF84" s="211"/>
      <c r="EI84" s="65">
        <v>23</v>
      </c>
      <c r="EJ84" s="308">
        <f>IFERROR(VLOOKUP(EI84,INPUT!$C$11:$L$281,2,0),"-")</f>
        <v>8</v>
      </c>
      <c r="EK84" s="308" t="str">
        <f>IFERROR(VLOOKUP(EI84,INPUT!$C$11:$L$281,3,0),"-")</f>
        <v>-</v>
      </c>
      <c r="EL84" s="383" t="str">
        <f>IFERROR(VLOOKUP(EI84,INPUT!$C$11:$L$281,4,0),"-")</f>
        <v>-</v>
      </c>
      <c r="EM84" s="308" t="str">
        <f>IFERROR(VLOOKUP(EI84,INPUT!$C$11:$L$281,5,0),"-")</f>
        <v>-</v>
      </c>
      <c r="EN84" s="308" t="str">
        <f>IFERROR(VLOOKUP(EI84,INPUT!$C$11:$L$281,6,0),"-")</f>
        <v>-</v>
      </c>
      <c r="EO84" s="308" t="str">
        <f>IFERROR(VLOOKUP(EI84,INPUT!$C$11:$L$281,7,0),"-")</f>
        <v>-</v>
      </c>
      <c r="EP84" s="308">
        <f>IFERROR(VLOOKUP(EI84,INPUT!$C$11:$L$281,8,0),"-")</f>
        <v>0</v>
      </c>
      <c r="EQ84" s="308" t="str">
        <f>IFERROR(VLOOKUP(EI84,INPUT!$C$11:$L$281,9,0),"-")</f>
        <v>-</v>
      </c>
      <c r="ER84" s="308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463"/>
      <c r="BG85" s="463"/>
      <c r="BH85" s="464"/>
      <c r="BI85" s="464"/>
      <c r="BJ85" s="464"/>
      <c r="BK85" s="464"/>
      <c r="BL85" s="464"/>
      <c r="BM85" s="464"/>
      <c r="BN85" s="464"/>
      <c r="BO85" s="464"/>
      <c r="BP85" s="464"/>
      <c r="BQ85" s="464"/>
      <c r="BR85" s="464"/>
      <c r="BS85" s="464"/>
      <c r="BT85" s="463"/>
      <c r="BU85" s="463"/>
      <c r="BV85" s="463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2.8583333333333334</v>
      </c>
      <c r="DX85" s="116">
        <v>0.28999999999999998</v>
      </c>
      <c r="DY85" s="116">
        <f>+DW85-DX85</f>
        <v>2.5683333333333334</v>
      </c>
      <c r="DZ85" s="116">
        <v>3.6999999999999998E-2</v>
      </c>
      <c r="EA85" s="411">
        <f>+DY85/DZ85</f>
        <v>69.414414414414424</v>
      </c>
      <c r="EB85" s="211"/>
      <c r="EC85" s="211"/>
      <c r="ED85" s="211"/>
      <c r="EE85" s="211"/>
      <c r="EF85" s="211"/>
      <c r="EI85" s="65">
        <v>24</v>
      </c>
      <c r="EJ85" s="308">
        <f>IFERROR(VLOOKUP(EI85,INPUT!$C$11:$L$281,2,0),"-")</f>
        <v>9</v>
      </c>
      <c r="EK85" s="308" t="str">
        <f>IFERROR(VLOOKUP(EI85,INPUT!$C$11:$L$281,3,0),"-")</f>
        <v>-</v>
      </c>
      <c r="EL85" s="383" t="str">
        <f>IFERROR(VLOOKUP(EI85,INPUT!$C$11:$L$281,4,0),"-")</f>
        <v>-</v>
      </c>
      <c r="EM85" s="308" t="str">
        <f>IFERROR(VLOOKUP(EI85,INPUT!$C$11:$L$281,5,0),"-")</f>
        <v>-</v>
      </c>
      <c r="EN85" s="308" t="str">
        <f>IFERROR(VLOOKUP(EI85,INPUT!$C$11:$L$281,6,0),"-")</f>
        <v>-</v>
      </c>
      <c r="EO85" s="308" t="str">
        <f>IFERROR(VLOOKUP(EI85,INPUT!$C$11:$L$281,7,0),"-")</f>
        <v>-</v>
      </c>
      <c r="EP85" s="308">
        <f>IFERROR(VLOOKUP(EI85,INPUT!$C$11:$L$281,8,0),"-")</f>
        <v>0</v>
      </c>
      <c r="EQ85" s="308" t="str">
        <f>IFERROR(VLOOKUP(EI85,INPUT!$C$11:$L$281,9,0),"-")</f>
        <v>-</v>
      </c>
      <c r="ER85" s="308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463"/>
      <c r="BG86" s="463"/>
      <c r="BH86" s="464"/>
      <c r="BI86" s="464"/>
      <c r="BJ86" s="464"/>
      <c r="BK86" s="464"/>
      <c r="BL86" s="464"/>
      <c r="BM86" s="464"/>
      <c r="BN86" s="464"/>
      <c r="BO86" s="464"/>
      <c r="BP86" s="464"/>
      <c r="BQ86" s="464"/>
      <c r="BR86" s="464"/>
      <c r="BS86" s="464"/>
      <c r="BT86" s="463"/>
      <c r="BU86" s="463"/>
      <c r="BV86" s="463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2.8583333333333334</v>
      </c>
      <c r="DX86" s="116">
        <v>0.36</v>
      </c>
      <c r="DY86" s="116">
        <f>+DW86-DX86</f>
        <v>2.4983333333333335</v>
      </c>
      <c r="DZ86" s="116">
        <v>3.5999999999999997E-2</v>
      </c>
      <c r="EA86" s="411">
        <f>+DY86/DZ86</f>
        <v>69.398148148148152</v>
      </c>
      <c r="EB86" s="211"/>
      <c r="EC86" s="211"/>
      <c r="ED86" s="211"/>
      <c r="EE86" s="211"/>
      <c r="EF86" s="211"/>
      <c r="EI86" s="65">
        <v>25</v>
      </c>
      <c r="EJ86" s="308">
        <f>IFERROR(VLOOKUP(EI86,INPUT!$C$11:$L$281,2,0),"-")</f>
        <v>10</v>
      </c>
      <c r="EK86" s="308" t="str">
        <f>IFERROR(VLOOKUP(EI86,INPUT!$C$11:$L$281,3,0),"-")</f>
        <v>-</v>
      </c>
      <c r="EL86" s="383" t="str">
        <f>IFERROR(VLOOKUP(EI86,INPUT!$C$11:$L$281,4,0),"-")</f>
        <v>-</v>
      </c>
      <c r="EM86" s="308" t="str">
        <f>IFERROR(VLOOKUP(EI86,INPUT!$C$11:$L$281,5,0),"-")</f>
        <v>-</v>
      </c>
      <c r="EN86" s="308" t="str">
        <f>IFERROR(VLOOKUP(EI86,INPUT!$C$11:$L$281,6,0),"-")</f>
        <v>-</v>
      </c>
      <c r="EO86" s="308" t="str">
        <f>IFERROR(VLOOKUP(EI86,INPUT!$C$11:$L$281,7,0),"-")</f>
        <v>-</v>
      </c>
      <c r="EP86" s="308">
        <f>IFERROR(VLOOKUP(EI86,INPUT!$C$11:$L$281,8,0),"-")</f>
        <v>0</v>
      </c>
      <c r="EQ86" s="308" t="str">
        <f>IFERROR(VLOOKUP(EI86,INPUT!$C$11:$L$281,9,0),"-")</f>
        <v>-</v>
      </c>
      <c r="ER86" s="308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463"/>
      <c r="BG87" s="463"/>
      <c r="BH87" s="464"/>
      <c r="BI87" s="464"/>
      <c r="BJ87" s="464"/>
      <c r="BK87" s="464"/>
      <c r="BL87" s="464"/>
      <c r="BM87" s="464"/>
      <c r="BN87" s="464"/>
      <c r="BO87" s="464"/>
      <c r="BP87" s="464"/>
      <c r="BQ87" s="464"/>
      <c r="BR87" s="464"/>
      <c r="BS87" s="464"/>
      <c r="BT87" s="463"/>
      <c r="BU87" s="463"/>
      <c r="BV87" s="463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2.8583333333333334</v>
      </c>
      <c r="DX87" s="116">
        <v>0.28000000000000003</v>
      </c>
      <c r="DY87" s="116">
        <f>+DW87-DX87</f>
        <v>2.5783333333333331</v>
      </c>
      <c r="DZ87" s="116">
        <v>3.6999999999999998E-2</v>
      </c>
      <c r="EA87" s="411">
        <f>+DY87/DZ87</f>
        <v>69.684684684684683</v>
      </c>
      <c r="EB87" s="211"/>
      <c r="EC87" s="211"/>
      <c r="ED87" s="211"/>
      <c r="EE87" s="211"/>
      <c r="EF87" s="211"/>
      <c r="EI87" s="65">
        <v>26</v>
      </c>
      <c r="EJ87" s="308">
        <f>IFERROR(VLOOKUP(EI87,INPUT!$C$11:$L$281,2,0),"-")</f>
        <v>11</v>
      </c>
      <c r="EK87" s="308" t="str">
        <f>IFERROR(VLOOKUP(EI87,INPUT!$C$11:$L$281,3,0),"-")</f>
        <v>-</v>
      </c>
      <c r="EL87" s="383" t="str">
        <f>IFERROR(VLOOKUP(EI87,INPUT!$C$11:$L$281,4,0),"-")</f>
        <v>-</v>
      </c>
      <c r="EM87" s="308" t="str">
        <f>IFERROR(VLOOKUP(EI87,INPUT!$C$11:$L$281,5,0),"-")</f>
        <v>-</v>
      </c>
      <c r="EN87" s="308" t="str">
        <f>IFERROR(VLOOKUP(EI87,INPUT!$C$11:$L$281,6,0),"-")</f>
        <v>-</v>
      </c>
      <c r="EO87" s="308" t="str">
        <f>IFERROR(VLOOKUP(EI87,INPUT!$C$11:$L$281,7,0),"-")</f>
        <v>-</v>
      </c>
      <c r="EP87" s="308">
        <f>IFERROR(VLOOKUP(EI87,INPUT!$C$11:$L$281,8,0),"-")</f>
        <v>0</v>
      </c>
      <c r="EQ87" s="308" t="str">
        <f>IFERROR(VLOOKUP(EI87,INPUT!$C$11:$L$281,9,0),"-")</f>
        <v>-</v>
      </c>
      <c r="ER87" s="308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463"/>
      <c r="BG88" s="463"/>
      <c r="BH88" s="464"/>
      <c r="BI88" s="464"/>
      <c r="BJ88" s="464"/>
      <c r="BK88" s="464"/>
      <c r="BL88" s="464"/>
      <c r="BM88" s="464"/>
      <c r="BN88" s="464"/>
      <c r="BO88" s="464"/>
      <c r="BP88" s="464"/>
      <c r="BQ88" s="464"/>
      <c r="BR88" s="464"/>
      <c r="BS88" s="464"/>
      <c r="BT88" s="463"/>
      <c r="BU88" s="463"/>
      <c r="BV88" s="463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2.8583333333333334</v>
      </c>
      <c r="DX88" s="116">
        <v>1.65</v>
      </c>
      <c r="DY88" s="411">
        <f>+DW88+DX88</f>
        <v>4.5083333333333329</v>
      </c>
      <c r="DZ88" s="116">
        <v>6.9000000000000006E-2</v>
      </c>
      <c r="EA88" s="411">
        <f>+DY88/DZ88</f>
        <v>65.338164251207715</v>
      </c>
      <c r="EB88" s="211"/>
      <c r="EC88" s="211"/>
      <c r="ED88" s="211"/>
      <c r="EE88" s="211"/>
      <c r="EF88" s="211"/>
      <c r="EI88" s="65">
        <v>27</v>
      </c>
      <c r="EJ88" s="308">
        <f>IFERROR(VLOOKUP(EI88,INPUT!$C$11:$L$281,2,0),"-")</f>
        <v>12</v>
      </c>
      <c r="EK88" s="308" t="str">
        <f>IFERROR(VLOOKUP(EI88,INPUT!$C$11:$L$281,3,0),"-")</f>
        <v>-</v>
      </c>
      <c r="EL88" s="383" t="str">
        <f>IFERROR(VLOOKUP(EI88,INPUT!$C$11:$L$281,4,0),"-")</f>
        <v>-</v>
      </c>
      <c r="EM88" s="308" t="str">
        <f>IFERROR(VLOOKUP(EI88,INPUT!$C$11:$L$281,5,0),"-")</f>
        <v>-</v>
      </c>
      <c r="EN88" s="308" t="str">
        <f>IFERROR(VLOOKUP(EI88,INPUT!$C$11:$L$281,6,0),"-")</f>
        <v>-</v>
      </c>
      <c r="EO88" s="308" t="str">
        <f>IFERROR(VLOOKUP(EI88,INPUT!$C$11:$L$281,7,0),"-")</f>
        <v>-</v>
      </c>
      <c r="EP88" s="308">
        <f>IFERROR(VLOOKUP(EI88,INPUT!$C$11:$L$281,8,0),"-")</f>
        <v>0</v>
      </c>
      <c r="EQ88" s="308" t="str">
        <f>IFERROR(VLOOKUP(EI88,INPUT!$C$11:$L$281,9,0),"-")</f>
        <v>-</v>
      </c>
      <c r="ER88" s="308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463"/>
      <c r="BG89" s="463"/>
      <c r="BH89" s="464"/>
      <c r="BI89" s="464"/>
      <c r="BJ89" s="464"/>
      <c r="BK89" s="464"/>
      <c r="BL89" s="464"/>
      <c r="BM89" s="464"/>
      <c r="BN89" s="464"/>
      <c r="BO89" s="464"/>
      <c r="BP89" s="464"/>
      <c r="BQ89" s="464"/>
      <c r="BR89" s="464"/>
      <c r="BS89" s="464"/>
      <c r="BT89" s="463"/>
      <c r="BU89" s="463"/>
      <c r="BV89" s="463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8">
        <f>IFERROR(VLOOKUP(EI89,INPUT!$C$11:$L$281,2,0),"-")</f>
        <v>13</v>
      </c>
      <c r="EK89" s="308" t="str">
        <f>IFERROR(VLOOKUP(EI89,INPUT!$C$11:$L$281,3,0),"-")</f>
        <v>-</v>
      </c>
      <c r="EL89" s="383" t="str">
        <f>IFERROR(VLOOKUP(EI89,INPUT!$C$11:$L$281,4,0),"-")</f>
        <v>-</v>
      </c>
      <c r="EM89" s="308" t="str">
        <f>IFERROR(VLOOKUP(EI89,INPUT!$C$11:$L$281,5,0),"-")</f>
        <v>-</v>
      </c>
      <c r="EN89" s="308" t="str">
        <f>IFERROR(VLOOKUP(EI89,INPUT!$C$11:$L$281,6,0),"-")</f>
        <v>-</v>
      </c>
      <c r="EO89" s="308" t="str">
        <f>IFERROR(VLOOKUP(EI89,INPUT!$C$11:$L$281,7,0),"-")</f>
        <v>-</v>
      </c>
      <c r="EP89" s="308">
        <f>IFERROR(VLOOKUP(EI89,INPUT!$C$11:$L$281,8,0),"-")</f>
        <v>0</v>
      </c>
      <c r="EQ89" s="308" t="str">
        <f>IFERROR(VLOOKUP(EI89,INPUT!$C$11:$L$281,9,0),"-")</f>
        <v>-</v>
      </c>
      <c r="ER89" s="308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460"/>
      <c r="BG90" s="460"/>
      <c r="BH90" s="460"/>
      <c r="BI90" s="460"/>
      <c r="BJ90" s="460"/>
      <c r="BK90" s="460"/>
      <c r="BL90" s="460"/>
      <c r="BM90" s="460"/>
      <c r="BN90" s="460"/>
      <c r="BO90" s="460"/>
      <c r="BP90" s="460"/>
      <c r="BQ90" s="460"/>
      <c r="BR90" s="460"/>
      <c r="BS90" s="460"/>
      <c r="BT90" s="460"/>
      <c r="BU90" s="460"/>
      <c r="BV90" s="460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8">
        <f>IFERROR(VLOOKUP(EI90,INPUT!$C$11:$L$281,2,0),"-")</f>
        <v>14</v>
      </c>
      <c r="EK90" s="308" t="str">
        <f>IFERROR(VLOOKUP(EI90,INPUT!$C$11:$L$281,3,0),"-")</f>
        <v>-</v>
      </c>
      <c r="EL90" s="383" t="str">
        <f>IFERROR(VLOOKUP(EI90,INPUT!$C$11:$L$281,4,0),"-")</f>
        <v>-</v>
      </c>
      <c r="EM90" s="308" t="str">
        <f>IFERROR(VLOOKUP(EI90,INPUT!$C$11:$L$281,5,0),"-")</f>
        <v>-</v>
      </c>
      <c r="EN90" s="308" t="str">
        <f>IFERROR(VLOOKUP(EI90,INPUT!$C$11:$L$281,6,0),"-")</f>
        <v>-</v>
      </c>
      <c r="EO90" s="308" t="str">
        <f>IFERROR(VLOOKUP(EI90,INPUT!$C$11:$L$281,7,0),"-")</f>
        <v>-</v>
      </c>
      <c r="EP90" s="308">
        <f>IFERROR(VLOOKUP(EI90,INPUT!$C$11:$L$281,8,0),"-")</f>
        <v>0</v>
      </c>
      <c r="EQ90" s="308" t="str">
        <f>IFERROR(VLOOKUP(EI90,INPUT!$C$11:$L$281,9,0),"-")</f>
        <v>-</v>
      </c>
      <c r="ER90" s="308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461"/>
      <c r="BG91" s="461"/>
      <c r="BH91" s="461"/>
      <c r="BI91" s="461"/>
      <c r="BJ91" s="461"/>
      <c r="BK91" s="461"/>
      <c r="BL91" s="461"/>
      <c r="BM91" s="461"/>
      <c r="BN91" s="461"/>
      <c r="BO91" s="461"/>
      <c r="BP91" s="461"/>
      <c r="BQ91" s="461"/>
      <c r="BR91" s="461"/>
      <c r="BS91" s="461"/>
      <c r="BT91" s="461"/>
      <c r="BU91" s="461"/>
      <c r="BV91" s="461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8">
        <f>IFERROR(VLOOKUP(EI91,INPUT!$C$11:$L$281,2,0),"-")</f>
        <v>15</v>
      </c>
      <c r="EK91" s="308" t="str">
        <f>IFERROR(VLOOKUP(EI91,INPUT!$C$11:$L$281,3,0),"-")</f>
        <v>-</v>
      </c>
      <c r="EL91" s="383" t="str">
        <f>IFERROR(VLOOKUP(EI91,INPUT!$C$11:$L$281,4,0),"-")</f>
        <v>-</v>
      </c>
      <c r="EM91" s="308" t="str">
        <f>IFERROR(VLOOKUP(EI91,INPUT!$C$11:$L$281,5,0),"-")</f>
        <v>-</v>
      </c>
      <c r="EN91" s="308" t="str">
        <f>IFERROR(VLOOKUP(EI91,INPUT!$C$11:$L$281,6,0),"-")</f>
        <v>-</v>
      </c>
      <c r="EO91" s="308" t="str">
        <f>IFERROR(VLOOKUP(EI91,INPUT!$C$11:$L$281,7,0),"-")</f>
        <v>-</v>
      </c>
      <c r="EP91" s="308">
        <f>IFERROR(VLOOKUP(EI91,INPUT!$C$11:$L$281,8,0),"-")</f>
        <v>0</v>
      </c>
      <c r="EQ91" s="308" t="str">
        <f>IFERROR(VLOOKUP(EI91,INPUT!$C$11:$L$281,9,0),"-")</f>
        <v>-</v>
      </c>
      <c r="ER91" s="308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462"/>
      <c r="BG92" s="462"/>
      <c r="BH92" s="462"/>
      <c r="BI92" s="462"/>
      <c r="BJ92" s="462"/>
      <c r="BK92" s="462"/>
      <c r="BL92" s="462"/>
      <c r="BM92" s="462"/>
      <c r="BN92" s="462"/>
      <c r="BO92" s="462"/>
      <c r="BP92" s="462"/>
      <c r="BQ92" s="462"/>
      <c r="BR92" s="462"/>
      <c r="BS92" s="462"/>
      <c r="BT92" s="462"/>
      <c r="BU92" s="462"/>
      <c r="BV92" s="462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8">
        <f>IFERROR(VLOOKUP(EI92,INPUT!$C$11:$L$281,2,0),"-")</f>
        <v>1</v>
      </c>
      <c r="EK92" s="308" t="str">
        <f>IFERROR(VLOOKUP(EI92,INPUT!$C$11:$L$281,3,0),"-")</f>
        <v>CSC331</v>
      </c>
      <c r="EL92" s="383" t="str">
        <f>IFERROR(VLOOKUP(EI92,INPUT!$C$11:$L$281,4,0),"-")</f>
        <v>DATA STRUCTURE AND ALGORITHMS</v>
      </c>
      <c r="EM92" s="308">
        <f>IFERROR(VLOOKUP(EI92,INPUT!$C$11:$L$281,5,0),"-")</f>
        <v>49.81</v>
      </c>
      <c r="EN92" s="308">
        <f>IFERROR(VLOOKUP(EI92,INPUT!$C$11:$L$281,6,0),"-")</f>
        <v>4</v>
      </c>
      <c r="EO92" s="308" t="str">
        <f>IFERROR(VLOOKUP(EI92,INPUT!$C$11:$L$281,7,0),"-")</f>
        <v>C-</v>
      </c>
      <c r="EP92" s="308">
        <f>IFERROR(VLOOKUP(EI92,INPUT!$C$11:$L$281,8,0),"-")</f>
        <v>1.7</v>
      </c>
      <c r="EQ92" s="308">
        <f>IFERROR(VLOOKUP(EI92,INPUT!$C$11:$L$281,9,0),"-")</f>
        <v>6.8</v>
      </c>
      <c r="ER92" s="308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461"/>
      <c r="BG93" s="461"/>
      <c r="BH93" s="461"/>
      <c r="BI93" s="461"/>
      <c r="BJ93" s="461"/>
      <c r="BK93" s="461"/>
      <c r="BL93" s="461"/>
      <c r="BM93" s="461"/>
      <c r="BN93" s="461"/>
      <c r="BO93" s="461"/>
      <c r="BP93" s="461"/>
      <c r="BQ93" s="461"/>
      <c r="BR93" s="461"/>
      <c r="BS93" s="461"/>
      <c r="BT93" s="461"/>
      <c r="BU93" s="461"/>
      <c r="BV93" s="461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8">
        <f>IFERROR(VLOOKUP(EI93,INPUT!$C$11:$L$281,2,0),"-")</f>
        <v>2</v>
      </c>
      <c r="EK93" s="308" t="str">
        <f>IFERROR(VLOOKUP(EI93,INPUT!$C$11:$L$281,3,0),"-")</f>
        <v>CSC346</v>
      </c>
      <c r="EL93" s="383" t="str">
        <f>IFERROR(VLOOKUP(EI93,INPUT!$C$11:$L$281,4,0),"-")</f>
        <v>COMPUTER ORGANIZATION AND ASSEMBLY LANGUAGE</v>
      </c>
      <c r="EM93" s="308">
        <f>IFERROR(VLOOKUP(EI93,INPUT!$C$11:$L$281,5,0),"-")</f>
        <v>55.12</v>
      </c>
      <c r="EN93" s="308">
        <f>IFERROR(VLOOKUP(EI93,INPUT!$C$11:$L$281,6,0),"-")</f>
        <v>4</v>
      </c>
      <c r="EO93" s="308" t="str">
        <f>IFERROR(VLOOKUP(EI93,INPUT!$C$11:$L$281,7,0),"-")</f>
        <v>B-</v>
      </c>
      <c r="EP93" s="308">
        <f>IFERROR(VLOOKUP(EI93,INPUT!$C$11:$L$281,8,0),"-")</f>
        <v>2.7</v>
      </c>
      <c r="EQ93" s="308">
        <f>IFERROR(VLOOKUP(EI93,INPUT!$C$11:$L$281,9,0),"-")</f>
        <v>10.8</v>
      </c>
      <c r="ER93" s="308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8">
        <f>IFERROR(VLOOKUP(EI94,INPUT!$C$11:$L$281,2,0),"-")</f>
        <v>3</v>
      </c>
      <c r="EK94" s="308" t="str">
        <f>IFERROR(VLOOKUP(EI94,INPUT!$C$11:$L$281,3,0),"-")</f>
        <v>CSC372</v>
      </c>
      <c r="EL94" s="383" t="str">
        <f>IFERROR(VLOOKUP(EI94,INPUT!$C$11:$L$281,4,0),"-")</f>
        <v>PROFESSIONAL PRACTICES</v>
      </c>
      <c r="EM94" s="308">
        <f>IFERROR(VLOOKUP(EI94,INPUT!$C$11:$L$281,5,0),"-")</f>
        <v>67.319999999999993</v>
      </c>
      <c r="EN94" s="308">
        <f>IFERROR(VLOOKUP(EI94,INPUT!$C$11:$L$281,6,0),"-")</f>
        <v>3</v>
      </c>
      <c r="EO94" s="308" t="str">
        <f>IFERROR(VLOOKUP(EI94,INPUT!$C$11:$L$281,7,0),"-")</f>
        <v>B+</v>
      </c>
      <c r="EP94" s="308">
        <f>IFERROR(VLOOKUP(EI94,INPUT!$C$11:$L$281,8,0),"-")</f>
        <v>3.3</v>
      </c>
      <c r="EQ94" s="308">
        <f>IFERROR(VLOOKUP(EI94,INPUT!$C$11:$L$281,9,0),"-")</f>
        <v>9.8999999999999986</v>
      </c>
      <c r="ER94" s="308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8">
        <f>IFERROR(VLOOKUP(EI95,INPUT!$C$11:$L$281,2,0),"-")</f>
        <v>4</v>
      </c>
      <c r="EK95" s="308" t="str">
        <f>IFERROR(VLOOKUP(EI95,INPUT!$C$11:$L$281,3,0),"-")</f>
        <v>MATH107</v>
      </c>
      <c r="EL95" s="383" t="str">
        <f>IFERROR(VLOOKUP(EI95,INPUT!$C$11:$L$281,4,0),"-")</f>
        <v>DIFFERENTIAL EQUATIONS</v>
      </c>
      <c r="EM95" s="308">
        <f>IFERROR(VLOOKUP(EI95,INPUT!$C$11:$L$281,5,0),"-")</f>
        <v>46.2</v>
      </c>
      <c r="EN95" s="308">
        <f>IFERROR(VLOOKUP(EI95,INPUT!$C$11:$L$281,6,0),"-")</f>
        <v>3</v>
      </c>
      <c r="EO95" s="308" t="str">
        <f>IFERROR(VLOOKUP(EI95,INPUT!$C$11:$L$281,7,0),"-")</f>
        <v>C</v>
      </c>
      <c r="EP95" s="308">
        <f>IFERROR(VLOOKUP(EI95,INPUT!$C$11:$L$281,8,0),"-")</f>
        <v>2</v>
      </c>
      <c r="EQ95" s="308">
        <f>IFERROR(VLOOKUP(EI95,INPUT!$C$11:$L$281,9,0),"-")</f>
        <v>6</v>
      </c>
      <c r="ER95" s="308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8">
        <f>IFERROR(VLOOKUP(EI96,INPUT!$C$11:$L$281,2,0),"-")</f>
        <v>5</v>
      </c>
      <c r="EK96" s="308" t="str">
        <f>IFERROR(VLOOKUP(EI96,INPUT!$C$11:$L$281,3,0),"-")</f>
        <v>MATH112</v>
      </c>
      <c r="EL96" s="383" t="str">
        <f>IFERROR(VLOOKUP(EI96,INPUT!$C$11:$L$281,4,0),"-")</f>
        <v>DISCRETE STRUCTURES</v>
      </c>
      <c r="EM96" s="308">
        <f>IFERROR(VLOOKUP(EI96,INPUT!$C$11:$L$281,5,0),"-")</f>
        <v>56.25</v>
      </c>
      <c r="EN96" s="308">
        <f>IFERROR(VLOOKUP(EI96,INPUT!$C$11:$L$281,6,0),"-")</f>
        <v>3</v>
      </c>
      <c r="EO96" s="308" t="str">
        <f>IFERROR(VLOOKUP(EI96,INPUT!$C$11:$L$281,7,0),"-")</f>
        <v>C+</v>
      </c>
      <c r="EP96" s="308">
        <f>IFERROR(VLOOKUP(EI96,INPUT!$C$11:$L$281,8,0),"-")</f>
        <v>2.2999999999999998</v>
      </c>
      <c r="EQ96" s="308">
        <f>IFERROR(VLOOKUP(EI96,INPUT!$C$11:$L$281,9,0),"-")</f>
        <v>6.8999999999999995</v>
      </c>
      <c r="ER96" s="308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461"/>
      <c r="BG97" s="461"/>
      <c r="BH97" s="461"/>
      <c r="BI97" s="461"/>
      <c r="BJ97" s="461"/>
      <c r="BK97" s="461"/>
      <c r="BL97" s="461"/>
      <c r="BM97" s="461"/>
      <c r="BN97" s="461"/>
      <c r="BO97" s="461"/>
      <c r="BP97" s="461"/>
      <c r="BQ97" s="461"/>
      <c r="BR97" s="461"/>
      <c r="BS97" s="461"/>
      <c r="BT97" s="461"/>
      <c r="BU97" s="461"/>
      <c r="BV97" s="461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8">
        <f>IFERROR(VLOOKUP(EI97,INPUT!$C$11:$L$281,2,0),"-")</f>
        <v>6</v>
      </c>
      <c r="EK97" s="308" t="str">
        <f>IFERROR(VLOOKUP(EI97,INPUT!$C$11:$L$281,3,0),"-")</f>
        <v>-</v>
      </c>
      <c r="EL97" s="383" t="str">
        <f>IFERROR(VLOOKUP(EI97,INPUT!$C$11:$L$281,4,0),"-")</f>
        <v>-</v>
      </c>
      <c r="EM97" s="308" t="str">
        <f>IFERROR(VLOOKUP(EI97,INPUT!$C$11:$L$281,5,0),"-")</f>
        <v>-</v>
      </c>
      <c r="EN97" s="308" t="str">
        <f>IFERROR(VLOOKUP(EI97,INPUT!$C$11:$L$281,6,0),"-")</f>
        <v>-</v>
      </c>
      <c r="EO97" s="308" t="str">
        <f>IFERROR(VLOOKUP(EI97,INPUT!$C$11:$L$281,7,0),"-")</f>
        <v>-</v>
      </c>
      <c r="EP97" s="308">
        <f>IFERROR(VLOOKUP(EI97,INPUT!$C$11:$L$281,8,0),"-")</f>
        <v>0</v>
      </c>
      <c r="EQ97" s="308" t="str">
        <f>IFERROR(VLOOKUP(EI97,INPUT!$C$11:$L$281,9,0),"-")</f>
        <v>-</v>
      </c>
      <c r="ER97" s="308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8">
        <f>IFERROR(VLOOKUP(EI98,INPUT!$C$11:$L$281,2,0),"-")</f>
        <v>7</v>
      </c>
      <c r="EK98" s="308" t="str">
        <f>IFERROR(VLOOKUP(EI98,INPUT!$C$11:$L$281,3,0),"-")</f>
        <v>-</v>
      </c>
      <c r="EL98" s="383" t="str">
        <f>IFERROR(VLOOKUP(EI98,INPUT!$C$11:$L$281,4,0),"-")</f>
        <v>-</v>
      </c>
      <c r="EM98" s="308" t="str">
        <f>IFERROR(VLOOKUP(EI98,INPUT!$C$11:$L$281,5,0),"-")</f>
        <v>-</v>
      </c>
      <c r="EN98" s="308" t="str">
        <f>IFERROR(VLOOKUP(EI98,INPUT!$C$11:$L$281,6,0),"-")</f>
        <v>-</v>
      </c>
      <c r="EO98" s="308" t="str">
        <f>IFERROR(VLOOKUP(EI98,INPUT!$C$11:$L$281,7,0),"-")</f>
        <v>-</v>
      </c>
      <c r="EP98" s="308">
        <f>IFERROR(VLOOKUP(EI98,INPUT!$C$11:$L$281,8,0),"-")</f>
        <v>0</v>
      </c>
      <c r="EQ98" s="308" t="str">
        <f>IFERROR(VLOOKUP(EI98,INPUT!$C$11:$L$281,9,0),"-")</f>
        <v>-</v>
      </c>
      <c r="ER98" s="308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461"/>
      <c r="BG99" s="461"/>
      <c r="BH99" s="461"/>
      <c r="BI99" s="461"/>
      <c r="BJ99" s="461"/>
      <c r="BK99" s="461"/>
      <c r="BL99" s="461"/>
      <c r="BM99" s="461"/>
      <c r="BN99" s="461"/>
      <c r="BO99" s="461"/>
      <c r="BP99" s="461"/>
      <c r="BQ99" s="461"/>
      <c r="BR99" s="461"/>
      <c r="BS99" s="461"/>
      <c r="BT99" s="461"/>
      <c r="BU99" s="461"/>
      <c r="BV99" s="461"/>
      <c r="BW99" s="461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8">
        <f>IFERROR(VLOOKUP(EI99,INPUT!$C$11:$L$281,2,0),"-")</f>
        <v>8</v>
      </c>
      <c r="EK99" s="308" t="str">
        <f>IFERROR(VLOOKUP(EI99,INPUT!$C$11:$L$281,3,0),"-")</f>
        <v>-</v>
      </c>
      <c r="EL99" s="383" t="str">
        <f>IFERROR(VLOOKUP(EI99,INPUT!$C$11:$L$281,4,0),"-")</f>
        <v>-</v>
      </c>
      <c r="EM99" s="308" t="str">
        <f>IFERROR(VLOOKUP(EI99,INPUT!$C$11:$L$281,5,0),"-")</f>
        <v>-</v>
      </c>
      <c r="EN99" s="308" t="str">
        <f>IFERROR(VLOOKUP(EI99,INPUT!$C$11:$L$281,6,0),"-")</f>
        <v>-</v>
      </c>
      <c r="EO99" s="308" t="str">
        <f>IFERROR(VLOOKUP(EI99,INPUT!$C$11:$L$281,7,0),"-")</f>
        <v>-</v>
      </c>
      <c r="EP99" s="308">
        <f>IFERROR(VLOOKUP(EI99,INPUT!$C$11:$L$281,8,0),"-")</f>
        <v>0</v>
      </c>
      <c r="EQ99" s="308" t="str">
        <f>IFERROR(VLOOKUP(EI99,INPUT!$C$11:$L$281,9,0),"-")</f>
        <v>-</v>
      </c>
      <c r="ER99" s="308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459"/>
      <c r="BG100" s="459"/>
      <c r="BH100" s="459"/>
      <c r="BI100" s="459"/>
      <c r="BJ100" s="459"/>
      <c r="BK100" s="459"/>
      <c r="BL100" s="459"/>
      <c r="BM100" s="459"/>
      <c r="BN100" s="459"/>
      <c r="BO100" s="459"/>
      <c r="BP100" s="459"/>
      <c r="BQ100" s="459"/>
      <c r="BR100" s="459"/>
      <c r="BS100" s="459"/>
      <c r="BT100" s="459"/>
      <c r="BU100" s="459"/>
      <c r="BV100" s="459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8">
        <f>IFERROR(VLOOKUP(EI100,INPUT!$C$11:$L$281,2,0),"-")</f>
        <v>9</v>
      </c>
      <c r="EK100" s="308" t="str">
        <f>IFERROR(VLOOKUP(EI100,INPUT!$C$11:$L$281,3,0),"-")</f>
        <v>-</v>
      </c>
      <c r="EL100" s="383" t="str">
        <f>IFERROR(VLOOKUP(EI100,INPUT!$C$11:$L$281,4,0),"-")</f>
        <v>-</v>
      </c>
      <c r="EM100" s="308" t="str">
        <f>IFERROR(VLOOKUP(EI100,INPUT!$C$11:$L$281,5,0),"-")</f>
        <v>-</v>
      </c>
      <c r="EN100" s="308" t="str">
        <f>IFERROR(VLOOKUP(EI100,INPUT!$C$11:$L$281,6,0),"-")</f>
        <v>-</v>
      </c>
      <c r="EO100" s="308" t="str">
        <f>IFERROR(VLOOKUP(EI100,INPUT!$C$11:$L$281,7,0),"-")</f>
        <v>-</v>
      </c>
      <c r="EP100" s="308">
        <f>IFERROR(VLOOKUP(EI100,INPUT!$C$11:$L$281,8,0),"-")</f>
        <v>0</v>
      </c>
      <c r="EQ100" s="308" t="str">
        <f>IFERROR(VLOOKUP(EI100,INPUT!$C$11:$L$281,9,0),"-")</f>
        <v>-</v>
      </c>
      <c r="ER100" s="308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8">
        <f>IFERROR(VLOOKUP(EI101,INPUT!$C$11:$L$281,2,0),"-")</f>
        <v>10</v>
      </c>
      <c r="EK101" s="308" t="str">
        <f>IFERROR(VLOOKUP(EI101,INPUT!$C$11:$L$281,3,0),"-")</f>
        <v>-</v>
      </c>
      <c r="EL101" s="383" t="str">
        <f>IFERROR(VLOOKUP(EI101,INPUT!$C$11:$L$281,4,0),"-")</f>
        <v>-</v>
      </c>
      <c r="EM101" s="308" t="str">
        <f>IFERROR(VLOOKUP(EI101,INPUT!$C$11:$L$281,5,0),"-")</f>
        <v>-</v>
      </c>
      <c r="EN101" s="308" t="str">
        <f>IFERROR(VLOOKUP(EI101,INPUT!$C$11:$L$281,6,0),"-")</f>
        <v>-</v>
      </c>
      <c r="EO101" s="308" t="str">
        <f>IFERROR(VLOOKUP(EI101,INPUT!$C$11:$L$281,7,0),"-")</f>
        <v>-</v>
      </c>
      <c r="EP101" s="308">
        <f>IFERROR(VLOOKUP(EI101,INPUT!$C$11:$L$281,8,0),"-")</f>
        <v>0</v>
      </c>
      <c r="EQ101" s="308" t="str">
        <f>IFERROR(VLOOKUP(EI101,INPUT!$C$11:$L$281,9,0),"-")</f>
        <v>-</v>
      </c>
      <c r="ER101" s="308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8">
        <f>IFERROR(VLOOKUP(EI102,INPUT!$C$11:$L$281,2,0),"-")</f>
        <v>11</v>
      </c>
      <c r="EK102" s="308" t="str">
        <f>IFERROR(VLOOKUP(EI102,INPUT!$C$11:$L$281,3,0),"-")</f>
        <v>-</v>
      </c>
      <c r="EL102" s="383" t="str">
        <f>IFERROR(VLOOKUP(EI102,INPUT!$C$11:$L$281,4,0),"-")</f>
        <v>-</v>
      </c>
      <c r="EM102" s="308" t="str">
        <f>IFERROR(VLOOKUP(EI102,INPUT!$C$11:$L$281,5,0),"-")</f>
        <v>-</v>
      </c>
      <c r="EN102" s="308" t="str">
        <f>IFERROR(VLOOKUP(EI102,INPUT!$C$11:$L$281,6,0),"-")</f>
        <v>-</v>
      </c>
      <c r="EO102" s="308" t="str">
        <f>IFERROR(VLOOKUP(EI102,INPUT!$C$11:$L$281,7,0),"-")</f>
        <v>-</v>
      </c>
      <c r="EP102" s="308">
        <f>IFERROR(VLOOKUP(EI102,INPUT!$C$11:$L$281,8,0),"-")</f>
        <v>0</v>
      </c>
      <c r="EQ102" s="308" t="str">
        <f>IFERROR(VLOOKUP(EI102,INPUT!$C$11:$L$281,9,0),"-")</f>
        <v>-</v>
      </c>
      <c r="ER102" s="308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8">
        <f>IFERROR(VLOOKUP(EI103,INPUT!$C$11:$L$281,2,0),"-")</f>
        <v>12</v>
      </c>
      <c r="EK103" s="308" t="str">
        <f>IFERROR(VLOOKUP(EI103,INPUT!$C$11:$L$281,3,0),"-")</f>
        <v>-</v>
      </c>
      <c r="EL103" s="383" t="str">
        <f>IFERROR(VLOOKUP(EI103,INPUT!$C$11:$L$281,4,0),"-")</f>
        <v>-</v>
      </c>
      <c r="EM103" s="308" t="str">
        <f>IFERROR(VLOOKUP(EI103,INPUT!$C$11:$L$281,5,0),"-")</f>
        <v>-</v>
      </c>
      <c r="EN103" s="308" t="str">
        <f>IFERROR(VLOOKUP(EI103,INPUT!$C$11:$L$281,6,0),"-")</f>
        <v>-</v>
      </c>
      <c r="EO103" s="308" t="str">
        <f>IFERROR(VLOOKUP(EI103,INPUT!$C$11:$L$281,7,0),"-")</f>
        <v>-</v>
      </c>
      <c r="EP103" s="308">
        <f>IFERROR(VLOOKUP(EI103,INPUT!$C$11:$L$281,8,0),"-")</f>
        <v>0</v>
      </c>
      <c r="EQ103" s="308" t="str">
        <f>IFERROR(VLOOKUP(EI103,INPUT!$C$11:$L$281,9,0),"-")</f>
        <v>-</v>
      </c>
      <c r="ER103" s="308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8">
        <f>IFERROR(VLOOKUP(EI104,INPUT!$C$11:$L$281,2,0),"-")</f>
        <v>13</v>
      </c>
      <c r="EK104" s="308" t="str">
        <f>IFERROR(VLOOKUP(EI104,INPUT!$C$11:$L$281,3,0),"-")</f>
        <v>-</v>
      </c>
      <c r="EL104" s="383" t="str">
        <f>IFERROR(VLOOKUP(EI104,INPUT!$C$11:$L$281,4,0),"-")</f>
        <v>-</v>
      </c>
      <c r="EM104" s="308" t="str">
        <f>IFERROR(VLOOKUP(EI104,INPUT!$C$11:$L$281,5,0),"-")</f>
        <v>-</v>
      </c>
      <c r="EN104" s="308" t="str">
        <f>IFERROR(VLOOKUP(EI104,INPUT!$C$11:$L$281,6,0),"-")</f>
        <v>-</v>
      </c>
      <c r="EO104" s="308" t="str">
        <f>IFERROR(VLOOKUP(EI104,INPUT!$C$11:$L$281,7,0),"-")</f>
        <v>-</v>
      </c>
      <c r="EP104" s="308">
        <f>IFERROR(VLOOKUP(EI104,INPUT!$C$11:$L$281,8,0),"-")</f>
        <v>0</v>
      </c>
      <c r="EQ104" s="308" t="str">
        <f>IFERROR(VLOOKUP(EI104,INPUT!$C$11:$L$281,9,0),"-")</f>
        <v>-</v>
      </c>
      <c r="ER104" s="308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8">
        <f>IFERROR(VLOOKUP(EI105,INPUT!$C$11:$L$281,2,0),"-")</f>
        <v>14</v>
      </c>
      <c r="EK105" s="308" t="str">
        <f>IFERROR(VLOOKUP(EI105,INPUT!$C$11:$L$281,3,0),"-")</f>
        <v>-</v>
      </c>
      <c r="EL105" s="383" t="str">
        <f>IFERROR(VLOOKUP(EI105,INPUT!$C$11:$L$281,4,0),"-")</f>
        <v>-</v>
      </c>
      <c r="EM105" s="308" t="str">
        <f>IFERROR(VLOOKUP(EI105,INPUT!$C$11:$L$281,5,0),"-")</f>
        <v>-</v>
      </c>
      <c r="EN105" s="308" t="str">
        <f>IFERROR(VLOOKUP(EI105,INPUT!$C$11:$L$281,6,0),"-")</f>
        <v>-</v>
      </c>
      <c r="EO105" s="308" t="str">
        <f>IFERROR(VLOOKUP(EI105,INPUT!$C$11:$L$281,7,0),"-")</f>
        <v>-</v>
      </c>
      <c r="EP105" s="308">
        <f>IFERROR(VLOOKUP(EI105,INPUT!$C$11:$L$281,8,0),"-")</f>
        <v>0</v>
      </c>
      <c r="EQ105" s="308" t="str">
        <f>IFERROR(VLOOKUP(EI105,INPUT!$C$11:$L$281,9,0),"-")</f>
        <v>-</v>
      </c>
      <c r="ER105" s="308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8">
        <f>IFERROR(VLOOKUP(EI106,INPUT!$C$11:$L$281,2,0),"-")</f>
        <v>15</v>
      </c>
      <c r="EK106" s="308" t="str">
        <f>IFERROR(VLOOKUP(EI106,INPUT!$C$11:$L$281,3,0),"-")</f>
        <v>-</v>
      </c>
      <c r="EL106" s="383" t="str">
        <f>IFERROR(VLOOKUP(EI106,INPUT!$C$11:$L$281,4,0),"-")</f>
        <v>-</v>
      </c>
      <c r="EM106" s="308" t="str">
        <f>IFERROR(VLOOKUP(EI106,INPUT!$C$11:$L$281,5,0),"-")</f>
        <v>-</v>
      </c>
      <c r="EN106" s="308" t="str">
        <f>IFERROR(VLOOKUP(EI106,INPUT!$C$11:$L$281,6,0),"-")</f>
        <v>-</v>
      </c>
      <c r="EO106" s="308" t="str">
        <f>IFERROR(VLOOKUP(EI106,INPUT!$C$11:$L$281,7,0),"-")</f>
        <v>-</v>
      </c>
      <c r="EP106" s="308">
        <f>IFERROR(VLOOKUP(EI106,INPUT!$C$11:$L$281,8,0),"-")</f>
        <v>0</v>
      </c>
      <c r="EQ106" s="308" t="str">
        <f>IFERROR(VLOOKUP(EI106,INPUT!$C$11:$L$281,9,0),"-")</f>
        <v>-</v>
      </c>
      <c r="ER106" s="308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8">
        <f>IFERROR(VLOOKUP(EI107,INPUT!$C$11:$L$281,2,0),"-")</f>
        <v>1</v>
      </c>
      <c r="EK107" s="308" t="str">
        <f>IFERROR(VLOOKUP(EI107,INPUT!$C$11:$L$281,3,0),"-")</f>
        <v>BMT104</v>
      </c>
      <c r="EL107" s="383" t="str">
        <f>IFERROR(VLOOKUP(EI107,INPUT!$C$11:$L$281,4,0),"-")</f>
        <v>HUMAN RESOURCE MANAGEMENT</v>
      </c>
      <c r="EM107" s="308">
        <f>IFERROR(VLOOKUP(EI107,INPUT!$C$11:$L$281,5,0),"-")</f>
        <v>72</v>
      </c>
      <c r="EN107" s="308">
        <f>IFERROR(VLOOKUP(EI107,INPUT!$C$11:$L$281,6,0),"-")</f>
        <v>3</v>
      </c>
      <c r="EO107" s="308" t="str">
        <f>IFERROR(VLOOKUP(EI107,INPUT!$C$11:$L$281,7,0),"-")</f>
        <v>B-</v>
      </c>
      <c r="EP107" s="308">
        <f>IFERROR(VLOOKUP(EI107,INPUT!$C$11:$L$281,8,0),"-")</f>
        <v>2.7</v>
      </c>
      <c r="EQ107" s="308">
        <f>IFERROR(VLOOKUP(EI107,INPUT!$C$11:$L$281,9,0),"-")</f>
        <v>8.1000000000000014</v>
      </c>
      <c r="ER107" s="308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8">
        <f>IFERROR(VLOOKUP(EI108,INPUT!$C$11:$L$281,2,0),"-")</f>
        <v>2</v>
      </c>
      <c r="EK108" s="308" t="str">
        <f>IFERROR(VLOOKUP(EI108,INPUT!$C$11:$L$281,3,0),"-")</f>
        <v>CSC352</v>
      </c>
      <c r="EL108" s="383" t="str">
        <f>IFERROR(VLOOKUP(EI108,INPUT!$C$11:$L$281,4,0),"-")</f>
        <v>DATABASE SYSTEMS</v>
      </c>
      <c r="EM108" s="308">
        <f>IFERROR(VLOOKUP(EI108,INPUT!$C$11:$L$281,5,0),"-")</f>
        <v>72.28</v>
      </c>
      <c r="EN108" s="308">
        <f>IFERROR(VLOOKUP(EI108,INPUT!$C$11:$L$281,6,0),"-")</f>
        <v>4</v>
      </c>
      <c r="EO108" s="308" t="str">
        <f>IFERROR(VLOOKUP(EI108,INPUT!$C$11:$L$281,7,0),"-")</f>
        <v>A-</v>
      </c>
      <c r="EP108" s="308">
        <f>IFERROR(VLOOKUP(EI108,INPUT!$C$11:$L$281,8,0),"-")</f>
        <v>3.7</v>
      </c>
      <c r="EQ108" s="308">
        <f>IFERROR(VLOOKUP(EI108,INPUT!$C$11:$L$281,9,0),"-")</f>
        <v>14.8</v>
      </c>
      <c r="ER108" s="308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8">
        <f>IFERROR(VLOOKUP(EI109,INPUT!$C$11:$L$281,2,0),"-")</f>
        <v>3</v>
      </c>
      <c r="EK109" s="308" t="str">
        <f>IFERROR(VLOOKUP(EI109,INPUT!$C$11:$L$281,3,0),"-")</f>
        <v>CSC353</v>
      </c>
      <c r="EL109" s="383" t="str">
        <f>IFERROR(VLOOKUP(EI109,INPUT!$C$11:$L$281,4,0),"-")</f>
        <v>THEORY OF AUTOMATA</v>
      </c>
      <c r="EM109" s="308">
        <f>IFERROR(VLOOKUP(EI109,INPUT!$C$11:$L$281,5,0),"-")</f>
        <v>79.489999999999995</v>
      </c>
      <c r="EN109" s="308">
        <f>IFERROR(VLOOKUP(EI109,INPUT!$C$11:$L$281,6,0),"-")</f>
        <v>3</v>
      </c>
      <c r="EO109" s="308" t="str">
        <f>IFERROR(VLOOKUP(EI109,INPUT!$C$11:$L$281,7,0),"-")</f>
        <v>A-</v>
      </c>
      <c r="EP109" s="308">
        <f>IFERROR(VLOOKUP(EI109,INPUT!$C$11:$L$281,8,0),"-")</f>
        <v>3.7</v>
      </c>
      <c r="EQ109" s="308">
        <f>IFERROR(VLOOKUP(EI109,INPUT!$C$11:$L$281,9,0),"-")</f>
        <v>11.100000000000001</v>
      </c>
      <c r="ER109" s="308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8">
        <f>IFERROR(VLOOKUP(EI110,INPUT!$C$11:$L$281,2,0),"-")</f>
        <v>4</v>
      </c>
      <c r="EK110" s="308" t="str">
        <f>IFERROR(VLOOKUP(EI110,INPUT!$C$11:$L$281,3,0),"-")</f>
        <v>CSC354</v>
      </c>
      <c r="EL110" s="383" t="str">
        <f>IFERROR(VLOOKUP(EI110,INPUT!$C$11:$L$281,4,0),"-")</f>
        <v>DESIGN AND ANALYSIS OF ALGORITHMS</v>
      </c>
      <c r="EM110" s="308">
        <f>IFERROR(VLOOKUP(EI110,INPUT!$C$11:$L$281,5,0),"-")</f>
        <v>46.5</v>
      </c>
      <c r="EN110" s="308">
        <f>IFERROR(VLOOKUP(EI110,INPUT!$C$11:$L$281,6,0),"-")</f>
        <v>3</v>
      </c>
      <c r="EO110" s="308" t="str">
        <f>IFERROR(VLOOKUP(EI110,INPUT!$C$11:$L$281,7,0),"-")</f>
        <v>C</v>
      </c>
      <c r="EP110" s="308">
        <f>IFERROR(VLOOKUP(EI110,INPUT!$C$11:$L$281,8,0),"-")</f>
        <v>2</v>
      </c>
      <c r="EQ110" s="308">
        <f>IFERROR(VLOOKUP(EI110,INPUT!$C$11:$L$281,9,0),"-")</f>
        <v>6</v>
      </c>
      <c r="ER110" s="308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8">
        <f>IFERROR(VLOOKUP(EI111,INPUT!$C$11:$L$281,2,0),"-")</f>
        <v>5</v>
      </c>
      <c r="EK111" s="308" t="str">
        <f>IFERROR(VLOOKUP(EI111,INPUT!$C$11:$L$281,3,0),"-")</f>
        <v>MATH109</v>
      </c>
      <c r="EL111" s="383" t="str">
        <f>IFERROR(VLOOKUP(EI111,INPUT!$C$11:$L$281,4,0),"-")</f>
        <v>LINEAR ALGEBRA</v>
      </c>
      <c r="EM111" s="308">
        <f>IFERROR(VLOOKUP(EI111,INPUT!$C$11:$L$281,5,0),"-")</f>
        <v>66</v>
      </c>
      <c r="EN111" s="308">
        <f>IFERROR(VLOOKUP(EI111,INPUT!$C$11:$L$281,6,0),"-")</f>
        <v>3</v>
      </c>
      <c r="EO111" s="308" t="str">
        <f>IFERROR(VLOOKUP(EI111,INPUT!$C$11:$L$281,7,0),"-")</f>
        <v>B</v>
      </c>
      <c r="EP111" s="308">
        <f>IFERROR(VLOOKUP(EI111,INPUT!$C$11:$L$281,8,0),"-")</f>
        <v>3</v>
      </c>
      <c r="EQ111" s="308">
        <f>IFERROR(VLOOKUP(EI111,INPUT!$C$11:$L$281,9,0),"-")</f>
        <v>9</v>
      </c>
      <c r="ER111" s="308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8">
        <f>IFERROR(VLOOKUP(EI112,INPUT!$C$11:$L$281,2,0),"-")</f>
        <v>6</v>
      </c>
      <c r="EK112" s="308" t="str">
        <f>IFERROR(VLOOKUP(EI112,INPUT!$C$11:$L$281,3,0),"-")</f>
        <v>-</v>
      </c>
      <c r="EL112" s="383" t="str">
        <f>IFERROR(VLOOKUP(EI112,INPUT!$C$11:$L$281,4,0),"-")</f>
        <v>-</v>
      </c>
      <c r="EM112" s="308" t="str">
        <f>IFERROR(VLOOKUP(EI112,INPUT!$C$11:$L$281,5,0),"-")</f>
        <v>-</v>
      </c>
      <c r="EN112" s="308" t="str">
        <f>IFERROR(VLOOKUP(EI112,INPUT!$C$11:$L$281,6,0),"-")</f>
        <v>-</v>
      </c>
      <c r="EO112" s="308" t="str">
        <f>IFERROR(VLOOKUP(EI112,INPUT!$C$11:$L$281,7,0),"-")</f>
        <v>-</v>
      </c>
      <c r="EP112" s="308">
        <f>IFERROR(VLOOKUP(EI112,INPUT!$C$11:$L$281,8,0),"-")</f>
        <v>0</v>
      </c>
      <c r="EQ112" s="308" t="str">
        <f>IFERROR(VLOOKUP(EI112,INPUT!$C$11:$L$281,9,0),"-")</f>
        <v>-</v>
      </c>
      <c r="ER112" s="308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8">
        <f>IFERROR(VLOOKUP(EI113,INPUT!$C$11:$L$281,2,0),"-")</f>
        <v>7</v>
      </c>
      <c r="EK113" s="308" t="str">
        <f>IFERROR(VLOOKUP(EI113,INPUT!$C$11:$L$281,3,0),"-")</f>
        <v>-</v>
      </c>
      <c r="EL113" s="383" t="str">
        <f>IFERROR(VLOOKUP(EI113,INPUT!$C$11:$L$281,4,0),"-")</f>
        <v>-</v>
      </c>
      <c r="EM113" s="308" t="str">
        <f>IFERROR(VLOOKUP(EI113,INPUT!$C$11:$L$281,5,0),"-")</f>
        <v>-</v>
      </c>
      <c r="EN113" s="308" t="str">
        <f>IFERROR(VLOOKUP(EI113,INPUT!$C$11:$L$281,6,0),"-")</f>
        <v>-</v>
      </c>
      <c r="EO113" s="308" t="str">
        <f>IFERROR(VLOOKUP(EI113,INPUT!$C$11:$L$281,7,0),"-")</f>
        <v>-</v>
      </c>
      <c r="EP113" s="308">
        <f>IFERROR(VLOOKUP(EI113,INPUT!$C$11:$L$281,8,0),"-")</f>
        <v>0</v>
      </c>
      <c r="EQ113" s="308" t="str">
        <f>IFERROR(VLOOKUP(EI113,INPUT!$C$11:$L$281,9,0),"-")</f>
        <v>-</v>
      </c>
      <c r="ER113" s="308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8">
        <f>IFERROR(VLOOKUP(EI114,INPUT!$C$11:$L$281,2,0),"-")</f>
        <v>8</v>
      </c>
      <c r="EK114" s="308" t="str">
        <f>IFERROR(VLOOKUP(EI114,INPUT!$C$11:$L$281,3,0),"-")</f>
        <v>-</v>
      </c>
      <c r="EL114" s="383" t="str">
        <f>IFERROR(VLOOKUP(EI114,INPUT!$C$11:$L$281,4,0),"-")</f>
        <v>-</v>
      </c>
      <c r="EM114" s="308" t="str">
        <f>IFERROR(VLOOKUP(EI114,INPUT!$C$11:$L$281,5,0),"-")</f>
        <v>-</v>
      </c>
      <c r="EN114" s="308" t="str">
        <f>IFERROR(VLOOKUP(EI114,INPUT!$C$11:$L$281,6,0),"-")</f>
        <v>-</v>
      </c>
      <c r="EO114" s="308" t="str">
        <f>IFERROR(VLOOKUP(EI114,INPUT!$C$11:$L$281,7,0),"-")</f>
        <v>-</v>
      </c>
      <c r="EP114" s="308">
        <f>IFERROR(VLOOKUP(EI114,INPUT!$C$11:$L$281,8,0),"-")</f>
        <v>0</v>
      </c>
      <c r="EQ114" s="308" t="str">
        <f>IFERROR(VLOOKUP(EI114,INPUT!$C$11:$L$281,9,0),"-")</f>
        <v>-</v>
      </c>
      <c r="ER114" s="308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8">
        <f>IFERROR(VLOOKUP(EI115,INPUT!$C$11:$L$281,2,0),"-")</f>
        <v>9</v>
      </c>
      <c r="EK115" s="308" t="str">
        <f>IFERROR(VLOOKUP(EI115,INPUT!$C$11:$L$281,3,0),"-")</f>
        <v>-</v>
      </c>
      <c r="EL115" s="383" t="str">
        <f>IFERROR(VLOOKUP(EI115,INPUT!$C$11:$L$281,4,0),"-")</f>
        <v>-</v>
      </c>
      <c r="EM115" s="308" t="str">
        <f>IFERROR(VLOOKUP(EI115,INPUT!$C$11:$L$281,5,0),"-")</f>
        <v>-</v>
      </c>
      <c r="EN115" s="308" t="str">
        <f>IFERROR(VLOOKUP(EI115,INPUT!$C$11:$L$281,6,0),"-")</f>
        <v>-</v>
      </c>
      <c r="EO115" s="308" t="str">
        <f>IFERROR(VLOOKUP(EI115,INPUT!$C$11:$L$281,7,0),"-")</f>
        <v>-</v>
      </c>
      <c r="EP115" s="308">
        <f>IFERROR(VLOOKUP(EI115,INPUT!$C$11:$L$281,8,0),"-")</f>
        <v>0</v>
      </c>
      <c r="EQ115" s="308" t="str">
        <f>IFERROR(VLOOKUP(EI115,INPUT!$C$11:$L$281,9,0),"-")</f>
        <v>-</v>
      </c>
      <c r="ER115" s="308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8">
        <f>IFERROR(VLOOKUP(EI116,INPUT!$C$11:$L$281,2,0),"-")</f>
        <v>10</v>
      </c>
      <c r="EK116" s="308" t="str">
        <f>IFERROR(VLOOKUP(EI116,INPUT!$C$11:$L$281,3,0),"-")</f>
        <v>-</v>
      </c>
      <c r="EL116" s="383" t="str">
        <f>IFERROR(VLOOKUP(EI116,INPUT!$C$11:$L$281,4,0),"-")</f>
        <v>-</v>
      </c>
      <c r="EM116" s="308" t="str">
        <f>IFERROR(VLOOKUP(EI116,INPUT!$C$11:$L$281,5,0),"-")</f>
        <v>-</v>
      </c>
      <c r="EN116" s="308" t="str">
        <f>IFERROR(VLOOKUP(EI116,INPUT!$C$11:$L$281,6,0),"-")</f>
        <v>-</v>
      </c>
      <c r="EO116" s="308" t="str">
        <f>IFERROR(VLOOKUP(EI116,INPUT!$C$11:$L$281,7,0),"-")</f>
        <v>-</v>
      </c>
      <c r="EP116" s="308">
        <f>IFERROR(VLOOKUP(EI116,INPUT!$C$11:$L$281,8,0),"-")</f>
        <v>0</v>
      </c>
      <c r="EQ116" s="308" t="str">
        <f>IFERROR(VLOOKUP(EI116,INPUT!$C$11:$L$281,9,0),"-")</f>
        <v>-</v>
      </c>
      <c r="ER116" s="308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8">
        <f>IFERROR(VLOOKUP(EI117,INPUT!$C$11:$L$281,2,0),"-")</f>
        <v>11</v>
      </c>
      <c r="EK117" s="308" t="str">
        <f>IFERROR(VLOOKUP(EI117,INPUT!$C$11:$L$281,3,0),"-")</f>
        <v>-</v>
      </c>
      <c r="EL117" s="383" t="str">
        <f>IFERROR(VLOOKUP(EI117,INPUT!$C$11:$L$281,4,0),"-")</f>
        <v>-</v>
      </c>
      <c r="EM117" s="308" t="str">
        <f>IFERROR(VLOOKUP(EI117,INPUT!$C$11:$L$281,5,0),"-")</f>
        <v>-</v>
      </c>
      <c r="EN117" s="308" t="str">
        <f>IFERROR(VLOOKUP(EI117,INPUT!$C$11:$L$281,6,0),"-")</f>
        <v>-</v>
      </c>
      <c r="EO117" s="308" t="str">
        <f>IFERROR(VLOOKUP(EI117,INPUT!$C$11:$L$281,7,0),"-")</f>
        <v>-</v>
      </c>
      <c r="EP117" s="308">
        <f>IFERROR(VLOOKUP(EI117,INPUT!$C$11:$L$281,8,0),"-")</f>
        <v>0</v>
      </c>
      <c r="EQ117" s="308" t="str">
        <f>IFERROR(VLOOKUP(EI117,INPUT!$C$11:$L$281,9,0),"-")</f>
        <v>-</v>
      </c>
      <c r="ER117" s="308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8">
        <f>IFERROR(VLOOKUP(EI118,INPUT!$C$11:$L$281,2,0),"-")</f>
        <v>12</v>
      </c>
      <c r="EK118" s="308" t="str">
        <f>IFERROR(VLOOKUP(EI118,INPUT!$C$11:$L$281,3,0),"-")</f>
        <v>-</v>
      </c>
      <c r="EL118" s="383" t="str">
        <f>IFERROR(VLOOKUP(EI118,INPUT!$C$11:$L$281,4,0),"-")</f>
        <v>-</v>
      </c>
      <c r="EM118" s="308" t="str">
        <f>IFERROR(VLOOKUP(EI118,INPUT!$C$11:$L$281,5,0),"-")</f>
        <v>-</v>
      </c>
      <c r="EN118" s="308" t="str">
        <f>IFERROR(VLOOKUP(EI118,INPUT!$C$11:$L$281,6,0),"-")</f>
        <v>-</v>
      </c>
      <c r="EO118" s="308" t="str">
        <f>IFERROR(VLOOKUP(EI118,INPUT!$C$11:$L$281,7,0),"-")</f>
        <v>-</v>
      </c>
      <c r="EP118" s="308">
        <f>IFERROR(VLOOKUP(EI118,INPUT!$C$11:$L$281,8,0),"-")</f>
        <v>0</v>
      </c>
      <c r="EQ118" s="308" t="str">
        <f>IFERROR(VLOOKUP(EI118,INPUT!$C$11:$L$281,9,0),"-")</f>
        <v>-</v>
      </c>
      <c r="ER118" s="308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8">
        <f>IFERROR(VLOOKUP(EI119,INPUT!$C$11:$L$281,2,0),"-")</f>
        <v>13</v>
      </c>
      <c r="EK119" s="308" t="str">
        <f>IFERROR(VLOOKUP(EI119,INPUT!$C$11:$L$281,3,0),"-")</f>
        <v>-</v>
      </c>
      <c r="EL119" s="383" t="str">
        <f>IFERROR(VLOOKUP(EI119,INPUT!$C$11:$L$281,4,0),"-")</f>
        <v>-</v>
      </c>
      <c r="EM119" s="308" t="str">
        <f>IFERROR(VLOOKUP(EI119,INPUT!$C$11:$L$281,5,0),"-")</f>
        <v>-</v>
      </c>
      <c r="EN119" s="308" t="str">
        <f>IFERROR(VLOOKUP(EI119,INPUT!$C$11:$L$281,6,0),"-")</f>
        <v>-</v>
      </c>
      <c r="EO119" s="308" t="str">
        <f>IFERROR(VLOOKUP(EI119,INPUT!$C$11:$L$281,7,0),"-")</f>
        <v>-</v>
      </c>
      <c r="EP119" s="308">
        <f>IFERROR(VLOOKUP(EI119,INPUT!$C$11:$L$281,8,0),"-")</f>
        <v>0</v>
      </c>
      <c r="EQ119" s="308" t="str">
        <f>IFERROR(VLOOKUP(EI119,INPUT!$C$11:$L$281,9,0),"-")</f>
        <v>-</v>
      </c>
      <c r="ER119" s="308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8">
        <f>IFERROR(VLOOKUP(EI120,INPUT!$C$11:$L$281,2,0),"-")</f>
        <v>14</v>
      </c>
      <c r="EK120" s="308" t="str">
        <f>IFERROR(VLOOKUP(EI120,INPUT!$C$11:$L$281,3,0),"-")</f>
        <v>-</v>
      </c>
      <c r="EL120" s="383" t="str">
        <f>IFERROR(VLOOKUP(EI120,INPUT!$C$11:$L$281,4,0),"-")</f>
        <v>-</v>
      </c>
      <c r="EM120" s="308" t="str">
        <f>IFERROR(VLOOKUP(EI120,INPUT!$C$11:$L$281,5,0),"-")</f>
        <v>-</v>
      </c>
      <c r="EN120" s="308" t="str">
        <f>IFERROR(VLOOKUP(EI120,INPUT!$C$11:$L$281,6,0),"-")</f>
        <v>-</v>
      </c>
      <c r="EO120" s="308" t="str">
        <f>IFERROR(VLOOKUP(EI120,INPUT!$C$11:$L$281,7,0),"-")</f>
        <v>-</v>
      </c>
      <c r="EP120" s="308">
        <f>IFERROR(VLOOKUP(EI120,INPUT!$C$11:$L$281,8,0),"-")</f>
        <v>0</v>
      </c>
      <c r="EQ120" s="308" t="str">
        <f>IFERROR(VLOOKUP(EI120,INPUT!$C$11:$L$281,9,0),"-")</f>
        <v>-</v>
      </c>
      <c r="ER120" s="308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8">
        <f>IFERROR(VLOOKUP(EI121,INPUT!$C$11:$L$281,2,0),"-")</f>
        <v>15</v>
      </c>
      <c r="EK121" s="308" t="str">
        <f>IFERROR(VLOOKUP(EI121,INPUT!$C$11:$L$281,3,0),"-")</f>
        <v>-</v>
      </c>
      <c r="EL121" s="383" t="str">
        <f>IFERROR(VLOOKUP(EI121,INPUT!$C$11:$L$281,4,0),"-")</f>
        <v>-</v>
      </c>
      <c r="EM121" s="308" t="str">
        <f>IFERROR(VLOOKUP(EI121,INPUT!$C$11:$L$281,5,0),"-")</f>
        <v>-</v>
      </c>
      <c r="EN121" s="308" t="str">
        <f>IFERROR(VLOOKUP(EI121,INPUT!$C$11:$L$281,6,0),"-")</f>
        <v>-</v>
      </c>
      <c r="EO121" s="308" t="str">
        <f>IFERROR(VLOOKUP(EI121,INPUT!$C$11:$L$281,7,0),"-")</f>
        <v>-</v>
      </c>
      <c r="EP121" s="308">
        <f>IFERROR(VLOOKUP(EI121,INPUT!$C$11:$L$281,8,0),"-")</f>
        <v>0</v>
      </c>
      <c r="EQ121" s="308" t="str">
        <f>IFERROR(VLOOKUP(EI121,INPUT!$C$11:$L$281,9,0),"-")</f>
        <v>-</v>
      </c>
      <c r="ER121" s="308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8">
        <f>IFERROR(VLOOKUP(EI122,INPUT!$C$11:$L$281,2,0),"-")</f>
        <v>1</v>
      </c>
      <c r="EK122" s="308" t="str">
        <f>IFERROR(VLOOKUP(EI122,INPUT!$C$11:$L$281,3,0),"-")</f>
        <v>CSC351</v>
      </c>
      <c r="EL122" s="383" t="str">
        <f>IFERROR(VLOOKUP(EI122,INPUT!$C$11:$L$281,4,0),"-")</f>
        <v>OPERATING SYSTEMS</v>
      </c>
      <c r="EM122" s="308">
        <f>IFERROR(VLOOKUP(EI122,INPUT!$C$11:$L$281,5,0),"-")</f>
        <v>66.75</v>
      </c>
      <c r="EN122" s="308">
        <f>IFERROR(VLOOKUP(EI122,INPUT!$C$11:$L$281,6,0),"-")</f>
        <v>4</v>
      </c>
      <c r="EO122" s="308" t="str">
        <f>IFERROR(VLOOKUP(EI122,INPUT!$C$11:$L$281,7,0),"-")</f>
        <v>B</v>
      </c>
      <c r="EP122" s="308">
        <f>IFERROR(VLOOKUP(EI122,INPUT!$C$11:$L$281,8,0),"-")</f>
        <v>3</v>
      </c>
      <c r="EQ122" s="308">
        <f>IFERROR(VLOOKUP(EI122,INPUT!$C$11:$L$281,9,0),"-")</f>
        <v>12</v>
      </c>
      <c r="ER122" s="308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8">
        <f>IFERROR(VLOOKUP(EI123,INPUT!$C$11:$L$281,2,0),"-")</f>
        <v>2</v>
      </c>
      <c r="EK123" s="308" t="str">
        <f>IFERROR(VLOOKUP(EI123,INPUT!$C$11:$L$281,3,0),"-")</f>
        <v>CSC361</v>
      </c>
      <c r="EL123" s="383" t="str">
        <f>IFERROR(VLOOKUP(EI123,INPUT!$C$11:$L$281,4,0),"-")</f>
        <v>SOFTWARE ENGINEERING</v>
      </c>
      <c r="EM123" s="308">
        <f>IFERROR(VLOOKUP(EI123,INPUT!$C$11:$L$281,5,0),"-")</f>
        <v>59.3</v>
      </c>
      <c r="EN123" s="308">
        <f>IFERROR(VLOOKUP(EI123,INPUT!$C$11:$L$281,6,0),"-")</f>
        <v>3</v>
      </c>
      <c r="EO123" s="308" t="str">
        <f>IFERROR(VLOOKUP(EI123,INPUT!$C$11:$L$281,7,0),"-")</f>
        <v>B-</v>
      </c>
      <c r="EP123" s="308">
        <f>IFERROR(VLOOKUP(EI123,INPUT!$C$11:$L$281,8,0),"-")</f>
        <v>2.7</v>
      </c>
      <c r="EQ123" s="308">
        <f>IFERROR(VLOOKUP(EI123,INPUT!$C$11:$L$281,9,0),"-")</f>
        <v>8.1000000000000014</v>
      </c>
      <c r="ER123" s="308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8">
        <f>IFERROR(VLOOKUP(EI124,INPUT!$C$11:$L$281,2,0),"-")</f>
        <v>3</v>
      </c>
      <c r="EK124" s="308" t="str">
        <f>IFERROR(VLOOKUP(EI124,INPUT!$C$11:$L$281,3,0),"-")</f>
        <v>CSC373</v>
      </c>
      <c r="EL124" s="383" t="str">
        <f>IFERROR(VLOOKUP(EI124,INPUT!$C$11:$L$281,4,0),"-")</f>
        <v>COMPILER CONSTRUCTION</v>
      </c>
      <c r="EM124" s="308">
        <f>IFERROR(VLOOKUP(EI124,INPUT!$C$11:$L$281,5,0),"-")</f>
        <v>49</v>
      </c>
      <c r="EN124" s="308">
        <f>IFERROR(VLOOKUP(EI124,INPUT!$C$11:$L$281,6,0),"-")</f>
        <v>3</v>
      </c>
      <c r="EO124" s="308" t="str">
        <f>IFERROR(VLOOKUP(EI124,INPUT!$C$11:$L$281,7,0),"-")</f>
        <v>C</v>
      </c>
      <c r="EP124" s="308">
        <f>IFERROR(VLOOKUP(EI124,INPUT!$C$11:$L$281,8,0),"-")</f>
        <v>2</v>
      </c>
      <c r="EQ124" s="308">
        <f>IFERROR(VLOOKUP(EI124,INPUT!$C$11:$L$281,9,0),"-")</f>
        <v>6</v>
      </c>
      <c r="ER124" s="308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8">
        <f>IFERROR(VLOOKUP(EI125,INPUT!$C$11:$L$281,2,0),"-")</f>
        <v>4</v>
      </c>
      <c r="EK125" s="308" t="str">
        <f>IFERROR(VLOOKUP(EI125,INPUT!$C$11:$L$281,3,0),"-")</f>
        <v>ENG116</v>
      </c>
      <c r="EL125" s="383" t="str">
        <f>IFERROR(VLOOKUP(EI125,INPUT!$C$11:$L$281,4,0),"-")</f>
        <v>TECHNICAL AND BUSINESS WRITING</v>
      </c>
      <c r="EM125" s="308">
        <f>IFERROR(VLOOKUP(EI125,INPUT!$C$11:$L$281,5,0),"-")</f>
        <v>57</v>
      </c>
      <c r="EN125" s="308">
        <f>IFERROR(VLOOKUP(EI125,INPUT!$C$11:$L$281,6,0),"-")</f>
        <v>3</v>
      </c>
      <c r="EO125" s="308" t="str">
        <f>IFERROR(VLOOKUP(EI125,INPUT!$C$11:$L$281,7,0),"-")</f>
        <v>C+</v>
      </c>
      <c r="EP125" s="308">
        <f>IFERROR(VLOOKUP(EI125,INPUT!$C$11:$L$281,8,0),"-")</f>
        <v>2.2999999999999998</v>
      </c>
      <c r="EQ125" s="308">
        <f>IFERROR(VLOOKUP(EI125,INPUT!$C$11:$L$281,9,0),"-")</f>
        <v>6.8999999999999995</v>
      </c>
      <c r="ER125" s="308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8">
        <f>IFERROR(VLOOKUP(EI126,INPUT!$C$11:$L$281,2,0),"-")</f>
        <v>5</v>
      </c>
      <c r="EK126" s="308" t="str">
        <f>IFERROR(VLOOKUP(EI126,INPUT!$C$11:$L$281,3,0),"-")</f>
        <v>MATH115</v>
      </c>
      <c r="EL126" s="383" t="str">
        <f>IFERROR(VLOOKUP(EI126,INPUT!$C$11:$L$281,4,0),"-")</f>
        <v>MULTIVARIATE CALCULUS</v>
      </c>
      <c r="EM126" s="308">
        <f>IFERROR(VLOOKUP(EI126,INPUT!$C$11:$L$281,5,0),"-")</f>
        <v>33.5</v>
      </c>
      <c r="EN126" s="308">
        <f>IFERROR(VLOOKUP(EI126,INPUT!$C$11:$L$281,6,0),"-")</f>
        <v>3</v>
      </c>
      <c r="EO126" s="308" t="str">
        <f>IFERROR(VLOOKUP(EI126,INPUT!$C$11:$L$281,7,0),"-")</f>
        <v>F</v>
      </c>
      <c r="EP126" s="308">
        <f>IFERROR(VLOOKUP(EI126,INPUT!$C$11:$L$281,8,0),"-")</f>
        <v>0</v>
      </c>
      <c r="EQ126" s="308">
        <f>IFERROR(VLOOKUP(EI126,INPUT!$C$11:$L$281,9,0),"-")</f>
        <v>0</v>
      </c>
      <c r="ER126" s="308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8">
        <f>IFERROR(VLOOKUP(EI127,INPUT!$C$11:$L$281,2,0),"-")</f>
        <v>6</v>
      </c>
      <c r="EK127" s="308" t="str">
        <f>IFERROR(VLOOKUP(EI127,INPUT!$C$11:$L$281,3,0),"-")</f>
        <v>-</v>
      </c>
      <c r="EL127" s="383" t="str">
        <f>IFERROR(VLOOKUP(EI127,INPUT!$C$11:$L$281,4,0),"-")</f>
        <v>-</v>
      </c>
      <c r="EM127" s="308" t="str">
        <f>IFERROR(VLOOKUP(EI127,INPUT!$C$11:$L$281,5,0),"-")</f>
        <v>-</v>
      </c>
      <c r="EN127" s="308" t="str">
        <f>IFERROR(VLOOKUP(EI127,INPUT!$C$11:$L$281,6,0),"-")</f>
        <v>-</v>
      </c>
      <c r="EO127" s="308" t="str">
        <f>IFERROR(VLOOKUP(EI127,INPUT!$C$11:$L$281,7,0),"-")</f>
        <v>-</v>
      </c>
      <c r="EP127" s="308">
        <f>IFERROR(VLOOKUP(EI127,INPUT!$C$11:$L$281,8,0),"-")</f>
        <v>0</v>
      </c>
      <c r="EQ127" s="308" t="str">
        <f>IFERROR(VLOOKUP(EI127,INPUT!$C$11:$L$281,9,0),"-")</f>
        <v>-</v>
      </c>
      <c r="ER127" s="308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8">
        <f>IFERROR(VLOOKUP(EI128,INPUT!$C$11:$L$281,2,0),"-")</f>
        <v>7</v>
      </c>
      <c r="EK128" s="308" t="str">
        <f>IFERROR(VLOOKUP(EI128,INPUT!$C$11:$L$281,3,0),"-")</f>
        <v>-</v>
      </c>
      <c r="EL128" s="383" t="str">
        <f>IFERROR(VLOOKUP(EI128,INPUT!$C$11:$L$281,4,0),"-")</f>
        <v>-</v>
      </c>
      <c r="EM128" s="308" t="str">
        <f>IFERROR(VLOOKUP(EI128,INPUT!$C$11:$L$281,5,0),"-")</f>
        <v>-</v>
      </c>
      <c r="EN128" s="308" t="str">
        <f>IFERROR(VLOOKUP(EI128,INPUT!$C$11:$L$281,6,0),"-")</f>
        <v>-</v>
      </c>
      <c r="EO128" s="308" t="str">
        <f>IFERROR(VLOOKUP(EI128,INPUT!$C$11:$L$281,7,0),"-")</f>
        <v>-</v>
      </c>
      <c r="EP128" s="308">
        <f>IFERROR(VLOOKUP(EI128,INPUT!$C$11:$L$281,8,0),"-")</f>
        <v>0</v>
      </c>
      <c r="EQ128" s="308" t="str">
        <f>IFERROR(VLOOKUP(EI128,INPUT!$C$11:$L$281,9,0),"-")</f>
        <v>-</v>
      </c>
      <c r="ER128" s="308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8">
        <f>IFERROR(VLOOKUP(EI129,INPUT!$C$11:$L$281,2,0),"-")</f>
        <v>8</v>
      </c>
      <c r="EK129" s="308" t="str">
        <f>IFERROR(VLOOKUP(EI129,INPUT!$C$11:$L$281,3,0),"-")</f>
        <v>-</v>
      </c>
      <c r="EL129" s="383" t="str">
        <f>IFERROR(VLOOKUP(EI129,INPUT!$C$11:$L$281,4,0),"-")</f>
        <v>-</v>
      </c>
      <c r="EM129" s="308" t="str">
        <f>IFERROR(VLOOKUP(EI129,INPUT!$C$11:$L$281,5,0),"-")</f>
        <v>-</v>
      </c>
      <c r="EN129" s="308" t="str">
        <f>IFERROR(VLOOKUP(EI129,INPUT!$C$11:$L$281,6,0),"-")</f>
        <v>-</v>
      </c>
      <c r="EO129" s="308" t="str">
        <f>IFERROR(VLOOKUP(EI129,INPUT!$C$11:$L$281,7,0),"-")</f>
        <v>-</v>
      </c>
      <c r="EP129" s="308">
        <f>IFERROR(VLOOKUP(EI129,INPUT!$C$11:$L$281,8,0),"-")</f>
        <v>0</v>
      </c>
      <c r="EQ129" s="308" t="str">
        <f>IFERROR(VLOOKUP(EI129,INPUT!$C$11:$L$281,9,0),"-")</f>
        <v>-</v>
      </c>
      <c r="ER129" s="308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8">
        <f>IFERROR(VLOOKUP(EI130,INPUT!$C$11:$L$281,2,0),"-")</f>
        <v>9</v>
      </c>
      <c r="EK130" s="308" t="str">
        <f>IFERROR(VLOOKUP(EI130,INPUT!$C$11:$L$281,3,0),"-")</f>
        <v>-</v>
      </c>
      <c r="EL130" s="383" t="str">
        <f>IFERROR(VLOOKUP(EI130,INPUT!$C$11:$L$281,4,0),"-")</f>
        <v>-</v>
      </c>
      <c r="EM130" s="308" t="str">
        <f>IFERROR(VLOOKUP(EI130,INPUT!$C$11:$L$281,5,0),"-")</f>
        <v>-</v>
      </c>
      <c r="EN130" s="308" t="str">
        <f>IFERROR(VLOOKUP(EI130,INPUT!$C$11:$L$281,6,0),"-")</f>
        <v>-</v>
      </c>
      <c r="EO130" s="308" t="str">
        <f>IFERROR(VLOOKUP(EI130,INPUT!$C$11:$L$281,7,0),"-")</f>
        <v>-</v>
      </c>
      <c r="EP130" s="308">
        <f>IFERROR(VLOOKUP(EI130,INPUT!$C$11:$L$281,8,0),"-")</f>
        <v>0</v>
      </c>
      <c r="EQ130" s="308" t="str">
        <f>IFERROR(VLOOKUP(EI130,INPUT!$C$11:$L$281,9,0),"-")</f>
        <v>-</v>
      </c>
      <c r="ER130" s="308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8">
        <f>IFERROR(VLOOKUP(EI131,INPUT!$C$11:$L$281,2,0),"-")</f>
        <v>10</v>
      </c>
      <c r="EK131" s="308" t="str">
        <f>IFERROR(VLOOKUP(EI131,INPUT!$C$11:$L$281,3,0),"-")</f>
        <v>-</v>
      </c>
      <c r="EL131" s="383" t="str">
        <f>IFERROR(VLOOKUP(EI131,INPUT!$C$11:$L$281,4,0),"-")</f>
        <v>-</v>
      </c>
      <c r="EM131" s="308" t="str">
        <f>IFERROR(VLOOKUP(EI131,INPUT!$C$11:$L$281,5,0),"-")</f>
        <v>-</v>
      </c>
      <c r="EN131" s="308" t="str">
        <f>IFERROR(VLOOKUP(EI131,INPUT!$C$11:$L$281,6,0),"-")</f>
        <v>-</v>
      </c>
      <c r="EO131" s="308" t="str">
        <f>IFERROR(VLOOKUP(EI131,INPUT!$C$11:$L$281,7,0),"-")</f>
        <v>-</v>
      </c>
      <c r="EP131" s="308">
        <f>IFERROR(VLOOKUP(EI131,INPUT!$C$11:$L$281,8,0),"-")</f>
        <v>0</v>
      </c>
      <c r="EQ131" s="308" t="str">
        <f>IFERROR(VLOOKUP(EI131,INPUT!$C$11:$L$281,9,0),"-")</f>
        <v>-</v>
      </c>
      <c r="ER131" s="308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8">
        <f>IFERROR(VLOOKUP(EI132,INPUT!$C$11:$L$281,2,0),"-")</f>
        <v>11</v>
      </c>
      <c r="EK132" s="308" t="str">
        <f>IFERROR(VLOOKUP(EI132,INPUT!$C$11:$L$281,3,0),"-")</f>
        <v>-</v>
      </c>
      <c r="EL132" s="383" t="str">
        <f>IFERROR(VLOOKUP(EI132,INPUT!$C$11:$L$281,4,0),"-")</f>
        <v>-</v>
      </c>
      <c r="EM132" s="308" t="str">
        <f>IFERROR(VLOOKUP(EI132,INPUT!$C$11:$L$281,5,0),"-")</f>
        <v>-</v>
      </c>
      <c r="EN132" s="308" t="str">
        <f>IFERROR(VLOOKUP(EI132,INPUT!$C$11:$L$281,6,0),"-")</f>
        <v>-</v>
      </c>
      <c r="EO132" s="308" t="str">
        <f>IFERROR(VLOOKUP(EI132,INPUT!$C$11:$L$281,7,0),"-")</f>
        <v>-</v>
      </c>
      <c r="EP132" s="308">
        <f>IFERROR(VLOOKUP(EI132,INPUT!$C$11:$L$281,8,0),"-")</f>
        <v>0</v>
      </c>
      <c r="EQ132" s="308" t="str">
        <f>IFERROR(VLOOKUP(EI132,INPUT!$C$11:$L$281,9,0),"-")</f>
        <v>-</v>
      </c>
      <c r="ER132" s="308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8">
        <f>IFERROR(VLOOKUP(EI133,INPUT!$C$11:$L$281,2,0),"-")</f>
        <v>12</v>
      </c>
      <c r="EK133" s="308" t="str">
        <f>IFERROR(VLOOKUP(EI133,INPUT!$C$11:$L$281,3,0),"-")</f>
        <v>-</v>
      </c>
      <c r="EL133" s="383" t="str">
        <f>IFERROR(VLOOKUP(EI133,INPUT!$C$11:$L$281,4,0),"-")</f>
        <v>-</v>
      </c>
      <c r="EM133" s="308" t="str">
        <f>IFERROR(VLOOKUP(EI133,INPUT!$C$11:$L$281,5,0),"-")</f>
        <v>-</v>
      </c>
      <c r="EN133" s="308" t="str">
        <f>IFERROR(VLOOKUP(EI133,INPUT!$C$11:$L$281,6,0),"-")</f>
        <v>-</v>
      </c>
      <c r="EO133" s="308" t="str">
        <f>IFERROR(VLOOKUP(EI133,INPUT!$C$11:$L$281,7,0),"-")</f>
        <v>-</v>
      </c>
      <c r="EP133" s="308">
        <f>IFERROR(VLOOKUP(EI133,INPUT!$C$11:$L$281,8,0),"-")</f>
        <v>0</v>
      </c>
      <c r="EQ133" s="308" t="str">
        <f>IFERROR(VLOOKUP(EI133,INPUT!$C$11:$L$281,9,0),"-")</f>
        <v>-</v>
      </c>
      <c r="ER133" s="308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8">
        <f>IFERROR(VLOOKUP(EI134,INPUT!$C$11:$L$281,2,0),"-")</f>
        <v>13</v>
      </c>
      <c r="EK134" s="308" t="str">
        <f>IFERROR(VLOOKUP(EI134,INPUT!$C$11:$L$281,3,0),"-")</f>
        <v>-</v>
      </c>
      <c r="EL134" s="383" t="str">
        <f>IFERROR(VLOOKUP(EI134,INPUT!$C$11:$L$281,4,0),"-")</f>
        <v>-</v>
      </c>
      <c r="EM134" s="308" t="str">
        <f>IFERROR(VLOOKUP(EI134,INPUT!$C$11:$L$281,5,0),"-")</f>
        <v>-</v>
      </c>
      <c r="EN134" s="308" t="str">
        <f>IFERROR(VLOOKUP(EI134,INPUT!$C$11:$L$281,6,0),"-")</f>
        <v>-</v>
      </c>
      <c r="EO134" s="308" t="str">
        <f>IFERROR(VLOOKUP(EI134,INPUT!$C$11:$L$281,7,0),"-")</f>
        <v>-</v>
      </c>
      <c r="EP134" s="308">
        <f>IFERROR(VLOOKUP(EI134,INPUT!$C$11:$L$281,8,0),"-")</f>
        <v>0</v>
      </c>
      <c r="EQ134" s="308" t="str">
        <f>IFERROR(VLOOKUP(EI134,INPUT!$C$11:$L$281,9,0),"-")</f>
        <v>-</v>
      </c>
      <c r="ER134" s="308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8">
        <f>IFERROR(VLOOKUP(EI135,INPUT!$C$11:$L$281,2,0),"-")</f>
        <v>14</v>
      </c>
      <c r="EK135" s="308" t="str">
        <f>IFERROR(VLOOKUP(EI135,INPUT!$C$11:$L$281,3,0),"-")</f>
        <v>-</v>
      </c>
      <c r="EL135" s="383" t="str">
        <f>IFERROR(VLOOKUP(EI135,INPUT!$C$11:$L$281,4,0),"-")</f>
        <v>-</v>
      </c>
      <c r="EM135" s="308" t="str">
        <f>IFERROR(VLOOKUP(EI135,INPUT!$C$11:$L$281,5,0),"-")</f>
        <v>-</v>
      </c>
      <c r="EN135" s="308" t="str">
        <f>IFERROR(VLOOKUP(EI135,INPUT!$C$11:$L$281,6,0),"-")</f>
        <v>-</v>
      </c>
      <c r="EO135" s="308" t="str">
        <f>IFERROR(VLOOKUP(EI135,INPUT!$C$11:$L$281,7,0),"-")</f>
        <v>-</v>
      </c>
      <c r="EP135" s="308">
        <f>IFERROR(VLOOKUP(EI135,INPUT!$C$11:$L$281,8,0),"-")</f>
        <v>0</v>
      </c>
      <c r="EQ135" s="308" t="str">
        <f>IFERROR(VLOOKUP(EI135,INPUT!$C$11:$L$281,9,0),"-")</f>
        <v>-</v>
      </c>
      <c r="ER135" s="308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8">
        <f>IFERROR(VLOOKUP(EI136,INPUT!$C$11:$L$281,2,0),"-")</f>
        <v>15</v>
      </c>
      <c r="EK136" s="308" t="str">
        <f>IFERROR(VLOOKUP(EI136,INPUT!$C$11:$L$281,3,0),"-")</f>
        <v>-</v>
      </c>
      <c r="EL136" s="383" t="str">
        <f>IFERROR(VLOOKUP(EI136,INPUT!$C$11:$L$281,4,0),"-")</f>
        <v>-</v>
      </c>
      <c r="EM136" s="308" t="str">
        <f>IFERROR(VLOOKUP(EI136,INPUT!$C$11:$L$281,5,0),"-")</f>
        <v>-</v>
      </c>
      <c r="EN136" s="308" t="str">
        <f>IFERROR(VLOOKUP(EI136,INPUT!$C$11:$L$281,6,0),"-")</f>
        <v>-</v>
      </c>
      <c r="EO136" s="308" t="str">
        <f>IFERROR(VLOOKUP(EI136,INPUT!$C$11:$L$281,7,0),"-")</f>
        <v>-</v>
      </c>
      <c r="EP136" s="308">
        <f>IFERROR(VLOOKUP(EI136,INPUT!$C$11:$L$281,8,0),"-")</f>
        <v>0</v>
      </c>
      <c r="EQ136" s="308" t="str">
        <f>IFERROR(VLOOKUP(EI136,INPUT!$C$11:$L$281,9,0),"-")</f>
        <v>-</v>
      </c>
      <c r="ER136" s="308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8">
        <f>IFERROR(VLOOKUP(EI137,INPUT!$C$11:$L$281,2,0),"-")</f>
        <v>1</v>
      </c>
      <c r="EK137" s="308" t="str">
        <f>IFERROR(VLOOKUP(EI137,INPUT!$C$11:$L$281,3,0),"-")</f>
        <v>CSC343</v>
      </c>
      <c r="EL137" s="383" t="str">
        <f>IFERROR(VLOOKUP(EI137,INPUT!$C$11:$L$281,4,0),"-")</f>
        <v>COMPUTER NETWORKS</v>
      </c>
      <c r="EM137" s="308">
        <f>IFERROR(VLOOKUP(EI137,INPUT!$C$11:$L$281,5,0),"-")</f>
        <v>70</v>
      </c>
      <c r="EN137" s="308">
        <f>IFERROR(VLOOKUP(EI137,INPUT!$C$11:$L$281,6,0),"-")</f>
        <v>4</v>
      </c>
      <c r="EO137" s="308" t="str">
        <f>IFERROR(VLOOKUP(EI137,INPUT!$C$11:$L$281,7,0),"-")</f>
        <v>A-</v>
      </c>
      <c r="EP137" s="308">
        <f>IFERROR(VLOOKUP(EI137,INPUT!$C$11:$L$281,8,0),"-")</f>
        <v>3.7</v>
      </c>
      <c r="EQ137" s="308">
        <f>IFERROR(VLOOKUP(EI137,INPUT!$C$11:$L$281,9,0),"-")</f>
        <v>14.8</v>
      </c>
      <c r="ER137" s="308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8">
        <f>IFERROR(VLOOKUP(EI138,INPUT!$C$11:$L$281,2,0),"-")</f>
        <v>2</v>
      </c>
      <c r="EK138" s="308" t="str">
        <f>IFERROR(VLOOKUP(EI138,INPUT!$C$11:$L$281,3,0),"-")</f>
        <v>CSC363</v>
      </c>
      <c r="EL138" s="383" t="str">
        <f>IFERROR(VLOOKUP(EI138,INPUT!$C$11:$L$281,4,0),"-")</f>
        <v>ARTIFICIAL INTELLIGENCE</v>
      </c>
      <c r="EM138" s="308">
        <f>IFERROR(VLOOKUP(EI138,INPUT!$C$11:$L$281,5,0),"-")</f>
        <v>66.5</v>
      </c>
      <c r="EN138" s="308">
        <f>IFERROR(VLOOKUP(EI138,INPUT!$C$11:$L$281,6,0),"-")</f>
        <v>4</v>
      </c>
      <c r="EO138" s="308" t="str">
        <f>IFERROR(VLOOKUP(EI138,INPUT!$C$11:$L$281,7,0),"-")</f>
        <v>B</v>
      </c>
      <c r="EP138" s="308">
        <f>IFERROR(VLOOKUP(EI138,INPUT!$C$11:$L$281,8,0),"-")</f>
        <v>3</v>
      </c>
      <c r="EQ138" s="308">
        <f>IFERROR(VLOOKUP(EI138,INPUT!$C$11:$L$281,9,0),"-")</f>
        <v>12</v>
      </c>
      <c r="ER138" s="308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8">
        <f>IFERROR(VLOOKUP(EI139,INPUT!$C$11:$L$281,2,0),"-")</f>
        <v>3</v>
      </c>
      <c r="EK139" s="308" t="str">
        <f>IFERROR(VLOOKUP(EI139,INPUT!$C$11:$L$281,3,0),"-")</f>
        <v>CSC381</v>
      </c>
      <c r="EL139" s="383" t="str">
        <f>IFERROR(VLOOKUP(EI139,INPUT!$C$11:$L$281,4,0),"-")</f>
        <v>NUMERICAL COMPUTING</v>
      </c>
      <c r="EM139" s="308">
        <f>IFERROR(VLOOKUP(EI139,INPUT!$C$11:$L$281,5,0),"-")</f>
        <v>67</v>
      </c>
      <c r="EN139" s="308">
        <f>IFERROR(VLOOKUP(EI139,INPUT!$C$11:$L$281,6,0),"-")</f>
        <v>3</v>
      </c>
      <c r="EO139" s="308" t="str">
        <f>IFERROR(VLOOKUP(EI139,INPUT!$C$11:$L$281,7,0),"-")</f>
        <v>B</v>
      </c>
      <c r="EP139" s="308">
        <f>IFERROR(VLOOKUP(EI139,INPUT!$C$11:$L$281,8,0),"-")</f>
        <v>3</v>
      </c>
      <c r="EQ139" s="308">
        <f>IFERROR(VLOOKUP(EI139,INPUT!$C$11:$L$281,9,0),"-")</f>
        <v>9</v>
      </c>
      <c r="ER139" s="308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8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8">
        <f>IFERROR(VLOOKUP(EI140,INPUT!$C$11:$L$281,2,0),"-")</f>
        <v>4</v>
      </c>
      <c r="EK140" s="308" t="str">
        <f>IFERROR(VLOOKUP(EI140,INPUT!$C$11:$L$281,3,0),"-")</f>
        <v>CSC382</v>
      </c>
      <c r="EL140" s="383" t="str">
        <f>IFERROR(VLOOKUP(EI140,INPUT!$C$11:$L$281,4,0),"-")</f>
        <v>CLOUD COMPUTING</v>
      </c>
      <c r="EM140" s="308">
        <f>IFERROR(VLOOKUP(EI140,INPUT!$C$11:$L$281,5,0),"-")</f>
        <v>67.5</v>
      </c>
      <c r="EN140" s="308">
        <f>IFERROR(VLOOKUP(EI140,INPUT!$C$11:$L$281,6,0),"-")</f>
        <v>3</v>
      </c>
      <c r="EO140" s="308" t="str">
        <f>IFERROR(VLOOKUP(EI140,INPUT!$C$11:$L$281,7,0),"-")</f>
        <v>B</v>
      </c>
      <c r="EP140" s="308">
        <f>IFERROR(VLOOKUP(EI140,INPUT!$C$11:$L$281,8,0),"-")</f>
        <v>3</v>
      </c>
      <c r="EQ140" s="308">
        <f>IFERROR(VLOOKUP(EI140,INPUT!$C$11:$L$281,9,0),"-")</f>
        <v>9</v>
      </c>
      <c r="ER140" s="308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8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8">
        <f>IFERROR(VLOOKUP(EI141,INPUT!$C$11:$L$281,2,0),"-")</f>
        <v>5</v>
      </c>
      <c r="EK141" s="308" t="str">
        <f>IFERROR(VLOOKUP(EI141,INPUT!$C$11:$L$281,3,0),"-")</f>
        <v>CSC399</v>
      </c>
      <c r="EL141" s="383" t="str">
        <f>IFERROR(VLOOKUP(EI141,INPUT!$C$11:$L$281,4,0),"-")</f>
        <v>MOBILE APPLICATION AND DEVELOPMENT</v>
      </c>
      <c r="EM141" s="308">
        <f>IFERROR(VLOOKUP(EI141,INPUT!$C$11:$L$281,5,0),"-")</f>
        <v>73</v>
      </c>
      <c r="EN141" s="308">
        <f>IFERROR(VLOOKUP(EI141,INPUT!$C$11:$L$281,6,0),"-")</f>
        <v>3</v>
      </c>
      <c r="EO141" s="308" t="str">
        <f>IFERROR(VLOOKUP(EI141,INPUT!$C$11:$L$281,7,0),"-")</f>
        <v>B+</v>
      </c>
      <c r="EP141" s="308">
        <f>IFERROR(VLOOKUP(EI141,INPUT!$C$11:$L$281,8,0),"-")</f>
        <v>3.3</v>
      </c>
      <c r="EQ141" s="308">
        <f>IFERROR(VLOOKUP(EI141,INPUT!$C$11:$L$281,9,0),"-")</f>
        <v>9.8999999999999986</v>
      </c>
      <c r="ER141" s="308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8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8">
        <f>IFERROR(VLOOKUP(EI142,INPUT!$C$11:$L$281,2,0),"-")</f>
        <v>6</v>
      </c>
      <c r="EK142" s="308" t="str">
        <f>IFERROR(VLOOKUP(EI142,INPUT!$C$11:$L$281,3,0),"-")</f>
        <v>-</v>
      </c>
      <c r="EL142" s="383" t="str">
        <f>IFERROR(VLOOKUP(EI142,INPUT!$C$11:$L$281,4,0),"-")</f>
        <v>-</v>
      </c>
      <c r="EM142" s="308" t="str">
        <f>IFERROR(VLOOKUP(EI142,INPUT!$C$11:$L$281,5,0),"-")</f>
        <v>-</v>
      </c>
      <c r="EN142" s="308" t="str">
        <f>IFERROR(VLOOKUP(EI142,INPUT!$C$11:$L$281,6,0),"-")</f>
        <v>-</v>
      </c>
      <c r="EO142" s="308" t="str">
        <f>IFERROR(VLOOKUP(EI142,INPUT!$C$11:$L$281,7,0),"-")</f>
        <v>-</v>
      </c>
      <c r="EP142" s="308">
        <f>IFERROR(VLOOKUP(EI142,INPUT!$C$11:$L$281,8,0),"-")</f>
        <v>0</v>
      </c>
      <c r="EQ142" s="308" t="str">
        <f>IFERROR(VLOOKUP(EI142,INPUT!$C$11:$L$281,9,0),"-")</f>
        <v>-</v>
      </c>
      <c r="ER142" s="308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8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8">
        <f>IFERROR(VLOOKUP(EI143,INPUT!$C$11:$L$281,2,0),"-")</f>
        <v>7</v>
      </c>
      <c r="EK143" s="308" t="str">
        <f>IFERROR(VLOOKUP(EI143,INPUT!$C$11:$L$281,3,0),"-")</f>
        <v>-</v>
      </c>
      <c r="EL143" s="383" t="str">
        <f>IFERROR(VLOOKUP(EI143,INPUT!$C$11:$L$281,4,0),"-")</f>
        <v>-</v>
      </c>
      <c r="EM143" s="308" t="str">
        <f>IFERROR(VLOOKUP(EI143,INPUT!$C$11:$L$281,5,0),"-")</f>
        <v>-</v>
      </c>
      <c r="EN143" s="308" t="str">
        <f>IFERROR(VLOOKUP(EI143,INPUT!$C$11:$L$281,6,0),"-")</f>
        <v>-</v>
      </c>
      <c r="EO143" s="308" t="str">
        <f>IFERROR(VLOOKUP(EI143,INPUT!$C$11:$L$281,7,0),"-")</f>
        <v>-</v>
      </c>
      <c r="EP143" s="308">
        <f>IFERROR(VLOOKUP(EI143,INPUT!$C$11:$L$281,8,0),"-")</f>
        <v>0</v>
      </c>
      <c r="EQ143" s="308" t="str">
        <f>IFERROR(VLOOKUP(EI143,INPUT!$C$11:$L$281,9,0),"-")</f>
        <v>-</v>
      </c>
      <c r="ER143" s="308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8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8">
        <f>IFERROR(VLOOKUP(EI144,INPUT!$C$11:$L$281,2,0),"-")</f>
        <v>8</v>
      </c>
      <c r="EK144" s="308" t="str">
        <f>IFERROR(VLOOKUP(EI144,INPUT!$C$11:$L$281,3,0),"-")</f>
        <v>-</v>
      </c>
      <c r="EL144" s="383" t="str">
        <f>IFERROR(VLOOKUP(EI144,INPUT!$C$11:$L$281,4,0),"-")</f>
        <v>-</v>
      </c>
      <c r="EM144" s="308" t="str">
        <f>IFERROR(VLOOKUP(EI144,INPUT!$C$11:$L$281,5,0),"-")</f>
        <v>-</v>
      </c>
      <c r="EN144" s="308" t="str">
        <f>IFERROR(VLOOKUP(EI144,INPUT!$C$11:$L$281,6,0),"-")</f>
        <v>-</v>
      </c>
      <c r="EO144" s="308" t="str">
        <f>IFERROR(VLOOKUP(EI144,INPUT!$C$11:$L$281,7,0),"-")</f>
        <v>-</v>
      </c>
      <c r="EP144" s="308">
        <f>IFERROR(VLOOKUP(EI144,INPUT!$C$11:$L$281,8,0),"-")</f>
        <v>0</v>
      </c>
      <c r="EQ144" s="308" t="str">
        <f>IFERROR(VLOOKUP(EI144,INPUT!$C$11:$L$281,9,0),"-")</f>
        <v>-</v>
      </c>
      <c r="ER144" s="308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8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8">
        <f>IFERROR(VLOOKUP(EI145,INPUT!$C$11:$L$281,2,0),"-")</f>
        <v>9</v>
      </c>
      <c r="EK145" s="308" t="str">
        <f>IFERROR(VLOOKUP(EI145,INPUT!$C$11:$L$281,3,0),"-")</f>
        <v>-</v>
      </c>
      <c r="EL145" s="383" t="str">
        <f>IFERROR(VLOOKUP(EI145,INPUT!$C$11:$L$281,4,0),"-")</f>
        <v>-</v>
      </c>
      <c r="EM145" s="308" t="str">
        <f>IFERROR(VLOOKUP(EI145,INPUT!$C$11:$L$281,5,0),"-")</f>
        <v>-</v>
      </c>
      <c r="EN145" s="308" t="str">
        <f>IFERROR(VLOOKUP(EI145,INPUT!$C$11:$L$281,6,0),"-")</f>
        <v>-</v>
      </c>
      <c r="EO145" s="308" t="str">
        <f>IFERROR(VLOOKUP(EI145,INPUT!$C$11:$L$281,7,0),"-")</f>
        <v>-</v>
      </c>
      <c r="EP145" s="308">
        <f>IFERROR(VLOOKUP(EI145,INPUT!$C$11:$L$281,8,0),"-")</f>
        <v>0</v>
      </c>
      <c r="EQ145" s="308" t="str">
        <f>IFERROR(VLOOKUP(EI145,INPUT!$C$11:$L$281,9,0),"-")</f>
        <v>-</v>
      </c>
      <c r="ER145" s="308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8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8">
        <f>IFERROR(VLOOKUP(EI146,INPUT!$C$11:$L$281,2,0),"-")</f>
        <v>10</v>
      </c>
      <c r="EK146" s="308" t="str">
        <f>IFERROR(VLOOKUP(EI146,INPUT!$C$11:$L$281,3,0),"-")</f>
        <v>-</v>
      </c>
      <c r="EL146" s="383" t="str">
        <f>IFERROR(VLOOKUP(EI146,INPUT!$C$11:$L$281,4,0),"-")</f>
        <v>-</v>
      </c>
      <c r="EM146" s="308" t="str">
        <f>IFERROR(VLOOKUP(EI146,INPUT!$C$11:$L$281,5,0),"-")</f>
        <v>-</v>
      </c>
      <c r="EN146" s="308" t="str">
        <f>IFERROR(VLOOKUP(EI146,INPUT!$C$11:$L$281,6,0),"-")</f>
        <v>-</v>
      </c>
      <c r="EO146" s="308" t="str">
        <f>IFERROR(VLOOKUP(EI146,INPUT!$C$11:$L$281,7,0),"-")</f>
        <v>-</v>
      </c>
      <c r="EP146" s="308">
        <f>IFERROR(VLOOKUP(EI146,INPUT!$C$11:$L$281,8,0),"-")</f>
        <v>0</v>
      </c>
      <c r="EQ146" s="308" t="str">
        <f>IFERROR(VLOOKUP(EI146,INPUT!$C$11:$L$281,9,0),"-")</f>
        <v>-</v>
      </c>
      <c r="ER146" s="308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8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8">
        <f>IFERROR(VLOOKUP(EI147,INPUT!$C$11:$L$281,2,0),"-")</f>
        <v>11</v>
      </c>
      <c r="EK147" s="308" t="str">
        <f>IFERROR(VLOOKUP(EI147,INPUT!$C$11:$L$281,3,0),"-")</f>
        <v>-</v>
      </c>
      <c r="EL147" s="383" t="str">
        <f>IFERROR(VLOOKUP(EI147,INPUT!$C$11:$L$281,4,0),"-")</f>
        <v>-</v>
      </c>
      <c r="EM147" s="308" t="str">
        <f>IFERROR(VLOOKUP(EI147,INPUT!$C$11:$L$281,5,0),"-")</f>
        <v>-</v>
      </c>
      <c r="EN147" s="308" t="str">
        <f>IFERROR(VLOOKUP(EI147,INPUT!$C$11:$L$281,6,0),"-")</f>
        <v>-</v>
      </c>
      <c r="EO147" s="308" t="str">
        <f>IFERROR(VLOOKUP(EI147,INPUT!$C$11:$L$281,7,0),"-")</f>
        <v>-</v>
      </c>
      <c r="EP147" s="308">
        <f>IFERROR(VLOOKUP(EI147,INPUT!$C$11:$L$281,8,0),"-")</f>
        <v>0</v>
      </c>
      <c r="EQ147" s="308" t="str">
        <f>IFERROR(VLOOKUP(EI147,INPUT!$C$11:$L$281,9,0),"-")</f>
        <v>-</v>
      </c>
      <c r="ER147" s="308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8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8">
        <f>IFERROR(VLOOKUP(EI148,INPUT!$C$11:$L$281,2,0),"-")</f>
        <v>12</v>
      </c>
      <c r="EK148" s="308" t="str">
        <f>IFERROR(VLOOKUP(EI148,INPUT!$C$11:$L$281,3,0),"-")</f>
        <v>-</v>
      </c>
      <c r="EL148" s="383" t="str">
        <f>IFERROR(VLOOKUP(EI148,INPUT!$C$11:$L$281,4,0),"-")</f>
        <v>-</v>
      </c>
      <c r="EM148" s="308" t="str">
        <f>IFERROR(VLOOKUP(EI148,INPUT!$C$11:$L$281,5,0),"-")</f>
        <v>-</v>
      </c>
      <c r="EN148" s="308" t="str">
        <f>IFERROR(VLOOKUP(EI148,INPUT!$C$11:$L$281,6,0),"-")</f>
        <v>-</v>
      </c>
      <c r="EO148" s="308" t="str">
        <f>IFERROR(VLOOKUP(EI148,INPUT!$C$11:$L$281,7,0),"-")</f>
        <v>-</v>
      </c>
      <c r="EP148" s="308">
        <f>IFERROR(VLOOKUP(EI148,INPUT!$C$11:$L$281,8,0),"-")</f>
        <v>0</v>
      </c>
      <c r="EQ148" s="308" t="str">
        <f>IFERROR(VLOOKUP(EI148,INPUT!$C$11:$L$281,9,0),"-")</f>
        <v>-</v>
      </c>
      <c r="ER148" s="308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8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8">
        <f>IFERROR(VLOOKUP(EI149,INPUT!$C$11:$L$281,2,0),"-")</f>
        <v>13</v>
      </c>
      <c r="EK149" s="308" t="str">
        <f>IFERROR(VLOOKUP(EI149,INPUT!$C$11:$L$281,3,0),"-")</f>
        <v>-</v>
      </c>
      <c r="EL149" s="383" t="str">
        <f>IFERROR(VLOOKUP(EI149,INPUT!$C$11:$L$281,4,0),"-")</f>
        <v>-</v>
      </c>
      <c r="EM149" s="308" t="str">
        <f>IFERROR(VLOOKUP(EI149,INPUT!$C$11:$L$281,5,0),"-")</f>
        <v>-</v>
      </c>
      <c r="EN149" s="308" t="str">
        <f>IFERROR(VLOOKUP(EI149,INPUT!$C$11:$L$281,6,0),"-")</f>
        <v>-</v>
      </c>
      <c r="EO149" s="308" t="str">
        <f>IFERROR(VLOOKUP(EI149,INPUT!$C$11:$L$281,7,0),"-")</f>
        <v>-</v>
      </c>
      <c r="EP149" s="308">
        <f>IFERROR(VLOOKUP(EI149,INPUT!$C$11:$L$281,8,0),"-")</f>
        <v>0</v>
      </c>
      <c r="EQ149" s="308" t="str">
        <f>IFERROR(VLOOKUP(EI149,INPUT!$C$11:$L$281,9,0),"-")</f>
        <v>-</v>
      </c>
      <c r="ER149" s="308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8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8">
        <f>IFERROR(VLOOKUP(EI150,INPUT!$C$11:$L$281,2,0),"-")</f>
        <v>14</v>
      </c>
      <c r="EK150" s="308" t="str">
        <f>IFERROR(VLOOKUP(EI150,INPUT!$C$11:$L$281,3,0),"-")</f>
        <v>-</v>
      </c>
      <c r="EL150" s="383" t="str">
        <f>IFERROR(VLOOKUP(EI150,INPUT!$C$11:$L$281,4,0),"-")</f>
        <v>-</v>
      </c>
      <c r="EM150" s="308" t="str">
        <f>IFERROR(VLOOKUP(EI150,INPUT!$C$11:$L$281,5,0),"-")</f>
        <v>-</v>
      </c>
      <c r="EN150" s="308" t="str">
        <f>IFERROR(VLOOKUP(EI150,INPUT!$C$11:$L$281,6,0),"-")</f>
        <v>-</v>
      </c>
      <c r="EO150" s="308" t="str">
        <f>IFERROR(VLOOKUP(EI150,INPUT!$C$11:$L$281,7,0),"-")</f>
        <v>-</v>
      </c>
      <c r="EP150" s="308">
        <f>IFERROR(VLOOKUP(EI150,INPUT!$C$11:$L$281,8,0),"-")</f>
        <v>0</v>
      </c>
      <c r="EQ150" s="308" t="str">
        <f>IFERROR(VLOOKUP(EI150,INPUT!$C$11:$L$281,9,0),"-")</f>
        <v>-</v>
      </c>
      <c r="ER150" s="308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8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8">
        <f>IFERROR(VLOOKUP(EI151,INPUT!$C$11:$L$281,2,0),"-")</f>
        <v>15</v>
      </c>
      <c r="EK151" s="308" t="str">
        <f>IFERROR(VLOOKUP(EI151,INPUT!$C$11:$L$281,3,0),"-")</f>
        <v>-</v>
      </c>
      <c r="EL151" s="383" t="str">
        <f>IFERROR(VLOOKUP(EI151,INPUT!$C$11:$L$281,4,0),"-")</f>
        <v>-</v>
      </c>
      <c r="EM151" s="308" t="str">
        <f>IFERROR(VLOOKUP(EI151,INPUT!$C$11:$L$281,5,0),"-")</f>
        <v>-</v>
      </c>
      <c r="EN151" s="308" t="str">
        <f>IFERROR(VLOOKUP(EI151,INPUT!$C$11:$L$281,6,0),"-")</f>
        <v>-</v>
      </c>
      <c r="EO151" s="308" t="str">
        <f>IFERROR(VLOOKUP(EI151,INPUT!$C$11:$L$281,7,0),"-")</f>
        <v>-</v>
      </c>
      <c r="EP151" s="308">
        <f>IFERROR(VLOOKUP(EI151,INPUT!$C$11:$L$281,8,0),"-")</f>
        <v>0</v>
      </c>
      <c r="EQ151" s="308" t="str">
        <f>IFERROR(VLOOKUP(EI151,INPUT!$C$11:$L$281,9,0),"-")</f>
        <v>-</v>
      </c>
      <c r="ER151" s="308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8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8">
        <f>IFERROR(VLOOKUP(EI152,INPUT!$C$11:$L$281,2,0),"-")</f>
        <v>1</v>
      </c>
      <c r="EK152" s="308" t="str">
        <f>IFERROR(VLOOKUP(EI152,INPUT!$C$11:$L$281,3,0),"-")</f>
        <v>CMC101</v>
      </c>
      <c r="EL152" s="383" t="str">
        <f>IFERROR(VLOOKUP(EI152,INPUT!$C$11:$L$281,4,0),"-")</f>
        <v>PRINCIPLES OF ACCOUNTING</v>
      </c>
      <c r="EM152" s="308">
        <f>IFERROR(VLOOKUP(EI152,INPUT!$C$11:$L$281,5,0),"-")</f>
        <v>71.5</v>
      </c>
      <c r="EN152" s="308">
        <f>IFERROR(VLOOKUP(EI152,INPUT!$C$11:$L$281,6,0),"-")</f>
        <v>3</v>
      </c>
      <c r="EO152" s="308" t="str">
        <f>IFERROR(VLOOKUP(EI152,INPUT!$C$11:$L$281,7,0),"-")</f>
        <v>B+</v>
      </c>
      <c r="EP152" s="308">
        <f>IFERROR(VLOOKUP(EI152,INPUT!$C$11:$L$281,8,0),"-")</f>
        <v>3.3</v>
      </c>
      <c r="EQ152" s="308">
        <f>IFERROR(VLOOKUP(EI152,INPUT!$C$11:$L$281,9,0),"-")</f>
        <v>9.8999999999999986</v>
      </c>
      <c r="ER152" s="308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8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8">
        <f>IFERROR(VLOOKUP(EI153,INPUT!$C$11:$L$281,2,0),"-")</f>
        <v>2</v>
      </c>
      <c r="EK153" s="308" t="str">
        <f>IFERROR(VLOOKUP(EI153,INPUT!$C$11:$L$281,3,0),"-")</f>
        <v>PAKS101</v>
      </c>
      <c r="EL153" s="383" t="str">
        <f>IFERROR(VLOOKUP(EI153,INPUT!$C$11:$L$281,4,0),"-")</f>
        <v>PAKISTAN STUDIES</v>
      </c>
      <c r="EM153" s="308">
        <f>IFERROR(VLOOKUP(EI153,INPUT!$C$11:$L$281,5,0),"-")</f>
        <v>70</v>
      </c>
      <c r="EN153" s="308">
        <f>IFERROR(VLOOKUP(EI153,INPUT!$C$11:$L$281,6,0),"-")</f>
        <v>2</v>
      </c>
      <c r="EO153" s="308" t="str">
        <f>IFERROR(VLOOKUP(EI153,INPUT!$C$11:$L$281,7,0),"-")</f>
        <v>B-</v>
      </c>
      <c r="EP153" s="308">
        <f>IFERROR(VLOOKUP(EI153,INPUT!$C$11:$L$281,8,0),"-")</f>
        <v>2.7</v>
      </c>
      <c r="EQ153" s="308">
        <f>IFERROR(VLOOKUP(EI153,INPUT!$C$11:$L$281,9,0),"-")</f>
        <v>5.4</v>
      </c>
      <c r="ER153" s="308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8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8">
        <f>IFERROR(VLOOKUP(EI154,INPUT!$C$11:$L$281,2,0),"-")</f>
        <v>3</v>
      </c>
      <c r="EK154" s="308" t="str">
        <f>IFERROR(VLOOKUP(EI154,INPUT!$C$11:$L$281,3,0),"-")</f>
        <v>CSC376 - I</v>
      </c>
      <c r="EL154" s="383" t="str">
        <f>IFERROR(VLOOKUP(EI154,INPUT!$C$11:$L$281,4,0),"-")</f>
        <v>FINAL YEAR PROJECT</v>
      </c>
      <c r="EM154" s="308">
        <f>IFERROR(VLOOKUP(EI154,INPUT!$C$11:$L$281,5,0),"-")</f>
        <v>0</v>
      </c>
      <c r="EN154" s="308">
        <f>IFERROR(VLOOKUP(EI154,INPUT!$C$11:$L$281,6,0),"-")</f>
        <v>0</v>
      </c>
      <c r="EO154" s="308" t="str">
        <f>IFERROR(VLOOKUP(EI154,INPUT!$C$11:$L$281,7,0),"-")</f>
        <v>IP</v>
      </c>
      <c r="EP154" s="308">
        <f>IFERROR(VLOOKUP(EI154,INPUT!$C$11:$L$281,8,0),"-")</f>
        <v>0</v>
      </c>
      <c r="EQ154" s="308">
        <f>IFERROR(VLOOKUP(EI154,INPUT!$C$11:$L$281,9,0),"-")</f>
        <v>0</v>
      </c>
      <c r="ER154" s="308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8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8">
        <f>IFERROR(VLOOKUP(EI155,INPUT!$C$11:$L$281,2,0),"-")</f>
        <v>4</v>
      </c>
      <c r="EK155" s="308" t="str">
        <f>IFERROR(VLOOKUP(EI155,INPUT!$C$11:$L$281,3,0),"-")</f>
        <v>CSC320</v>
      </c>
      <c r="EL155" s="383" t="str">
        <f>IFERROR(VLOOKUP(EI155,INPUT!$C$11:$L$281,4,0),"-")</f>
        <v>PARALLEL AND DISTRIBUTED COMPUTING</v>
      </c>
      <c r="EM155" s="308">
        <f>IFERROR(VLOOKUP(EI155,INPUT!$C$11:$L$281,5,0),"-")</f>
        <v>45.5</v>
      </c>
      <c r="EN155" s="308">
        <f>IFERROR(VLOOKUP(EI155,INPUT!$C$11:$L$281,6,0),"-")</f>
        <v>3</v>
      </c>
      <c r="EO155" s="308" t="str">
        <f>IFERROR(VLOOKUP(EI155,INPUT!$C$11:$L$281,7,0),"-")</f>
        <v>C-</v>
      </c>
      <c r="EP155" s="308">
        <f>IFERROR(VLOOKUP(EI155,INPUT!$C$11:$L$281,8,0),"-")</f>
        <v>1.7</v>
      </c>
      <c r="EQ155" s="308">
        <f>IFERROR(VLOOKUP(EI155,INPUT!$C$11:$L$281,9,0),"-")</f>
        <v>5.0999999999999996</v>
      </c>
      <c r="ER155" s="308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8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8">
        <f>IFERROR(VLOOKUP(EI156,INPUT!$C$11:$L$281,2,0),"-")</f>
        <v>5</v>
      </c>
      <c r="EK156" s="308" t="str">
        <f>IFERROR(VLOOKUP(EI156,INPUT!$C$11:$L$281,3,0),"-")</f>
        <v>CSC368</v>
      </c>
      <c r="EL156" s="383" t="str">
        <f>IFERROR(VLOOKUP(EI156,INPUT!$C$11:$L$281,4,0),"-")</f>
        <v>MACHINE LEARNING</v>
      </c>
      <c r="EM156" s="308">
        <f>IFERROR(VLOOKUP(EI156,INPUT!$C$11:$L$281,5,0),"-")</f>
        <v>57</v>
      </c>
      <c r="EN156" s="308">
        <f>IFERROR(VLOOKUP(EI156,INPUT!$C$11:$L$281,6,0),"-")</f>
        <v>3</v>
      </c>
      <c r="EO156" s="308" t="str">
        <f>IFERROR(VLOOKUP(EI156,INPUT!$C$11:$L$281,7,0),"-")</f>
        <v>C+</v>
      </c>
      <c r="EP156" s="308">
        <f>IFERROR(VLOOKUP(EI156,INPUT!$C$11:$L$281,8,0),"-")</f>
        <v>2.2999999999999998</v>
      </c>
      <c r="EQ156" s="308">
        <f>IFERROR(VLOOKUP(EI156,INPUT!$C$11:$L$281,9,0),"-")</f>
        <v>6.8999999999999995</v>
      </c>
      <c r="ER156" s="308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8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8">
        <f>IFERROR(VLOOKUP(EI157,INPUT!$C$11:$L$281,2,0),"-")</f>
        <v>6</v>
      </c>
      <c r="EK157" s="308" t="str">
        <f>IFERROR(VLOOKUP(EI157,INPUT!$C$11:$L$281,3,0),"-")</f>
        <v>CSC3910</v>
      </c>
      <c r="EL157" s="383" t="str">
        <f>IFERROR(VLOOKUP(EI157,INPUT!$C$11:$L$281,4,0),"-")</f>
        <v>COMPUTER VISION</v>
      </c>
      <c r="EM157" s="308">
        <f>IFERROR(VLOOKUP(EI157,INPUT!$C$11:$L$281,5,0),"-")</f>
        <v>72.25</v>
      </c>
      <c r="EN157" s="308">
        <f>IFERROR(VLOOKUP(EI157,INPUT!$C$11:$L$281,6,0),"-")</f>
        <v>3</v>
      </c>
      <c r="EO157" s="308" t="str">
        <f>IFERROR(VLOOKUP(EI157,INPUT!$C$11:$L$281,7,0),"-")</f>
        <v>A</v>
      </c>
      <c r="EP157" s="308">
        <f>IFERROR(VLOOKUP(EI157,INPUT!$C$11:$L$281,8,0),"-")</f>
        <v>4</v>
      </c>
      <c r="EQ157" s="308">
        <f>IFERROR(VLOOKUP(EI157,INPUT!$C$11:$L$281,9,0),"-")</f>
        <v>12</v>
      </c>
      <c r="ER157" s="308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8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8">
        <f>IFERROR(VLOOKUP(EI158,INPUT!$C$11:$L$281,2,0),"-")</f>
        <v>7</v>
      </c>
      <c r="EK158" s="308" t="str">
        <f>IFERROR(VLOOKUP(EI158,INPUT!$C$11:$L$281,3,0),"-")</f>
        <v>-</v>
      </c>
      <c r="EL158" s="383" t="str">
        <f>IFERROR(VLOOKUP(EI158,INPUT!$C$11:$L$281,4,0),"-")</f>
        <v>-</v>
      </c>
      <c r="EM158" s="308" t="str">
        <f>IFERROR(VLOOKUP(EI158,INPUT!$C$11:$L$281,5,0),"-")</f>
        <v>-</v>
      </c>
      <c r="EN158" s="308" t="str">
        <f>IFERROR(VLOOKUP(EI158,INPUT!$C$11:$L$281,6,0),"-")</f>
        <v>-</v>
      </c>
      <c r="EO158" s="308" t="str">
        <f>IFERROR(VLOOKUP(EI158,INPUT!$C$11:$L$281,7,0),"-")</f>
        <v>-</v>
      </c>
      <c r="EP158" s="308">
        <f>IFERROR(VLOOKUP(EI158,INPUT!$C$11:$L$281,8,0),"-")</f>
        <v>0</v>
      </c>
      <c r="EQ158" s="308" t="str">
        <f>IFERROR(VLOOKUP(EI158,INPUT!$C$11:$L$281,9,0),"-")</f>
        <v>-</v>
      </c>
      <c r="ER158" s="308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8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8">
        <f>IFERROR(VLOOKUP(EI159,INPUT!$C$11:$L$281,2,0),"-")</f>
        <v>8</v>
      </c>
      <c r="EK159" s="308" t="str">
        <f>IFERROR(VLOOKUP(EI159,INPUT!$C$11:$L$281,3,0),"-")</f>
        <v>-</v>
      </c>
      <c r="EL159" s="383" t="str">
        <f>IFERROR(VLOOKUP(EI159,INPUT!$C$11:$L$281,4,0),"-")</f>
        <v>-</v>
      </c>
      <c r="EM159" s="308" t="str">
        <f>IFERROR(VLOOKUP(EI159,INPUT!$C$11:$L$281,5,0),"-")</f>
        <v>-</v>
      </c>
      <c r="EN159" s="308" t="str">
        <f>IFERROR(VLOOKUP(EI159,INPUT!$C$11:$L$281,6,0),"-")</f>
        <v>-</v>
      </c>
      <c r="EO159" s="308" t="str">
        <f>IFERROR(VLOOKUP(EI159,INPUT!$C$11:$L$281,7,0),"-")</f>
        <v>-</v>
      </c>
      <c r="EP159" s="308">
        <f>IFERROR(VLOOKUP(EI159,INPUT!$C$11:$L$281,8,0),"-")</f>
        <v>0</v>
      </c>
      <c r="EQ159" s="308" t="str">
        <f>IFERROR(VLOOKUP(EI159,INPUT!$C$11:$L$281,9,0),"-")</f>
        <v>-</v>
      </c>
      <c r="ER159" s="308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8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8">
        <f>IFERROR(VLOOKUP(EI160,INPUT!$C$11:$L$281,2,0),"-")</f>
        <v>9</v>
      </c>
      <c r="EK160" s="308" t="str">
        <f>IFERROR(VLOOKUP(EI160,INPUT!$C$11:$L$281,3,0),"-")</f>
        <v>-</v>
      </c>
      <c r="EL160" s="383" t="str">
        <f>IFERROR(VLOOKUP(EI160,INPUT!$C$11:$L$281,4,0),"-")</f>
        <v>-</v>
      </c>
      <c r="EM160" s="308" t="str">
        <f>IFERROR(VLOOKUP(EI160,INPUT!$C$11:$L$281,5,0),"-")</f>
        <v>-</v>
      </c>
      <c r="EN160" s="308" t="str">
        <f>IFERROR(VLOOKUP(EI160,INPUT!$C$11:$L$281,6,0),"-")</f>
        <v>-</v>
      </c>
      <c r="EO160" s="308" t="str">
        <f>IFERROR(VLOOKUP(EI160,INPUT!$C$11:$L$281,7,0),"-")</f>
        <v>-</v>
      </c>
      <c r="EP160" s="308">
        <f>IFERROR(VLOOKUP(EI160,INPUT!$C$11:$L$281,8,0),"-")</f>
        <v>0</v>
      </c>
      <c r="EQ160" s="308" t="str">
        <f>IFERROR(VLOOKUP(EI160,INPUT!$C$11:$L$281,9,0),"-")</f>
        <v>-</v>
      </c>
      <c r="ER160" s="308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8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8">
        <f>IFERROR(VLOOKUP(EI161,INPUT!$C$11:$L$281,2,0),"-")</f>
        <v>10</v>
      </c>
      <c r="EK161" s="308" t="str">
        <f>IFERROR(VLOOKUP(EI161,INPUT!$C$11:$L$281,3,0),"-")</f>
        <v>-</v>
      </c>
      <c r="EL161" s="383" t="str">
        <f>IFERROR(VLOOKUP(EI161,INPUT!$C$11:$L$281,4,0),"-")</f>
        <v>-</v>
      </c>
      <c r="EM161" s="308" t="str">
        <f>IFERROR(VLOOKUP(EI161,INPUT!$C$11:$L$281,5,0),"-")</f>
        <v>-</v>
      </c>
      <c r="EN161" s="308" t="str">
        <f>IFERROR(VLOOKUP(EI161,INPUT!$C$11:$L$281,6,0),"-")</f>
        <v>-</v>
      </c>
      <c r="EO161" s="308" t="str">
        <f>IFERROR(VLOOKUP(EI161,INPUT!$C$11:$L$281,7,0),"-")</f>
        <v>-</v>
      </c>
      <c r="EP161" s="308">
        <f>IFERROR(VLOOKUP(EI161,INPUT!$C$11:$L$281,8,0),"-")</f>
        <v>0</v>
      </c>
      <c r="EQ161" s="308" t="str">
        <f>IFERROR(VLOOKUP(EI161,INPUT!$C$11:$L$281,9,0),"-")</f>
        <v>-</v>
      </c>
      <c r="ER161" s="308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8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8">
        <f>IFERROR(VLOOKUP(EI162,INPUT!$C$11:$L$281,2,0),"-")</f>
        <v>11</v>
      </c>
      <c r="EK162" s="308" t="str">
        <f>IFERROR(VLOOKUP(EI162,INPUT!$C$11:$L$281,3,0),"-")</f>
        <v>-</v>
      </c>
      <c r="EL162" s="383" t="str">
        <f>IFERROR(VLOOKUP(EI162,INPUT!$C$11:$L$281,4,0),"-")</f>
        <v>-</v>
      </c>
      <c r="EM162" s="308" t="str">
        <f>IFERROR(VLOOKUP(EI162,INPUT!$C$11:$L$281,5,0),"-")</f>
        <v>-</v>
      </c>
      <c r="EN162" s="308" t="str">
        <f>IFERROR(VLOOKUP(EI162,INPUT!$C$11:$L$281,6,0),"-")</f>
        <v>-</v>
      </c>
      <c r="EO162" s="308" t="str">
        <f>IFERROR(VLOOKUP(EI162,INPUT!$C$11:$L$281,7,0),"-")</f>
        <v>-</v>
      </c>
      <c r="EP162" s="308">
        <f>IFERROR(VLOOKUP(EI162,INPUT!$C$11:$L$281,8,0),"-")</f>
        <v>0</v>
      </c>
      <c r="EQ162" s="308" t="str">
        <f>IFERROR(VLOOKUP(EI162,INPUT!$C$11:$L$281,9,0),"-")</f>
        <v>-</v>
      </c>
      <c r="ER162" s="308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8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8">
        <f>IFERROR(VLOOKUP(EI163,INPUT!$C$11:$L$281,2,0),"-")</f>
        <v>12</v>
      </c>
      <c r="EK163" s="308" t="str">
        <f>IFERROR(VLOOKUP(EI163,INPUT!$C$11:$L$281,3,0),"-")</f>
        <v>-</v>
      </c>
      <c r="EL163" s="383" t="str">
        <f>IFERROR(VLOOKUP(EI163,INPUT!$C$11:$L$281,4,0),"-")</f>
        <v>-</v>
      </c>
      <c r="EM163" s="308" t="str">
        <f>IFERROR(VLOOKUP(EI163,INPUT!$C$11:$L$281,5,0),"-")</f>
        <v>-</v>
      </c>
      <c r="EN163" s="308" t="str">
        <f>IFERROR(VLOOKUP(EI163,INPUT!$C$11:$L$281,6,0),"-")</f>
        <v>-</v>
      </c>
      <c r="EO163" s="308" t="str">
        <f>IFERROR(VLOOKUP(EI163,INPUT!$C$11:$L$281,7,0),"-")</f>
        <v>-</v>
      </c>
      <c r="EP163" s="308">
        <f>IFERROR(VLOOKUP(EI163,INPUT!$C$11:$L$281,8,0),"-")</f>
        <v>0</v>
      </c>
      <c r="EQ163" s="308" t="str">
        <f>IFERROR(VLOOKUP(EI163,INPUT!$C$11:$L$281,9,0),"-")</f>
        <v>-</v>
      </c>
      <c r="ER163" s="308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8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8">
        <f>IFERROR(VLOOKUP(EI164,INPUT!$C$11:$L$281,2,0),"-")</f>
        <v>13</v>
      </c>
      <c r="EK164" s="308" t="str">
        <f>IFERROR(VLOOKUP(EI164,INPUT!$C$11:$L$281,3,0),"-")</f>
        <v>-</v>
      </c>
      <c r="EL164" s="383" t="str">
        <f>IFERROR(VLOOKUP(EI164,INPUT!$C$11:$L$281,4,0),"-")</f>
        <v>-</v>
      </c>
      <c r="EM164" s="308" t="str">
        <f>IFERROR(VLOOKUP(EI164,INPUT!$C$11:$L$281,5,0),"-")</f>
        <v>-</v>
      </c>
      <c r="EN164" s="308" t="str">
        <f>IFERROR(VLOOKUP(EI164,INPUT!$C$11:$L$281,6,0),"-")</f>
        <v>-</v>
      </c>
      <c r="EO164" s="308" t="str">
        <f>IFERROR(VLOOKUP(EI164,INPUT!$C$11:$L$281,7,0),"-")</f>
        <v>-</v>
      </c>
      <c r="EP164" s="308">
        <f>IFERROR(VLOOKUP(EI164,INPUT!$C$11:$L$281,8,0),"-")</f>
        <v>0</v>
      </c>
      <c r="EQ164" s="308" t="str">
        <f>IFERROR(VLOOKUP(EI164,INPUT!$C$11:$L$281,9,0),"-")</f>
        <v>-</v>
      </c>
      <c r="ER164" s="308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8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8">
        <f>IFERROR(VLOOKUP(EI165,INPUT!$C$11:$L$281,2,0),"-")</f>
        <v>14</v>
      </c>
      <c r="EK165" s="308" t="str">
        <f>IFERROR(VLOOKUP(EI165,INPUT!$C$11:$L$281,3,0),"-")</f>
        <v>-</v>
      </c>
      <c r="EL165" s="383" t="str">
        <f>IFERROR(VLOOKUP(EI165,INPUT!$C$11:$L$281,4,0),"-")</f>
        <v>-</v>
      </c>
      <c r="EM165" s="308" t="str">
        <f>IFERROR(VLOOKUP(EI165,INPUT!$C$11:$L$281,5,0),"-")</f>
        <v>-</v>
      </c>
      <c r="EN165" s="308" t="str">
        <f>IFERROR(VLOOKUP(EI165,INPUT!$C$11:$L$281,6,0),"-")</f>
        <v>-</v>
      </c>
      <c r="EO165" s="308" t="str">
        <f>IFERROR(VLOOKUP(EI165,INPUT!$C$11:$L$281,7,0),"-")</f>
        <v>-</v>
      </c>
      <c r="EP165" s="308">
        <f>IFERROR(VLOOKUP(EI165,INPUT!$C$11:$L$281,8,0),"-")</f>
        <v>0</v>
      </c>
      <c r="EQ165" s="308" t="str">
        <f>IFERROR(VLOOKUP(EI165,INPUT!$C$11:$L$281,9,0),"-")</f>
        <v>-</v>
      </c>
      <c r="ER165" s="308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8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8">
        <f>IFERROR(VLOOKUP(EI166,INPUT!$C$11:$L$281,2,0),"-")</f>
        <v>15</v>
      </c>
      <c r="EK166" s="308" t="str">
        <f>IFERROR(VLOOKUP(EI166,INPUT!$C$11:$L$281,3,0),"-")</f>
        <v>-</v>
      </c>
      <c r="EL166" s="383" t="str">
        <f>IFERROR(VLOOKUP(EI166,INPUT!$C$11:$L$281,4,0),"-")</f>
        <v>-</v>
      </c>
      <c r="EM166" s="308" t="str">
        <f>IFERROR(VLOOKUP(EI166,INPUT!$C$11:$L$281,5,0),"-")</f>
        <v>-</v>
      </c>
      <c r="EN166" s="308" t="str">
        <f>IFERROR(VLOOKUP(EI166,INPUT!$C$11:$L$281,6,0),"-")</f>
        <v>-</v>
      </c>
      <c r="EO166" s="308" t="str">
        <f>IFERROR(VLOOKUP(EI166,INPUT!$C$11:$L$281,7,0),"-")</f>
        <v>-</v>
      </c>
      <c r="EP166" s="308">
        <f>IFERROR(VLOOKUP(EI166,INPUT!$C$11:$L$281,8,0),"-")</f>
        <v>0</v>
      </c>
      <c r="EQ166" s="308" t="str">
        <f>IFERROR(VLOOKUP(EI166,INPUT!$C$11:$L$281,9,0),"-")</f>
        <v>-</v>
      </c>
      <c r="ER166" s="308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8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8">
        <f>IFERROR(VLOOKUP(EI167,INPUT!$C$11:$L$281,2,0),"-")</f>
        <v>1</v>
      </c>
      <c r="EK167" s="308" t="str">
        <f>IFERROR(VLOOKUP(EI167,INPUT!$C$11:$L$281,3,0),"-")</f>
        <v>APSY316</v>
      </c>
      <c r="EL167" s="383" t="str">
        <f>IFERROR(VLOOKUP(EI167,INPUT!$C$11:$L$281,4,0),"-")</f>
        <v>PSYCHOLOGY</v>
      </c>
      <c r="EM167" s="308">
        <f>IFERROR(VLOOKUP(EI167,INPUT!$C$11:$L$281,5,0),"-")</f>
        <v>68.900000000000006</v>
      </c>
      <c r="EN167" s="308">
        <f>IFERROR(VLOOKUP(EI167,INPUT!$C$11:$L$281,6,0),"-")</f>
        <v>3</v>
      </c>
      <c r="EO167" s="308" t="str">
        <f>IFERROR(VLOOKUP(EI167,INPUT!$C$11:$L$281,7,0),"-")</f>
        <v>B</v>
      </c>
      <c r="EP167" s="308">
        <f>IFERROR(VLOOKUP(EI167,INPUT!$C$11:$L$281,8,0),"-")</f>
        <v>3</v>
      </c>
      <c r="EQ167" s="308">
        <f>IFERROR(VLOOKUP(EI167,INPUT!$C$11:$L$281,9,0),"-")</f>
        <v>9</v>
      </c>
      <c r="ER167" s="308">
        <v>8</v>
      </c>
      <c r="ES167" s="65" t="str">
        <f>IFERROR(VLOOKUP(EI167,INPUT!$C$11:$L$281,10,0),"-")</f>
        <v>SPRING 2024</v>
      </c>
      <c r="ET167" s="144"/>
      <c r="EY167" s="144"/>
    </row>
    <row r="168" spans="1:159" s="208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8">
        <f>IFERROR(VLOOKUP(EI168,INPUT!$C$11:$L$281,2,0),"-")</f>
        <v>2</v>
      </c>
      <c r="EK168" s="308" t="str">
        <f>IFERROR(VLOOKUP(EI168,INPUT!$C$11:$L$281,3,0),"-")</f>
        <v>CSC344</v>
      </c>
      <c r="EL168" s="383" t="str">
        <f>IFERROR(VLOOKUP(EI168,INPUT!$C$11:$L$281,4,0),"-")</f>
        <v>SOCIAL WORK PRACTICE</v>
      </c>
      <c r="EM168" s="308">
        <f>IFERROR(VLOOKUP(EI168,INPUT!$C$11:$L$281,5,0),"-")</f>
        <v>66</v>
      </c>
      <c r="EN168" s="308">
        <f>IFERROR(VLOOKUP(EI168,INPUT!$C$11:$L$281,6,0),"-")</f>
        <v>1</v>
      </c>
      <c r="EO168" s="308" t="str">
        <f>IFERROR(VLOOKUP(EI168,INPUT!$C$11:$L$281,7,0),"-")</f>
        <v>A-</v>
      </c>
      <c r="EP168" s="308">
        <f>IFERROR(VLOOKUP(EI168,INPUT!$C$11:$L$281,8,0),"-")</f>
        <v>3.7</v>
      </c>
      <c r="EQ168" s="308">
        <f>IFERROR(VLOOKUP(EI168,INPUT!$C$11:$L$281,9,0),"-")</f>
        <v>3.7</v>
      </c>
      <c r="ER168" s="308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8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8">
        <f>IFERROR(VLOOKUP(EI169,INPUT!$C$11:$L$281,2,0),"-")</f>
        <v>3</v>
      </c>
      <c r="EK169" s="308" t="str">
        <f>IFERROR(VLOOKUP(EI169,INPUT!$C$11:$L$281,3,0),"-")</f>
        <v>CSC374</v>
      </c>
      <c r="EL169" s="383" t="str">
        <f>IFERROR(VLOOKUP(EI169,INPUT!$C$11:$L$281,4,0),"-")</f>
        <v>INFORMATION SECURITY</v>
      </c>
      <c r="EM169" s="308">
        <f>IFERROR(VLOOKUP(EI169,INPUT!$C$11:$L$281,5,0),"-")</f>
        <v>74.5</v>
      </c>
      <c r="EN169" s="308">
        <f>IFERROR(VLOOKUP(EI169,INPUT!$C$11:$L$281,6,0),"-")</f>
        <v>3</v>
      </c>
      <c r="EO169" s="308" t="str">
        <f>IFERROR(VLOOKUP(EI169,INPUT!$C$11:$L$281,7,0),"-")</f>
        <v>A-</v>
      </c>
      <c r="EP169" s="308">
        <f>IFERROR(VLOOKUP(EI169,INPUT!$C$11:$L$281,8,0),"-")</f>
        <v>3.7</v>
      </c>
      <c r="EQ169" s="308">
        <f>IFERROR(VLOOKUP(EI169,INPUT!$C$11:$L$281,9,0),"-")</f>
        <v>11.100000000000001</v>
      </c>
      <c r="ER169" s="308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8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8">
        <f>IFERROR(VLOOKUP(EI170,INPUT!$C$11:$L$281,2,0),"-")</f>
        <v>4</v>
      </c>
      <c r="EK170" s="308" t="str">
        <f>IFERROR(VLOOKUP(EI170,INPUT!$C$11:$L$281,3,0),"-")</f>
        <v>CSC376</v>
      </c>
      <c r="EL170" s="383" t="str">
        <f>IFERROR(VLOOKUP(EI170,INPUT!$C$11:$L$281,4,0),"-")</f>
        <v>FINAL YEAR PROJECT</v>
      </c>
      <c r="EM170" s="308">
        <f>IFERROR(VLOOKUP(EI170,INPUT!$C$11:$L$281,5,0),"-")</f>
        <v>152</v>
      </c>
      <c r="EN170" s="308">
        <f>IFERROR(VLOOKUP(EI170,INPUT!$C$11:$L$281,6,0),"-")</f>
        <v>6</v>
      </c>
      <c r="EO170" s="308" t="str">
        <f>IFERROR(VLOOKUP(EI170,INPUT!$C$11:$L$281,7,0),"-")</f>
        <v>B+</v>
      </c>
      <c r="EP170" s="308">
        <f>IFERROR(VLOOKUP(EI170,INPUT!$C$11:$L$281,8,0),"-")</f>
        <v>3.3</v>
      </c>
      <c r="EQ170" s="308">
        <f>IFERROR(VLOOKUP(EI170,INPUT!$C$11:$L$281,9,0),"-")</f>
        <v>19.799999999999997</v>
      </c>
      <c r="ER170" s="308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8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8">
        <f>IFERROR(VLOOKUP(EI171,INPUT!$C$11:$L$281,2,0),"-")</f>
        <v>5</v>
      </c>
      <c r="EK171" s="308" t="str">
        <f>IFERROR(VLOOKUP(EI171,INPUT!$C$11:$L$281,3,0),"-")</f>
        <v>CSE6810</v>
      </c>
      <c r="EL171" s="383" t="str">
        <f>IFERROR(VLOOKUP(EI171,INPUT!$C$11:$L$281,4,0),"-")</f>
        <v>SOFTWARE QUALITY ASSURANCE</v>
      </c>
      <c r="EM171" s="308">
        <f>IFERROR(VLOOKUP(EI171,INPUT!$C$11:$L$281,5,0),"-")</f>
        <v>70.5</v>
      </c>
      <c r="EN171" s="308">
        <f>IFERROR(VLOOKUP(EI171,INPUT!$C$11:$L$281,6,0),"-")</f>
        <v>3</v>
      </c>
      <c r="EO171" s="308" t="str">
        <f>IFERROR(VLOOKUP(EI171,INPUT!$C$11:$L$281,7,0),"-")</f>
        <v>B+</v>
      </c>
      <c r="EP171" s="308">
        <f>IFERROR(VLOOKUP(EI171,INPUT!$C$11:$L$281,8,0),"-")</f>
        <v>3.3</v>
      </c>
      <c r="EQ171" s="308">
        <f>IFERROR(VLOOKUP(EI171,INPUT!$C$11:$L$281,9,0),"-")</f>
        <v>9.8999999999999986</v>
      </c>
      <c r="ER171" s="308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8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8">
        <f>IFERROR(VLOOKUP(EI172,INPUT!$C$11:$L$281,2,0),"-")</f>
        <v>6</v>
      </c>
      <c r="EK172" s="308" t="str">
        <f>IFERROR(VLOOKUP(EI172,INPUT!$C$11:$L$281,3,0),"-")</f>
        <v>ISL101</v>
      </c>
      <c r="EL172" s="383" t="str">
        <f>IFERROR(VLOOKUP(EI172,INPUT!$C$11:$L$281,4,0),"-")</f>
        <v>ISLAMIC STUDIES</v>
      </c>
      <c r="EM172" s="308">
        <f>IFERROR(VLOOKUP(EI172,INPUT!$C$11:$L$281,5,0),"-")</f>
        <v>72</v>
      </c>
      <c r="EN172" s="308">
        <f>IFERROR(VLOOKUP(EI172,INPUT!$C$11:$L$281,6,0),"-")</f>
        <v>3</v>
      </c>
      <c r="EO172" s="308" t="str">
        <f>IFERROR(VLOOKUP(EI172,INPUT!$C$11:$L$281,7,0),"-")</f>
        <v>B+</v>
      </c>
      <c r="EP172" s="308">
        <f>IFERROR(VLOOKUP(EI172,INPUT!$C$11:$L$281,8,0),"-")</f>
        <v>3.3</v>
      </c>
      <c r="EQ172" s="308">
        <f>IFERROR(VLOOKUP(EI172,INPUT!$C$11:$L$281,9,0),"-")</f>
        <v>9.8999999999999986</v>
      </c>
      <c r="ER172" s="308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8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8">
        <f>IFERROR(VLOOKUP(EI173,INPUT!$C$11:$L$281,2,0),"-")</f>
        <v>7</v>
      </c>
      <c r="EK173" s="308" t="str">
        <f>IFERROR(VLOOKUP(EI173,INPUT!$C$11:$L$281,3,0),"-")</f>
        <v>MATH115</v>
      </c>
      <c r="EL173" s="383" t="str">
        <f>IFERROR(VLOOKUP(EI173,INPUT!$C$11:$L$281,4,0),"-")</f>
        <v>MULTIVARIATE CALCULUS</v>
      </c>
      <c r="EM173" s="308">
        <f>IFERROR(VLOOKUP(EI173,INPUT!$C$11:$L$281,5,0),"-")</f>
        <v>47.5</v>
      </c>
      <c r="EN173" s="308">
        <f>IFERROR(VLOOKUP(EI173,INPUT!$C$11:$L$281,6,0),"-")</f>
        <v>3</v>
      </c>
      <c r="EO173" s="308" t="str">
        <f>IFERROR(VLOOKUP(EI173,INPUT!$C$11:$L$281,7,0),"-")</f>
        <v>C</v>
      </c>
      <c r="EP173" s="308">
        <f>IFERROR(VLOOKUP(EI173,INPUT!$C$11:$L$281,8,0),"-")</f>
        <v>2</v>
      </c>
      <c r="EQ173" s="308">
        <f>IFERROR(VLOOKUP(EI173,INPUT!$C$11:$L$281,9,0),"-")</f>
        <v>6</v>
      </c>
      <c r="ER173" s="308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8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8">
        <f>IFERROR(VLOOKUP(EI174,INPUT!$C$11:$L$281,2,0),"-")</f>
        <v>8</v>
      </c>
      <c r="EK174" s="308" t="str">
        <f>IFERROR(VLOOKUP(EI174,INPUT!$C$11:$L$281,3,0),"-")</f>
        <v>-</v>
      </c>
      <c r="EL174" s="383" t="str">
        <f>IFERROR(VLOOKUP(EI174,INPUT!$C$11:$L$281,4,0),"-")</f>
        <v>-</v>
      </c>
      <c r="EM174" s="308" t="str">
        <f>IFERROR(VLOOKUP(EI174,INPUT!$C$11:$L$281,5,0),"-")</f>
        <v>-</v>
      </c>
      <c r="EN174" s="308" t="str">
        <f>IFERROR(VLOOKUP(EI174,INPUT!$C$11:$L$281,6,0),"-")</f>
        <v>-</v>
      </c>
      <c r="EO174" s="308" t="str">
        <f>IFERROR(VLOOKUP(EI174,INPUT!$C$11:$L$281,7,0),"-")</f>
        <v>-</v>
      </c>
      <c r="EP174" s="308">
        <f>IFERROR(VLOOKUP(EI174,INPUT!$C$11:$L$281,8,0),"-")</f>
        <v>0</v>
      </c>
      <c r="EQ174" s="308" t="str">
        <f>IFERROR(VLOOKUP(EI174,INPUT!$C$11:$L$281,9,0),"-")</f>
        <v>-</v>
      </c>
      <c r="ER174" s="308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8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8">
        <f>IFERROR(VLOOKUP(EI175,INPUT!$C$11:$L$281,2,0),"-")</f>
        <v>9</v>
      </c>
      <c r="EK175" s="308" t="str">
        <f>IFERROR(VLOOKUP(EI175,INPUT!$C$11:$L$281,3,0),"-")</f>
        <v>-</v>
      </c>
      <c r="EL175" s="383" t="str">
        <f>IFERROR(VLOOKUP(EI175,INPUT!$C$11:$L$281,4,0),"-")</f>
        <v>-</v>
      </c>
      <c r="EM175" s="308" t="str">
        <f>IFERROR(VLOOKUP(EI175,INPUT!$C$11:$L$281,5,0),"-")</f>
        <v>-</v>
      </c>
      <c r="EN175" s="308" t="str">
        <f>IFERROR(VLOOKUP(EI175,INPUT!$C$11:$L$281,6,0),"-")</f>
        <v>-</v>
      </c>
      <c r="EO175" s="308" t="str">
        <f>IFERROR(VLOOKUP(EI175,INPUT!$C$11:$L$281,7,0),"-")</f>
        <v>-</v>
      </c>
      <c r="EP175" s="308">
        <f>IFERROR(VLOOKUP(EI175,INPUT!$C$11:$L$281,8,0),"-")</f>
        <v>0</v>
      </c>
      <c r="EQ175" s="308" t="str">
        <f>IFERROR(VLOOKUP(EI175,INPUT!$C$11:$L$281,9,0),"-")</f>
        <v>-</v>
      </c>
      <c r="ER175" s="308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8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8">
        <f>IFERROR(VLOOKUP(EI176,INPUT!$C$11:$L$281,2,0),"-")</f>
        <v>10</v>
      </c>
      <c r="EK176" s="308" t="str">
        <f>IFERROR(VLOOKUP(EI176,INPUT!$C$11:$L$281,3,0),"-")</f>
        <v>-</v>
      </c>
      <c r="EL176" s="383" t="str">
        <f>IFERROR(VLOOKUP(EI176,INPUT!$C$11:$L$281,4,0),"-")</f>
        <v>-</v>
      </c>
      <c r="EM176" s="308" t="str">
        <f>IFERROR(VLOOKUP(EI176,INPUT!$C$11:$L$281,5,0),"-")</f>
        <v>-</v>
      </c>
      <c r="EN176" s="308" t="str">
        <f>IFERROR(VLOOKUP(EI176,INPUT!$C$11:$L$281,6,0),"-")</f>
        <v>-</v>
      </c>
      <c r="EO176" s="308" t="str">
        <f>IFERROR(VLOOKUP(EI176,INPUT!$C$11:$L$281,7,0),"-")</f>
        <v>-</v>
      </c>
      <c r="EP176" s="308">
        <f>IFERROR(VLOOKUP(EI176,INPUT!$C$11:$L$281,8,0),"-")</f>
        <v>0</v>
      </c>
      <c r="EQ176" s="308" t="str">
        <f>IFERROR(VLOOKUP(EI176,INPUT!$C$11:$L$281,9,0),"-")</f>
        <v>-</v>
      </c>
      <c r="ER176" s="308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8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8">
        <f>IFERROR(VLOOKUP(EI177,INPUT!$C$11:$L$281,2,0),"-")</f>
        <v>11</v>
      </c>
      <c r="EK177" s="308" t="str">
        <f>IFERROR(VLOOKUP(EI177,INPUT!$C$11:$L$281,3,0),"-")</f>
        <v>-</v>
      </c>
      <c r="EL177" s="383" t="str">
        <f>IFERROR(VLOOKUP(EI177,INPUT!$C$11:$L$281,4,0),"-")</f>
        <v>-</v>
      </c>
      <c r="EM177" s="308" t="str">
        <f>IFERROR(VLOOKUP(EI177,INPUT!$C$11:$L$281,5,0),"-")</f>
        <v>-</v>
      </c>
      <c r="EN177" s="308" t="str">
        <f>IFERROR(VLOOKUP(EI177,INPUT!$C$11:$L$281,6,0),"-")</f>
        <v>-</v>
      </c>
      <c r="EO177" s="308" t="str">
        <f>IFERROR(VLOOKUP(EI177,INPUT!$C$11:$L$281,7,0),"-")</f>
        <v>-</v>
      </c>
      <c r="EP177" s="308">
        <f>IFERROR(VLOOKUP(EI177,INPUT!$C$11:$L$281,8,0),"-")</f>
        <v>0</v>
      </c>
      <c r="EQ177" s="308" t="str">
        <f>IFERROR(VLOOKUP(EI177,INPUT!$C$11:$L$281,9,0),"-")</f>
        <v>-</v>
      </c>
      <c r="ER177" s="308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8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8">
        <f>IFERROR(VLOOKUP(EI178,INPUT!$C$11:$L$281,2,0),"-")</f>
        <v>12</v>
      </c>
      <c r="EK178" s="308" t="str">
        <f>IFERROR(VLOOKUP(EI178,INPUT!$C$11:$L$281,3,0),"-")</f>
        <v>-</v>
      </c>
      <c r="EL178" s="383" t="str">
        <f>IFERROR(VLOOKUP(EI178,INPUT!$C$11:$L$281,4,0),"-")</f>
        <v>-</v>
      </c>
      <c r="EM178" s="308" t="str">
        <f>IFERROR(VLOOKUP(EI178,INPUT!$C$11:$L$281,5,0),"-")</f>
        <v>-</v>
      </c>
      <c r="EN178" s="308" t="str">
        <f>IFERROR(VLOOKUP(EI178,INPUT!$C$11:$L$281,6,0),"-")</f>
        <v>-</v>
      </c>
      <c r="EO178" s="308" t="str">
        <f>IFERROR(VLOOKUP(EI178,INPUT!$C$11:$L$281,7,0),"-")</f>
        <v>-</v>
      </c>
      <c r="EP178" s="308">
        <f>IFERROR(VLOOKUP(EI178,INPUT!$C$11:$L$281,8,0),"-")</f>
        <v>0</v>
      </c>
      <c r="EQ178" s="308" t="str">
        <f>IFERROR(VLOOKUP(EI178,INPUT!$C$11:$L$281,9,0),"-")</f>
        <v>-</v>
      </c>
      <c r="ER178" s="308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8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8">
        <f>IFERROR(VLOOKUP(EI179,INPUT!$C$11:$L$281,2,0),"-")</f>
        <v>13</v>
      </c>
      <c r="EK179" s="308" t="str">
        <f>IFERROR(VLOOKUP(EI179,INPUT!$C$11:$L$281,3,0),"-")</f>
        <v>-</v>
      </c>
      <c r="EL179" s="383" t="str">
        <f>IFERROR(VLOOKUP(EI179,INPUT!$C$11:$L$281,4,0),"-")</f>
        <v>-</v>
      </c>
      <c r="EM179" s="308" t="str">
        <f>IFERROR(VLOOKUP(EI179,INPUT!$C$11:$L$281,5,0),"-")</f>
        <v>-</v>
      </c>
      <c r="EN179" s="308" t="str">
        <f>IFERROR(VLOOKUP(EI179,INPUT!$C$11:$L$281,6,0),"-")</f>
        <v>-</v>
      </c>
      <c r="EO179" s="308" t="str">
        <f>IFERROR(VLOOKUP(EI179,INPUT!$C$11:$L$281,7,0),"-")</f>
        <v>-</v>
      </c>
      <c r="EP179" s="308">
        <f>IFERROR(VLOOKUP(EI179,INPUT!$C$11:$L$281,8,0),"-")</f>
        <v>0</v>
      </c>
      <c r="EQ179" s="308" t="str">
        <f>IFERROR(VLOOKUP(EI179,INPUT!$C$11:$L$281,9,0),"-")</f>
        <v>-</v>
      </c>
      <c r="ER179" s="308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8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8">
        <f>IFERROR(VLOOKUP(EI180,INPUT!$C$11:$L$281,2,0),"-")</f>
        <v>14</v>
      </c>
      <c r="EK180" s="308" t="str">
        <f>IFERROR(VLOOKUP(EI180,INPUT!$C$11:$L$281,3,0),"-")</f>
        <v>-</v>
      </c>
      <c r="EL180" s="383" t="str">
        <f>IFERROR(VLOOKUP(EI180,INPUT!$C$11:$L$281,4,0),"-")</f>
        <v>-</v>
      </c>
      <c r="EM180" s="308" t="str">
        <f>IFERROR(VLOOKUP(EI180,INPUT!$C$11:$L$281,5,0),"-")</f>
        <v>-</v>
      </c>
      <c r="EN180" s="308" t="str">
        <f>IFERROR(VLOOKUP(EI180,INPUT!$C$11:$L$281,6,0),"-")</f>
        <v>-</v>
      </c>
      <c r="EO180" s="308" t="str">
        <f>IFERROR(VLOOKUP(EI180,INPUT!$C$11:$L$281,7,0),"-")</f>
        <v>-</v>
      </c>
      <c r="EP180" s="308">
        <f>IFERROR(VLOOKUP(EI180,INPUT!$C$11:$L$281,8,0),"-")</f>
        <v>0</v>
      </c>
      <c r="EQ180" s="308" t="str">
        <f>IFERROR(VLOOKUP(EI180,INPUT!$C$11:$L$281,9,0),"-")</f>
        <v>-</v>
      </c>
      <c r="ER180" s="308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8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8">
        <f>IFERROR(VLOOKUP(EI181,INPUT!$C$11:$L$281,2,0),"-")</f>
        <v>15</v>
      </c>
      <c r="EK181" s="308" t="str">
        <f>IFERROR(VLOOKUP(EI181,INPUT!$C$11:$L$281,3,0),"-")</f>
        <v>-</v>
      </c>
      <c r="EL181" s="383" t="str">
        <f>IFERROR(VLOOKUP(EI181,INPUT!$C$11:$L$281,4,0),"-")</f>
        <v>-</v>
      </c>
      <c r="EM181" s="308" t="str">
        <f>IFERROR(VLOOKUP(EI181,INPUT!$C$11:$L$281,5,0),"-")</f>
        <v>-</v>
      </c>
      <c r="EN181" s="308" t="str">
        <f>IFERROR(VLOOKUP(EI181,INPUT!$C$11:$L$281,6,0),"-")</f>
        <v>-</v>
      </c>
      <c r="EO181" s="308" t="str">
        <f>IFERROR(VLOOKUP(EI181,INPUT!$C$11:$L$281,7,0),"-")</f>
        <v>-</v>
      </c>
      <c r="EP181" s="308">
        <f>IFERROR(VLOOKUP(EI181,INPUT!$C$11:$L$281,8,0),"-")</f>
        <v>0</v>
      </c>
      <c r="EQ181" s="308" t="str">
        <f>IFERROR(VLOOKUP(EI181,INPUT!$C$11:$L$281,9,0),"-")</f>
        <v>-</v>
      </c>
      <c r="ER181" s="308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8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8">
        <f>IFERROR(VLOOKUP(EI182,INPUT!$C$11:$L$281,2,0),"-")</f>
        <v>1</v>
      </c>
      <c r="EK182" s="308" t="str">
        <f>IFERROR(VLOOKUP(EI182,INPUT!$C$11:$L$281,3,0),"-")</f>
        <v>-</v>
      </c>
      <c r="EL182" s="383" t="str">
        <f>IFERROR(VLOOKUP(EI182,INPUT!$C$11:$L$281,4,0),"-")</f>
        <v>-</v>
      </c>
      <c r="EM182" s="308" t="str">
        <f>IFERROR(VLOOKUP(EI182,INPUT!$C$11:$L$281,5,0),"-")</f>
        <v>-</v>
      </c>
      <c r="EN182" s="308" t="str">
        <f>IFERROR(VLOOKUP(EI182,INPUT!$C$11:$L$281,6,0),"-")</f>
        <v>-</v>
      </c>
      <c r="EO182" s="308" t="str">
        <f>IFERROR(VLOOKUP(EI182,INPUT!$C$11:$L$281,7,0),"-")</f>
        <v>-</v>
      </c>
      <c r="EP182" s="308">
        <f>IFERROR(VLOOKUP(EI182,INPUT!$C$11:$L$281,8,0),"-")</f>
        <v>0</v>
      </c>
      <c r="EQ182" s="308" t="str">
        <f>IFERROR(VLOOKUP(EI182,INPUT!$C$11:$L$281,9,0),"-")</f>
        <v>-</v>
      </c>
      <c r="ER182" s="308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8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8">
        <f>IFERROR(VLOOKUP(EI183,INPUT!$C$11:$L$281,2,0),"-")</f>
        <v>2</v>
      </c>
      <c r="EK183" s="308" t="str">
        <f>IFERROR(VLOOKUP(EI183,INPUT!$C$11:$L$281,3,0),"-")</f>
        <v>-</v>
      </c>
      <c r="EL183" s="383" t="str">
        <f>IFERROR(VLOOKUP(EI183,INPUT!$C$11:$L$281,4,0),"-")</f>
        <v>-</v>
      </c>
      <c r="EM183" s="308" t="str">
        <f>IFERROR(VLOOKUP(EI183,INPUT!$C$11:$L$281,5,0),"-")</f>
        <v>-</v>
      </c>
      <c r="EN183" s="308" t="str">
        <f>IFERROR(VLOOKUP(EI183,INPUT!$C$11:$L$281,6,0),"-")</f>
        <v>-</v>
      </c>
      <c r="EO183" s="308" t="str">
        <f>IFERROR(VLOOKUP(EI183,INPUT!$C$11:$L$281,7,0),"-")</f>
        <v>-</v>
      </c>
      <c r="EP183" s="308">
        <f>IFERROR(VLOOKUP(EI183,INPUT!$C$11:$L$281,8,0),"-")</f>
        <v>0</v>
      </c>
      <c r="EQ183" s="308" t="str">
        <f>IFERROR(VLOOKUP(EI183,INPUT!$C$11:$L$281,9,0),"-")</f>
        <v>-</v>
      </c>
      <c r="ER183" s="308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8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8">
        <f>IFERROR(VLOOKUP(EI184,INPUT!$C$11:$L$281,2,0),"-")</f>
        <v>3</v>
      </c>
      <c r="EK184" s="308" t="str">
        <f>IFERROR(VLOOKUP(EI184,INPUT!$C$11:$L$281,3,0),"-")</f>
        <v>-</v>
      </c>
      <c r="EL184" s="383" t="str">
        <f>IFERROR(VLOOKUP(EI184,INPUT!$C$11:$L$281,4,0),"-")</f>
        <v>-</v>
      </c>
      <c r="EM184" s="308" t="str">
        <f>IFERROR(VLOOKUP(EI184,INPUT!$C$11:$L$281,5,0),"-")</f>
        <v>-</v>
      </c>
      <c r="EN184" s="308" t="str">
        <f>IFERROR(VLOOKUP(EI184,INPUT!$C$11:$L$281,6,0),"-")</f>
        <v>-</v>
      </c>
      <c r="EO184" s="308" t="str">
        <f>IFERROR(VLOOKUP(EI184,INPUT!$C$11:$L$281,7,0),"-")</f>
        <v>-</v>
      </c>
      <c r="EP184" s="308">
        <f>IFERROR(VLOOKUP(EI184,INPUT!$C$11:$L$281,8,0),"-")</f>
        <v>0</v>
      </c>
      <c r="EQ184" s="308" t="str">
        <f>IFERROR(VLOOKUP(EI184,INPUT!$C$11:$L$281,9,0),"-")</f>
        <v>-</v>
      </c>
      <c r="ER184" s="308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8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8">
        <f>IFERROR(VLOOKUP(EI185,INPUT!$C$11:$L$281,2,0),"-")</f>
        <v>4</v>
      </c>
      <c r="EK185" s="308" t="str">
        <f>IFERROR(VLOOKUP(EI185,INPUT!$C$11:$L$281,3,0),"-")</f>
        <v>-</v>
      </c>
      <c r="EL185" s="383" t="str">
        <f>IFERROR(VLOOKUP(EI185,INPUT!$C$11:$L$281,4,0),"-")</f>
        <v>-</v>
      </c>
      <c r="EM185" s="308" t="str">
        <f>IFERROR(VLOOKUP(EI185,INPUT!$C$11:$L$281,5,0),"-")</f>
        <v>-</v>
      </c>
      <c r="EN185" s="308" t="str">
        <f>IFERROR(VLOOKUP(EI185,INPUT!$C$11:$L$281,6,0),"-")</f>
        <v>-</v>
      </c>
      <c r="EO185" s="308" t="str">
        <f>IFERROR(VLOOKUP(EI185,INPUT!$C$11:$L$281,7,0),"-")</f>
        <v>-</v>
      </c>
      <c r="EP185" s="308">
        <f>IFERROR(VLOOKUP(EI185,INPUT!$C$11:$L$281,8,0),"-")</f>
        <v>0</v>
      </c>
      <c r="EQ185" s="308" t="str">
        <f>IFERROR(VLOOKUP(EI185,INPUT!$C$11:$L$281,9,0),"-")</f>
        <v>-</v>
      </c>
      <c r="ER185" s="308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8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8">
        <f>IFERROR(VLOOKUP(EI186,INPUT!$C$11:$L$281,2,0),"-")</f>
        <v>5</v>
      </c>
      <c r="EK186" s="308" t="str">
        <f>IFERROR(VLOOKUP(EI186,INPUT!$C$11:$L$281,3,0),"-")</f>
        <v>-</v>
      </c>
      <c r="EL186" s="383" t="str">
        <f>IFERROR(VLOOKUP(EI186,INPUT!$C$11:$L$281,4,0),"-")</f>
        <v>-</v>
      </c>
      <c r="EM186" s="308" t="str">
        <f>IFERROR(VLOOKUP(EI186,INPUT!$C$11:$L$281,5,0),"-")</f>
        <v>-</v>
      </c>
      <c r="EN186" s="308" t="str">
        <f>IFERROR(VLOOKUP(EI186,INPUT!$C$11:$L$281,6,0),"-")</f>
        <v>-</v>
      </c>
      <c r="EO186" s="308" t="str">
        <f>IFERROR(VLOOKUP(EI186,INPUT!$C$11:$L$281,7,0),"-")</f>
        <v>-</v>
      </c>
      <c r="EP186" s="308">
        <f>IFERROR(VLOOKUP(EI186,INPUT!$C$11:$L$281,8,0),"-")</f>
        <v>0</v>
      </c>
      <c r="EQ186" s="308" t="str">
        <f>IFERROR(VLOOKUP(EI186,INPUT!$C$11:$L$281,9,0),"-")</f>
        <v>-</v>
      </c>
      <c r="ER186" s="308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8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8">
        <f>IFERROR(VLOOKUP(EI187,INPUT!$C$11:$L$281,2,0),"-")</f>
        <v>6</v>
      </c>
      <c r="EK187" s="308" t="str">
        <f>IFERROR(VLOOKUP(EI187,INPUT!$C$11:$L$281,3,0),"-")</f>
        <v>-</v>
      </c>
      <c r="EL187" s="383" t="str">
        <f>IFERROR(VLOOKUP(EI187,INPUT!$C$11:$L$281,4,0),"-")</f>
        <v>-</v>
      </c>
      <c r="EM187" s="308" t="str">
        <f>IFERROR(VLOOKUP(EI187,INPUT!$C$11:$L$281,5,0),"-")</f>
        <v>-</v>
      </c>
      <c r="EN187" s="308" t="str">
        <f>IFERROR(VLOOKUP(EI187,INPUT!$C$11:$L$281,6,0),"-")</f>
        <v>-</v>
      </c>
      <c r="EO187" s="308" t="str">
        <f>IFERROR(VLOOKUP(EI187,INPUT!$C$11:$L$281,7,0),"-")</f>
        <v>-</v>
      </c>
      <c r="EP187" s="308">
        <f>IFERROR(VLOOKUP(EI187,INPUT!$C$11:$L$281,8,0),"-")</f>
        <v>0</v>
      </c>
      <c r="EQ187" s="308" t="str">
        <f>IFERROR(VLOOKUP(EI187,INPUT!$C$11:$L$281,9,0),"-")</f>
        <v>-</v>
      </c>
      <c r="ER187" s="308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8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8">
        <f>IFERROR(VLOOKUP(EI188,INPUT!$C$11:$L$281,2,0),"-")</f>
        <v>7</v>
      </c>
      <c r="EK188" s="308" t="str">
        <f>IFERROR(VLOOKUP(EI188,INPUT!$C$11:$L$281,3,0),"-")</f>
        <v>-</v>
      </c>
      <c r="EL188" s="383" t="str">
        <f>IFERROR(VLOOKUP(EI188,INPUT!$C$11:$L$281,4,0),"-")</f>
        <v>-</v>
      </c>
      <c r="EM188" s="308" t="str">
        <f>IFERROR(VLOOKUP(EI188,INPUT!$C$11:$L$281,5,0),"-")</f>
        <v>-</v>
      </c>
      <c r="EN188" s="308" t="str">
        <f>IFERROR(VLOOKUP(EI188,INPUT!$C$11:$L$281,6,0),"-")</f>
        <v>-</v>
      </c>
      <c r="EO188" s="308" t="str">
        <f>IFERROR(VLOOKUP(EI188,INPUT!$C$11:$L$281,7,0),"-")</f>
        <v>-</v>
      </c>
      <c r="EP188" s="308">
        <f>IFERROR(VLOOKUP(EI188,INPUT!$C$11:$L$281,8,0),"-")</f>
        <v>0</v>
      </c>
      <c r="EQ188" s="308" t="str">
        <f>IFERROR(VLOOKUP(EI188,INPUT!$C$11:$L$281,9,0),"-")</f>
        <v>-</v>
      </c>
      <c r="ER188" s="308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8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8">
        <f>IFERROR(VLOOKUP(EI189,INPUT!$C$11:$L$281,2,0),"-")</f>
        <v>8</v>
      </c>
      <c r="EK189" s="308" t="str">
        <f>IFERROR(VLOOKUP(EI189,INPUT!$C$11:$L$281,3,0),"-")</f>
        <v>-</v>
      </c>
      <c r="EL189" s="383" t="str">
        <f>IFERROR(VLOOKUP(EI189,INPUT!$C$11:$L$281,4,0),"-")</f>
        <v>-</v>
      </c>
      <c r="EM189" s="308" t="str">
        <f>IFERROR(VLOOKUP(EI189,INPUT!$C$11:$L$281,5,0),"-")</f>
        <v>-</v>
      </c>
      <c r="EN189" s="308" t="str">
        <f>IFERROR(VLOOKUP(EI189,INPUT!$C$11:$L$281,6,0),"-")</f>
        <v>-</v>
      </c>
      <c r="EO189" s="308" t="str">
        <f>IFERROR(VLOOKUP(EI189,INPUT!$C$11:$L$281,7,0),"-")</f>
        <v>-</v>
      </c>
      <c r="EP189" s="308">
        <f>IFERROR(VLOOKUP(EI189,INPUT!$C$11:$L$281,8,0),"-")</f>
        <v>0</v>
      </c>
      <c r="EQ189" s="308" t="str">
        <f>IFERROR(VLOOKUP(EI189,INPUT!$C$11:$L$281,9,0),"-")</f>
        <v>-</v>
      </c>
      <c r="ER189" s="308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8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8">
        <f>IFERROR(VLOOKUP(EI190,INPUT!$C$11:$L$281,2,0),"-")</f>
        <v>9</v>
      </c>
      <c r="EK190" s="308" t="str">
        <f>IFERROR(VLOOKUP(EI190,INPUT!$C$11:$L$281,3,0),"-")</f>
        <v>-</v>
      </c>
      <c r="EL190" s="383" t="str">
        <f>IFERROR(VLOOKUP(EI190,INPUT!$C$11:$L$281,4,0),"-")</f>
        <v>-</v>
      </c>
      <c r="EM190" s="308" t="str">
        <f>IFERROR(VLOOKUP(EI190,INPUT!$C$11:$L$281,5,0),"-")</f>
        <v>-</v>
      </c>
      <c r="EN190" s="308" t="str">
        <f>IFERROR(VLOOKUP(EI190,INPUT!$C$11:$L$281,6,0),"-")</f>
        <v>-</v>
      </c>
      <c r="EO190" s="308" t="str">
        <f>IFERROR(VLOOKUP(EI190,INPUT!$C$11:$L$281,7,0),"-")</f>
        <v>-</v>
      </c>
      <c r="EP190" s="308">
        <f>IFERROR(VLOOKUP(EI190,INPUT!$C$11:$L$281,8,0),"-")</f>
        <v>0</v>
      </c>
      <c r="EQ190" s="308" t="str">
        <f>IFERROR(VLOOKUP(EI190,INPUT!$C$11:$L$281,9,0),"-")</f>
        <v>-</v>
      </c>
      <c r="ER190" s="308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8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8">
        <f>IFERROR(VLOOKUP(EI191,INPUT!$C$11:$L$281,2,0),"-")</f>
        <v>10</v>
      </c>
      <c r="EK191" s="308" t="str">
        <f>IFERROR(VLOOKUP(EI191,INPUT!$C$11:$L$281,3,0),"-")</f>
        <v>-</v>
      </c>
      <c r="EL191" s="383" t="str">
        <f>IFERROR(VLOOKUP(EI191,INPUT!$C$11:$L$281,4,0),"-")</f>
        <v>-</v>
      </c>
      <c r="EM191" s="308" t="str">
        <f>IFERROR(VLOOKUP(EI191,INPUT!$C$11:$L$281,5,0),"-")</f>
        <v>-</v>
      </c>
      <c r="EN191" s="308" t="str">
        <f>IFERROR(VLOOKUP(EI191,INPUT!$C$11:$L$281,6,0),"-")</f>
        <v>-</v>
      </c>
      <c r="EO191" s="308" t="str">
        <f>IFERROR(VLOOKUP(EI191,INPUT!$C$11:$L$281,7,0),"-")</f>
        <v>-</v>
      </c>
      <c r="EP191" s="308">
        <f>IFERROR(VLOOKUP(EI191,INPUT!$C$11:$L$281,8,0),"-")</f>
        <v>0</v>
      </c>
      <c r="EQ191" s="308" t="str">
        <f>IFERROR(VLOOKUP(EI191,INPUT!$C$11:$L$281,9,0),"-")</f>
        <v>-</v>
      </c>
      <c r="ER191" s="308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8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8">
        <f>IFERROR(VLOOKUP(EI192,INPUT!$C$11:$L$281,2,0),"-")</f>
        <v>11</v>
      </c>
      <c r="EK192" s="308" t="str">
        <f>IFERROR(VLOOKUP(EI192,INPUT!$C$11:$L$281,3,0),"-")</f>
        <v>-</v>
      </c>
      <c r="EL192" s="383" t="str">
        <f>IFERROR(VLOOKUP(EI192,INPUT!$C$11:$L$281,4,0),"-")</f>
        <v>-</v>
      </c>
      <c r="EM192" s="308" t="str">
        <f>IFERROR(VLOOKUP(EI192,INPUT!$C$11:$L$281,5,0),"-")</f>
        <v>-</v>
      </c>
      <c r="EN192" s="308" t="str">
        <f>IFERROR(VLOOKUP(EI192,INPUT!$C$11:$L$281,6,0),"-")</f>
        <v>-</v>
      </c>
      <c r="EO192" s="308" t="str">
        <f>IFERROR(VLOOKUP(EI192,INPUT!$C$11:$L$281,7,0),"-")</f>
        <v>-</v>
      </c>
      <c r="EP192" s="308">
        <f>IFERROR(VLOOKUP(EI192,INPUT!$C$11:$L$281,8,0),"-")</f>
        <v>0</v>
      </c>
      <c r="EQ192" s="308" t="str">
        <f>IFERROR(VLOOKUP(EI192,INPUT!$C$11:$L$281,9,0),"-")</f>
        <v>-</v>
      </c>
      <c r="ER192" s="308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8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8">
        <f>IFERROR(VLOOKUP(EI193,INPUT!$C$11:$L$281,2,0),"-")</f>
        <v>12</v>
      </c>
      <c r="EK193" s="308" t="str">
        <f>IFERROR(VLOOKUP(EI193,INPUT!$C$11:$L$281,3,0),"-")</f>
        <v>-</v>
      </c>
      <c r="EL193" s="383" t="str">
        <f>IFERROR(VLOOKUP(EI193,INPUT!$C$11:$L$281,4,0),"-")</f>
        <v>-</v>
      </c>
      <c r="EM193" s="308" t="str">
        <f>IFERROR(VLOOKUP(EI193,INPUT!$C$11:$L$281,5,0),"-")</f>
        <v>-</v>
      </c>
      <c r="EN193" s="308" t="str">
        <f>IFERROR(VLOOKUP(EI193,INPUT!$C$11:$L$281,6,0),"-")</f>
        <v>-</v>
      </c>
      <c r="EO193" s="308" t="str">
        <f>IFERROR(VLOOKUP(EI193,INPUT!$C$11:$L$281,7,0),"-")</f>
        <v>-</v>
      </c>
      <c r="EP193" s="308">
        <f>IFERROR(VLOOKUP(EI193,INPUT!$C$11:$L$281,8,0),"-")</f>
        <v>0</v>
      </c>
      <c r="EQ193" s="308" t="str">
        <f>IFERROR(VLOOKUP(EI193,INPUT!$C$11:$L$281,9,0),"-")</f>
        <v>-</v>
      </c>
      <c r="ER193" s="308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8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8">
        <f>IFERROR(VLOOKUP(EI194,INPUT!$C$11:$L$281,2,0),"-")</f>
        <v>13</v>
      </c>
      <c r="EK194" s="308" t="str">
        <f>IFERROR(VLOOKUP(EI194,INPUT!$C$11:$L$281,3,0),"-")</f>
        <v>-</v>
      </c>
      <c r="EL194" s="383" t="str">
        <f>IFERROR(VLOOKUP(EI194,INPUT!$C$11:$L$281,4,0),"-")</f>
        <v>-</v>
      </c>
      <c r="EM194" s="308" t="str">
        <f>IFERROR(VLOOKUP(EI194,INPUT!$C$11:$L$281,5,0),"-")</f>
        <v>-</v>
      </c>
      <c r="EN194" s="308" t="str">
        <f>IFERROR(VLOOKUP(EI194,INPUT!$C$11:$L$281,6,0),"-")</f>
        <v>-</v>
      </c>
      <c r="EO194" s="308" t="str">
        <f>IFERROR(VLOOKUP(EI194,INPUT!$C$11:$L$281,7,0),"-")</f>
        <v>-</v>
      </c>
      <c r="EP194" s="308">
        <f>IFERROR(VLOOKUP(EI194,INPUT!$C$11:$L$281,8,0),"-")</f>
        <v>0</v>
      </c>
      <c r="EQ194" s="308" t="str">
        <f>IFERROR(VLOOKUP(EI194,INPUT!$C$11:$L$281,9,0),"-")</f>
        <v>-</v>
      </c>
      <c r="ER194" s="308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8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8">
        <f>IFERROR(VLOOKUP(EI195,INPUT!$C$11:$L$281,2,0),"-")</f>
        <v>14</v>
      </c>
      <c r="EK195" s="308" t="str">
        <f>IFERROR(VLOOKUP(EI195,INPUT!$C$11:$L$281,3,0),"-")</f>
        <v>-</v>
      </c>
      <c r="EL195" s="383" t="str">
        <f>IFERROR(VLOOKUP(EI195,INPUT!$C$11:$L$281,4,0),"-")</f>
        <v>-</v>
      </c>
      <c r="EM195" s="308" t="str">
        <f>IFERROR(VLOOKUP(EI195,INPUT!$C$11:$L$281,5,0),"-")</f>
        <v>-</v>
      </c>
      <c r="EN195" s="308" t="str">
        <f>IFERROR(VLOOKUP(EI195,INPUT!$C$11:$L$281,6,0),"-")</f>
        <v>-</v>
      </c>
      <c r="EO195" s="308" t="str">
        <f>IFERROR(VLOOKUP(EI195,INPUT!$C$11:$L$281,7,0),"-")</f>
        <v>-</v>
      </c>
      <c r="EP195" s="308">
        <f>IFERROR(VLOOKUP(EI195,INPUT!$C$11:$L$281,8,0),"-")</f>
        <v>0</v>
      </c>
      <c r="EQ195" s="308" t="str">
        <f>IFERROR(VLOOKUP(EI195,INPUT!$C$11:$L$281,9,0),"-")</f>
        <v>-</v>
      </c>
      <c r="ER195" s="308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8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8">
        <f>IFERROR(VLOOKUP(EI196,INPUT!$C$11:$L$281,2,0),"-")</f>
        <v>15</v>
      </c>
      <c r="EK196" s="308" t="str">
        <f>IFERROR(VLOOKUP(EI196,INPUT!$C$11:$L$281,3,0),"-")</f>
        <v>-</v>
      </c>
      <c r="EL196" s="383" t="str">
        <f>IFERROR(VLOOKUP(EI196,INPUT!$C$11:$L$281,4,0),"-")</f>
        <v>-</v>
      </c>
      <c r="EM196" s="308" t="str">
        <f>IFERROR(VLOOKUP(EI196,INPUT!$C$11:$L$281,5,0),"-")</f>
        <v>-</v>
      </c>
      <c r="EN196" s="308" t="str">
        <f>IFERROR(VLOOKUP(EI196,INPUT!$C$11:$L$281,6,0),"-")</f>
        <v>-</v>
      </c>
      <c r="EO196" s="308" t="str">
        <f>IFERROR(VLOOKUP(EI196,INPUT!$C$11:$L$281,7,0),"-")</f>
        <v>-</v>
      </c>
      <c r="EP196" s="308">
        <f>IFERROR(VLOOKUP(EI196,INPUT!$C$11:$L$281,8,0),"-")</f>
        <v>0</v>
      </c>
      <c r="EQ196" s="308" t="str">
        <f>IFERROR(VLOOKUP(EI196,INPUT!$C$11:$L$281,9,0),"-")</f>
        <v>-</v>
      </c>
      <c r="ER196" s="308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8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8">
        <f>IFERROR(VLOOKUP(EI197,INPUT!$C$11:$L$281,2,0),"-")</f>
        <v>1</v>
      </c>
      <c r="EK197" s="308" t="str">
        <f>IFERROR(VLOOKUP(EI197,INPUT!$C$11:$L$281,3,0),"-")</f>
        <v>-</v>
      </c>
      <c r="EL197" s="383" t="str">
        <f>IFERROR(VLOOKUP(EI197,INPUT!$C$11:$L$281,4,0),"-")</f>
        <v>-</v>
      </c>
      <c r="EM197" s="308" t="str">
        <f>IFERROR(VLOOKUP(EI197,INPUT!$C$11:$L$281,5,0),"-")</f>
        <v>-</v>
      </c>
      <c r="EN197" s="308" t="str">
        <f>IFERROR(VLOOKUP(EI197,INPUT!$C$11:$L$281,6,0),"-")</f>
        <v>-</v>
      </c>
      <c r="EO197" s="308" t="str">
        <f>IFERROR(VLOOKUP(EI197,INPUT!$C$11:$L$281,7,0),"-")</f>
        <v>-</v>
      </c>
      <c r="EP197" s="308">
        <f>IFERROR(VLOOKUP(EI197,INPUT!$C$11:$L$281,8,0),"-")</f>
        <v>0</v>
      </c>
      <c r="EQ197" s="308" t="str">
        <f>IFERROR(VLOOKUP(EI197,INPUT!$C$11:$L$281,9,0),"-")</f>
        <v>-</v>
      </c>
      <c r="ER197" s="308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8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8">
        <f>IFERROR(VLOOKUP(EI198,INPUT!$C$11:$L$281,2,0),"-")</f>
        <v>2</v>
      </c>
      <c r="EK198" s="308" t="str">
        <f>IFERROR(VLOOKUP(EI198,INPUT!$C$11:$L$281,3,0),"-")</f>
        <v>-</v>
      </c>
      <c r="EL198" s="383" t="str">
        <f>IFERROR(VLOOKUP(EI198,INPUT!$C$11:$L$281,4,0),"-")</f>
        <v>-</v>
      </c>
      <c r="EM198" s="308" t="str">
        <f>IFERROR(VLOOKUP(EI198,INPUT!$C$11:$L$281,5,0),"-")</f>
        <v>-</v>
      </c>
      <c r="EN198" s="308" t="str">
        <f>IFERROR(VLOOKUP(EI198,INPUT!$C$11:$L$281,6,0),"-")</f>
        <v>-</v>
      </c>
      <c r="EO198" s="308" t="str">
        <f>IFERROR(VLOOKUP(EI198,INPUT!$C$11:$L$281,7,0),"-")</f>
        <v>-</v>
      </c>
      <c r="EP198" s="308">
        <f>IFERROR(VLOOKUP(EI198,INPUT!$C$11:$L$281,8,0),"-")</f>
        <v>0</v>
      </c>
      <c r="EQ198" s="308" t="str">
        <f>IFERROR(VLOOKUP(EI198,INPUT!$C$11:$L$281,9,0),"-")</f>
        <v>-</v>
      </c>
      <c r="ER198" s="308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8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8">
        <f>IFERROR(VLOOKUP(EI199,INPUT!$C$11:$L$281,2,0),"-")</f>
        <v>3</v>
      </c>
      <c r="EK199" s="308" t="str">
        <f>IFERROR(VLOOKUP(EI199,INPUT!$C$11:$L$281,3,0),"-")</f>
        <v>-</v>
      </c>
      <c r="EL199" s="383" t="str">
        <f>IFERROR(VLOOKUP(EI199,INPUT!$C$11:$L$281,4,0),"-")</f>
        <v>-</v>
      </c>
      <c r="EM199" s="308" t="str">
        <f>IFERROR(VLOOKUP(EI199,INPUT!$C$11:$L$281,5,0),"-")</f>
        <v>-</v>
      </c>
      <c r="EN199" s="308" t="str">
        <f>IFERROR(VLOOKUP(EI199,INPUT!$C$11:$L$281,6,0),"-")</f>
        <v>-</v>
      </c>
      <c r="EO199" s="308" t="str">
        <f>IFERROR(VLOOKUP(EI199,INPUT!$C$11:$L$281,7,0),"-")</f>
        <v>-</v>
      </c>
      <c r="EP199" s="308">
        <f>IFERROR(VLOOKUP(EI199,INPUT!$C$11:$L$281,8,0),"-")</f>
        <v>0</v>
      </c>
      <c r="EQ199" s="308" t="str">
        <f>IFERROR(VLOOKUP(EI199,INPUT!$C$11:$L$281,9,0),"-")</f>
        <v>-</v>
      </c>
      <c r="ER199" s="308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8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8">
        <f>IFERROR(VLOOKUP(EI200,INPUT!$C$11:$L$281,2,0),"-")</f>
        <v>4</v>
      </c>
      <c r="EK200" s="308" t="str">
        <f>IFERROR(VLOOKUP(EI200,INPUT!$C$11:$L$281,3,0),"-")</f>
        <v>-</v>
      </c>
      <c r="EL200" s="383" t="str">
        <f>IFERROR(VLOOKUP(EI200,INPUT!$C$11:$L$281,4,0),"-")</f>
        <v>-</v>
      </c>
      <c r="EM200" s="308" t="str">
        <f>IFERROR(VLOOKUP(EI200,INPUT!$C$11:$L$281,5,0),"-")</f>
        <v>-</v>
      </c>
      <c r="EN200" s="308" t="str">
        <f>IFERROR(VLOOKUP(EI200,INPUT!$C$11:$L$281,6,0),"-")</f>
        <v>-</v>
      </c>
      <c r="EO200" s="308" t="str">
        <f>IFERROR(VLOOKUP(EI200,INPUT!$C$11:$L$281,7,0),"-")</f>
        <v>-</v>
      </c>
      <c r="EP200" s="308">
        <f>IFERROR(VLOOKUP(EI200,INPUT!$C$11:$L$281,8,0),"-")</f>
        <v>0</v>
      </c>
      <c r="EQ200" s="308" t="str">
        <f>IFERROR(VLOOKUP(EI200,INPUT!$C$11:$L$281,9,0),"-")</f>
        <v>-</v>
      </c>
      <c r="ER200" s="308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8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8">
        <f>IFERROR(VLOOKUP(EI201,INPUT!$C$11:$L$281,2,0),"-")</f>
        <v>5</v>
      </c>
      <c r="EK201" s="308" t="str">
        <f>IFERROR(VLOOKUP(EI201,INPUT!$C$11:$L$281,3,0),"-")</f>
        <v>-</v>
      </c>
      <c r="EL201" s="383" t="str">
        <f>IFERROR(VLOOKUP(EI201,INPUT!$C$11:$L$281,4,0),"-")</f>
        <v>-</v>
      </c>
      <c r="EM201" s="308" t="str">
        <f>IFERROR(VLOOKUP(EI201,INPUT!$C$11:$L$281,5,0),"-")</f>
        <v>-</v>
      </c>
      <c r="EN201" s="308" t="str">
        <f>IFERROR(VLOOKUP(EI201,INPUT!$C$11:$L$281,6,0),"-")</f>
        <v>-</v>
      </c>
      <c r="EO201" s="308" t="str">
        <f>IFERROR(VLOOKUP(EI201,INPUT!$C$11:$L$281,7,0),"-")</f>
        <v>-</v>
      </c>
      <c r="EP201" s="308">
        <f>IFERROR(VLOOKUP(EI201,INPUT!$C$11:$L$281,8,0),"-")</f>
        <v>0</v>
      </c>
      <c r="EQ201" s="308" t="str">
        <f>IFERROR(VLOOKUP(EI201,INPUT!$C$11:$L$281,9,0),"-")</f>
        <v>-</v>
      </c>
      <c r="ER201" s="308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8">
        <f>IFERROR(VLOOKUP(EI202,INPUT!$C$11:$L$281,2,0),"-")</f>
        <v>6</v>
      </c>
      <c r="EK202" s="308" t="str">
        <f>IFERROR(VLOOKUP(EI202,INPUT!$C$11:$L$281,3,0),"-")</f>
        <v>-</v>
      </c>
      <c r="EL202" s="383" t="str">
        <f>IFERROR(VLOOKUP(EI202,INPUT!$C$11:$L$281,4,0),"-")</f>
        <v>-</v>
      </c>
      <c r="EM202" s="308" t="str">
        <f>IFERROR(VLOOKUP(EI202,INPUT!$C$11:$L$281,5,0),"-")</f>
        <v>-</v>
      </c>
      <c r="EN202" s="308" t="str">
        <f>IFERROR(VLOOKUP(EI202,INPUT!$C$11:$L$281,6,0),"-")</f>
        <v>-</v>
      </c>
      <c r="EO202" s="308" t="str">
        <f>IFERROR(VLOOKUP(EI202,INPUT!$C$11:$L$281,7,0),"-")</f>
        <v>-</v>
      </c>
      <c r="EP202" s="308">
        <f>IFERROR(VLOOKUP(EI202,INPUT!$C$11:$L$281,8,0),"-")</f>
        <v>0</v>
      </c>
      <c r="EQ202" s="308" t="str">
        <f>IFERROR(VLOOKUP(EI202,INPUT!$C$11:$L$281,9,0),"-")</f>
        <v>-</v>
      </c>
      <c r="ER202" s="308">
        <f t="shared" si="146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8">
        <f>IFERROR(VLOOKUP(EI203,INPUT!$C$11:$L$281,2,0),"-")</f>
        <v>7</v>
      </c>
      <c r="EK203" s="308" t="str">
        <f>IFERROR(VLOOKUP(EI203,INPUT!$C$11:$L$281,3,0),"-")</f>
        <v>-</v>
      </c>
      <c r="EL203" s="383" t="str">
        <f>IFERROR(VLOOKUP(EI203,INPUT!$C$11:$L$281,4,0),"-")</f>
        <v>-</v>
      </c>
      <c r="EM203" s="308" t="str">
        <f>IFERROR(VLOOKUP(EI203,INPUT!$C$11:$L$281,5,0),"-")</f>
        <v>-</v>
      </c>
      <c r="EN203" s="308" t="str">
        <f>IFERROR(VLOOKUP(EI203,INPUT!$C$11:$L$281,6,0),"-")</f>
        <v>-</v>
      </c>
      <c r="EO203" s="308" t="str">
        <f>IFERROR(VLOOKUP(EI203,INPUT!$C$11:$L$281,7,0),"-")</f>
        <v>-</v>
      </c>
      <c r="EP203" s="308">
        <f>IFERROR(VLOOKUP(EI203,INPUT!$C$11:$L$281,8,0),"-")</f>
        <v>0</v>
      </c>
      <c r="EQ203" s="308" t="str">
        <f>IFERROR(VLOOKUP(EI203,INPUT!$C$11:$L$281,9,0),"-")</f>
        <v>-</v>
      </c>
      <c r="ER203" s="308">
        <f t="shared" si="146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8">
        <f>IFERROR(VLOOKUP(EI204,INPUT!$C$11:$L$281,2,0),"-")</f>
        <v>8</v>
      </c>
      <c r="EK204" s="308" t="str">
        <f>IFERROR(VLOOKUP(EI204,INPUT!$C$11:$L$281,3,0),"-")</f>
        <v>-</v>
      </c>
      <c r="EL204" s="383" t="str">
        <f>IFERROR(VLOOKUP(EI204,INPUT!$C$11:$L$281,4,0),"-")</f>
        <v>-</v>
      </c>
      <c r="EM204" s="308" t="str">
        <f>IFERROR(VLOOKUP(EI204,INPUT!$C$11:$L$281,5,0),"-")</f>
        <v>-</v>
      </c>
      <c r="EN204" s="308" t="str">
        <f>IFERROR(VLOOKUP(EI204,INPUT!$C$11:$L$281,6,0),"-")</f>
        <v>-</v>
      </c>
      <c r="EO204" s="308" t="str">
        <f>IFERROR(VLOOKUP(EI204,INPUT!$C$11:$L$281,7,0),"-")</f>
        <v>-</v>
      </c>
      <c r="EP204" s="308">
        <f>IFERROR(VLOOKUP(EI204,INPUT!$C$11:$L$281,8,0),"-")</f>
        <v>0</v>
      </c>
      <c r="EQ204" s="308" t="str">
        <f>IFERROR(VLOOKUP(EI204,INPUT!$C$11:$L$281,9,0),"-")</f>
        <v>-</v>
      </c>
      <c r="ER204" s="308">
        <f t="shared" si="146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8">
        <f>IFERROR(VLOOKUP(EI205,INPUT!$C$11:$L$281,2,0),"-")</f>
        <v>9</v>
      </c>
      <c r="EK205" s="308" t="str">
        <f>IFERROR(VLOOKUP(EI205,INPUT!$C$11:$L$281,3,0),"-")</f>
        <v>-</v>
      </c>
      <c r="EL205" s="383" t="str">
        <f>IFERROR(VLOOKUP(EI205,INPUT!$C$11:$L$281,4,0),"-")</f>
        <v>-</v>
      </c>
      <c r="EM205" s="308" t="str">
        <f>IFERROR(VLOOKUP(EI205,INPUT!$C$11:$L$281,5,0),"-")</f>
        <v>-</v>
      </c>
      <c r="EN205" s="308" t="str">
        <f>IFERROR(VLOOKUP(EI205,INPUT!$C$11:$L$281,6,0),"-")</f>
        <v>-</v>
      </c>
      <c r="EO205" s="308" t="str">
        <f>IFERROR(VLOOKUP(EI205,INPUT!$C$11:$L$281,7,0),"-")</f>
        <v>-</v>
      </c>
      <c r="EP205" s="308">
        <f>IFERROR(VLOOKUP(EI205,INPUT!$C$11:$L$281,8,0),"-")</f>
        <v>0</v>
      </c>
      <c r="EQ205" s="308" t="str">
        <f>IFERROR(VLOOKUP(EI205,INPUT!$C$11:$L$281,9,0),"-")</f>
        <v>-</v>
      </c>
      <c r="ER205" s="308">
        <f t="shared" si="146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8">
        <f>IFERROR(VLOOKUP(EI206,INPUT!$C$11:$L$281,2,0),"-")</f>
        <v>10</v>
      </c>
      <c r="EK206" s="308" t="str">
        <f>IFERROR(VLOOKUP(EI206,INPUT!$C$11:$L$281,3,0),"-")</f>
        <v>-</v>
      </c>
      <c r="EL206" s="383" t="str">
        <f>IFERROR(VLOOKUP(EI206,INPUT!$C$11:$L$281,4,0),"-")</f>
        <v>-</v>
      </c>
      <c r="EM206" s="308" t="str">
        <f>IFERROR(VLOOKUP(EI206,INPUT!$C$11:$L$281,5,0),"-")</f>
        <v>-</v>
      </c>
      <c r="EN206" s="308" t="str">
        <f>IFERROR(VLOOKUP(EI206,INPUT!$C$11:$L$281,6,0),"-")</f>
        <v>-</v>
      </c>
      <c r="EO206" s="308" t="str">
        <f>IFERROR(VLOOKUP(EI206,INPUT!$C$11:$L$281,7,0),"-")</f>
        <v>-</v>
      </c>
      <c r="EP206" s="308">
        <f>IFERROR(VLOOKUP(EI206,INPUT!$C$11:$L$281,8,0),"-")</f>
        <v>0</v>
      </c>
      <c r="EQ206" s="308" t="str">
        <f>IFERROR(VLOOKUP(EI206,INPUT!$C$11:$L$281,9,0),"-")</f>
        <v>-</v>
      </c>
      <c r="ER206" s="308">
        <f t="shared" si="146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8">
        <f>IFERROR(VLOOKUP(EI207,INPUT!$C$11:$L$281,2,0),"-")</f>
        <v>11</v>
      </c>
      <c r="EK207" s="308" t="str">
        <f>IFERROR(VLOOKUP(EI207,INPUT!$C$11:$L$281,3,0),"-")</f>
        <v>-</v>
      </c>
      <c r="EL207" s="383" t="str">
        <f>IFERROR(VLOOKUP(EI207,INPUT!$C$11:$L$281,4,0),"-")</f>
        <v>-</v>
      </c>
      <c r="EM207" s="308" t="str">
        <f>IFERROR(VLOOKUP(EI207,INPUT!$C$11:$L$281,5,0),"-")</f>
        <v>-</v>
      </c>
      <c r="EN207" s="308" t="str">
        <f>IFERROR(VLOOKUP(EI207,INPUT!$C$11:$L$281,6,0),"-")</f>
        <v>-</v>
      </c>
      <c r="EO207" s="308" t="str">
        <f>IFERROR(VLOOKUP(EI207,INPUT!$C$11:$L$281,7,0),"-")</f>
        <v>-</v>
      </c>
      <c r="EP207" s="308">
        <f>IFERROR(VLOOKUP(EI207,INPUT!$C$11:$L$281,8,0),"-")</f>
        <v>0</v>
      </c>
      <c r="EQ207" s="308" t="str">
        <f>IFERROR(VLOOKUP(EI207,INPUT!$C$11:$L$281,9,0),"-")</f>
        <v>-</v>
      </c>
      <c r="ER207" s="308">
        <f t="shared" si="146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8">
        <f>IFERROR(VLOOKUP(EI208,INPUT!$C$11:$L$281,2,0),"-")</f>
        <v>12</v>
      </c>
      <c r="EK208" s="308" t="str">
        <f>IFERROR(VLOOKUP(EI208,INPUT!$C$11:$L$281,3,0),"-")</f>
        <v>-</v>
      </c>
      <c r="EL208" s="383" t="str">
        <f>IFERROR(VLOOKUP(EI208,INPUT!$C$11:$L$281,4,0),"-")</f>
        <v>-</v>
      </c>
      <c r="EM208" s="308" t="str">
        <f>IFERROR(VLOOKUP(EI208,INPUT!$C$11:$L$281,5,0),"-")</f>
        <v>-</v>
      </c>
      <c r="EN208" s="308" t="str">
        <f>IFERROR(VLOOKUP(EI208,INPUT!$C$11:$L$281,6,0),"-")</f>
        <v>-</v>
      </c>
      <c r="EO208" s="308" t="str">
        <f>IFERROR(VLOOKUP(EI208,INPUT!$C$11:$L$281,7,0),"-")</f>
        <v>-</v>
      </c>
      <c r="EP208" s="308">
        <f>IFERROR(VLOOKUP(EI208,INPUT!$C$11:$L$281,8,0),"-")</f>
        <v>0</v>
      </c>
      <c r="EQ208" s="308" t="str">
        <f>IFERROR(VLOOKUP(EI208,INPUT!$C$11:$L$281,9,0),"-")</f>
        <v>-</v>
      </c>
      <c r="ER208" s="308">
        <f t="shared" si="146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8">
        <f>IFERROR(VLOOKUP(EI209,INPUT!$C$11:$L$281,2,0),"-")</f>
        <v>13</v>
      </c>
      <c r="EK209" s="308" t="str">
        <f>IFERROR(VLOOKUP(EI209,INPUT!$C$11:$L$281,3,0),"-")</f>
        <v>-</v>
      </c>
      <c r="EL209" s="383" t="str">
        <f>IFERROR(VLOOKUP(EI209,INPUT!$C$11:$L$281,4,0),"-")</f>
        <v>-</v>
      </c>
      <c r="EM209" s="308" t="str">
        <f>IFERROR(VLOOKUP(EI209,INPUT!$C$11:$L$281,5,0),"-")</f>
        <v>-</v>
      </c>
      <c r="EN209" s="308" t="str">
        <f>IFERROR(VLOOKUP(EI209,INPUT!$C$11:$L$281,6,0),"-")</f>
        <v>-</v>
      </c>
      <c r="EO209" s="308" t="str">
        <f>IFERROR(VLOOKUP(EI209,INPUT!$C$11:$L$281,7,0),"-")</f>
        <v>-</v>
      </c>
      <c r="EP209" s="308">
        <f>IFERROR(VLOOKUP(EI209,INPUT!$C$11:$L$281,8,0),"-")</f>
        <v>0</v>
      </c>
      <c r="EQ209" s="308" t="str">
        <f>IFERROR(VLOOKUP(EI209,INPUT!$C$11:$L$281,9,0),"-")</f>
        <v>-</v>
      </c>
      <c r="ER209" s="308">
        <f t="shared" si="146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8">
        <f>IFERROR(VLOOKUP(EI210,INPUT!$C$11:$L$281,2,0),"-")</f>
        <v>14</v>
      </c>
      <c r="EK210" s="308" t="str">
        <f>IFERROR(VLOOKUP(EI210,INPUT!$C$11:$L$281,3,0),"-")</f>
        <v>-</v>
      </c>
      <c r="EL210" s="383" t="str">
        <f>IFERROR(VLOOKUP(EI210,INPUT!$C$11:$L$281,4,0),"-")</f>
        <v>-</v>
      </c>
      <c r="EM210" s="308" t="str">
        <f>IFERROR(VLOOKUP(EI210,INPUT!$C$11:$L$281,5,0),"-")</f>
        <v>-</v>
      </c>
      <c r="EN210" s="308" t="str">
        <f>IFERROR(VLOOKUP(EI210,INPUT!$C$11:$L$281,6,0),"-")</f>
        <v>-</v>
      </c>
      <c r="EO210" s="308" t="str">
        <f>IFERROR(VLOOKUP(EI210,INPUT!$C$11:$L$281,7,0),"-")</f>
        <v>-</v>
      </c>
      <c r="EP210" s="308">
        <f>IFERROR(VLOOKUP(EI210,INPUT!$C$11:$L$281,8,0),"-")</f>
        <v>0</v>
      </c>
      <c r="EQ210" s="308" t="str">
        <f>IFERROR(VLOOKUP(EI210,INPUT!$C$11:$L$281,9,0),"-")</f>
        <v>-</v>
      </c>
      <c r="ER210" s="308">
        <f t="shared" si="146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8">
        <f>IFERROR(VLOOKUP(EI211,INPUT!$C$11:$L$281,2,0),"-")</f>
        <v>15</v>
      </c>
      <c r="EK211" s="308" t="str">
        <f>IFERROR(VLOOKUP(EI211,INPUT!$C$11:$L$281,3,0),"-")</f>
        <v>-</v>
      </c>
      <c r="EL211" s="383" t="str">
        <f>IFERROR(VLOOKUP(EI211,INPUT!$C$11:$L$281,4,0),"-")</f>
        <v>-</v>
      </c>
      <c r="EM211" s="308" t="str">
        <f>IFERROR(VLOOKUP(EI211,INPUT!$C$11:$L$281,5,0),"-")</f>
        <v>-</v>
      </c>
      <c r="EN211" s="308" t="str">
        <f>IFERROR(VLOOKUP(EI211,INPUT!$C$11:$L$281,6,0),"-")</f>
        <v>-</v>
      </c>
      <c r="EO211" s="308" t="str">
        <f>IFERROR(VLOOKUP(EI211,INPUT!$C$11:$L$281,7,0),"-")</f>
        <v>-</v>
      </c>
      <c r="EP211" s="308">
        <f>IFERROR(VLOOKUP(EI211,INPUT!$C$11:$L$281,8,0),"-")</f>
        <v>0</v>
      </c>
      <c r="EQ211" s="308" t="str">
        <f>IFERROR(VLOOKUP(EI211,INPUT!$C$11:$L$281,9,0),"-")</f>
        <v>-</v>
      </c>
      <c r="ER211" s="308">
        <f t="shared" si="146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8">
        <f>IFERROR(VLOOKUP(EI212,INPUT!$C$11:$L$281,2,0),"-")</f>
        <v>1</v>
      </c>
      <c r="EK212" s="308" t="str">
        <f>IFERROR(VLOOKUP(EI212,INPUT!$C$11:$L$281,3,0),"-")</f>
        <v>-</v>
      </c>
      <c r="EL212" s="383" t="str">
        <f>IFERROR(VLOOKUP(EI212,INPUT!$C$11:$L$281,4,0),"-")</f>
        <v>-</v>
      </c>
      <c r="EM212" s="308" t="str">
        <f>IFERROR(VLOOKUP(EI212,INPUT!$C$11:$L$281,5,0),"-")</f>
        <v>-</v>
      </c>
      <c r="EN212" s="308" t="str">
        <f>IFERROR(VLOOKUP(EI212,INPUT!$C$11:$L$281,6,0),"-")</f>
        <v>-</v>
      </c>
      <c r="EO212" s="308" t="str">
        <f>IFERROR(VLOOKUP(EI212,INPUT!$C$11:$L$281,7,0),"-")</f>
        <v>-</v>
      </c>
      <c r="EP212" s="308">
        <f>IFERROR(VLOOKUP(EI212,INPUT!$C$11:$L$281,8,0),"-")</f>
        <v>0</v>
      </c>
      <c r="EQ212" s="308" t="str">
        <f>IFERROR(VLOOKUP(EI212,INPUT!$C$11:$L$281,9,0),"-")</f>
        <v>-</v>
      </c>
      <c r="ER212" s="308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8">
        <f>IFERROR(VLOOKUP(EI213,INPUT!$C$11:$L$281,2,0),"-")</f>
        <v>2</v>
      </c>
      <c r="EK213" s="308" t="str">
        <f>IFERROR(VLOOKUP(EI213,INPUT!$C$11:$L$281,3,0),"-")</f>
        <v>-</v>
      </c>
      <c r="EL213" s="383" t="str">
        <f>IFERROR(VLOOKUP(EI213,INPUT!$C$11:$L$281,4,0),"-")</f>
        <v>-</v>
      </c>
      <c r="EM213" s="308" t="str">
        <f>IFERROR(VLOOKUP(EI213,INPUT!$C$11:$L$281,5,0),"-")</f>
        <v>-</v>
      </c>
      <c r="EN213" s="308" t="str">
        <f>IFERROR(VLOOKUP(EI213,INPUT!$C$11:$L$281,6,0),"-")</f>
        <v>-</v>
      </c>
      <c r="EO213" s="308" t="str">
        <f>IFERROR(VLOOKUP(EI213,INPUT!$C$11:$L$281,7,0),"-")</f>
        <v>-</v>
      </c>
      <c r="EP213" s="308">
        <f>IFERROR(VLOOKUP(EI213,INPUT!$C$11:$L$281,8,0),"-")</f>
        <v>0</v>
      </c>
      <c r="EQ213" s="308" t="str">
        <f>IFERROR(VLOOKUP(EI213,INPUT!$C$11:$L$281,9,0),"-")</f>
        <v>-</v>
      </c>
      <c r="ER213" s="308">
        <f t="shared" si="146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8">
        <f>IFERROR(VLOOKUP(EI214,INPUT!$C$11:$L$281,2,0),"-")</f>
        <v>3</v>
      </c>
      <c r="EK214" s="308" t="str">
        <f>IFERROR(VLOOKUP(EI214,INPUT!$C$11:$L$281,3,0),"-")</f>
        <v>-</v>
      </c>
      <c r="EL214" s="383" t="str">
        <f>IFERROR(VLOOKUP(EI214,INPUT!$C$11:$L$281,4,0),"-")</f>
        <v>-</v>
      </c>
      <c r="EM214" s="308" t="str">
        <f>IFERROR(VLOOKUP(EI214,INPUT!$C$11:$L$281,5,0),"-")</f>
        <v>-</v>
      </c>
      <c r="EN214" s="308" t="str">
        <f>IFERROR(VLOOKUP(EI214,INPUT!$C$11:$L$281,6,0),"-")</f>
        <v>-</v>
      </c>
      <c r="EO214" s="308" t="str">
        <f>IFERROR(VLOOKUP(EI214,INPUT!$C$11:$L$281,7,0),"-")</f>
        <v>-</v>
      </c>
      <c r="EP214" s="308">
        <f>IFERROR(VLOOKUP(EI214,INPUT!$C$11:$L$281,8,0),"-")</f>
        <v>0</v>
      </c>
      <c r="EQ214" s="308" t="str">
        <f>IFERROR(VLOOKUP(EI214,INPUT!$C$11:$L$281,9,0),"-")</f>
        <v>-</v>
      </c>
      <c r="ER214" s="308">
        <f t="shared" si="146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8">
        <f>IFERROR(VLOOKUP(EI215,INPUT!$C$11:$L$281,2,0),"-")</f>
        <v>4</v>
      </c>
      <c r="EK215" s="308" t="str">
        <f>IFERROR(VLOOKUP(EI215,INPUT!$C$11:$L$281,3,0),"-")</f>
        <v>-</v>
      </c>
      <c r="EL215" s="383" t="str">
        <f>IFERROR(VLOOKUP(EI215,INPUT!$C$11:$L$281,4,0),"-")</f>
        <v>-</v>
      </c>
      <c r="EM215" s="308" t="str">
        <f>IFERROR(VLOOKUP(EI215,INPUT!$C$11:$L$281,5,0),"-")</f>
        <v>-</v>
      </c>
      <c r="EN215" s="308" t="str">
        <f>IFERROR(VLOOKUP(EI215,INPUT!$C$11:$L$281,6,0),"-")</f>
        <v>-</v>
      </c>
      <c r="EO215" s="308" t="str">
        <f>IFERROR(VLOOKUP(EI215,INPUT!$C$11:$L$281,7,0),"-")</f>
        <v>-</v>
      </c>
      <c r="EP215" s="308">
        <f>IFERROR(VLOOKUP(EI215,INPUT!$C$11:$L$281,8,0),"-")</f>
        <v>0</v>
      </c>
      <c r="EQ215" s="308" t="str">
        <f>IFERROR(VLOOKUP(EI215,INPUT!$C$11:$L$281,9,0),"-")</f>
        <v>-</v>
      </c>
      <c r="ER215" s="308">
        <f t="shared" si="146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8">
        <f>IFERROR(VLOOKUP(EI216,INPUT!$C$11:$L$281,2,0),"-")</f>
        <v>5</v>
      </c>
      <c r="EK216" s="308" t="str">
        <f>IFERROR(VLOOKUP(EI216,INPUT!$C$11:$L$281,3,0),"-")</f>
        <v>-</v>
      </c>
      <c r="EL216" s="383" t="str">
        <f>IFERROR(VLOOKUP(EI216,INPUT!$C$11:$L$281,4,0),"-")</f>
        <v>-</v>
      </c>
      <c r="EM216" s="308" t="str">
        <f>IFERROR(VLOOKUP(EI216,INPUT!$C$11:$L$281,5,0),"-")</f>
        <v>-</v>
      </c>
      <c r="EN216" s="308" t="str">
        <f>IFERROR(VLOOKUP(EI216,INPUT!$C$11:$L$281,6,0),"-")</f>
        <v>-</v>
      </c>
      <c r="EO216" s="308" t="str">
        <f>IFERROR(VLOOKUP(EI216,INPUT!$C$11:$L$281,7,0),"-")</f>
        <v>-</v>
      </c>
      <c r="EP216" s="308">
        <f>IFERROR(VLOOKUP(EI216,INPUT!$C$11:$L$281,8,0),"-")</f>
        <v>0</v>
      </c>
      <c r="EQ216" s="308" t="str">
        <f>IFERROR(VLOOKUP(EI216,INPUT!$C$11:$L$281,9,0),"-")</f>
        <v>-</v>
      </c>
      <c r="ER216" s="308">
        <f t="shared" si="146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8">
        <f>IFERROR(VLOOKUP(EI217,INPUT!$C$11:$L$281,2,0),"-")</f>
        <v>6</v>
      </c>
      <c r="EK217" s="308" t="str">
        <f>IFERROR(VLOOKUP(EI217,INPUT!$C$11:$L$281,3,0),"-")</f>
        <v>-</v>
      </c>
      <c r="EL217" s="383" t="str">
        <f>IFERROR(VLOOKUP(EI217,INPUT!$C$11:$L$281,4,0),"-")</f>
        <v>-</v>
      </c>
      <c r="EM217" s="308" t="str">
        <f>IFERROR(VLOOKUP(EI217,INPUT!$C$11:$L$281,5,0),"-")</f>
        <v>-</v>
      </c>
      <c r="EN217" s="308" t="str">
        <f>IFERROR(VLOOKUP(EI217,INPUT!$C$11:$L$281,6,0),"-")</f>
        <v>-</v>
      </c>
      <c r="EO217" s="308" t="str">
        <f>IFERROR(VLOOKUP(EI217,INPUT!$C$11:$L$281,7,0),"-")</f>
        <v>-</v>
      </c>
      <c r="EP217" s="308">
        <f>IFERROR(VLOOKUP(EI217,INPUT!$C$11:$L$281,8,0),"-")</f>
        <v>0</v>
      </c>
      <c r="EQ217" s="308" t="str">
        <f>IFERROR(VLOOKUP(EI217,INPUT!$C$11:$L$281,9,0),"-")</f>
        <v>-</v>
      </c>
      <c r="ER217" s="308">
        <f t="shared" si="146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8">
        <f>IFERROR(VLOOKUP(EI218,INPUT!$C$11:$L$281,2,0),"-")</f>
        <v>7</v>
      </c>
      <c r="EK218" s="308" t="str">
        <f>IFERROR(VLOOKUP(EI218,INPUT!$C$11:$L$281,3,0),"-")</f>
        <v>-</v>
      </c>
      <c r="EL218" s="383" t="str">
        <f>IFERROR(VLOOKUP(EI218,INPUT!$C$11:$L$281,4,0),"-")</f>
        <v>-</v>
      </c>
      <c r="EM218" s="308" t="str">
        <f>IFERROR(VLOOKUP(EI218,INPUT!$C$11:$L$281,5,0),"-")</f>
        <v>-</v>
      </c>
      <c r="EN218" s="308" t="str">
        <f>IFERROR(VLOOKUP(EI218,INPUT!$C$11:$L$281,6,0),"-")</f>
        <v>-</v>
      </c>
      <c r="EO218" s="308" t="str">
        <f>IFERROR(VLOOKUP(EI218,INPUT!$C$11:$L$281,7,0),"-")</f>
        <v>-</v>
      </c>
      <c r="EP218" s="308">
        <f>IFERROR(VLOOKUP(EI218,INPUT!$C$11:$L$281,8,0),"-")</f>
        <v>0</v>
      </c>
      <c r="EQ218" s="308" t="str">
        <f>IFERROR(VLOOKUP(EI218,INPUT!$C$11:$L$281,9,0),"-")</f>
        <v>-</v>
      </c>
      <c r="ER218" s="308">
        <f t="shared" si="146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8">
        <f>IFERROR(VLOOKUP(EI219,INPUT!$C$11:$L$281,2,0),"-")</f>
        <v>8</v>
      </c>
      <c r="EK219" s="308" t="str">
        <f>IFERROR(VLOOKUP(EI219,INPUT!$C$11:$L$281,3,0),"-")</f>
        <v>-</v>
      </c>
      <c r="EL219" s="383" t="str">
        <f>IFERROR(VLOOKUP(EI219,INPUT!$C$11:$L$281,4,0),"-")</f>
        <v>-</v>
      </c>
      <c r="EM219" s="308" t="str">
        <f>IFERROR(VLOOKUP(EI219,INPUT!$C$11:$L$281,5,0),"-")</f>
        <v>-</v>
      </c>
      <c r="EN219" s="308" t="str">
        <f>IFERROR(VLOOKUP(EI219,INPUT!$C$11:$L$281,6,0),"-")</f>
        <v>-</v>
      </c>
      <c r="EO219" s="308" t="str">
        <f>IFERROR(VLOOKUP(EI219,INPUT!$C$11:$L$281,7,0),"-")</f>
        <v>-</v>
      </c>
      <c r="EP219" s="308">
        <f>IFERROR(VLOOKUP(EI219,INPUT!$C$11:$L$281,8,0),"-")</f>
        <v>0</v>
      </c>
      <c r="EQ219" s="308" t="str">
        <f>IFERROR(VLOOKUP(EI219,INPUT!$C$11:$L$281,9,0),"-")</f>
        <v>-</v>
      </c>
      <c r="ER219" s="308">
        <f t="shared" si="146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8">
        <f>IFERROR(VLOOKUP(EI220,INPUT!$C$11:$L$281,2,0),"-")</f>
        <v>9</v>
      </c>
      <c r="EK220" s="308" t="str">
        <f>IFERROR(VLOOKUP(EI220,INPUT!$C$11:$L$281,3,0),"-")</f>
        <v>-</v>
      </c>
      <c r="EL220" s="383" t="str">
        <f>IFERROR(VLOOKUP(EI220,INPUT!$C$11:$L$281,4,0),"-")</f>
        <v>-</v>
      </c>
      <c r="EM220" s="308" t="str">
        <f>IFERROR(VLOOKUP(EI220,INPUT!$C$11:$L$281,5,0),"-")</f>
        <v>-</v>
      </c>
      <c r="EN220" s="308" t="str">
        <f>IFERROR(VLOOKUP(EI220,INPUT!$C$11:$L$281,6,0),"-")</f>
        <v>-</v>
      </c>
      <c r="EO220" s="308" t="str">
        <f>IFERROR(VLOOKUP(EI220,INPUT!$C$11:$L$281,7,0),"-")</f>
        <v>-</v>
      </c>
      <c r="EP220" s="308">
        <f>IFERROR(VLOOKUP(EI220,INPUT!$C$11:$L$281,8,0),"-")</f>
        <v>0</v>
      </c>
      <c r="EQ220" s="308" t="str">
        <f>IFERROR(VLOOKUP(EI220,INPUT!$C$11:$L$281,9,0),"-")</f>
        <v>-</v>
      </c>
      <c r="ER220" s="308">
        <f t="shared" si="146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8">
        <f>IFERROR(VLOOKUP(EI221,INPUT!$C$11:$L$281,2,0),"-")</f>
        <v>10</v>
      </c>
      <c r="EK221" s="308" t="str">
        <f>IFERROR(VLOOKUP(EI221,INPUT!$C$11:$L$281,3,0),"-")</f>
        <v>-</v>
      </c>
      <c r="EL221" s="383" t="str">
        <f>IFERROR(VLOOKUP(EI221,INPUT!$C$11:$L$281,4,0),"-")</f>
        <v>-</v>
      </c>
      <c r="EM221" s="308" t="str">
        <f>IFERROR(VLOOKUP(EI221,INPUT!$C$11:$L$281,5,0),"-")</f>
        <v>-</v>
      </c>
      <c r="EN221" s="308" t="str">
        <f>IFERROR(VLOOKUP(EI221,INPUT!$C$11:$L$281,6,0),"-")</f>
        <v>-</v>
      </c>
      <c r="EO221" s="308" t="str">
        <f>IFERROR(VLOOKUP(EI221,INPUT!$C$11:$L$281,7,0),"-")</f>
        <v>-</v>
      </c>
      <c r="EP221" s="308">
        <f>IFERROR(VLOOKUP(EI221,INPUT!$C$11:$L$281,8,0),"-")</f>
        <v>0</v>
      </c>
      <c r="EQ221" s="308" t="str">
        <f>IFERROR(VLOOKUP(EI221,INPUT!$C$11:$L$281,9,0),"-")</f>
        <v>-</v>
      </c>
      <c r="ER221" s="308">
        <f t="shared" si="146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8">
        <f>IFERROR(VLOOKUP(EI222,INPUT!$C$11:$L$281,2,0),"-")</f>
        <v>11</v>
      </c>
      <c r="EK222" s="308" t="str">
        <f>IFERROR(VLOOKUP(EI222,INPUT!$C$11:$L$281,3,0),"-")</f>
        <v>-</v>
      </c>
      <c r="EL222" s="383" t="str">
        <f>IFERROR(VLOOKUP(EI222,INPUT!$C$11:$L$281,4,0),"-")</f>
        <v>-</v>
      </c>
      <c r="EM222" s="308" t="str">
        <f>IFERROR(VLOOKUP(EI222,INPUT!$C$11:$L$281,5,0),"-")</f>
        <v>-</v>
      </c>
      <c r="EN222" s="308" t="str">
        <f>IFERROR(VLOOKUP(EI222,INPUT!$C$11:$L$281,6,0),"-")</f>
        <v>-</v>
      </c>
      <c r="EO222" s="308" t="str">
        <f>IFERROR(VLOOKUP(EI222,INPUT!$C$11:$L$281,7,0),"-")</f>
        <v>-</v>
      </c>
      <c r="EP222" s="308">
        <f>IFERROR(VLOOKUP(EI222,INPUT!$C$11:$L$281,8,0),"-")</f>
        <v>0</v>
      </c>
      <c r="EQ222" s="308" t="str">
        <f>IFERROR(VLOOKUP(EI222,INPUT!$C$11:$L$281,9,0),"-")</f>
        <v>-</v>
      </c>
      <c r="ER222" s="308">
        <f t="shared" si="146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8">
        <f>IFERROR(VLOOKUP(EI223,INPUT!$C$11:$L$281,2,0),"-")</f>
        <v>12</v>
      </c>
      <c r="EK223" s="308" t="str">
        <f>IFERROR(VLOOKUP(EI223,INPUT!$C$11:$L$281,3,0),"-")</f>
        <v>-</v>
      </c>
      <c r="EL223" s="383" t="str">
        <f>IFERROR(VLOOKUP(EI223,INPUT!$C$11:$L$281,4,0),"-")</f>
        <v>-</v>
      </c>
      <c r="EM223" s="308" t="str">
        <f>IFERROR(VLOOKUP(EI223,INPUT!$C$11:$L$281,5,0),"-")</f>
        <v>-</v>
      </c>
      <c r="EN223" s="308" t="str">
        <f>IFERROR(VLOOKUP(EI223,INPUT!$C$11:$L$281,6,0),"-")</f>
        <v>-</v>
      </c>
      <c r="EO223" s="308" t="str">
        <f>IFERROR(VLOOKUP(EI223,INPUT!$C$11:$L$281,7,0),"-")</f>
        <v>-</v>
      </c>
      <c r="EP223" s="308">
        <f>IFERROR(VLOOKUP(EI223,INPUT!$C$11:$L$281,8,0),"-")</f>
        <v>0</v>
      </c>
      <c r="EQ223" s="308" t="str">
        <f>IFERROR(VLOOKUP(EI223,INPUT!$C$11:$L$281,9,0),"-")</f>
        <v>-</v>
      </c>
      <c r="ER223" s="308">
        <f t="shared" si="146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8">
        <f>IFERROR(VLOOKUP(EI224,INPUT!$C$11:$L$281,2,0),"-")</f>
        <v>13</v>
      </c>
      <c r="EK224" s="308" t="str">
        <f>IFERROR(VLOOKUP(EI224,INPUT!$C$11:$L$281,3,0),"-")</f>
        <v>-</v>
      </c>
      <c r="EL224" s="383" t="str">
        <f>IFERROR(VLOOKUP(EI224,INPUT!$C$11:$L$281,4,0),"-")</f>
        <v>-</v>
      </c>
      <c r="EM224" s="308" t="str">
        <f>IFERROR(VLOOKUP(EI224,INPUT!$C$11:$L$281,5,0),"-")</f>
        <v>-</v>
      </c>
      <c r="EN224" s="308" t="str">
        <f>IFERROR(VLOOKUP(EI224,INPUT!$C$11:$L$281,6,0),"-")</f>
        <v>-</v>
      </c>
      <c r="EO224" s="308" t="str">
        <f>IFERROR(VLOOKUP(EI224,INPUT!$C$11:$L$281,7,0),"-")</f>
        <v>-</v>
      </c>
      <c r="EP224" s="308">
        <f>IFERROR(VLOOKUP(EI224,INPUT!$C$11:$L$281,8,0),"-")</f>
        <v>0</v>
      </c>
      <c r="EQ224" s="308" t="str">
        <f>IFERROR(VLOOKUP(EI224,INPUT!$C$11:$L$281,9,0),"-")</f>
        <v>-</v>
      </c>
      <c r="ER224" s="308">
        <f t="shared" si="146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8">
        <f>IFERROR(VLOOKUP(EI225,INPUT!$C$11:$L$281,2,0),"-")</f>
        <v>14</v>
      </c>
      <c r="EK225" s="308" t="str">
        <f>IFERROR(VLOOKUP(EI225,INPUT!$C$11:$L$281,3,0),"-")</f>
        <v>-</v>
      </c>
      <c r="EL225" s="383" t="str">
        <f>IFERROR(VLOOKUP(EI225,INPUT!$C$11:$L$281,4,0),"-")</f>
        <v>-</v>
      </c>
      <c r="EM225" s="308" t="str">
        <f>IFERROR(VLOOKUP(EI225,INPUT!$C$11:$L$281,5,0),"-")</f>
        <v>-</v>
      </c>
      <c r="EN225" s="308" t="str">
        <f>IFERROR(VLOOKUP(EI225,INPUT!$C$11:$L$281,6,0),"-")</f>
        <v>-</v>
      </c>
      <c r="EO225" s="308" t="str">
        <f>IFERROR(VLOOKUP(EI225,INPUT!$C$11:$L$281,7,0),"-")</f>
        <v>-</v>
      </c>
      <c r="EP225" s="308">
        <f>IFERROR(VLOOKUP(EI225,INPUT!$C$11:$L$281,8,0),"-")</f>
        <v>0</v>
      </c>
      <c r="EQ225" s="308" t="str">
        <f>IFERROR(VLOOKUP(EI225,INPUT!$C$11:$L$281,9,0),"-")</f>
        <v>-</v>
      </c>
      <c r="ER225" s="308">
        <f t="shared" si="146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8">
        <f>IFERROR(VLOOKUP(EI226,INPUT!$C$11:$L$281,2,0),"-")</f>
        <v>15</v>
      </c>
      <c r="EK226" s="308" t="str">
        <f>IFERROR(VLOOKUP(EI226,INPUT!$C$11:$L$281,3,0),"-")</f>
        <v>-</v>
      </c>
      <c r="EL226" s="383" t="str">
        <f>IFERROR(VLOOKUP(EI226,INPUT!$C$11:$L$281,4,0),"-")</f>
        <v>-</v>
      </c>
      <c r="EM226" s="308" t="str">
        <f>IFERROR(VLOOKUP(EI226,INPUT!$C$11:$L$281,5,0),"-")</f>
        <v>-</v>
      </c>
      <c r="EN226" s="308" t="str">
        <f>IFERROR(VLOOKUP(EI226,INPUT!$C$11:$L$281,6,0),"-")</f>
        <v>-</v>
      </c>
      <c r="EO226" s="308" t="str">
        <f>IFERROR(VLOOKUP(EI226,INPUT!$C$11:$L$281,7,0),"-")</f>
        <v>-</v>
      </c>
      <c r="EP226" s="308">
        <f>IFERROR(VLOOKUP(EI226,INPUT!$C$11:$L$281,8,0),"-")</f>
        <v>0</v>
      </c>
      <c r="EQ226" s="308" t="str">
        <f>IFERROR(VLOOKUP(EI226,INPUT!$C$11:$L$281,9,0),"-")</f>
        <v>-</v>
      </c>
      <c r="ER226" s="308">
        <f t="shared" si="146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8">
        <f>IFERROR(VLOOKUP(EI227,INPUT!$C$11:$L$281,2,0),"-")</f>
        <v>1</v>
      </c>
      <c r="EK227" s="308" t="str">
        <f>IFERROR(VLOOKUP(EI227,INPUT!$C$11:$L$281,3,0),"-")</f>
        <v>-</v>
      </c>
      <c r="EL227" s="383" t="str">
        <f>IFERROR(VLOOKUP(EI227,INPUT!$C$11:$L$281,4,0),"-")</f>
        <v>-</v>
      </c>
      <c r="EM227" s="308" t="str">
        <f>IFERROR(VLOOKUP(EI227,INPUT!$C$11:$L$281,5,0),"-")</f>
        <v>-</v>
      </c>
      <c r="EN227" s="308" t="str">
        <f>IFERROR(VLOOKUP(EI227,INPUT!$C$11:$L$281,6,0),"-")</f>
        <v>-</v>
      </c>
      <c r="EO227" s="308" t="str">
        <f>IFERROR(VLOOKUP(EI227,INPUT!$C$11:$L$281,7,0),"-")</f>
        <v>-</v>
      </c>
      <c r="EP227" s="308">
        <f>IFERROR(VLOOKUP(EI227,INPUT!$C$11:$L$281,8,0),"-")</f>
        <v>0</v>
      </c>
      <c r="EQ227" s="308" t="str">
        <f>IFERROR(VLOOKUP(EI227,INPUT!$C$11:$L$281,9,0),"-")</f>
        <v>-</v>
      </c>
      <c r="ER227" s="308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8">
        <f>IFERROR(VLOOKUP(EI228,INPUT!$C$11:$L$281,2,0),"-")</f>
        <v>2</v>
      </c>
      <c r="EK228" s="308" t="str">
        <f>IFERROR(VLOOKUP(EI228,INPUT!$C$11:$L$281,3,0),"-")</f>
        <v>-</v>
      </c>
      <c r="EL228" s="383" t="str">
        <f>IFERROR(VLOOKUP(EI228,INPUT!$C$11:$L$281,4,0),"-")</f>
        <v>-</v>
      </c>
      <c r="EM228" s="308" t="str">
        <f>IFERROR(VLOOKUP(EI228,INPUT!$C$11:$L$281,5,0),"-")</f>
        <v>-</v>
      </c>
      <c r="EN228" s="308" t="str">
        <f>IFERROR(VLOOKUP(EI228,INPUT!$C$11:$L$281,6,0),"-")</f>
        <v>-</v>
      </c>
      <c r="EO228" s="308" t="str">
        <f>IFERROR(VLOOKUP(EI228,INPUT!$C$11:$L$281,7,0),"-")</f>
        <v>-</v>
      </c>
      <c r="EP228" s="308">
        <f>IFERROR(VLOOKUP(EI228,INPUT!$C$11:$L$281,8,0),"-")</f>
        <v>0</v>
      </c>
      <c r="EQ228" s="308" t="str">
        <f>IFERROR(VLOOKUP(EI228,INPUT!$C$11:$L$281,9,0),"-")</f>
        <v>-</v>
      </c>
      <c r="ER228" s="308">
        <f t="shared" si="146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8">
        <f>IFERROR(VLOOKUP(EI229,INPUT!$C$11:$L$281,2,0),"-")</f>
        <v>3</v>
      </c>
      <c r="EK229" s="308" t="str">
        <f>IFERROR(VLOOKUP(EI229,INPUT!$C$11:$L$281,3,0),"-")</f>
        <v>-</v>
      </c>
      <c r="EL229" s="383" t="str">
        <f>IFERROR(VLOOKUP(EI229,INPUT!$C$11:$L$281,4,0),"-")</f>
        <v>-</v>
      </c>
      <c r="EM229" s="308" t="str">
        <f>IFERROR(VLOOKUP(EI229,INPUT!$C$11:$L$281,5,0),"-")</f>
        <v>-</v>
      </c>
      <c r="EN229" s="308" t="str">
        <f>IFERROR(VLOOKUP(EI229,INPUT!$C$11:$L$281,6,0),"-")</f>
        <v>-</v>
      </c>
      <c r="EO229" s="308" t="str">
        <f>IFERROR(VLOOKUP(EI229,INPUT!$C$11:$L$281,7,0),"-")</f>
        <v>-</v>
      </c>
      <c r="EP229" s="308">
        <f>IFERROR(VLOOKUP(EI229,INPUT!$C$11:$L$281,8,0),"-")</f>
        <v>0</v>
      </c>
      <c r="EQ229" s="308" t="str">
        <f>IFERROR(VLOOKUP(EI229,INPUT!$C$11:$L$281,9,0),"-")</f>
        <v>-</v>
      </c>
      <c r="ER229" s="308">
        <f t="shared" si="146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8">
        <f>IFERROR(VLOOKUP(EI230,INPUT!$C$11:$L$281,2,0),"-")</f>
        <v>4</v>
      </c>
      <c r="EK230" s="308" t="str">
        <f>IFERROR(VLOOKUP(EI230,INPUT!$C$11:$L$281,3,0),"-")</f>
        <v>-</v>
      </c>
      <c r="EL230" s="383" t="str">
        <f>IFERROR(VLOOKUP(EI230,INPUT!$C$11:$L$281,4,0),"-")</f>
        <v>-</v>
      </c>
      <c r="EM230" s="308" t="str">
        <f>IFERROR(VLOOKUP(EI230,INPUT!$C$11:$L$281,5,0),"-")</f>
        <v>-</v>
      </c>
      <c r="EN230" s="308" t="str">
        <f>IFERROR(VLOOKUP(EI230,INPUT!$C$11:$L$281,6,0),"-")</f>
        <v>-</v>
      </c>
      <c r="EO230" s="308" t="str">
        <f>IFERROR(VLOOKUP(EI230,INPUT!$C$11:$L$281,7,0),"-")</f>
        <v>-</v>
      </c>
      <c r="EP230" s="308">
        <f>IFERROR(VLOOKUP(EI230,INPUT!$C$11:$L$281,8,0),"-")</f>
        <v>0</v>
      </c>
      <c r="EQ230" s="308" t="str">
        <f>IFERROR(VLOOKUP(EI230,INPUT!$C$11:$L$281,9,0),"-")</f>
        <v>-</v>
      </c>
      <c r="ER230" s="308">
        <f t="shared" si="146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8">
        <f>IFERROR(VLOOKUP(EI231,INPUT!$C$11:$L$281,2,0),"-")</f>
        <v>5</v>
      </c>
      <c r="EK231" s="308" t="str">
        <f>IFERROR(VLOOKUP(EI231,INPUT!$C$11:$L$281,3,0),"-")</f>
        <v>-</v>
      </c>
      <c r="EL231" s="383" t="str">
        <f>IFERROR(VLOOKUP(EI231,INPUT!$C$11:$L$281,4,0),"-")</f>
        <v>-</v>
      </c>
      <c r="EM231" s="308" t="str">
        <f>IFERROR(VLOOKUP(EI231,INPUT!$C$11:$L$281,5,0),"-")</f>
        <v>-</v>
      </c>
      <c r="EN231" s="308" t="str">
        <f>IFERROR(VLOOKUP(EI231,INPUT!$C$11:$L$281,6,0),"-")</f>
        <v>-</v>
      </c>
      <c r="EO231" s="308" t="str">
        <f>IFERROR(VLOOKUP(EI231,INPUT!$C$11:$L$281,7,0),"-")</f>
        <v>-</v>
      </c>
      <c r="EP231" s="308">
        <f>IFERROR(VLOOKUP(EI231,INPUT!$C$11:$L$281,8,0),"-")</f>
        <v>0</v>
      </c>
      <c r="EQ231" s="308" t="str">
        <f>IFERROR(VLOOKUP(EI231,INPUT!$C$11:$L$281,9,0),"-")</f>
        <v>-</v>
      </c>
      <c r="ER231" s="308">
        <f t="shared" si="146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8">
        <f>IFERROR(VLOOKUP(EI232,INPUT!$C$11:$L$281,2,0),"-")</f>
        <v>6</v>
      </c>
      <c r="EK232" s="308" t="str">
        <f>IFERROR(VLOOKUP(EI232,INPUT!$C$11:$L$281,3,0),"-")</f>
        <v>-</v>
      </c>
      <c r="EL232" s="383" t="str">
        <f>IFERROR(VLOOKUP(EI232,INPUT!$C$11:$L$281,4,0),"-")</f>
        <v>-</v>
      </c>
      <c r="EM232" s="308" t="str">
        <f>IFERROR(VLOOKUP(EI232,INPUT!$C$11:$L$281,5,0),"-")</f>
        <v>-</v>
      </c>
      <c r="EN232" s="308" t="str">
        <f>IFERROR(VLOOKUP(EI232,INPUT!$C$11:$L$281,6,0),"-")</f>
        <v>-</v>
      </c>
      <c r="EO232" s="308" t="str">
        <f>IFERROR(VLOOKUP(EI232,INPUT!$C$11:$L$281,7,0),"-")</f>
        <v>-</v>
      </c>
      <c r="EP232" s="308">
        <f>IFERROR(VLOOKUP(EI232,INPUT!$C$11:$L$281,8,0),"-")</f>
        <v>0</v>
      </c>
      <c r="EQ232" s="308" t="str">
        <f>IFERROR(VLOOKUP(EI232,INPUT!$C$11:$L$281,9,0),"-")</f>
        <v>-</v>
      </c>
      <c r="ER232" s="308">
        <f t="shared" si="146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8">
        <f>IFERROR(VLOOKUP(EI233,INPUT!$C$11:$L$281,2,0),"-")</f>
        <v>7</v>
      </c>
      <c r="EK233" s="308" t="str">
        <f>IFERROR(VLOOKUP(EI233,INPUT!$C$11:$L$281,3,0),"-")</f>
        <v>-</v>
      </c>
      <c r="EL233" s="383" t="str">
        <f>IFERROR(VLOOKUP(EI233,INPUT!$C$11:$L$281,4,0),"-")</f>
        <v>-</v>
      </c>
      <c r="EM233" s="308" t="str">
        <f>IFERROR(VLOOKUP(EI233,INPUT!$C$11:$L$281,5,0),"-")</f>
        <v>-</v>
      </c>
      <c r="EN233" s="308" t="str">
        <f>IFERROR(VLOOKUP(EI233,INPUT!$C$11:$L$281,6,0),"-")</f>
        <v>-</v>
      </c>
      <c r="EO233" s="308" t="str">
        <f>IFERROR(VLOOKUP(EI233,INPUT!$C$11:$L$281,7,0),"-")</f>
        <v>-</v>
      </c>
      <c r="EP233" s="308">
        <f>IFERROR(VLOOKUP(EI233,INPUT!$C$11:$L$281,8,0),"-")</f>
        <v>0</v>
      </c>
      <c r="EQ233" s="308" t="str">
        <f>IFERROR(VLOOKUP(EI233,INPUT!$C$11:$L$281,9,0),"-")</f>
        <v>-</v>
      </c>
      <c r="ER233" s="308">
        <f t="shared" si="146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8">
        <f>IFERROR(VLOOKUP(EI234,INPUT!$C$11:$L$281,2,0),"-")</f>
        <v>8</v>
      </c>
      <c r="EK234" s="308" t="str">
        <f>IFERROR(VLOOKUP(EI234,INPUT!$C$11:$L$281,3,0),"-")</f>
        <v>-</v>
      </c>
      <c r="EL234" s="383" t="str">
        <f>IFERROR(VLOOKUP(EI234,INPUT!$C$11:$L$281,4,0),"-")</f>
        <v>-</v>
      </c>
      <c r="EM234" s="308" t="str">
        <f>IFERROR(VLOOKUP(EI234,INPUT!$C$11:$L$281,5,0),"-")</f>
        <v>-</v>
      </c>
      <c r="EN234" s="308" t="str">
        <f>IFERROR(VLOOKUP(EI234,INPUT!$C$11:$L$281,6,0),"-")</f>
        <v>-</v>
      </c>
      <c r="EO234" s="308" t="str">
        <f>IFERROR(VLOOKUP(EI234,INPUT!$C$11:$L$281,7,0),"-")</f>
        <v>-</v>
      </c>
      <c r="EP234" s="308">
        <f>IFERROR(VLOOKUP(EI234,INPUT!$C$11:$L$281,8,0),"-")</f>
        <v>0</v>
      </c>
      <c r="EQ234" s="308" t="str">
        <f>IFERROR(VLOOKUP(EI234,INPUT!$C$11:$L$281,9,0),"-")</f>
        <v>-</v>
      </c>
      <c r="ER234" s="308">
        <f t="shared" si="146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8">
        <f>IFERROR(VLOOKUP(EI235,INPUT!$C$11:$L$281,2,0),"-")</f>
        <v>9</v>
      </c>
      <c r="EK235" s="308" t="str">
        <f>IFERROR(VLOOKUP(EI235,INPUT!$C$11:$L$281,3,0),"-")</f>
        <v>-</v>
      </c>
      <c r="EL235" s="383" t="str">
        <f>IFERROR(VLOOKUP(EI235,INPUT!$C$11:$L$281,4,0),"-")</f>
        <v>-</v>
      </c>
      <c r="EM235" s="308" t="str">
        <f>IFERROR(VLOOKUP(EI235,INPUT!$C$11:$L$281,5,0),"-")</f>
        <v>-</v>
      </c>
      <c r="EN235" s="308" t="str">
        <f>IFERROR(VLOOKUP(EI235,INPUT!$C$11:$L$281,6,0),"-")</f>
        <v>-</v>
      </c>
      <c r="EO235" s="308" t="str">
        <f>IFERROR(VLOOKUP(EI235,INPUT!$C$11:$L$281,7,0),"-")</f>
        <v>-</v>
      </c>
      <c r="EP235" s="308">
        <f>IFERROR(VLOOKUP(EI235,INPUT!$C$11:$L$281,8,0),"-")</f>
        <v>0</v>
      </c>
      <c r="EQ235" s="308" t="str">
        <f>IFERROR(VLOOKUP(EI235,INPUT!$C$11:$L$281,9,0),"-")</f>
        <v>-</v>
      </c>
      <c r="ER235" s="308">
        <f t="shared" si="146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8">
        <f>IFERROR(VLOOKUP(EI236,INPUT!$C$11:$L$281,2,0),"-")</f>
        <v>10</v>
      </c>
      <c r="EK236" s="308" t="str">
        <f>IFERROR(VLOOKUP(EI236,INPUT!$C$11:$L$281,3,0),"-")</f>
        <v>-</v>
      </c>
      <c r="EL236" s="383" t="str">
        <f>IFERROR(VLOOKUP(EI236,INPUT!$C$11:$L$281,4,0),"-")</f>
        <v>-</v>
      </c>
      <c r="EM236" s="308" t="str">
        <f>IFERROR(VLOOKUP(EI236,INPUT!$C$11:$L$281,5,0),"-")</f>
        <v>-</v>
      </c>
      <c r="EN236" s="308" t="str">
        <f>IFERROR(VLOOKUP(EI236,INPUT!$C$11:$L$281,6,0),"-")</f>
        <v>-</v>
      </c>
      <c r="EO236" s="308" t="str">
        <f>IFERROR(VLOOKUP(EI236,INPUT!$C$11:$L$281,7,0),"-")</f>
        <v>-</v>
      </c>
      <c r="EP236" s="308">
        <f>IFERROR(VLOOKUP(EI236,INPUT!$C$11:$L$281,8,0),"-")</f>
        <v>0</v>
      </c>
      <c r="EQ236" s="308" t="str">
        <f>IFERROR(VLOOKUP(EI236,INPUT!$C$11:$L$281,9,0),"-")</f>
        <v>-</v>
      </c>
      <c r="ER236" s="308">
        <f t="shared" si="146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8">
        <f>IFERROR(VLOOKUP(EI237,INPUT!$C$11:$L$281,2,0),"-")</f>
        <v>11</v>
      </c>
      <c r="EK237" s="308" t="str">
        <f>IFERROR(VLOOKUP(EI237,INPUT!$C$11:$L$281,3,0),"-")</f>
        <v>-</v>
      </c>
      <c r="EL237" s="383" t="str">
        <f>IFERROR(VLOOKUP(EI237,INPUT!$C$11:$L$281,4,0),"-")</f>
        <v>-</v>
      </c>
      <c r="EM237" s="308" t="str">
        <f>IFERROR(VLOOKUP(EI237,INPUT!$C$11:$L$281,5,0),"-")</f>
        <v>-</v>
      </c>
      <c r="EN237" s="308" t="str">
        <f>IFERROR(VLOOKUP(EI237,INPUT!$C$11:$L$281,6,0),"-")</f>
        <v>-</v>
      </c>
      <c r="EO237" s="308" t="str">
        <f>IFERROR(VLOOKUP(EI237,INPUT!$C$11:$L$281,7,0),"-")</f>
        <v>-</v>
      </c>
      <c r="EP237" s="308">
        <f>IFERROR(VLOOKUP(EI237,INPUT!$C$11:$L$281,8,0),"-")</f>
        <v>0</v>
      </c>
      <c r="EQ237" s="308" t="str">
        <f>IFERROR(VLOOKUP(EI237,INPUT!$C$11:$L$281,9,0),"-")</f>
        <v>-</v>
      </c>
      <c r="ER237" s="308">
        <f t="shared" si="146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8">
        <f>IFERROR(VLOOKUP(EI238,INPUT!$C$11:$L$281,2,0),"-")</f>
        <v>12</v>
      </c>
      <c r="EK238" s="308" t="str">
        <f>IFERROR(VLOOKUP(EI238,INPUT!$C$11:$L$281,3,0),"-")</f>
        <v>-</v>
      </c>
      <c r="EL238" s="383" t="str">
        <f>IFERROR(VLOOKUP(EI238,INPUT!$C$11:$L$281,4,0),"-")</f>
        <v>-</v>
      </c>
      <c r="EM238" s="308" t="str">
        <f>IFERROR(VLOOKUP(EI238,INPUT!$C$11:$L$281,5,0),"-")</f>
        <v>-</v>
      </c>
      <c r="EN238" s="308" t="str">
        <f>IFERROR(VLOOKUP(EI238,INPUT!$C$11:$L$281,6,0),"-")</f>
        <v>-</v>
      </c>
      <c r="EO238" s="308" t="str">
        <f>IFERROR(VLOOKUP(EI238,INPUT!$C$11:$L$281,7,0),"-")</f>
        <v>-</v>
      </c>
      <c r="EP238" s="308">
        <f>IFERROR(VLOOKUP(EI238,INPUT!$C$11:$L$281,8,0),"-")</f>
        <v>0</v>
      </c>
      <c r="EQ238" s="308" t="str">
        <f>IFERROR(VLOOKUP(EI238,INPUT!$C$11:$L$281,9,0),"-")</f>
        <v>-</v>
      </c>
      <c r="ER238" s="308">
        <f t="shared" si="146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8">
        <f>IFERROR(VLOOKUP(EI239,INPUT!$C$11:$L$281,2,0),"-")</f>
        <v>13</v>
      </c>
      <c r="EK239" s="308" t="str">
        <f>IFERROR(VLOOKUP(EI239,INPUT!$C$11:$L$281,3,0),"-")</f>
        <v>-</v>
      </c>
      <c r="EL239" s="383" t="str">
        <f>IFERROR(VLOOKUP(EI239,INPUT!$C$11:$L$281,4,0),"-")</f>
        <v>-</v>
      </c>
      <c r="EM239" s="308" t="str">
        <f>IFERROR(VLOOKUP(EI239,INPUT!$C$11:$L$281,5,0),"-")</f>
        <v>-</v>
      </c>
      <c r="EN239" s="308" t="str">
        <f>IFERROR(VLOOKUP(EI239,INPUT!$C$11:$L$281,6,0),"-")</f>
        <v>-</v>
      </c>
      <c r="EO239" s="308" t="str">
        <f>IFERROR(VLOOKUP(EI239,INPUT!$C$11:$L$281,7,0),"-")</f>
        <v>-</v>
      </c>
      <c r="EP239" s="308">
        <f>IFERROR(VLOOKUP(EI239,INPUT!$C$11:$L$281,8,0),"-")</f>
        <v>0</v>
      </c>
      <c r="EQ239" s="308" t="str">
        <f>IFERROR(VLOOKUP(EI239,INPUT!$C$11:$L$281,9,0),"-")</f>
        <v>-</v>
      </c>
      <c r="ER239" s="308">
        <f t="shared" si="146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8">
        <f>IFERROR(VLOOKUP(EI240,INPUT!$C$11:$L$281,2,0),"-")</f>
        <v>14</v>
      </c>
      <c r="EK240" s="308" t="str">
        <f>IFERROR(VLOOKUP(EI240,INPUT!$C$11:$L$281,3,0),"-")</f>
        <v>-</v>
      </c>
      <c r="EL240" s="383" t="str">
        <f>IFERROR(VLOOKUP(EI240,INPUT!$C$11:$L$281,4,0),"-")</f>
        <v>-</v>
      </c>
      <c r="EM240" s="308" t="str">
        <f>IFERROR(VLOOKUP(EI240,INPUT!$C$11:$L$281,5,0),"-")</f>
        <v>-</v>
      </c>
      <c r="EN240" s="308" t="str">
        <f>IFERROR(VLOOKUP(EI240,INPUT!$C$11:$L$281,6,0),"-")</f>
        <v>-</v>
      </c>
      <c r="EO240" s="308" t="str">
        <f>IFERROR(VLOOKUP(EI240,INPUT!$C$11:$L$281,7,0),"-")</f>
        <v>-</v>
      </c>
      <c r="EP240" s="308">
        <f>IFERROR(VLOOKUP(EI240,INPUT!$C$11:$L$281,8,0),"-")</f>
        <v>0</v>
      </c>
      <c r="EQ240" s="308" t="str">
        <f>IFERROR(VLOOKUP(EI240,INPUT!$C$11:$L$281,9,0),"-")</f>
        <v>-</v>
      </c>
      <c r="ER240" s="308">
        <f t="shared" si="146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8">
        <f>IFERROR(VLOOKUP(EI241,INPUT!$C$11:$L$281,2,0),"-")</f>
        <v>15</v>
      </c>
      <c r="EK241" s="308" t="str">
        <f>IFERROR(VLOOKUP(EI241,INPUT!$C$11:$L$281,3,0),"-")</f>
        <v>-</v>
      </c>
      <c r="EL241" s="383" t="str">
        <f>IFERROR(VLOOKUP(EI241,INPUT!$C$11:$L$281,4,0),"-")</f>
        <v>-</v>
      </c>
      <c r="EM241" s="308" t="str">
        <f>IFERROR(VLOOKUP(EI241,INPUT!$C$11:$L$281,5,0),"-")</f>
        <v>-</v>
      </c>
      <c r="EN241" s="308" t="str">
        <f>IFERROR(VLOOKUP(EI241,INPUT!$C$11:$L$281,6,0),"-")</f>
        <v>-</v>
      </c>
      <c r="EO241" s="308" t="str">
        <f>IFERROR(VLOOKUP(EI241,INPUT!$C$11:$L$281,7,0),"-")</f>
        <v>-</v>
      </c>
      <c r="EP241" s="308">
        <f>IFERROR(VLOOKUP(EI241,INPUT!$C$11:$L$281,8,0),"-")</f>
        <v>0</v>
      </c>
      <c r="EQ241" s="308" t="str">
        <f>IFERROR(VLOOKUP(EI241,INPUT!$C$11:$L$281,9,0),"-")</f>
        <v>-</v>
      </c>
      <c r="ER241" s="308">
        <f t="shared" si="146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8">
        <f>IFERROR(VLOOKUP(EI242,INPUT!$C$11:$L$281,2,0),"-")</f>
        <v>1</v>
      </c>
      <c r="EK242" s="308" t="str">
        <f>IFERROR(VLOOKUP(EI242,INPUT!$C$11:$L$281,3,0),"-")</f>
        <v>-</v>
      </c>
      <c r="EL242" s="383" t="str">
        <f>IFERROR(VLOOKUP(EI242,INPUT!$C$11:$L$281,4,0),"-")</f>
        <v>-</v>
      </c>
      <c r="EM242" s="308" t="str">
        <f>IFERROR(VLOOKUP(EI242,INPUT!$C$11:$L$281,5,0),"-")</f>
        <v>-</v>
      </c>
      <c r="EN242" s="308" t="str">
        <f>IFERROR(VLOOKUP(EI242,INPUT!$C$11:$L$281,6,0),"-")</f>
        <v>-</v>
      </c>
      <c r="EO242" s="308" t="str">
        <f>IFERROR(VLOOKUP(EI242,INPUT!$C$11:$L$281,7,0),"-")</f>
        <v>-</v>
      </c>
      <c r="EP242" s="308">
        <f>IFERROR(VLOOKUP(EI242,INPUT!$C$11:$L$281,8,0),"-")</f>
        <v>0</v>
      </c>
      <c r="EQ242" s="308" t="str">
        <f>IFERROR(VLOOKUP(EI242,INPUT!$C$11:$L$281,9,0),"-")</f>
        <v>-</v>
      </c>
      <c r="ER242" s="308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8">
        <f>IFERROR(VLOOKUP(EI243,INPUT!$C$11:$L$281,2,0),"-")</f>
        <v>2</v>
      </c>
      <c r="EK243" s="308" t="str">
        <f>IFERROR(VLOOKUP(EI243,INPUT!$C$11:$L$281,3,0),"-")</f>
        <v>-</v>
      </c>
      <c r="EL243" s="383" t="str">
        <f>IFERROR(VLOOKUP(EI243,INPUT!$C$11:$L$281,4,0),"-")</f>
        <v>-</v>
      </c>
      <c r="EM243" s="308" t="str">
        <f>IFERROR(VLOOKUP(EI243,INPUT!$C$11:$L$281,5,0),"-")</f>
        <v>-</v>
      </c>
      <c r="EN243" s="308" t="str">
        <f>IFERROR(VLOOKUP(EI243,INPUT!$C$11:$L$281,6,0),"-")</f>
        <v>-</v>
      </c>
      <c r="EO243" s="308" t="str">
        <f>IFERROR(VLOOKUP(EI243,INPUT!$C$11:$L$281,7,0),"-")</f>
        <v>-</v>
      </c>
      <c r="EP243" s="308">
        <f>IFERROR(VLOOKUP(EI243,INPUT!$C$11:$L$281,8,0),"-")</f>
        <v>0</v>
      </c>
      <c r="EQ243" s="308" t="str">
        <f>IFERROR(VLOOKUP(EI243,INPUT!$C$11:$L$281,9,0),"-")</f>
        <v>-</v>
      </c>
      <c r="ER243" s="308">
        <f t="shared" si="146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8">
        <f>IFERROR(VLOOKUP(EI244,INPUT!$C$11:$L$281,2,0),"-")</f>
        <v>3</v>
      </c>
      <c r="EK244" s="308" t="str">
        <f>IFERROR(VLOOKUP(EI244,INPUT!$C$11:$L$281,3,0),"-")</f>
        <v>-</v>
      </c>
      <c r="EL244" s="383" t="str">
        <f>IFERROR(VLOOKUP(EI244,INPUT!$C$11:$L$281,4,0),"-")</f>
        <v>-</v>
      </c>
      <c r="EM244" s="308" t="str">
        <f>IFERROR(VLOOKUP(EI244,INPUT!$C$11:$L$281,5,0),"-")</f>
        <v>-</v>
      </c>
      <c r="EN244" s="308" t="str">
        <f>IFERROR(VLOOKUP(EI244,INPUT!$C$11:$L$281,6,0),"-")</f>
        <v>-</v>
      </c>
      <c r="EO244" s="308" t="str">
        <f>IFERROR(VLOOKUP(EI244,INPUT!$C$11:$L$281,7,0),"-")</f>
        <v>-</v>
      </c>
      <c r="EP244" s="308">
        <f>IFERROR(VLOOKUP(EI244,INPUT!$C$11:$L$281,8,0),"-")</f>
        <v>0</v>
      </c>
      <c r="EQ244" s="308" t="str">
        <f>IFERROR(VLOOKUP(EI244,INPUT!$C$11:$L$281,9,0),"-")</f>
        <v>-</v>
      </c>
      <c r="ER244" s="308">
        <f t="shared" si="146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8">
        <f>IFERROR(VLOOKUP(EI245,INPUT!$C$11:$L$281,2,0),"-")</f>
        <v>4</v>
      </c>
      <c r="EK245" s="308" t="str">
        <f>IFERROR(VLOOKUP(EI245,INPUT!$C$11:$L$281,3,0),"-")</f>
        <v>-</v>
      </c>
      <c r="EL245" s="383" t="str">
        <f>IFERROR(VLOOKUP(EI245,INPUT!$C$11:$L$281,4,0),"-")</f>
        <v>-</v>
      </c>
      <c r="EM245" s="308" t="str">
        <f>IFERROR(VLOOKUP(EI245,INPUT!$C$11:$L$281,5,0),"-")</f>
        <v>-</v>
      </c>
      <c r="EN245" s="308" t="str">
        <f>IFERROR(VLOOKUP(EI245,INPUT!$C$11:$L$281,6,0),"-")</f>
        <v>-</v>
      </c>
      <c r="EO245" s="308" t="str">
        <f>IFERROR(VLOOKUP(EI245,INPUT!$C$11:$L$281,7,0),"-")</f>
        <v>-</v>
      </c>
      <c r="EP245" s="308">
        <f>IFERROR(VLOOKUP(EI245,INPUT!$C$11:$L$281,8,0),"-")</f>
        <v>0</v>
      </c>
      <c r="EQ245" s="308" t="str">
        <f>IFERROR(VLOOKUP(EI245,INPUT!$C$11:$L$281,9,0),"-")</f>
        <v>-</v>
      </c>
      <c r="ER245" s="308">
        <f t="shared" si="146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8">
        <f>IFERROR(VLOOKUP(EI246,INPUT!$C$11:$L$281,2,0),"-")</f>
        <v>5</v>
      </c>
      <c r="EK246" s="308" t="str">
        <f>IFERROR(VLOOKUP(EI246,INPUT!$C$11:$L$281,3,0),"-")</f>
        <v>-</v>
      </c>
      <c r="EL246" s="383" t="str">
        <f>IFERROR(VLOOKUP(EI246,INPUT!$C$11:$L$281,4,0),"-")</f>
        <v>-</v>
      </c>
      <c r="EM246" s="308" t="str">
        <f>IFERROR(VLOOKUP(EI246,INPUT!$C$11:$L$281,5,0),"-")</f>
        <v>-</v>
      </c>
      <c r="EN246" s="308" t="str">
        <f>IFERROR(VLOOKUP(EI246,INPUT!$C$11:$L$281,6,0),"-")</f>
        <v>-</v>
      </c>
      <c r="EO246" s="308" t="str">
        <f>IFERROR(VLOOKUP(EI246,INPUT!$C$11:$L$281,7,0),"-")</f>
        <v>-</v>
      </c>
      <c r="EP246" s="308">
        <f>IFERROR(VLOOKUP(EI246,INPUT!$C$11:$L$281,8,0),"-")</f>
        <v>0</v>
      </c>
      <c r="EQ246" s="308" t="str">
        <f>IFERROR(VLOOKUP(EI246,INPUT!$C$11:$L$281,9,0),"-")</f>
        <v>-</v>
      </c>
      <c r="ER246" s="308">
        <f t="shared" si="146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8">
        <f>IFERROR(VLOOKUP(EI247,INPUT!$C$11:$L$281,2,0),"-")</f>
        <v>6</v>
      </c>
      <c r="EK247" s="308" t="str">
        <f>IFERROR(VLOOKUP(EI247,INPUT!$C$11:$L$281,3,0),"-")</f>
        <v>-</v>
      </c>
      <c r="EL247" s="383" t="str">
        <f>IFERROR(VLOOKUP(EI247,INPUT!$C$11:$L$281,4,0),"-")</f>
        <v>-</v>
      </c>
      <c r="EM247" s="308" t="str">
        <f>IFERROR(VLOOKUP(EI247,INPUT!$C$11:$L$281,5,0),"-")</f>
        <v>-</v>
      </c>
      <c r="EN247" s="308" t="str">
        <f>IFERROR(VLOOKUP(EI247,INPUT!$C$11:$L$281,6,0),"-")</f>
        <v>-</v>
      </c>
      <c r="EO247" s="308" t="str">
        <f>IFERROR(VLOOKUP(EI247,INPUT!$C$11:$L$281,7,0),"-")</f>
        <v>-</v>
      </c>
      <c r="EP247" s="308">
        <f>IFERROR(VLOOKUP(EI247,INPUT!$C$11:$L$281,8,0),"-")</f>
        <v>0</v>
      </c>
      <c r="EQ247" s="308" t="str">
        <f>IFERROR(VLOOKUP(EI247,INPUT!$C$11:$L$281,9,0),"-")</f>
        <v>-</v>
      </c>
      <c r="ER247" s="308">
        <f t="shared" si="146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8">
        <f>IFERROR(VLOOKUP(EI248,INPUT!$C$11:$L$281,2,0),"-")</f>
        <v>7</v>
      </c>
      <c r="EK248" s="308" t="str">
        <f>IFERROR(VLOOKUP(EI248,INPUT!$C$11:$L$281,3,0),"-")</f>
        <v>-</v>
      </c>
      <c r="EL248" s="383" t="str">
        <f>IFERROR(VLOOKUP(EI248,INPUT!$C$11:$L$281,4,0),"-")</f>
        <v>-</v>
      </c>
      <c r="EM248" s="308" t="str">
        <f>IFERROR(VLOOKUP(EI248,INPUT!$C$11:$L$281,5,0),"-")</f>
        <v>-</v>
      </c>
      <c r="EN248" s="308" t="str">
        <f>IFERROR(VLOOKUP(EI248,INPUT!$C$11:$L$281,6,0),"-")</f>
        <v>-</v>
      </c>
      <c r="EO248" s="308" t="str">
        <f>IFERROR(VLOOKUP(EI248,INPUT!$C$11:$L$281,7,0),"-")</f>
        <v>-</v>
      </c>
      <c r="EP248" s="308">
        <f>IFERROR(VLOOKUP(EI248,INPUT!$C$11:$L$281,8,0),"-")</f>
        <v>0</v>
      </c>
      <c r="EQ248" s="308" t="str">
        <f>IFERROR(VLOOKUP(EI248,INPUT!$C$11:$L$281,9,0),"-")</f>
        <v>-</v>
      </c>
      <c r="ER248" s="308">
        <f t="shared" si="146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8">
        <f>IFERROR(VLOOKUP(EI249,INPUT!$C$11:$L$281,2,0),"-")</f>
        <v>8</v>
      </c>
      <c r="EK249" s="308" t="str">
        <f>IFERROR(VLOOKUP(EI249,INPUT!$C$11:$L$281,3,0),"-")</f>
        <v>-</v>
      </c>
      <c r="EL249" s="383" t="str">
        <f>IFERROR(VLOOKUP(EI249,INPUT!$C$11:$L$281,4,0),"-")</f>
        <v>-</v>
      </c>
      <c r="EM249" s="308" t="str">
        <f>IFERROR(VLOOKUP(EI249,INPUT!$C$11:$L$281,5,0),"-")</f>
        <v>-</v>
      </c>
      <c r="EN249" s="308" t="str">
        <f>IFERROR(VLOOKUP(EI249,INPUT!$C$11:$L$281,6,0),"-")</f>
        <v>-</v>
      </c>
      <c r="EO249" s="308" t="str">
        <f>IFERROR(VLOOKUP(EI249,INPUT!$C$11:$L$281,7,0),"-")</f>
        <v>-</v>
      </c>
      <c r="EP249" s="308">
        <f>IFERROR(VLOOKUP(EI249,INPUT!$C$11:$L$281,8,0),"-")</f>
        <v>0</v>
      </c>
      <c r="EQ249" s="308" t="str">
        <f>IFERROR(VLOOKUP(EI249,INPUT!$C$11:$L$281,9,0),"-")</f>
        <v>-</v>
      </c>
      <c r="ER249" s="308">
        <f t="shared" si="146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8">
        <f>IFERROR(VLOOKUP(EI250,INPUT!$C$11:$L$281,2,0),"-")</f>
        <v>9</v>
      </c>
      <c r="EK250" s="308" t="str">
        <f>IFERROR(VLOOKUP(EI250,INPUT!$C$11:$L$281,3,0),"-")</f>
        <v>-</v>
      </c>
      <c r="EL250" s="383" t="str">
        <f>IFERROR(VLOOKUP(EI250,INPUT!$C$11:$L$281,4,0),"-")</f>
        <v>-</v>
      </c>
      <c r="EM250" s="308" t="str">
        <f>IFERROR(VLOOKUP(EI250,INPUT!$C$11:$L$281,5,0),"-")</f>
        <v>-</v>
      </c>
      <c r="EN250" s="308" t="str">
        <f>IFERROR(VLOOKUP(EI250,INPUT!$C$11:$L$281,6,0),"-")</f>
        <v>-</v>
      </c>
      <c r="EO250" s="308" t="str">
        <f>IFERROR(VLOOKUP(EI250,INPUT!$C$11:$L$281,7,0),"-")</f>
        <v>-</v>
      </c>
      <c r="EP250" s="308">
        <f>IFERROR(VLOOKUP(EI250,INPUT!$C$11:$L$281,8,0),"-")</f>
        <v>0</v>
      </c>
      <c r="EQ250" s="308" t="str">
        <f>IFERROR(VLOOKUP(EI250,INPUT!$C$11:$L$281,9,0),"-")</f>
        <v>-</v>
      </c>
      <c r="ER250" s="308">
        <f t="shared" si="146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8">
        <f>IFERROR(VLOOKUP(EI251,INPUT!$C$11:$L$281,2,0),"-")</f>
        <v>10</v>
      </c>
      <c r="EK251" s="308" t="str">
        <f>IFERROR(VLOOKUP(EI251,INPUT!$C$11:$L$281,3,0),"-")</f>
        <v>-</v>
      </c>
      <c r="EL251" s="383" t="str">
        <f>IFERROR(VLOOKUP(EI251,INPUT!$C$11:$L$281,4,0),"-")</f>
        <v>-</v>
      </c>
      <c r="EM251" s="308" t="str">
        <f>IFERROR(VLOOKUP(EI251,INPUT!$C$11:$L$281,5,0),"-")</f>
        <v>-</v>
      </c>
      <c r="EN251" s="308" t="str">
        <f>IFERROR(VLOOKUP(EI251,INPUT!$C$11:$L$281,6,0),"-")</f>
        <v>-</v>
      </c>
      <c r="EO251" s="308" t="str">
        <f>IFERROR(VLOOKUP(EI251,INPUT!$C$11:$L$281,7,0),"-")</f>
        <v>-</v>
      </c>
      <c r="EP251" s="308">
        <f>IFERROR(VLOOKUP(EI251,INPUT!$C$11:$L$281,8,0),"-")</f>
        <v>0</v>
      </c>
      <c r="EQ251" s="308" t="str">
        <f>IFERROR(VLOOKUP(EI251,INPUT!$C$11:$L$281,9,0),"-")</f>
        <v>-</v>
      </c>
      <c r="ER251" s="308">
        <f t="shared" si="146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8">
        <f>IFERROR(VLOOKUP(EI252,INPUT!$C$11:$L$281,2,0),"-")</f>
        <v>11</v>
      </c>
      <c r="EK252" s="308" t="str">
        <f>IFERROR(VLOOKUP(EI252,INPUT!$C$11:$L$281,3,0),"-")</f>
        <v>-</v>
      </c>
      <c r="EL252" s="383" t="str">
        <f>IFERROR(VLOOKUP(EI252,INPUT!$C$11:$L$281,4,0),"-")</f>
        <v>-</v>
      </c>
      <c r="EM252" s="308" t="str">
        <f>IFERROR(VLOOKUP(EI252,INPUT!$C$11:$L$281,5,0),"-")</f>
        <v>-</v>
      </c>
      <c r="EN252" s="308" t="str">
        <f>IFERROR(VLOOKUP(EI252,INPUT!$C$11:$L$281,6,0),"-")</f>
        <v>-</v>
      </c>
      <c r="EO252" s="308" t="str">
        <f>IFERROR(VLOOKUP(EI252,INPUT!$C$11:$L$281,7,0),"-")</f>
        <v>-</v>
      </c>
      <c r="EP252" s="308">
        <f>IFERROR(VLOOKUP(EI252,INPUT!$C$11:$L$281,8,0),"-")</f>
        <v>0</v>
      </c>
      <c r="EQ252" s="308" t="str">
        <f>IFERROR(VLOOKUP(EI252,INPUT!$C$11:$L$281,9,0),"-")</f>
        <v>-</v>
      </c>
      <c r="ER252" s="308">
        <f t="shared" si="146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8">
        <f>IFERROR(VLOOKUP(EI253,INPUT!$C$11:$L$281,2,0),"-")</f>
        <v>12</v>
      </c>
      <c r="EK253" s="308" t="str">
        <f>IFERROR(VLOOKUP(EI253,INPUT!$C$11:$L$281,3,0),"-")</f>
        <v>-</v>
      </c>
      <c r="EL253" s="383" t="str">
        <f>IFERROR(VLOOKUP(EI253,INPUT!$C$11:$L$281,4,0),"-")</f>
        <v>-</v>
      </c>
      <c r="EM253" s="308" t="str">
        <f>IFERROR(VLOOKUP(EI253,INPUT!$C$11:$L$281,5,0),"-")</f>
        <v>-</v>
      </c>
      <c r="EN253" s="308" t="str">
        <f>IFERROR(VLOOKUP(EI253,INPUT!$C$11:$L$281,6,0),"-")</f>
        <v>-</v>
      </c>
      <c r="EO253" s="308" t="str">
        <f>IFERROR(VLOOKUP(EI253,INPUT!$C$11:$L$281,7,0),"-")</f>
        <v>-</v>
      </c>
      <c r="EP253" s="308">
        <f>IFERROR(VLOOKUP(EI253,INPUT!$C$11:$L$281,8,0),"-")</f>
        <v>0</v>
      </c>
      <c r="EQ253" s="308" t="str">
        <f>IFERROR(VLOOKUP(EI253,INPUT!$C$11:$L$281,9,0),"-")</f>
        <v>-</v>
      </c>
      <c r="ER253" s="308">
        <f t="shared" si="146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8">
        <f>IFERROR(VLOOKUP(EI254,INPUT!$C$11:$L$281,2,0),"-")</f>
        <v>13</v>
      </c>
      <c r="EK254" s="308" t="str">
        <f>IFERROR(VLOOKUP(EI254,INPUT!$C$11:$L$281,3,0),"-")</f>
        <v>-</v>
      </c>
      <c r="EL254" s="383" t="str">
        <f>IFERROR(VLOOKUP(EI254,INPUT!$C$11:$L$281,4,0),"-")</f>
        <v>-</v>
      </c>
      <c r="EM254" s="308" t="str">
        <f>IFERROR(VLOOKUP(EI254,INPUT!$C$11:$L$281,5,0),"-")</f>
        <v>-</v>
      </c>
      <c r="EN254" s="308" t="str">
        <f>IFERROR(VLOOKUP(EI254,INPUT!$C$11:$L$281,6,0),"-")</f>
        <v>-</v>
      </c>
      <c r="EO254" s="308" t="str">
        <f>IFERROR(VLOOKUP(EI254,INPUT!$C$11:$L$281,7,0),"-")</f>
        <v>-</v>
      </c>
      <c r="EP254" s="308">
        <f>IFERROR(VLOOKUP(EI254,INPUT!$C$11:$L$281,8,0),"-")</f>
        <v>0</v>
      </c>
      <c r="EQ254" s="308" t="str">
        <f>IFERROR(VLOOKUP(EI254,INPUT!$C$11:$L$281,9,0),"-")</f>
        <v>-</v>
      </c>
      <c r="ER254" s="308">
        <f t="shared" si="146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8">
        <f>IFERROR(VLOOKUP(EI255,INPUT!$C$11:$L$281,2,0),"-")</f>
        <v>14</v>
      </c>
      <c r="EK255" s="308" t="str">
        <f>IFERROR(VLOOKUP(EI255,INPUT!$C$11:$L$281,3,0),"-")</f>
        <v>-</v>
      </c>
      <c r="EL255" s="383" t="str">
        <f>IFERROR(VLOOKUP(EI255,INPUT!$C$11:$L$281,4,0),"-")</f>
        <v>-</v>
      </c>
      <c r="EM255" s="308" t="str">
        <f>IFERROR(VLOOKUP(EI255,INPUT!$C$11:$L$281,5,0),"-")</f>
        <v>-</v>
      </c>
      <c r="EN255" s="308" t="str">
        <f>IFERROR(VLOOKUP(EI255,INPUT!$C$11:$L$281,6,0),"-")</f>
        <v>-</v>
      </c>
      <c r="EO255" s="308" t="str">
        <f>IFERROR(VLOOKUP(EI255,INPUT!$C$11:$L$281,7,0),"-")</f>
        <v>-</v>
      </c>
      <c r="EP255" s="308">
        <f>IFERROR(VLOOKUP(EI255,INPUT!$C$11:$L$281,8,0),"-")</f>
        <v>0</v>
      </c>
      <c r="EQ255" s="308" t="str">
        <f>IFERROR(VLOOKUP(EI255,INPUT!$C$11:$L$281,9,0),"-")</f>
        <v>-</v>
      </c>
      <c r="ER255" s="308">
        <f t="shared" si="146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8">
        <f>IFERROR(VLOOKUP(EI256,INPUT!$C$11:$L$281,2,0),"-")</f>
        <v>15</v>
      </c>
      <c r="EK256" s="308" t="str">
        <f>IFERROR(VLOOKUP(EI256,INPUT!$C$11:$L$281,3,0),"-")</f>
        <v>-</v>
      </c>
      <c r="EL256" s="383" t="str">
        <f>IFERROR(VLOOKUP(EI256,INPUT!$C$11:$L$281,4,0),"-")</f>
        <v>-</v>
      </c>
      <c r="EM256" s="308" t="str">
        <f>IFERROR(VLOOKUP(EI256,INPUT!$C$11:$L$281,5,0),"-")</f>
        <v>-</v>
      </c>
      <c r="EN256" s="308" t="str">
        <f>IFERROR(VLOOKUP(EI256,INPUT!$C$11:$L$281,6,0),"-")</f>
        <v>-</v>
      </c>
      <c r="EO256" s="308" t="str">
        <f>IFERROR(VLOOKUP(EI256,INPUT!$C$11:$L$281,7,0),"-")</f>
        <v>-</v>
      </c>
      <c r="EP256" s="308">
        <f>IFERROR(VLOOKUP(EI256,INPUT!$C$11:$L$281,8,0),"-")</f>
        <v>0</v>
      </c>
      <c r="EQ256" s="308" t="str">
        <f>IFERROR(VLOOKUP(EI256,INPUT!$C$11:$L$281,9,0),"-")</f>
        <v>-</v>
      </c>
      <c r="ER256" s="308">
        <f t="shared" ref="ER256:ER319" si="147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8">
        <f>IFERROR(VLOOKUP(EI257,INPUT!$C$11:$L$281,2,0),"-")</f>
        <v>1</v>
      </c>
      <c r="EK257" s="308" t="str">
        <f>IFERROR(VLOOKUP(EI257,INPUT!$C$11:$L$281,3,0),"-")</f>
        <v>-</v>
      </c>
      <c r="EL257" s="383" t="str">
        <f>IFERROR(VLOOKUP(EI257,INPUT!$C$11:$L$281,4,0),"-")</f>
        <v>-</v>
      </c>
      <c r="EM257" s="308" t="str">
        <f>IFERROR(VLOOKUP(EI257,INPUT!$C$11:$L$281,5,0),"-")</f>
        <v>-</v>
      </c>
      <c r="EN257" s="308" t="str">
        <f>IFERROR(VLOOKUP(EI257,INPUT!$C$11:$L$281,6,0),"-")</f>
        <v>-</v>
      </c>
      <c r="EO257" s="308" t="str">
        <f>IFERROR(VLOOKUP(EI257,INPUT!$C$11:$L$281,7,0),"-")</f>
        <v>-</v>
      </c>
      <c r="EP257" s="308">
        <f>IFERROR(VLOOKUP(EI257,INPUT!$C$11:$L$281,8,0),"-")</f>
        <v>0</v>
      </c>
      <c r="EQ257" s="308" t="str">
        <f>IFERROR(VLOOKUP(EI257,INPUT!$C$11:$L$281,9,0),"-")</f>
        <v>-</v>
      </c>
      <c r="ER257" s="308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8">
        <f>IFERROR(VLOOKUP(EI258,INPUT!$C$11:$L$281,2,0),"-")</f>
        <v>2</v>
      </c>
      <c r="EK258" s="308" t="str">
        <f>IFERROR(VLOOKUP(EI258,INPUT!$C$11:$L$281,3,0),"-")</f>
        <v>-</v>
      </c>
      <c r="EL258" s="383" t="str">
        <f>IFERROR(VLOOKUP(EI258,INPUT!$C$11:$L$281,4,0),"-")</f>
        <v>-</v>
      </c>
      <c r="EM258" s="308" t="str">
        <f>IFERROR(VLOOKUP(EI258,INPUT!$C$11:$L$281,5,0),"-")</f>
        <v>-</v>
      </c>
      <c r="EN258" s="308" t="str">
        <f>IFERROR(VLOOKUP(EI258,INPUT!$C$11:$L$281,6,0),"-")</f>
        <v>-</v>
      </c>
      <c r="EO258" s="308" t="str">
        <f>IFERROR(VLOOKUP(EI258,INPUT!$C$11:$L$281,7,0),"-")</f>
        <v>-</v>
      </c>
      <c r="EP258" s="308">
        <f>IFERROR(VLOOKUP(EI258,INPUT!$C$11:$L$281,8,0),"-")</f>
        <v>0</v>
      </c>
      <c r="EQ258" s="308" t="str">
        <f>IFERROR(VLOOKUP(EI258,INPUT!$C$11:$L$281,9,0),"-")</f>
        <v>-</v>
      </c>
      <c r="ER258" s="308">
        <f t="shared" si="147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8">
        <f>IFERROR(VLOOKUP(EI259,INPUT!$C$11:$L$281,2,0),"-")</f>
        <v>3</v>
      </c>
      <c r="EK259" s="308" t="str">
        <f>IFERROR(VLOOKUP(EI259,INPUT!$C$11:$L$281,3,0),"-")</f>
        <v>-</v>
      </c>
      <c r="EL259" s="383" t="str">
        <f>IFERROR(VLOOKUP(EI259,INPUT!$C$11:$L$281,4,0),"-")</f>
        <v>-</v>
      </c>
      <c r="EM259" s="308" t="str">
        <f>IFERROR(VLOOKUP(EI259,INPUT!$C$11:$L$281,5,0),"-")</f>
        <v>-</v>
      </c>
      <c r="EN259" s="308" t="str">
        <f>IFERROR(VLOOKUP(EI259,INPUT!$C$11:$L$281,6,0),"-")</f>
        <v>-</v>
      </c>
      <c r="EO259" s="308" t="str">
        <f>IFERROR(VLOOKUP(EI259,INPUT!$C$11:$L$281,7,0),"-")</f>
        <v>-</v>
      </c>
      <c r="EP259" s="308">
        <f>IFERROR(VLOOKUP(EI259,INPUT!$C$11:$L$281,8,0),"-")</f>
        <v>0</v>
      </c>
      <c r="EQ259" s="308" t="str">
        <f>IFERROR(VLOOKUP(EI259,INPUT!$C$11:$L$281,9,0),"-")</f>
        <v>-</v>
      </c>
      <c r="ER259" s="308">
        <f t="shared" si="147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8">
        <f>IFERROR(VLOOKUP(EI260,INPUT!$C$11:$L$281,2,0),"-")</f>
        <v>4</v>
      </c>
      <c r="EK260" s="308" t="str">
        <f>IFERROR(VLOOKUP(EI260,INPUT!$C$11:$L$281,3,0),"-")</f>
        <v>-</v>
      </c>
      <c r="EL260" s="383" t="str">
        <f>IFERROR(VLOOKUP(EI260,INPUT!$C$11:$L$281,4,0),"-")</f>
        <v>-</v>
      </c>
      <c r="EM260" s="308" t="str">
        <f>IFERROR(VLOOKUP(EI260,INPUT!$C$11:$L$281,5,0),"-")</f>
        <v>-</v>
      </c>
      <c r="EN260" s="308" t="str">
        <f>IFERROR(VLOOKUP(EI260,INPUT!$C$11:$L$281,6,0),"-")</f>
        <v>-</v>
      </c>
      <c r="EO260" s="308" t="str">
        <f>IFERROR(VLOOKUP(EI260,INPUT!$C$11:$L$281,7,0),"-")</f>
        <v>-</v>
      </c>
      <c r="EP260" s="308">
        <f>IFERROR(VLOOKUP(EI260,INPUT!$C$11:$L$281,8,0),"-")</f>
        <v>0</v>
      </c>
      <c r="EQ260" s="308" t="str">
        <f>IFERROR(VLOOKUP(EI260,INPUT!$C$11:$L$281,9,0),"-")</f>
        <v>-</v>
      </c>
      <c r="ER260" s="308">
        <f t="shared" si="147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8">
        <f>IFERROR(VLOOKUP(EI261,INPUT!$C$11:$L$281,2,0),"-")</f>
        <v>5</v>
      </c>
      <c r="EK261" s="308" t="str">
        <f>IFERROR(VLOOKUP(EI261,INPUT!$C$11:$L$281,3,0),"-")</f>
        <v>-</v>
      </c>
      <c r="EL261" s="383" t="str">
        <f>IFERROR(VLOOKUP(EI261,INPUT!$C$11:$L$281,4,0),"-")</f>
        <v>-</v>
      </c>
      <c r="EM261" s="308" t="str">
        <f>IFERROR(VLOOKUP(EI261,INPUT!$C$11:$L$281,5,0),"-")</f>
        <v>-</v>
      </c>
      <c r="EN261" s="308" t="str">
        <f>IFERROR(VLOOKUP(EI261,INPUT!$C$11:$L$281,6,0),"-")</f>
        <v>-</v>
      </c>
      <c r="EO261" s="308" t="str">
        <f>IFERROR(VLOOKUP(EI261,INPUT!$C$11:$L$281,7,0),"-")</f>
        <v>-</v>
      </c>
      <c r="EP261" s="308">
        <f>IFERROR(VLOOKUP(EI261,INPUT!$C$11:$L$281,8,0),"-")</f>
        <v>0</v>
      </c>
      <c r="EQ261" s="308" t="str">
        <f>IFERROR(VLOOKUP(EI261,INPUT!$C$11:$L$281,9,0),"-")</f>
        <v>-</v>
      </c>
      <c r="ER261" s="308">
        <f t="shared" si="147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8">
        <f>IFERROR(VLOOKUP(EI262,INPUT!$C$11:$L$281,2,0),"-")</f>
        <v>6</v>
      </c>
      <c r="EK262" s="308" t="str">
        <f>IFERROR(VLOOKUP(EI262,INPUT!$C$11:$L$281,3,0),"-")</f>
        <v>-</v>
      </c>
      <c r="EL262" s="383" t="str">
        <f>IFERROR(VLOOKUP(EI262,INPUT!$C$11:$L$281,4,0),"-")</f>
        <v>-</v>
      </c>
      <c r="EM262" s="308" t="str">
        <f>IFERROR(VLOOKUP(EI262,INPUT!$C$11:$L$281,5,0),"-")</f>
        <v>-</v>
      </c>
      <c r="EN262" s="308" t="str">
        <f>IFERROR(VLOOKUP(EI262,INPUT!$C$11:$L$281,6,0),"-")</f>
        <v>-</v>
      </c>
      <c r="EO262" s="308" t="str">
        <f>IFERROR(VLOOKUP(EI262,INPUT!$C$11:$L$281,7,0),"-")</f>
        <v>-</v>
      </c>
      <c r="EP262" s="308">
        <f>IFERROR(VLOOKUP(EI262,INPUT!$C$11:$L$281,8,0),"-")</f>
        <v>0</v>
      </c>
      <c r="EQ262" s="308" t="str">
        <f>IFERROR(VLOOKUP(EI262,INPUT!$C$11:$L$281,9,0),"-")</f>
        <v>-</v>
      </c>
      <c r="ER262" s="308">
        <f t="shared" si="147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8">
        <f>IFERROR(VLOOKUP(EI263,INPUT!$C$11:$L$281,2,0),"-")</f>
        <v>7</v>
      </c>
      <c r="EK263" s="308" t="str">
        <f>IFERROR(VLOOKUP(EI263,INPUT!$C$11:$L$281,3,0),"-")</f>
        <v>-</v>
      </c>
      <c r="EL263" s="383" t="str">
        <f>IFERROR(VLOOKUP(EI263,INPUT!$C$11:$L$281,4,0),"-")</f>
        <v>-</v>
      </c>
      <c r="EM263" s="308" t="str">
        <f>IFERROR(VLOOKUP(EI263,INPUT!$C$11:$L$281,5,0),"-")</f>
        <v>-</v>
      </c>
      <c r="EN263" s="308" t="str">
        <f>IFERROR(VLOOKUP(EI263,INPUT!$C$11:$L$281,6,0),"-")</f>
        <v>-</v>
      </c>
      <c r="EO263" s="308" t="str">
        <f>IFERROR(VLOOKUP(EI263,INPUT!$C$11:$L$281,7,0),"-")</f>
        <v>-</v>
      </c>
      <c r="EP263" s="308">
        <f>IFERROR(VLOOKUP(EI263,INPUT!$C$11:$L$281,8,0),"-")</f>
        <v>0</v>
      </c>
      <c r="EQ263" s="308" t="str">
        <f>IFERROR(VLOOKUP(EI263,INPUT!$C$11:$L$281,9,0),"-")</f>
        <v>-</v>
      </c>
      <c r="ER263" s="308">
        <f t="shared" si="147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8">
        <f>IFERROR(VLOOKUP(EI264,INPUT!$C$11:$L$281,2,0),"-")</f>
        <v>8</v>
      </c>
      <c r="EK264" s="308" t="str">
        <f>IFERROR(VLOOKUP(EI264,INPUT!$C$11:$L$281,3,0),"-")</f>
        <v>-</v>
      </c>
      <c r="EL264" s="383" t="str">
        <f>IFERROR(VLOOKUP(EI264,INPUT!$C$11:$L$281,4,0),"-")</f>
        <v>-</v>
      </c>
      <c r="EM264" s="308" t="str">
        <f>IFERROR(VLOOKUP(EI264,INPUT!$C$11:$L$281,5,0),"-")</f>
        <v>-</v>
      </c>
      <c r="EN264" s="308" t="str">
        <f>IFERROR(VLOOKUP(EI264,INPUT!$C$11:$L$281,6,0),"-")</f>
        <v>-</v>
      </c>
      <c r="EO264" s="308" t="str">
        <f>IFERROR(VLOOKUP(EI264,INPUT!$C$11:$L$281,7,0),"-")</f>
        <v>-</v>
      </c>
      <c r="EP264" s="308">
        <f>IFERROR(VLOOKUP(EI264,INPUT!$C$11:$L$281,8,0),"-")</f>
        <v>0</v>
      </c>
      <c r="EQ264" s="308" t="str">
        <f>IFERROR(VLOOKUP(EI264,INPUT!$C$11:$L$281,9,0),"-")</f>
        <v>-</v>
      </c>
      <c r="ER264" s="308">
        <f t="shared" si="147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8">
        <f>IFERROR(VLOOKUP(EI265,INPUT!$C$11:$L$281,2,0),"-")</f>
        <v>9</v>
      </c>
      <c r="EK265" s="308" t="str">
        <f>IFERROR(VLOOKUP(EI265,INPUT!$C$11:$L$281,3,0),"-")</f>
        <v>-</v>
      </c>
      <c r="EL265" s="383" t="str">
        <f>IFERROR(VLOOKUP(EI265,INPUT!$C$11:$L$281,4,0),"-")</f>
        <v>-</v>
      </c>
      <c r="EM265" s="308" t="str">
        <f>IFERROR(VLOOKUP(EI265,INPUT!$C$11:$L$281,5,0),"-")</f>
        <v>-</v>
      </c>
      <c r="EN265" s="308" t="str">
        <f>IFERROR(VLOOKUP(EI265,INPUT!$C$11:$L$281,6,0),"-")</f>
        <v>-</v>
      </c>
      <c r="EO265" s="308" t="str">
        <f>IFERROR(VLOOKUP(EI265,INPUT!$C$11:$L$281,7,0),"-")</f>
        <v>-</v>
      </c>
      <c r="EP265" s="308">
        <f>IFERROR(VLOOKUP(EI265,INPUT!$C$11:$L$281,8,0),"-")</f>
        <v>0</v>
      </c>
      <c r="EQ265" s="308" t="str">
        <f>IFERROR(VLOOKUP(EI265,INPUT!$C$11:$L$281,9,0),"-")</f>
        <v>-</v>
      </c>
      <c r="ER265" s="308">
        <f t="shared" si="147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8">
        <f>IFERROR(VLOOKUP(EI266,INPUT!$C$11:$L$281,2,0),"-")</f>
        <v>10</v>
      </c>
      <c r="EK266" s="308" t="str">
        <f>IFERROR(VLOOKUP(EI266,INPUT!$C$11:$L$281,3,0),"-")</f>
        <v>-</v>
      </c>
      <c r="EL266" s="383" t="str">
        <f>IFERROR(VLOOKUP(EI266,INPUT!$C$11:$L$281,4,0),"-")</f>
        <v>-</v>
      </c>
      <c r="EM266" s="308" t="str">
        <f>IFERROR(VLOOKUP(EI266,INPUT!$C$11:$L$281,5,0),"-")</f>
        <v>-</v>
      </c>
      <c r="EN266" s="308" t="str">
        <f>IFERROR(VLOOKUP(EI266,INPUT!$C$11:$L$281,6,0),"-")</f>
        <v>-</v>
      </c>
      <c r="EO266" s="308" t="str">
        <f>IFERROR(VLOOKUP(EI266,INPUT!$C$11:$L$281,7,0),"-")</f>
        <v>-</v>
      </c>
      <c r="EP266" s="308">
        <f>IFERROR(VLOOKUP(EI266,INPUT!$C$11:$L$281,8,0),"-")</f>
        <v>0</v>
      </c>
      <c r="EQ266" s="308" t="str">
        <f>IFERROR(VLOOKUP(EI266,INPUT!$C$11:$L$281,9,0),"-")</f>
        <v>-</v>
      </c>
      <c r="ER266" s="308">
        <f t="shared" si="147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8">
        <f>IFERROR(VLOOKUP(EI267,INPUT!$C$11:$L$281,2,0),"-")</f>
        <v>11</v>
      </c>
      <c r="EK267" s="308" t="str">
        <f>IFERROR(VLOOKUP(EI267,INPUT!$C$11:$L$281,3,0),"-")</f>
        <v>-</v>
      </c>
      <c r="EL267" s="383" t="str">
        <f>IFERROR(VLOOKUP(EI267,INPUT!$C$11:$L$281,4,0),"-")</f>
        <v>-</v>
      </c>
      <c r="EM267" s="308" t="str">
        <f>IFERROR(VLOOKUP(EI267,INPUT!$C$11:$L$281,5,0),"-")</f>
        <v>-</v>
      </c>
      <c r="EN267" s="308" t="str">
        <f>IFERROR(VLOOKUP(EI267,INPUT!$C$11:$L$281,6,0),"-")</f>
        <v>-</v>
      </c>
      <c r="EO267" s="308" t="str">
        <f>IFERROR(VLOOKUP(EI267,INPUT!$C$11:$L$281,7,0),"-")</f>
        <v>-</v>
      </c>
      <c r="EP267" s="308">
        <f>IFERROR(VLOOKUP(EI267,INPUT!$C$11:$L$281,8,0),"-")</f>
        <v>0</v>
      </c>
      <c r="EQ267" s="308" t="str">
        <f>IFERROR(VLOOKUP(EI267,INPUT!$C$11:$L$281,9,0),"-")</f>
        <v>-</v>
      </c>
      <c r="ER267" s="308">
        <f t="shared" si="147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8">
        <f>IFERROR(VLOOKUP(EI268,INPUT!$C$11:$L$281,2,0),"-")</f>
        <v>12</v>
      </c>
      <c r="EK268" s="308" t="str">
        <f>IFERROR(VLOOKUP(EI268,INPUT!$C$11:$L$281,3,0),"-")</f>
        <v>-</v>
      </c>
      <c r="EL268" s="383" t="str">
        <f>IFERROR(VLOOKUP(EI268,INPUT!$C$11:$L$281,4,0),"-")</f>
        <v>-</v>
      </c>
      <c r="EM268" s="308" t="str">
        <f>IFERROR(VLOOKUP(EI268,INPUT!$C$11:$L$281,5,0),"-")</f>
        <v>-</v>
      </c>
      <c r="EN268" s="308" t="str">
        <f>IFERROR(VLOOKUP(EI268,INPUT!$C$11:$L$281,6,0),"-")</f>
        <v>-</v>
      </c>
      <c r="EO268" s="308" t="str">
        <f>IFERROR(VLOOKUP(EI268,INPUT!$C$11:$L$281,7,0),"-")</f>
        <v>-</v>
      </c>
      <c r="EP268" s="308">
        <f>IFERROR(VLOOKUP(EI268,INPUT!$C$11:$L$281,8,0),"-")</f>
        <v>0</v>
      </c>
      <c r="EQ268" s="308" t="str">
        <f>IFERROR(VLOOKUP(EI268,INPUT!$C$11:$L$281,9,0),"-")</f>
        <v>-</v>
      </c>
      <c r="ER268" s="308">
        <f t="shared" si="147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8">
        <f>IFERROR(VLOOKUP(EI269,INPUT!$C$11:$L$281,2,0),"-")</f>
        <v>13</v>
      </c>
      <c r="EK269" s="308" t="str">
        <f>IFERROR(VLOOKUP(EI269,INPUT!$C$11:$L$281,3,0),"-")</f>
        <v>-</v>
      </c>
      <c r="EL269" s="383" t="str">
        <f>IFERROR(VLOOKUP(EI269,INPUT!$C$11:$L$281,4,0),"-")</f>
        <v>-</v>
      </c>
      <c r="EM269" s="308" t="str">
        <f>IFERROR(VLOOKUP(EI269,INPUT!$C$11:$L$281,5,0),"-")</f>
        <v>-</v>
      </c>
      <c r="EN269" s="308" t="str">
        <f>IFERROR(VLOOKUP(EI269,INPUT!$C$11:$L$281,6,0),"-")</f>
        <v>-</v>
      </c>
      <c r="EO269" s="308" t="str">
        <f>IFERROR(VLOOKUP(EI269,INPUT!$C$11:$L$281,7,0),"-")</f>
        <v>-</v>
      </c>
      <c r="EP269" s="308">
        <f>IFERROR(VLOOKUP(EI269,INPUT!$C$11:$L$281,8,0),"-")</f>
        <v>0</v>
      </c>
      <c r="EQ269" s="308" t="str">
        <f>IFERROR(VLOOKUP(EI269,INPUT!$C$11:$L$281,9,0),"-")</f>
        <v>-</v>
      </c>
      <c r="ER269" s="308">
        <f t="shared" si="147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8">
        <f>IFERROR(VLOOKUP(EI270,INPUT!$C$11:$L$281,2,0),"-")</f>
        <v>14</v>
      </c>
      <c r="EK270" s="308" t="str">
        <f>IFERROR(VLOOKUP(EI270,INPUT!$C$11:$L$281,3,0),"-")</f>
        <v>-</v>
      </c>
      <c r="EL270" s="383" t="str">
        <f>IFERROR(VLOOKUP(EI270,INPUT!$C$11:$L$281,4,0),"-")</f>
        <v>-</v>
      </c>
      <c r="EM270" s="308" t="str">
        <f>IFERROR(VLOOKUP(EI270,INPUT!$C$11:$L$281,5,0),"-")</f>
        <v>-</v>
      </c>
      <c r="EN270" s="308" t="str">
        <f>IFERROR(VLOOKUP(EI270,INPUT!$C$11:$L$281,6,0),"-")</f>
        <v>-</v>
      </c>
      <c r="EO270" s="308" t="str">
        <f>IFERROR(VLOOKUP(EI270,INPUT!$C$11:$L$281,7,0),"-")</f>
        <v>-</v>
      </c>
      <c r="EP270" s="308">
        <f>IFERROR(VLOOKUP(EI270,INPUT!$C$11:$L$281,8,0),"-")</f>
        <v>0</v>
      </c>
      <c r="EQ270" s="308" t="str">
        <f>IFERROR(VLOOKUP(EI270,INPUT!$C$11:$L$281,9,0),"-")</f>
        <v>-</v>
      </c>
      <c r="ER270" s="308">
        <f t="shared" si="147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8">
        <f>IFERROR(VLOOKUP(EI271,INPUT!$C$11:$L$281,2,0),"-")</f>
        <v>15</v>
      </c>
      <c r="EK271" s="308" t="str">
        <f>IFERROR(VLOOKUP(EI271,INPUT!$C$11:$L$281,3,0),"-")</f>
        <v>-</v>
      </c>
      <c r="EL271" s="383" t="str">
        <f>IFERROR(VLOOKUP(EI271,INPUT!$C$11:$L$281,4,0),"-")</f>
        <v>-</v>
      </c>
      <c r="EM271" s="308" t="str">
        <f>IFERROR(VLOOKUP(EI271,INPUT!$C$11:$L$281,5,0),"-")</f>
        <v>-</v>
      </c>
      <c r="EN271" s="308" t="str">
        <f>IFERROR(VLOOKUP(EI271,INPUT!$C$11:$L$281,6,0),"-")</f>
        <v>-</v>
      </c>
      <c r="EO271" s="308" t="str">
        <f>IFERROR(VLOOKUP(EI271,INPUT!$C$11:$L$281,7,0),"-")</f>
        <v>-</v>
      </c>
      <c r="EP271" s="308">
        <f>IFERROR(VLOOKUP(EI271,INPUT!$C$11:$L$281,8,0),"-")</f>
        <v>0</v>
      </c>
      <c r="EQ271" s="308" t="str">
        <f>IFERROR(VLOOKUP(EI271,INPUT!$C$11:$L$281,9,0),"-")</f>
        <v>-</v>
      </c>
      <c r="ER271" s="308">
        <f t="shared" si="147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8">
        <f>IFERROR(VLOOKUP(EI272,INPUT!$C$11:$L$281,2,0),"-")</f>
        <v>1</v>
      </c>
      <c r="EK272" s="308" t="str">
        <f>IFERROR(VLOOKUP(EI272,INPUT!$C$11:$L$281,3,0),"-")</f>
        <v>-</v>
      </c>
      <c r="EL272" s="383" t="str">
        <f>IFERROR(VLOOKUP(EI272,INPUT!$C$11:$L$281,4,0),"-")</f>
        <v>-</v>
      </c>
      <c r="EM272" s="308" t="str">
        <f>IFERROR(VLOOKUP(EI272,INPUT!$C$11:$L$281,5,0),"-")</f>
        <v>-</v>
      </c>
      <c r="EN272" s="308" t="str">
        <f>IFERROR(VLOOKUP(EI272,INPUT!$C$11:$L$281,6,0),"-")</f>
        <v>-</v>
      </c>
      <c r="EO272" s="308" t="str">
        <f>IFERROR(VLOOKUP(EI272,INPUT!$C$11:$L$281,7,0),"-")</f>
        <v>-</v>
      </c>
      <c r="EP272" s="308">
        <f>IFERROR(VLOOKUP(EI272,INPUT!$C$11:$L$281,8,0),"-")</f>
        <v>0</v>
      </c>
      <c r="EQ272" s="308" t="str">
        <f>IFERROR(VLOOKUP(EI272,INPUT!$C$11:$L$281,9,0),"-")</f>
        <v>-</v>
      </c>
      <c r="ER272" s="308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8">
        <f>IFERROR(VLOOKUP(EI273,INPUT!$C$11:$L$281,2,0),"-")</f>
        <v>2</v>
      </c>
      <c r="EK273" s="308" t="str">
        <f>IFERROR(VLOOKUP(EI273,INPUT!$C$11:$L$281,3,0),"-")</f>
        <v>-</v>
      </c>
      <c r="EL273" s="383" t="str">
        <f>IFERROR(VLOOKUP(EI273,INPUT!$C$11:$L$281,4,0),"-")</f>
        <v>-</v>
      </c>
      <c r="EM273" s="308" t="str">
        <f>IFERROR(VLOOKUP(EI273,INPUT!$C$11:$L$281,5,0),"-")</f>
        <v>-</v>
      </c>
      <c r="EN273" s="308" t="str">
        <f>IFERROR(VLOOKUP(EI273,INPUT!$C$11:$L$281,6,0),"-")</f>
        <v>-</v>
      </c>
      <c r="EO273" s="308" t="str">
        <f>IFERROR(VLOOKUP(EI273,INPUT!$C$11:$L$281,7,0),"-")</f>
        <v>-</v>
      </c>
      <c r="EP273" s="308">
        <f>IFERROR(VLOOKUP(EI273,INPUT!$C$11:$L$281,8,0),"-")</f>
        <v>0</v>
      </c>
      <c r="EQ273" s="308" t="str">
        <f>IFERROR(VLOOKUP(EI273,INPUT!$C$11:$L$281,9,0),"-")</f>
        <v>-</v>
      </c>
      <c r="ER273" s="308">
        <f t="shared" si="147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8">
        <f>IFERROR(VLOOKUP(EI274,INPUT!$C$11:$L$281,2,0),"-")</f>
        <v>3</v>
      </c>
      <c r="EK274" s="308" t="str">
        <f>IFERROR(VLOOKUP(EI274,INPUT!$C$11:$L$281,3,0),"-")</f>
        <v>-</v>
      </c>
      <c r="EL274" s="383" t="str">
        <f>IFERROR(VLOOKUP(EI274,INPUT!$C$11:$L$281,4,0),"-")</f>
        <v>-</v>
      </c>
      <c r="EM274" s="308" t="str">
        <f>IFERROR(VLOOKUP(EI274,INPUT!$C$11:$L$281,5,0),"-")</f>
        <v>-</v>
      </c>
      <c r="EN274" s="308" t="str">
        <f>IFERROR(VLOOKUP(EI274,INPUT!$C$11:$L$281,6,0),"-")</f>
        <v>-</v>
      </c>
      <c r="EO274" s="308" t="str">
        <f>IFERROR(VLOOKUP(EI274,INPUT!$C$11:$L$281,7,0),"-")</f>
        <v>-</v>
      </c>
      <c r="EP274" s="308">
        <f>IFERROR(VLOOKUP(EI274,INPUT!$C$11:$L$281,8,0),"-")</f>
        <v>0</v>
      </c>
      <c r="EQ274" s="308" t="str">
        <f>IFERROR(VLOOKUP(EI274,INPUT!$C$11:$L$281,9,0),"-")</f>
        <v>-</v>
      </c>
      <c r="ER274" s="308">
        <f t="shared" si="147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8">
        <f>IFERROR(VLOOKUP(EI275,INPUT!$C$11:$L$281,2,0),"-")</f>
        <v>4</v>
      </c>
      <c r="EK275" s="308" t="str">
        <f>IFERROR(VLOOKUP(EI275,INPUT!$C$11:$L$281,3,0),"-")</f>
        <v>-</v>
      </c>
      <c r="EL275" s="383" t="str">
        <f>IFERROR(VLOOKUP(EI275,INPUT!$C$11:$L$281,4,0),"-")</f>
        <v>-</v>
      </c>
      <c r="EM275" s="308" t="str">
        <f>IFERROR(VLOOKUP(EI275,INPUT!$C$11:$L$281,5,0),"-")</f>
        <v>-</v>
      </c>
      <c r="EN275" s="308" t="str">
        <f>IFERROR(VLOOKUP(EI275,INPUT!$C$11:$L$281,6,0),"-")</f>
        <v>-</v>
      </c>
      <c r="EO275" s="308" t="str">
        <f>IFERROR(VLOOKUP(EI275,INPUT!$C$11:$L$281,7,0),"-")</f>
        <v>-</v>
      </c>
      <c r="EP275" s="308">
        <f>IFERROR(VLOOKUP(EI275,INPUT!$C$11:$L$281,8,0),"-")</f>
        <v>0</v>
      </c>
      <c r="EQ275" s="308" t="str">
        <f>IFERROR(VLOOKUP(EI275,INPUT!$C$11:$L$281,9,0),"-")</f>
        <v>-</v>
      </c>
      <c r="ER275" s="308">
        <f t="shared" si="147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8">
        <f>IFERROR(VLOOKUP(EI276,INPUT!$C$11:$L$281,2,0),"-")</f>
        <v>5</v>
      </c>
      <c r="EK276" s="308" t="str">
        <f>IFERROR(VLOOKUP(EI276,INPUT!$C$11:$L$281,3,0),"-")</f>
        <v>-</v>
      </c>
      <c r="EL276" s="383" t="str">
        <f>IFERROR(VLOOKUP(EI276,INPUT!$C$11:$L$281,4,0),"-")</f>
        <v>-</v>
      </c>
      <c r="EM276" s="308" t="str">
        <f>IFERROR(VLOOKUP(EI276,INPUT!$C$11:$L$281,5,0),"-")</f>
        <v>-</v>
      </c>
      <c r="EN276" s="308" t="str">
        <f>IFERROR(VLOOKUP(EI276,INPUT!$C$11:$L$281,6,0),"-")</f>
        <v>-</v>
      </c>
      <c r="EO276" s="308" t="str">
        <f>IFERROR(VLOOKUP(EI276,INPUT!$C$11:$L$281,7,0),"-")</f>
        <v>-</v>
      </c>
      <c r="EP276" s="308">
        <f>IFERROR(VLOOKUP(EI276,INPUT!$C$11:$L$281,8,0),"-")</f>
        <v>0</v>
      </c>
      <c r="EQ276" s="308" t="str">
        <f>IFERROR(VLOOKUP(EI276,INPUT!$C$11:$L$281,9,0),"-")</f>
        <v>-</v>
      </c>
      <c r="ER276" s="308">
        <f t="shared" si="147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8">
        <f>IFERROR(VLOOKUP(EI277,INPUT!$C$11:$L$281,2,0),"-")</f>
        <v>6</v>
      </c>
      <c r="EK277" s="308" t="str">
        <f>IFERROR(VLOOKUP(EI277,INPUT!$C$11:$L$281,3,0),"-")</f>
        <v>-</v>
      </c>
      <c r="EL277" s="383" t="str">
        <f>IFERROR(VLOOKUP(EI277,INPUT!$C$11:$L$281,4,0),"-")</f>
        <v>-</v>
      </c>
      <c r="EM277" s="308" t="str">
        <f>IFERROR(VLOOKUP(EI277,INPUT!$C$11:$L$281,5,0),"-")</f>
        <v>-</v>
      </c>
      <c r="EN277" s="308" t="str">
        <f>IFERROR(VLOOKUP(EI277,INPUT!$C$11:$L$281,6,0),"-")</f>
        <v>-</v>
      </c>
      <c r="EO277" s="308" t="str">
        <f>IFERROR(VLOOKUP(EI277,INPUT!$C$11:$L$281,7,0),"-")</f>
        <v>-</v>
      </c>
      <c r="EP277" s="308">
        <f>IFERROR(VLOOKUP(EI277,INPUT!$C$11:$L$281,8,0),"-")</f>
        <v>0</v>
      </c>
      <c r="EQ277" s="308" t="str">
        <f>IFERROR(VLOOKUP(EI277,INPUT!$C$11:$L$281,9,0),"-")</f>
        <v>-</v>
      </c>
      <c r="ER277" s="308">
        <f t="shared" si="147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8">
        <f>IFERROR(VLOOKUP(EI278,INPUT!$C$11:$L$281,2,0),"-")</f>
        <v>7</v>
      </c>
      <c r="EK278" s="308" t="str">
        <f>IFERROR(VLOOKUP(EI278,INPUT!$C$11:$L$281,3,0),"-")</f>
        <v>-</v>
      </c>
      <c r="EL278" s="383" t="str">
        <f>IFERROR(VLOOKUP(EI278,INPUT!$C$11:$L$281,4,0),"-")</f>
        <v>-</v>
      </c>
      <c r="EM278" s="308" t="str">
        <f>IFERROR(VLOOKUP(EI278,INPUT!$C$11:$L$281,5,0),"-")</f>
        <v>-</v>
      </c>
      <c r="EN278" s="308" t="str">
        <f>IFERROR(VLOOKUP(EI278,INPUT!$C$11:$L$281,6,0),"-")</f>
        <v>-</v>
      </c>
      <c r="EO278" s="308" t="str">
        <f>IFERROR(VLOOKUP(EI278,INPUT!$C$11:$L$281,7,0),"-")</f>
        <v>-</v>
      </c>
      <c r="EP278" s="308">
        <f>IFERROR(VLOOKUP(EI278,INPUT!$C$11:$L$281,8,0),"-")</f>
        <v>0</v>
      </c>
      <c r="EQ278" s="308" t="str">
        <f>IFERROR(VLOOKUP(EI278,INPUT!$C$11:$L$281,9,0),"-")</f>
        <v>-</v>
      </c>
      <c r="ER278" s="308">
        <f t="shared" si="147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8">
        <f>IFERROR(VLOOKUP(EI279,INPUT!$C$11:$L$281,2,0),"-")</f>
        <v>8</v>
      </c>
      <c r="EK279" s="308" t="str">
        <f>IFERROR(VLOOKUP(EI279,INPUT!$C$11:$L$281,3,0),"-")</f>
        <v>-</v>
      </c>
      <c r="EL279" s="383" t="str">
        <f>IFERROR(VLOOKUP(EI279,INPUT!$C$11:$L$281,4,0),"-")</f>
        <v>-</v>
      </c>
      <c r="EM279" s="308" t="str">
        <f>IFERROR(VLOOKUP(EI279,INPUT!$C$11:$L$281,5,0),"-")</f>
        <v>-</v>
      </c>
      <c r="EN279" s="308" t="str">
        <f>IFERROR(VLOOKUP(EI279,INPUT!$C$11:$L$281,6,0),"-")</f>
        <v>-</v>
      </c>
      <c r="EO279" s="308" t="str">
        <f>IFERROR(VLOOKUP(EI279,INPUT!$C$11:$L$281,7,0),"-")</f>
        <v>-</v>
      </c>
      <c r="EP279" s="308">
        <f>IFERROR(VLOOKUP(EI279,INPUT!$C$11:$L$281,8,0),"-")</f>
        <v>0</v>
      </c>
      <c r="EQ279" s="308" t="str">
        <f>IFERROR(VLOOKUP(EI279,INPUT!$C$11:$L$281,9,0),"-")</f>
        <v>-</v>
      </c>
      <c r="ER279" s="308">
        <f t="shared" si="147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8">
        <f>IFERROR(VLOOKUP(EI280,INPUT!$C$11:$L$281,2,0),"-")</f>
        <v>9</v>
      </c>
      <c r="EK280" s="308" t="str">
        <f>IFERROR(VLOOKUP(EI280,INPUT!$C$11:$L$281,3,0),"-")</f>
        <v>-</v>
      </c>
      <c r="EL280" s="383" t="str">
        <f>IFERROR(VLOOKUP(EI280,INPUT!$C$11:$L$281,4,0),"-")</f>
        <v>-</v>
      </c>
      <c r="EM280" s="308" t="str">
        <f>IFERROR(VLOOKUP(EI280,INPUT!$C$11:$L$281,5,0),"-")</f>
        <v>-</v>
      </c>
      <c r="EN280" s="308" t="str">
        <f>IFERROR(VLOOKUP(EI280,INPUT!$C$11:$L$281,6,0),"-")</f>
        <v>-</v>
      </c>
      <c r="EO280" s="308" t="str">
        <f>IFERROR(VLOOKUP(EI280,INPUT!$C$11:$L$281,7,0),"-")</f>
        <v>-</v>
      </c>
      <c r="EP280" s="308">
        <f>IFERROR(VLOOKUP(EI280,INPUT!$C$11:$L$281,8,0),"-")</f>
        <v>0</v>
      </c>
      <c r="EQ280" s="308" t="str">
        <f>IFERROR(VLOOKUP(EI280,INPUT!$C$11:$L$281,9,0),"-")</f>
        <v>-</v>
      </c>
      <c r="ER280" s="308">
        <f t="shared" si="147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8">
        <f>IFERROR(VLOOKUP(EI281,INPUT!$C$11:$L$281,2,0),"-")</f>
        <v>10</v>
      </c>
      <c r="EK281" s="308" t="str">
        <f>IFERROR(VLOOKUP(EI281,INPUT!$C$11:$L$281,3,0),"-")</f>
        <v>-</v>
      </c>
      <c r="EL281" s="383" t="str">
        <f>IFERROR(VLOOKUP(EI281,INPUT!$C$11:$L$281,4,0),"-")</f>
        <v>-</v>
      </c>
      <c r="EM281" s="308" t="str">
        <f>IFERROR(VLOOKUP(EI281,INPUT!$C$11:$L$281,5,0),"-")</f>
        <v>-</v>
      </c>
      <c r="EN281" s="308" t="str">
        <f>IFERROR(VLOOKUP(EI281,INPUT!$C$11:$L$281,6,0),"-")</f>
        <v>-</v>
      </c>
      <c r="EO281" s="308" t="str">
        <f>IFERROR(VLOOKUP(EI281,INPUT!$C$11:$L$281,7,0),"-")</f>
        <v>-</v>
      </c>
      <c r="EP281" s="308">
        <f>IFERROR(VLOOKUP(EI281,INPUT!$C$11:$L$281,8,0),"-")</f>
        <v>0</v>
      </c>
      <c r="EQ281" s="308" t="str">
        <f>IFERROR(VLOOKUP(EI281,INPUT!$C$11:$L$281,9,0),"-")</f>
        <v>-</v>
      </c>
      <c r="ER281" s="308">
        <f t="shared" si="147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8">
        <f>IFERROR(VLOOKUP(EI282,INPUT!$C$11:$L$281,2,0),"-")</f>
        <v>11</v>
      </c>
      <c r="EK282" s="308" t="str">
        <f>IFERROR(VLOOKUP(EI282,INPUT!$C$11:$L$281,3,0),"-")</f>
        <v>-</v>
      </c>
      <c r="EL282" s="383" t="str">
        <f>IFERROR(VLOOKUP(EI282,INPUT!$C$11:$L$281,4,0),"-")</f>
        <v>-</v>
      </c>
      <c r="EM282" s="308" t="str">
        <f>IFERROR(VLOOKUP(EI282,INPUT!$C$11:$L$281,5,0),"-")</f>
        <v>-</v>
      </c>
      <c r="EN282" s="308" t="str">
        <f>IFERROR(VLOOKUP(EI282,INPUT!$C$11:$L$281,6,0),"-")</f>
        <v>-</v>
      </c>
      <c r="EO282" s="308" t="str">
        <f>IFERROR(VLOOKUP(EI282,INPUT!$C$11:$L$281,7,0),"-")</f>
        <v>-</v>
      </c>
      <c r="EP282" s="308">
        <f>IFERROR(VLOOKUP(EI282,INPUT!$C$11:$L$281,8,0),"-")</f>
        <v>0</v>
      </c>
      <c r="EQ282" s="308" t="str">
        <f>IFERROR(VLOOKUP(EI282,INPUT!$C$11:$L$281,9,0),"-")</f>
        <v>-</v>
      </c>
      <c r="ER282" s="308">
        <f t="shared" si="147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8">
        <f>IFERROR(VLOOKUP(EI283,INPUT!$C$11:$L$281,2,0),"-")</f>
        <v>12</v>
      </c>
      <c r="EK283" s="308" t="str">
        <f>IFERROR(VLOOKUP(EI283,INPUT!$C$11:$L$281,3,0),"-")</f>
        <v>-</v>
      </c>
      <c r="EL283" s="383" t="str">
        <f>IFERROR(VLOOKUP(EI283,INPUT!$C$11:$L$281,4,0),"-")</f>
        <v>-</v>
      </c>
      <c r="EM283" s="308" t="str">
        <f>IFERROR(VLOOKUP(EI283,INPUT!$C$11:$L$281,5,0),"-")</f>
        <v>-</v>
      </c>
      <c r="EN283" s="308" t="str">
        <f>IFERROR(VLOOKUP(EI283,INPUT!$C$11:$L$281,6,0),"-")</f>
        <v>-</v>
      </c>
      <c r="EO283" s="308" t="str">
        <f>IFERROR(VLOOKUP(EI283,INPUT!$C$11:$L$281,7,0),"-")</f>
        <v>-</v>
      </c>
      <c r="EP283" s="308">
        <f>IFERROR(VLOOKUP(EI283,INPUT!$C$11:$L$281,8,0),"-")</f>
        <v>0</v>
      </c>
      <c r="EQ283" s="308" t="str">
        <f>IFERROR(VLOOKUP(EI283,INPUT!$C$11:$L$281,9,0),"-")</f>
        <v>-</v>
      </c>
      <c r="ER283" s="308">
        <f t="shared" si="147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8">
        <f>IFERROR(VLOOKUP(EI284,INPUT!$C$11:$L$281,2,0),"-")</f>
        <v>13</v>
      </c>
      <c r="EK284" s="308" t="str">
        <f>IFERROR(VLOOKUP(EI284,INPUT!$C$11:$L$281,3,0),"-")</f>
        <v>-</v>
      </c>
      <c r="EL284" s="383" t="str">
        <f>IFERROR(VLOOKUP(EI284,INPUT!$C$11:$L$281,4,0),"-")</f>
        <v>-</v>
      </c>
      <c r="EM284" s="308" t="str">
        <f>IFERROR(VLOOKUP(EI284,INPUT!$C$11:$L$281,5,0),"-")</f>
        <v>-</v>
      </c>
      <c r="EN284" s="308" t="str">
        <f>IFERROR(VLOOKUP(EI284,INPUT!$C$11:$L$281,6,0),"-")</f>
        <v>-</v>
      </c>
      <c r="EO284" s="308" t="str">
        <f>IFERROR(VLOOKUP(EI284,INPUT!$C$11:$L$281,7,0),"-")</f>
        <v>-</v>
      </c>
      <c r="EP284" s="308">
        <f>IFERROR(VLOOKUP(EI284,INPUT!$C$11:$L$281,8,0),"-")</f>
        <v>0</v>
      </c>
      <c r="EQ284" s="308" t="str">
        <f>IFERROR(VLOOKUP(EI284,INPUT!$C$11:$L$281,9,0),"-")</f>
        <v>-</v>
      </c>
      <c r="ER284" s="308">
        <f t="shared" si="147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8">
        <f>IFERROR(VLOOKUP(EI285,INPUT!$C$11:$L$281,2,0),"-")</f>
        <v>14</v>
      </c>
      <c r="EK285" s="308" t="str">
        <f>IFERROR(VLOOKUP(EI285,INPUT!$C$11:$L$281,3,0),"-")</f>
        <v>-</v>
      </c>
      <c r="EL285" s="383" t="str">
        <f>IFERROR(VLOOKUP(EI285,INPUT!$C$11:$L$281,4,0),"-")</f>
        <v>-</v>
      </c>
      <c r="EM285" s="308" t="str">
        <f>IFERROR(VLOOKUP(EI285,INPUT!$C$11:$L$281,5,0),"-")</f>
        <v>-</v>
      </c>
      <c r="EN285" s="308" t="str">
        <f>IFERROR(VLOOKUP(EI285,INPUT!$C$11:$L$281,6,0),"-")</f>
        <v>-</v>
      </c>
      <c r="EO285" s="308" t="str">
        <f>IFERROR(VLOOKUP(EI285,INPUT!$C$11:$L$281,7,0),"-")</f>
        <v>-</v>
      </c>
      <c r="EP285" s="308">
        <f>IFERROR(VLOOKUP(EI285,INPUT!$C$11:$L$281,8,0),"-")</f>
        <v>0</v>
      </c>
      <c r="EQ285" s="308" t="str">
        <f>IFERROR(VLOOKUP(EI285,INPUT!$C$11:$L$281,9,0),"-")</f>
        <v>-</v>
      </c>
      <c r="ER285" s="308">
        <f t="shared" si="147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8">
        <f>IFERROR(VLOOKUP(EI286,INPUT!$C$11:$L$281,2,0),"-")</f>
        <v>15</v>
      </c>
      <c r="EK286" s="308" t="str">
        <f>IFERROR(VLOOKUP(EI286,INPUT!$C$11:$L$281,3,0),"-")</f>
        <v>-</v>
      </c>
      <c r="EL286" s="383" t="str">
        <f>IFERROR(VLOOKUP(EI286,INPUT!$C$11:$L$281,4,0),"-")</f>
        <v>-</v>
      </c>
      <c r="EM286" s="308" t="str">
        <f>IFERROR(VLOOKUP(EI286,INPUT!$C$11:$L$281,5,0),"-")</f>
        <v>-</v>
      </c>
      <c r="EN286" s="308" t="str">
        <f>IFERROR(VLOOKUP(EI286,INPUT!$C$11:$L$281,6,0),"-")</f>
        <v>-</v>
      </c>
      <c r="EO286" s="308" t="str">
        <f>IFERROR(VLOOKUP(EI286,INPUT!$C$11:$L$281,7,0),"-")</f>
        <v>-</v>
      </c>
      <c r="EP286" s="308">
        <f>IFERROR(VLOOKUP(EI286,INPUT!$C$11:$L$281,8,0),"-")</f>
        <v>0</v>
      </c>
      <c r="EQ286" s="308" t="str">
        <f>IFERROR(VLOOKUP(EI286,INPUT!$C$11:$L$281,9,0),"-")</f>
        <v>-</v>
      </c>
      <c r="ER286" s="308">
        <f t="shared" si="147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8">
        <f>IFERROR(VLOOKUP(EI287,INPUT!$C$11:$L$281,2,0),"-")</f>
        <v>1</v>
      </c>
      <c r="EK287" s="308" t="str">
        <f>IFERROR(VLOOKUP(EI287,INPUT!$C$11:$L$281,3,0),"-")</f>
        <v>-</v>
      </c>
      <c r="EL287" s="383" t="str">
        <f>IFERROR(VLOOKUP(EI287,INPUT!$C$11:$L$281,4,0),"-")</f>
        <v>-</v>
      </c>
      <c r="EM287" s="308" t="str">
        <f>IFERROR(VLOOKUP(EI287,INPUT!$C$11:$L$281,5,0),"-")</f>
        <v>-</v>
      </c>
      <c r="EN287" s="308" t="str">
        <f>IFERROR(VLOOKUP(EI287,INPUT!$C$11:$L$281,6,0),"-")</f>
        <v>-</v>
      </c>
      <c r="EO287" s="308" t="str">
        <f>IFERROR(VLOOKUP(EI287,INPUT!$C$11:$L$281,7,0),"-")</f>
        <v>-</v>
      </c>
      <c r="EP287" s="308">
        <f>IFERROR(VLOOKUP(EI287,INPUT!$C$11:$L$281,8,0),"-")</f>
        <v>0</v>
      </c>
      <c r="EQ287" s="308" t="str">
        <f>IFERROR(VLOOKUP(EI287,INPUT!$C$11:$L$281,9,0),"-")</f>
        <v>-</v>
      </c>
      <c r="ER287" s="308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8">
        <f>IFERROR(VLOOKUP(EI288,INPUT!$C$11:$L$281,2,0),"-")</f>
        <v>2</v>
      </c>
      <c r="EK288" s="308" t="str">
        <f>IFERROR(VLOOKUP(EI288,INPUT!$C$11:$L$281,3,0),"-")</f>
        <v>-</v>
      </c>
      <c r="EL288" s="383" t="str">
        <f>IFERROR(VLOOKUP(EI288,INPUT!$C$11:$L$281,4,0),"-")</f>
        <v>-</v>
      </c>
      <c r="EM288" s="308" t="str">
        <f>IFERROR(VLOOKUP(EI288,INPUT!$C$11:$L$281,5,0),"-")</f>
        <v>-</v>
      </c>
      <c r="EN288" s="308" t="str">
        <f>IFERROR(VLOOKUP(EI288,INPUT!$C$11:$L$281,6,0),"-")</f>
        <v>-</v>
      </c>
      <c r="EO288" s="308" t="str">
        <f>IFERROR(VLOOKUP(EI288,INPUT!$C$11:$L$281,7,0),"-")</f>
        <v>-</v>
      </c>
      <c r="EP288" s="308">
        <f>IFERROR(VLOOKUP(EI288,INPUT!$C$11:$L$281,8,0),"-")</f>
        <v>0</v>
      </c>
      <c r="EQ288" s="308" t="str">
        <f>IFERROR(VLOOKUP(EI288,INPUT!$C$11:$L$281,9,0),"-")</f>
        <v>-</v>
      </c>
      <c r="ER288" s="308">
        <f t="shared" si="147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8">
        <f>IFERROR(VLOOKUP(EI289,INPUT!$C$11:$L$281,2,0),"-")</f>
        <v>3</v>
      </c>
      <c r="EK289" s="308" t="str">
        <f>IFERROR(VLOOKUP(EI289,INPUT!$C$11:$L$281,3,0),"-")</f>
        <v>-</v>
      </c>
      <c r="EL289" s="383" t="str">
        <f>IFERROR(VLOOKUP(EI289,INPUT!$C$11:$L$281,4,0),"-")</f>
        <v>-</v>
      </c>
      <c r="EM289" s="308" t="str">
        <f>IFERROR(VLOOKUP(EI289,INPUT!$C$11:$L$281,5,0),"-")</f>
        <v>-</v>
      </c>
      <c r="EN289" s="308" t="str">
        <f>IFERROR(VLOOKUP(EI289,INPUT!$C$11:$L$281,6,0),"-")</f>
        <v>-</v>
      </c>
      <c r="EO289" s="308" t="str">
        <f>IFERROR(VLOOKUP(EI289,INPUT!$C$11:$L$281,7,0),"-")</f>
        <v>-</v>
      </c>
      <c r="EP289" s="308">
        <f>IFERROR(VLOOKUP(EI289,INPUT!$C$11:$L$281,8,0),"-")</f>
        <v>0</v>
      </c>
      <c r="EQ289" s="308" t="str">
        <f>IFERROR(VLOOKUP(EI289,INPUT!$C$11:$L$281,9,0),"-")</f>
        <v>-</v>
      </c>
      <c r="ER289" s="308">
        <f t="shared" si="147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8">
        <f>IFERROR(VLOOKUP(EI290,INPUT!$C$11:$L$281,2,0),"-")</f>
        <v>4</v>
      </c>
      <c r="EK290" s="308" t="str">
        <f>IFERROR(VLOOKUP(EI290,INPUT!$C$11:$L$281,3,0),"-")</f>
        <v>-</v>
      </c>
      <c r="EL290" s="383" t="str">
        <f>IFERROR(VLOOKUP(EI290,INPUT!$C$11:$L$281,4,0),"-")</f>
        <v>-</v>
      </c>
      <c r="EM290" s="308" t="str">
        <f>IFERROR(VLOOKUP(EI290,INPUT!$C$11:$L$281,5,0),"-")</f>
        <v>-</v>
      </c>
      <c r="EN290" s="308" t="str">
        <f>IFERROR(VLOOKUP(EI290,INPUT!$C$11:$L$281,6,0),"-")</f>
        <v>-</v>
      </c>
      <c r="EO290" s="308" t="str">
        <f>IFERROR(VLOOKUP(EI290,INPUT!$C$11:$L$281,7,0),"-")</f>
        <v>-</v>
      </c>
      <c r="EP290" s="308">
        <f>IFERROR(VLOOKUP(EI290,INPUT!$C$11:$L$281,8,0),"-")</f>
        <v>0</v>
      </c>
      <c r="EQ290" s="308" t="str">
        <f>IFERROR(VLOOKUP(EI290,INPUT!$C$11:$L$281,9,0),"-")</f>
        <v>-</v>
      </c>
      <c r="ER290" s="308">
        <f t="shared" si="147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8">
        <f>IFERROR(VLOOKUP(EI291,INPUT!$C$11:$L$281,2,0),"-")</f>
        <v>5</v>
      </c>
      <c r="EK291" s="308" t="str">
        <f>IFERROR(VLOOKUP(EI291,INPUT!$C$11:$L$281,3,0),"-")</f>
        <v>-</v>
      </c>
      <c r="EL291" s="383" t="str">
        <f>IFERROR(VLOOKUP(EI291,INPUT!$C$11:$L$281,4,0),"-")</f>
        <v>-</v>
      </c>
      <c r="EM291" s="308" t="str">
        <f>IFERROR(VLOOKUP(EI291,INPUT!$C$11:$L$281,5,0),"-")</f>
        <v>-</v>
      </c>
      <c r="EN291" s="308" t="str">
        <f>IFERROR(VLOOKUP(EI291,INPUT!$C$11:$L$281,6,0),"-")</f>
        <v>-</v>
      </c>
      <c r="EO291" s="308" t="str">
        <f>IFERROR(VLOOKUP(EI291,INPUT!$C$11:$L$281,7,0),"-")</f>
        <v>-</v>
      </c>
      <c r="EP291" s="308">
        <f>IFERROR(VLOOKUP(EI291,INPUT!$C$11:$L$281,8,0),"-")</f>
        <v>0</v>
      </c>
      <c r="EQ291" s="308" t="str">
        <f>IFERROR(VLOOKUP(EI291,INPUT!$C$11:$L$281,9,0),"-")</f>
        <v>-</v>
      </c>
      <c r="ER291" s="308">
        <f t="shared" si="147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8">
        <f>IFERROR(VLOOKUP(EI292,INPUT!$C$11:$L$281,2,0),"-")</f>
        <v>6</v>
      </c>
      <c r="EK292" s="308" t="str">
        <f>IFERROR(VLOOKUP(EI292,INPUT!$C$11:$L$281,3,0),"-")</f>
        <v>-</v>
      </c>
      <c r="EL292" s="383" t="str">
        <f>IFERROR(VLOOKUP(EI292,INPUT!$C$11:$L$281,4,0),"-")</f>
        <v>-</v>
      </c>
      <c r="EM292" s="308" t="str">
        <f>IFERROR(VLOOKUP(EI292,INPUT!$C$11:$L$281,5,0),"-")</f>
        <v>-</v>
      </c>
      <c r="EN292" s="308" t="str">
        <f>IFERROR(VLOOKUP(EI292,INPUT!$C$11:$L$281,6,0),"-")</f>
        <v>-</v>
      </c>
      <c r="EO292" s="308" t="str">
        <f>IFERROR(VLOOKUP(EI292,INPUT!$C$11:$L$281,7,0),"-")</f>
        <v>-</v>
      </c>
      <c r="EP292" s="308">
        <f>IFERROR(VLOOKUP(EI292,INPUT!$C$11:$L$281,8,0),"-")</f>
        <v>0</v>
      </c>
      <c r="EQ292" s="308" t="str">
        <f>IFERROR(VLOOKUP(EI292,INPUT!$C$11:$L$281,9,0),"-")</f>
        <v>-</v>
      </c>
      <c r="ER292" s="308">
        <f t="shared" si="147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8">
        <f>IFERROR(VLOOKUP(EI293,INPUT!$C$11:$L$281,2,0),"-")</f>
        <v>7</v>
      </c>
      <c r="EK293" s="308" t="str">
        <f>IFERROR(VLOOKUP(EI293,INPUT!$C$11:$L$281,3,0),"-")</f>
        <v>-</v>
      </c>
      <c r="EL293" s="383" t="str">
        <f>IFERROR(VLOOKUP(EI293,INPUT!$C$11:$L$281,4,0),"-")</f>
        <v>-</v>
      </c>
      <c r="EM293" s="308" t="str">
        <f>IFERROR(VLOOKUP(EI293,INPUT!$C$11:$L$281,5,0),"-")</f>
        <v>-</v>
      </c>
      <c r="EN293" s="308" t="str">
        <f>IFERROR(VLOOKUP(EI293,INPUT!$C$11:$L$281,6,0),"-")</f>
        <v>-</v>
      </c>
      <c r="EO293" s="308" t="str">
        <f>IFERROR(VLOOKUP(EI293,INPUT!$C$11:$L$281,7,0),"-")</f>
        <v>-</v>
      </c>
      <c r="EP293" s="308">
        <f>IFERROR(VLOOKUP(EI293,INPUT!$C$11:$L$281,8,0),"-")</f>
        <v>0</v>
      </c>
      <c r="EQ293" s="308" t="str">
        <f>IFERROR(VLOOKUP(EI293,INPUT!$C$11:$L$281,9,0),"-")</f>
        <v>-</v>
      </c>
      <c r="ER293" s="308">
        <f t="shared" si="147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8">
        <f>IFERROR(VLOOKUP(EI294,INPUT!$C$11:$L$281,2,0),"-")</f>
        <v>8</v>
      </c>
      <c r="EK294" s="308" t="str">
        <f>IFERROR(VLOOKUP(EI294,INPUT!$C$11:$L$281,3,0),"-")</f>
        <v>-</v>
      </c>
      <c r="EL294" s="383" t="str">
        <f>IFERROR(VLOOKUP(EI294,INPUT!$C$11:$L$281,4,0),"-")</f>
        <v>-</v>
      </c>
      <c r="EM294" s="308" t="str">
        <f>IFERROR(VLOOKUP(EI294,INPUT!$C$11:$L$281,5,0),"-")</f>
        <v>-</v>
      </c>
      <c r="EN294" s="308" t="str">
        <f>IFERROR(VLOOKUP(EI294,INPUT!$C$11:$L$281,6,0),"-")</f>
        <v>-</v>
      </c>
      <c r="EO294" s="308" t="str">
        <f>IFERROR(VLOOKUP(EI294,INPUT!$C$11:$L$281,7,0),"-")</f>
        <v>-</v>
      </c>
      <c r="EP294" s="308">
        <f>IFERROR(VLOOKUP(EI294,INPUT!$C$11:$L$281,8,0),"-")</f>
        <v>0</v>
      </c>
      <c r="EQ294" s="308" t="str">
        <f>IFERROR(VLOOKUP(EI294,INPUT!$C$11:$L$281,9,0),"-")</f>
        <v>-</v>
      </c>
      <c r="ER294" s="308">
        <f t="shared" si="147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8">
        <f>IFERROR(VLOOKUP(EI295,INPUT!$C$11:$L$281,2,0),"-")</f>
        <v>9</v>
      </c>
      <c r="EK295" s="308" t="str">
        <f>IFERROR(VLOOKUP(EI295,INPUT!$C$11:$L$281,3,0),"-")</f>
        <v>-</v>
      </c>
      <c r="EL295" s="383" t="str">
        <f>IFERROR(VLOOKUP(EI295,INPUT!$C$11:$L$281,4,0),"-")</f>
        <v>-</v>
      </c>
      <c r="EM295" s="308" t="str">
        <f>IFERROR(VLOOKUP(EI295,INPUT!$C$11:$L$281,5,0),"-")</f>
        <v>-</v>
      </c>
      <c r="EN295" s="308" t="str">
        <f>IFERROR(VLOOKUP(EI295,INPUT!$C$11:$L$281,6,0),"-")</f>
        <v>-</v>
      </c>
      <c r="EO295" s="308" t="str">
        <f>IFERROR(VLOOKUP(EI295,INPUT!$C$11:$L$281,7,0),"-")</f>
        <v>-</v>
      </c>
      <c r="EP295" s="308">
        <f>IFERROR(VLOOKUP(EI295,INPUT!$C$11:$L$281,8,0),"-")</f>
        <v>0</v>
      </c>
      <c r="EQ295" s="308" t="str">
        <f>IFERROR(VLOOKUP(EI295,INPUT!$C$11:$L$281,9,0),"-")</f>
        <v>-</v>
      </c>
      <c r="ER295" s="308">
        <f t="shared" si="147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8">
        <f>IFERROR(VLOOKUP(EI296,INPUT!$C$11:$L$281,2,0),"-")</f>
        <v>10</v>
      </c>
      <c r="EK296" s="308" t="str">
        <f>IFERROR(VLOOKUP(EI296,INPUT!$C$11:$L$281,3,0),"-")</f>
        <v>-</v>
      </c>
      <c r="EL296" s="383" t="str">
        <f>IFERROR(VLOOKUP(EI296,INPUT!$C$11:$L$281,4,0),"-")</f>
        <v>-</v>
      </c>
      <c r="EM296" s="308" t="str">
        <f>IFERROR(VLOOKUP(EI296,INPUT!$C$11:$L$281,5,0),"-")</f>
        <v>-</v>
      </c>
      <c r="EN296" s="308" t="str">
        <f>IFERROR(VLOOKUP(EI296,INPUT!$C$11:$L$281,6,0),"-")</f>
        <v>-</v>
      </c>
      <c r="EO296" s="308" t="str">
        <f>IFERROR(VLOOKUP(EI296,INPUT!$C$11:$L$281,7,0),"-")</f>
        <v>-</v>
      </c>
      <c r="EP296" s="308">
        <f>IFERROR(VLOOKUP(EI296,INPUT!$C$11:$L$281,8,0),"-")</f>
        <v>0</v>
      </c>
      <c r="EQ296" s="308" t="str">
        <f>IFERROR(VLOOKUP(EI296,INPUT!$C$11:$L$281,9,0),"-")</f>
        <v>-</v>
      </c>
      <c r="ER296" s="308">
        <f t="shared" si="147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8">
        <f>IFERROR(VLOOKUP(EI297,INPUT!$C$11:$L$281,2,0),"-")</f>
        <v>11</v>
      </c>
      <c r="EK297" s="308" t="str">
        <f>IFERROR(VLOOKUP(EI297,INPUT!$C$11:$L$281,3,0),"-")</f>
        <v>-</v>
      </c>
      <c r="EL297" s="383" t="str">
        <f>IFERROR(VLOOKUP(EI297,INPUT!$C$11:$L$281,4,0),"-")</f>
        <v>-</v>
      </c>
      <c r="EM297" s="308" t="str">
        <f>IFERROR(VLOOKUP(EI297,INPUT!$C$11:$L$281,5,0),"-")</f>
        <v>-</v>
      </c>
      <c r="EN297" s="308" t="str">
        <f>IFERROR(VLOOKUP(EI297,INPUT!$C$11:$L$281,6,0),"-")</f>
        <v>-</v>
      </c>
      <c r="EO297" s="308" t="str">
        <f>IFERROR(VLOOKUP(EI297,INPUT!$C$11:$L$281,7,0),"-")</f>
        <v>-</v>
      </c>
      <c r="EP297" s="308">
        <f>IFERROR(VLOOKUP(EI297,INPUT!$C$11:$L$281,8,0),"-")</f>
        <v>0</v>
      </c>
      <c r="EQ297" s="308" t="str">
        <f>IFERROR(VLOOKUP(EI297,INPUT!$C$11:$L$281,9,0),"-")</f>
        <v>-</v>
      </c>
      <c r="ER297" s="308">
        <f t="shared" si="147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8">
        <f>IFERROR(VLOOKUP(EI298,INPUT!$C$11:$L$281,2,0),"-")</f>
        <v>12</v>
      </c>
      <c r="EK298" s="308" t="str">
        <f>IFERROR(VLOOKUP(EI298,INPUT!$C$11:$L$281,3,0),"-")</f>
        <v>-</v>
      </c>
      <c r="EL298" s="383" t="str">
        <f>IFERROR(VLOOKUP(EI298,INPUT!$C$11:$L$281,4,0),"-")</f>
        <v>-</v>
      </c>
      <c r="EM298" s="308" t="str">
        <f>IFERROR(VLOOKUP(EI298,INPUT!$C$11:$L$281,5,0),"-")</f>
        <v>-</v>
      </c>
      <c r="EN298" s="308" t="str">
        <f>IFERROR(VLOOKUP(EI298,INPUT!$C$11:$L$281,6,0),"-")</f>
        <v>-</v>
      </c>
      <c r="EO298" s="308" t="str">
        <f>IFERROR(VLOOKUP(EI298,INPUT!$C$11:$L$281,7,0),"-")</f>
        <v>-</v>
      </c>
      <c r="EP298" s="308">
        <f>IFERROR(VLOOKUP(EI298,INPUT!$C$11:$L$281,8,0),"-")</f>
        <v>0</v>
      </c>
      <c r="EQ298" s="308" t="str">
        <f>IFERROR(VLOOKUP(EI298,INPUT!$C$11:$L$281,9,0),"-")</f>
        <v>-</v>
      </c>
      <c r="ER298" s="308">
        <f t="shared" si="147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8">
        <f>IFERROR(VLOOKUP(EI299,INPUT!$C$11:$L$281,2,0),"-")</f>
        <v>13</v>
      </c>
      <c r="EK299" s="308" t="str">
        <f>IFERROR(VLOOKUP(EI299,INPUT!$C$11:$L$281,3,0),"-")</f>
        <v>-</v>
      </c>
      <c r="EL299" s="383" t="str">
        <f>IFERROR(VLOOKUP(EI299,INPUT!$C$11:$L$281,4,0),"-")</f>
        <v>-</v>
      </c>
      <c r="EM299" s="308" t="str">
        <f>IFERROR(VLOOKUP(EI299,INPUT!$C$11:$L$281,5,0),"-")</f>
        <v>-</v>
      </c>
      <c r="EN299" s="308" t="str">
        <f>IFERROR(VLOOKUP(EI299,INPUT!$C$11:$L$281,6,0),"-")</f>
        <v>-</v>
      </c>
      <c r="EO299" s="308" t="str">
        <f>IFERROR(VLOOKUP(EI299,INPUT!$C$11:$L$281,7,0),"-")</f>
        <v>-</v>
      </c>
      <c r="EP299" s="308">
        <f>IFERROR(VLOOKUP(EI299,INPUT!$C$11:$L$281,8,0),"-")</f>
        <v>0</v>
      </c>
      <c r="EQ299" s="308" t="str">
        <f>IFERROR(VLOOKUP(EI299,INPUT!$C$11:$L$281,9,0),"-")</f>
        <v>-</v>
      </c>
      <c r="ER299" s="308">
        <f t="shared" si="147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8">
        <f>IFERROR(VLOOKUP(EI300,INPUT!$C$11:$L$281,2,0),"-")</f>
        <v>14</v>
      </c>
      <c r="EK300" s="308" t="str">
        <f>IFERROR(VLOOKUP(EI300,INPUT!$C$11:$L$281,3,0),"-")</f>
        <v>-</v>
      </c>
      <c r="EL300" s="383" t="str">
        <f>IFERROR(VLOOKUP(EI300,INPUT!$C$11:$L$281,4,0),"-")</f>
        <v>-</v>
      </c>
      <c r="EM300" s="308" t="str">
        <f>IFERROR(VLOOKUP(EI300,INPUT!$C$11:$L$281,5,0),"-")</f>
        <v>-</v>
      </c>
      <c r="EN300" s="308" t="str">
        <f>IFERROR(VLOOKUP(EI300,INPUT!$C$11:$L$281,6,0),"-")</f>
        <v>-</v>
      </c>
      <c r="EO300" s="308" t="str">
        <f>IFERROR(VLOOKUP(EI300,INPUT!$C$11:$L$281,7,0),"-")</f>
        <v>-</v>
      </c>
      <c r="EP300" s="308">
        <f>IFERROR(VLOOKUP(EI300,INPUT!$C$11:$L$281,8,0),"-")</f>
        <v>0</v>
      </c>
      <c r="EQ300" s="308" t="str">
        <f>IFERROR(VLOOKUP(EI300,INPUT!$C$11:$L$281,9,0),"-")</f>
        <v>-</v>
      </c>
      <c r="ER300" s="308">
        <f t="shared" si="147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8">
        <f>IFERROR(VLOOKUP(EI301,INPUT!$C$11:$L$281,2,0),"-")</f>
        <v>15</v>
      </c>
      <c r="EK301" s="308" t="str">
        <f>IFERROR(VLOOKUP(EI301,INPUT!$C$11:$L$281,3,0),"-")</f>
        <v>-</v>
      </c>
      <c r="EL301" s="383" t="str">
        <f>IFERROR(VLOOKUP(EI301,INPUT!$C$11:$L$281,4,0),"-")</f>
        <v>-</v>
      </c>
      <c r="EM301" s="308" t="str">
        <f>IFERROR(VLOOKUP(EI301,INPUT!$C$11:$L$281,5,0),"-")</f>
        <v>-</v>
      </c>
      <c r="EN301" s="308" t="str">
        <f>IFERROR(VLOOKUP(EI301,INPUT!$C$11:$L$281,6,0),"-")</f>
        <v>-</v>
      </c>
      <c r="EO301" s="308" t="str">
        <f>IFERROR(VLOOKUP(EI301,INPUT!$C$11:$L$281,7,0),"-")</f>
        <v>-</v>
      </c>
      <c r="EP301" s="308">
        <f>IFERROR(VLOOKUP(EI301,INPUT!$C$11:$L$281,8,0),"-")</f>
        <v>0</v>
      </c>
      <c r="EQ301" s="308" t="str">
        <f>IFERROR(VLOOKUP(EI301,INPUT!$C$11:$L$281,9,0),"-")</f>
        <v>-</v>
      </c>
      <c r="ER301" s="308">
        <f t="shared" si="147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8">
        <f>IFERROR(VLOOKUP(EI302,INPUT!$C$11:$L$281,2,0),"-")</f>
        <v>1</v>
      </c>
      <c r="EK302" s="308" t="str">
        <f>IFERROR(VLOOKUP(EI302,INPUT!$C$11:$L$281,3,0),"-")</f>
        <v>-</v>
      </c>
      <c r="EL302" s="383" t="str">
        <f>IFERROR(VLOOKUP(EI302,INPUT!$C$11:$L$281,4,0),"-")</f>
        <v>-</v>
      </c>
      <c r="EM302" s="308" t="str">
        <f>IFERROR(VLOOKUP(EI302,INPUT!$C$11:$L$281,5,0),"-")</f>
        <v>-</v>
      </c>
      <c r="EN302" s="308" t="str">
        <f>IFERROR(VLOOKUP(EI302,INPUT!$C$11:$L$281,6,0),"-")</f>
        <v>-</v>
      </c>
      <c r="EO302" s="308" t="str">
        <f>IFERROR(VLOOKUP(EI302,INPUT!$C$11:$L$281,7,0),"-")</f>
        <v>-</v>
      </c>
      <c r="EP302" s="308">
        <f>IFERROR(VLOOKUP(EI302,INPUT!$C$11:$L$281,8,0),"-")</f>
        <v>0</v>
      </c>
      <c r="EQ302" s="308" t="str">
        <f>IFERROR(VLOOKUP(EI302,INPUT!$C$11:$L$281,9,0),"-")</f>
        <v>-</v>
      </c>
      <c r="ER302" s="308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8">
        <f>IFERROR(VLOOKUP(EI303,INPUT!$C$11:$L$281,2,0),"-")</f>
        <v>2</v>
      </c>
      <c r="EK303" s="308" t="str">
        <f>IFERROR(VLOOKUP(EI303,INPUT!$C$11:$L$281,3,0),"-")</f>
        <v>-</v>
      </c>
      <c r="EL303" s="383" t="str">
        <f>IFERROR(VLOOKUP(EI303,INPUT!$C$11:$L$281,4,0),"-")</f>
        <v>-</v>
      </c>
      <c r="EM303" s="308" t="str">
        <f>IFERROR(VLOOKUP(EI303,INPUT!$C$11:$L$281,5,0),"-")</f>
        <v>-</v>
      </c>
      <c r="EN303" s="308" t="str">
        <f>IFERROR(VLOOKUP(EI303,INPUT!$C$11:$L$281,6,0),"-")</f>
        <v>-</v>
      </c>
      <c r="EO303" s="308" t="str">
        <f>IFERROR(VLOOKUP(EI303,INPUT!$C$11:$L$281,7,0),"-")</f>
        <v>-</v>
      </c>
      <c r="EP303" s="308">
        <f>IFERROR(VLOOKUP(EI303,INPUT!$C$11:$L$281,8,0),"-")</f>
        <v>0</v>
      </c>
      <c r="EQ303" s="308" t="str">
        <f>IFERROR(VLOOKUP(EI303,INPUT!$C$11:$L$281,9,0),"-")</f>
        <v>-</v>
      </c>
      <c r="ER303" s="308">
        <f t="shared" si="147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8">
        <f>IFERROR(VLOOKUP(EI304,INPUT!$C$11:$L$281,2,0),"-")</f>
        <v>3</v>
      </c>
      <c r="EK304" s="308" t="str">
        <f>IFERROR(VLOOKUP(EI304,INPUT!$C$11:$L$281,3,0),"-")</f>
        <v>-</v>
      </c>
      <c r="EL304" s="383" t="str">
        <f>IFERROR(VLOOKUP(EI304,INPUT!$C$11:$L$281,4,0),"-")</f>
        <v>-</v>
      </c>
      <c r="EM304" s="308" t="str">
        <f>IFERROR(VLOOKUP(EI304,INPUT!$C$11:$L$281,5,0),"-")</f>
        <v>-</v>
      </c>
      <c r="EN304" s="308" t="str">
        <f>IFERROR(VLOOKUP(EI304,INPUT!$C$11:$L$281,6,0),"-")</f>
        <v>-</v>
      </c>
      <c r="EO304" s="308" t="str">
        <f>IFERROR(VLOOKUP(EI304,INPUT!$C$11:$L$281,7,0),"-")</f>
        <v>-</v>
      </c>
      <c r="EP304" s="308">
        <f>IFERROR(VLOOKUP(EI304,INPUT!$C$11:$L$281,8,0),"-")</f>
        <v>0</v>
      </c>
      <c r="EQ304" s="308" t="str">
        <f>IFERROR(VLOOKUP(EI304,INPUT!$C$11:$L$281,9,0),"-")</f>
        <v>-</v>
      </c>
      <c r="ER304" s="308">
        <f t="shared" si="147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8">
        <f>IFERROR(VLOOKUP(EI305,INPUT!$C$11:$L$281,2,0),"-")</f>
        <v>4</v>
      </c>
      <c r="EK305" s="308" t="str">
        <f>IFERROR(VLOOKUP(EI305,INPUT!$C$11:$L$281,3,0),"-")</f>
        <v>-</v>
      </c>
      <c r="EL305" s="383" t="str">
        <f>IFERROR(VLOOKUP(EI305,INPUT!$C$11:$L$281,4,0),"-")</f>
        <v>-</v>
      </c>
      <c r="EM305" s="308" t="str">
        <f>IFERROR(VLOOKUP(EI305,INPUT!$C$11:$L$281,5,0),"-")</f>
        <v>-</v>
      </c>
      <c r="EN305" s="308" t="str">
        <f>IFERROR(VLOOKUP(EI305,INPUT!$C$11:$L$281,6,0),"-")</f>
        <v>-</v>
      </c>
      <c r="EO305" s="308" t="str">
        <f>IFERROR(VLOOKUP(EI305,INPUT!$C$11:$L$281,7,0),"-")</f>
        <v>-</v>
      </c>
      <c r="EP305" s="308">
        <f>IFERROR(VLOOKUP(EI305,INPUT!$C$11:$L$281,8,0),"-")</f>
        <v>0</v>
      </c>
      <c r="EQ305" s="308" t="str">
        <f>IFERROR(VLOOKUP(EI305,INPUT!$C$11:$L$281,9,0),"-")</f>
        <v>-</v>
      </c>
      <c r="ER305" s="308">
        <f t="shared" si="147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8">
        <f>IFERROR(VLOOKUP(EI306,INPUT!$C$11:$L$281,2,0),"-")</f>
        <v>5</v>
      </c>
      <c r="EK306" s="308" t="str">
        <f>IFERROR(VLOOKUP(EI306,INPUT!$C$11:$L$281,3,0),"-")</f>
        <v>-</v>
      </c>
      <c r="EL306" s="383" t="str">
        <f>IFERROR(VLOOKUP(EI306,INPUT!$C$11:$L$281,4,0),"-")</f>
        <v>-</v>
      </c>
      <c r="EM306" s="308" t="str">
        <f>IFERROR(VLOOKUP(EI306,INPUT!$C$11:$L$281,5,0),"-")</f>
        <v>-</v>
      </c>
      <c r="EN306" s="308" t="str">
        <f>IFERROR(VLOOKUP(EI306,INPUT!$C$11:$L$281,6,0),"-")</f>
        <v>-</v>
      </c>
      <c r="EO306" s="308" t="str">
        <f>IFERROR(VLOOKUP(EI306,INPUT!$C$11:$L$281,7,0),"-")</f>
        <v>-</v>
      </c>
      <c r="EP306" s="308">
        <f>IFERROR(VLOOKUP(EI306,INPUT!$C$11:$L$281,8,0),"-")</f>
        <v>0</v>
      </c>
      <c r="EQ306" s="308" t="str">
        <f>IFERROR(VLOOKUP(EI306,INPUT!$C$11:$L$281,9,0),"-")</f>
        <v>-</v>
      </c>
      <c r="ER306" s="308">
        <f t="shared" si="147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8">
        <f>IFERROR(VLOOKUP(EI307,INPUT!$C$11:$L$281,2,0),"-")</f>
        <v>6</v>
      </c>
      <c r="EK307" s="308" t="str">
        <f>IFERROR(VLOOKUP(EI307,INPUT!$C$11:$L$281,3,0),"-")</f>
        <v>-</v>
      </c>
      <c r="EL307" s="383" t="str">
        <f>IFERROR(VLOOKUP(EI307,INPUT!$C$11:$L$281,4,0),"-")</f>
        <v>-</v>
      </c>
      <c r="EM307" s="308" t="str">
        <f>IFERROR(VLOOKUP(EI307,INPUT!$C$11:$L$281,5,0),"-")</f>
        <v>-</v>
      </c>
      <c r="EN307" s="308" t="str">
        <f>IFERROR(VLOOKUP(EI307,INPUT!$C$11:$L$281,6,0),"-")</f>
        <v>-</v>
      </c>
      <c r="EO307" s="308" t="str">
        <f>IFERROR(VLOOKUP(EI307,INPUT!$C$11:$L$281,7,0),"-")</f>
        <v>-</v>
      </c>
      <c r="EP307" s="308">
        <f>IFERROR(VLOOKUP(EI307,INPUT!$C$11:$L$281,8,0),"-")</f>
        <v>0</v>
      </c>
      <c r="EQ307" s="308" t="str">
        <f>IFERROR(VLOOKUP(EI307,INPUT!$C$11:$L$281,9,0),"-")</f>
        <v>-</v>
      </c>
      <c r="ER307" s="308">
        <f t="shared" si="147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8">
        <f>IFERROR(VLOOKUP(EI308,INPUT!$C$11:$L$281,2,0),"-")</f>
        <v>7</v>
      </c>
      <c r="EK308" s="308" t="str">
        <f>IFERROR(VLOOKUP(EI308,INPUT!$C$11:$L$281,3,0),"-")</f>
        <v>-</v>
      </c>
      <c r="EL308" s="383" t="str">
        <f>IFERROR(VLOOKUP(EI308,INPUT!$C$11:$L$281,4,0),"-")</f>
        <v>-</v>
      </c>
      <c r="EM308" s="308" t="str">
        <f>IFERROR(VLOOKUP(EI308,INPUT!$C$11:$L$281,5,0),"-")</f>
        <v>-</v>
      </c>
      <c r="EN308" s="308" t="str">
        <f>IFERROR(VLOOKUP(EI308,INPUT!$C$11:$L$281,6,0),"-")</f>
        <v>-</v>
      </c>
      <c r="EO308" s="308" t="str">
        <f>IFERROR(VLOOKUP(EI308,INPUT!$C$11:$L$281,7,0),"-")</f>
        <v>-</v>
      </c>
      <c r="EP308" s="308">
        <f>IFERROR(VLOOKUP(EI308,INPUT!$C$11:$L$281,8,0),"-")</f>
        <v>0</v>
      </c>
      <c r="EQ308" s="308" t="str">
        <f>IFERROR(VLOOKUP(EI308,INPUT!$C$11:$L$281,9,0),"-")</f>
        <v>-</v>
      </c>
      <c r="ER308" s="308">
        <f t="shared" si="147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8">
        <f>IFERROR(VLOOKUP(EI309,INPUT!$C$11:$L$281,2,0),"-")</f>
        <v>8</v>
      </c>
      <c r="EK309" s="308" t="str">
        <f>IFERROR(VLOOKUP(EI309,INPUT!$C$11:$L$281,3,0),"-")</f>
        <v>-</v>
      </c>
      <c r="EL309" s="383" t="str">
        <f>IFERROR(VLOOKUP(EI309,INPUT!$C$11:$L$281,4,0),"-")</f>
        <v>-</v>
      </c>
      <c r="EM309" s="308" t="str">
        <f>IFERROR(VLOOKUP(EI309,INPUT!$C$11:$L$281,5,0),"-")</f>
        <v>-</v>
      </c>
      <c r="EN309" s="308" t="str">
        <f>IFERROR(VLOOKUP(EI309,INPUT!$C$11:$L$281,6,0),"-")</f>
        <v>-</v>
      </c>
      <c r="EO309" s="308" t="str">
        <f>IFERROR(VLOOKUP(EI309,INPUT!$C$11:$L$281,7,0),"-")</f>
        <v>-</v>
      </c>
      <c r="EP309" s="308">
        <f>IFERROR(VLOOKUP(EI309,INPUT!$C$11:$L$281,8,0),"-")</f>
        <v>0</v>
      </c>
      <c r="EQ309" s="308" t="str">
        <f>IFERROR(VLOOKUP(EI309,INPUT!$C$11:$L$281,9,0),"-")</f>
        <v>-</v>
      </c>
      <c r="ER309" s="308">
        <f t="shared" si="147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8">
        <f>IFERROR(VLOOKUP(EI310,INPUT!$C$11:$L$281,2,0),"-")</f>
        <v>9</v>
      </c>
      <c r="EK310" s="308" t="str">
        <f>IFERROR(VLOOKUP(EI310,INPUT!$C$11:$L$281,3,0),"-")</f>
        <v>-</v>
      </c>
      <c r="EL310" s="383" t="str">
        <f>IFERROR(VLOOKUP(EI310,INPUT!$C$11:$L$281,4,0),"-")</f>
        <v>-</v>
      </c>
      <c r="EM310" s="308" t="str">
        <f>IFERROR(VLOOKUP(EI310,INPUT!$C$11:$L$281,5,0),"-")</f>
        <v>-</v>
      </c>
      <c r="EN310" s="308" t="str">
        <f>IFERROR(VLOOKUP(EI310,INPUT!$C$11:$L$281,6,0),"-")</f>
        <v>-</v>
      </c>
      <c r="EO310" s="308" t="str">
        <f>IFERROR(VLOOKUP(EI310,INPUT!$C$11:$L$281,7,0),"-")</f>
        <v>-</v>
      </c>
      <c r="EP310" s="308">
        <f>IFERROR(VLOOKUP(EI310,INPUT!$C$11:$L$281,8,0),"-")</f>
        <v>0</v>
      </c>
      <c r="EQ310" s="308" t="str">
        <f>IFERROR(VLOOKUP(EI310,INPUT!$C$11:$L$281,9,0),"-")</f>
        <v>-</v>
      </c>
      <c r="ER310" s="308">
        <f t="shared" si="147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8">
        <f>IFERROR(VLOOKUP(EI311,INPUT!$C$11:$L$281,2,0),"-")</f>
        <v>10</v>
      </c>
      <c r="EK311" s="308" t="str">
        <f>IFERROR(VLOOKUP(EI311,INPUT!$C$11:$L$281,3,0),"-")</f>
        <v>-</v>
      </c>
      <c r="EL311" s="383" t="str">
        <f>IFERROR(VLOOKUP(EI311,INPUT!$C$11:$L$281,4,0),"-")</f>
        <v>-</v>
      </c>
      <c r="EM311" s="308" t="str">
        <f>IFERROR(VLOOKUP(EI311,INPUT!$C$11:$L$281,5,0),"-")</f>
        <v>-</v>
      </c>
      <c r="EN311" s="308" t="str">
        <f>IFERROR(VLOOKUP(EI311,INPUT!$C$11:$L$281,6,0),"-")</f>
        <v>-</v>
      </c>
      <c r="EO311" s="308" t="str">
        <f>IFERROR(VLOOKUP(EI311,INPUT!$C$11:$L$281,7,0),"-")</f>
        <v>-</v>
      </c>
      <c r="EP311" s="308">
        <f>IFERROR(VLOOKUP(EI311,INPUT!$C$11:$L$281,8,0),"-")</f>
        <v>0</v>
      </c>
      <c r="EQ311" s="308" t="str">
        <f>IFERROR(VLOOKUP(EI311,INPUT!$C$11:$L$281,9,0),"-")</f>
        <v>-</v>
      </c>
      <c r="ER311" s="308">
        <f t="shared" si="147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8">
        <f>IFERROR(VLOOKUP(EI312,INPUT!$C$11:$L$281,2,0),"-")</f>
        <v>11</v>
      </c>
      <c r="EK312" s="308" t="str">
        <f>IFERROR(VLOOKUP(EI312,INPUT!$C$11:$L$281,3,0),"-")</f>
        <v>-</v>
      </c>
      <c r="EL312" s="383" t="str">
        <f>IFERROR(VLOOKUP(EI312,INPUT!$C$11:$L$281,4,0),"-")</f>
        <v>-</v>
      </c>
      <c r="EM312" s="308" t="str">
        <f>IFERROR(VLOOKUP(EI312,INPUT!$C$11:$L$281,5,0),"-")</f>
        <v>-</v>
      </c>
      <c r="EN312" s="308" t="str">
        <f>IFERROR(VLOOKUP(EI312,INPUT!$C$11:$L$281,6,0),"-")</f>
        <v>-</v>
      </c>
      <c r="EO312" s="308" t="str">
        <f>IFERROR(VLOOKUP(EI312,INPUT!$C$11:$L$281,7,0),"-")</f>
        <v>-</v>
      </c>
      <c r="EP312" s="308">
        <f>IFERROR(VLOOKUP(EI312,INPUT!$C$11:$L$281,8,0),"-")</f>
        <v>0</v>
      </c>
      <c r="EQ312" s="308" t="str">
        <f>IFERROR(VLOOKUP(EI312,INPUT!$C$11:$L$281,9,0),"-")</f>
        <v>-</v>
      </c>
      <c r="ER312" s="308">
        <f t="shared" si="147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8">
        <f>IFERROR(VLOOKUP(EI313,INPUT!$C$11:$L$281,2,0),"-")</f>
        <v>12</v>
      </c>
      <c r="EK313" s="308" t="str">
        <f>IFERROR(VLOOKUP(EI313,INPUT!$C$11:$L$281,3,0),"-")</f>
        <v>-</v>
      </c>
      <c r="EL313" s="383" t="str">
        <f>IFERROR(VLOOKUP(EI313,INPUT!$C$11:$L$281,4,0),"-")</f>
        <v>-</v>
      </c>
      <c r="EM313" s="308" t="str">
        <f>IFERROR(VLOOKUP(EI313,INPUT!$C$11:$L$281,5,0),"-")</f>
        <v>-</v>
      </c>
      <c r="EN313" s="308" t="str">
        <f>IFERROR(VLOOKUP(EI313,INPUT!$C$11:$L$281,6,0),"-")</f>
        <v>-</v>
      </c>
      <c r="EO313" s="308" t="str">
        <f>IFERROR(VLOOKUP(EI313,INPUT!$C$11:$L$281,7,0),"-")</f>
        <v>-</v>
      </c>
      <c r="EP313" s="308">
        <f>IFERROR(VLOOKUP(EI313,INPUT!$C$11:$L$281,8,0),"-")</f>
        <v>0</v>
      </c>
      <c r="EQ313" s="308" t="str">
        <f>IFERROR(VLOOKUP(EI313,INPUT!$C$11:$L$281,9,0),"-")</f>
        <v>-</v>
      </c>
      <c r="ER313" s="308">
        <f t="shared" si="147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8">
        <f>IFERROR(VLOOKUP(EI314,INPUT!$C$11:$L$281,2,0),"-")</f>
        <v>13</v>
      </c>
      <c r="EK314" s="308" t="str">
        <f>IFERROR(VLOOKUP(EI314,INPUT!$C$11:$L$281,3,0),"-")</f>
        <v>-</v>
      </c>
      <c r="EL314" s="383" t="str">
        <f>IFERROR(VLOOKUP(EI314,INPUT!$C$11:$L$281,4,0),"-")</f>
        <v>-</v>
      </c>
      <c r="EM314" s="308" t="str">
        <f>IFERROR(VLOOKUP(EI314,INPUT!$C$11:$L$281,5,0),"-")</f>
        <v>-</v>
      </c>
      <c r="EN314" s="308" t="str">
        <f>IFERROR(VLOOKUP(EI314,INPUT!$C$11:$L$281,6,0),"-")</f>
        <v>-</v>
      </c>
      <c r="EO314" s="308" t="str">
        <f>IFERROR(VLOOKUP(EI314,INPUT!$C$11:$L$281,7,0),"-")</f>
        <v>-</v>
      </c>
      <c r="EP314" s="308">
        <f>IFERROR(VLOOKUP(EI314,INPUT!$C$11:$L$281,8,0),"-")</f>
        <v>0</v>
      </c>
      <c r="EQ314" s="308" t="str">
        <f>IFERROR(VLOOKUP(EI314,INPUT!$C$11:$L$281,9,0),"-")</f>
        <v>-</v>
      </c>
      <c r="ER314" s="308">
        <f t="shared" si="147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8">
        <f>IFERROR(VLOOKUP(EI315,INPUT!$C$11:$L$281,2,0),"-")</f>
        <v>14</v>
      </c>
      <c r="EK315" s="308" t="str">
        <f>IFERROR(VLOOKUP(EI315,INPUT!$C$11:$L$281,3,0),"-")</f>
        <v>-</v>
      </c>
      <c r="EL315" s="383" t="str">
        <f>IFERROR(VLOOKUP(EI315,INPUT!$C$11:$L$281,4,0),"-")</f>
        <v>-</v>
      </c>
      <c r="EM315" s="308" t="str">
        <f>IFERROR(VLOOKUP(EI315,INPUT!$C$11:$L$281,5,0),"-")</f>
        <v>-</v>
      </c>
      <c r="EN315" s="308" t="str">
        <f>IFERROR(VLOOKUP(EI315,INPUT!$C$11:$L$281,6,0),"-")</f>
        <v>-</v>
      </c>
      <c r="EO315" s="308" t="str">
        <f>IFERROR(VLOOKUP(EI315,INPUT!$C$11:$L$281,7,0),"-")</f>
        <v>-</v>
      </c>
      <c r="EP315" s="308">
        <f>IFERROR(VLOOKUP(EI315,INPUT!$C$11:$L$281,8,0),"-")</f>
        <v>0</v>
      </c>
      <c r="EQ315" s="308" t="str">
        <f>IFERROR(VLOOKUP(EI315,INPUT!$C$11:$L$281,9,0),"-")</f>
        <v>-</v>
      </c>
      <c r="ER315" s="308">
        <f t="shared" si="147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8">
        <f>IFERROR(VLOOKUP(EI316,INPUT!$C$11:$L$281,2,0),"-")</f>
        <v>15</v>
      </c>
      <c r="EK316" s="308" t="str">
        <f>IFERROR(VLOOKUP(EI316,INPUT!$C$11:$L$281,3,0),"-")</f>
        <v>-</v>
      </c>
      <c r="EL316" s="383" t="str">
        <f>IFERROR(VLOOKUP(EI316,INPUT!$C$11:$L$281,4,0),"-")</f>
        <v>-</v>
      </c>
      <c r="EM316" s="308" t="str">
        <f>IFERROR(VLOOKUP(EI316,INPUT!$C$11:$L$281,5,0),"-")</f>
        <v>-</v>
      </c>
      <c r="EN316" s="308" t="str">
        <f>IFERROR(VLOOKUP(EI316,INPUT!$C$11:$L$281,6,0),"-")</f>
        <v>-</v>
      </c>
      <c r="EO316" s="308" t="str">
        <f>IFERROR(VLOOKUP(EI316,INPUT!$C$11:$L$281,7,0),"-")</f>
        <v>-</v>
      </c>
      <c r="EP316" s="308">
        <f>IFERROR(VLOOKUP(EI316,INPUT!$C$11:$L$281,8,0),"-")</f>
        <v>0</v>
      </c>
      <c r="EQ316" s="308" t="str">
        <f>IFERROR(VLOOKUP(EI316,INPUT!$C$11:$L$281,9,0),"-")</f>
        <v>-</v>
      </c>
      <c r="ER316" s="308">
        <f t="shared" si="147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8">
        <f>IFERROR(VLOOKUP(EI317,INPUT!$C$11:$L$281,2,0),"-")</f>
        <v>1</v>
      </c>
      <c r="EK317" s="308" t="str">
        <f>IFERROR(VLOOKUP(EI317,INPUT!$C$11:$L$281,3,0),"-")</f>
        <v>-</v>
      </c>
      <c r="EL317" s="383" t="str">
        <f>IFERROR(VLOOKUP(EI317,INPUT!$C$11:$L$281,4,0),"-")</f>
        <v>-</v>
      </c>
      <c r="EM317" s="308" t="str">
        <f>IFERROR(VLOOKUP(EI317,INPUT!$C$11:$L$281,5,0),"-")</f>
        <v>-</v>
      </c>
      <c r="EN317" s="308" t="str">
        <f>IFERROR(VLOOKUP(EI317,INPUT!$C$11:$L$281,6,0),"-")</f>
        <v>-</v>
      </c>
      <c r="EO317" s="308" t="str">
        <f>IFERROR(VLOOKUP(EI317,INPUT!$C$11:$L$281,7,0),"-")</f>
        <v>-</v>
      </c>
      <c r="EP317" s="308">
        <f>IFERROR(VLOOKUP(EI317,INPUT!$C$11:$L$281,8,0),"-")</f>
        <v>0</v>
      </c>
      <c r="EQ317" s="308" t="str">
        <f>IFERROR(VLOOKUP(EI317,INPUT!$C$11:$L$281,9,0),"-")</f>
        <v>-</v>
      </c>
      <c r="ER317" s="308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8">
        <f>IFERROR(VLOOKUP(EI318,INPUT!$C$11:$L$281,2,0),"-")</f>
        <v>2</v>
      </c>
      <c r="EK318" s="308" t="str">
        <f>IFERROR(VLOOKUP(EI318,INPUT!$C$11:$L$281,3,0),"-")</f>
        <v>-</v>
      </c>
      <c r="EL318" s="383" t="str">
        <f>IFERROR(VLOOKUP(EI318,INPUT!$C$11:$L$281,4,0),"-")</f>
        <v>-</v>
      </c>
      <c r="EM318" s="308" t="str">
        <f>IFERROR(VLOOKUP(EI318,INPUT!$C$11:$L$281,5,0),"-")</f>
        <v>-</v>
      </c>
      <c r="EN318" s="308" t="str">
        <f>IFERROR(VLOOKUP(EI318,INPUT!$C$11:$L$281,6,0),"-")</f>
        <v>-</v>
      </c>
      <c r="EO318" s="308" t="str">
        <f>IFERROR(VLOOKUP(EI318,INPUT!$C$11:$L$281,7,0),"-")</f>
        <v>-</v>
      </c>
      <c r="EP318" s="308">
        <f>IFERROR(VLOOKUP(EI318,INPUT!$C$11:$L$281,8,0),"-")</f>
        <v>0</v>
      </c>
      <c r="EQ318" s="308" t="str">
        <f>IFERROR(VLOOKUP(EI318,INPUT!$C$11:$L$281,9,0),"-")</f>
        <v>-</v>
      </c>
      <c r="ER318" s="308">
        <f t="shared" si="147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8">
        <f>IFERROR(VLOOKUP(EI319,INPUT!$C$11:$L$281,2,0),"-")</f>
        <v>3</v>
      </c>
      <c r="EK319" s="308" t="str">
        <f>IFERROR(VLOOKUP(EI319,INPUT!$C$11:$L$281,3,0),"-")</f>
        <v>-</v>
      </c>
      <c r="EL319" s="383" t="str">
        <f>IFERROR(VLOOKUP(EI319,INPUT!$C$11:$L$281,4,0),"-")</f>
        <v>-</v>
      </c>
      <c r="EM319" s="308" t="str">
        <f>IFERROR(VLOOKUP(EI319,INPUT!$C$11:$L$281,5,0),"-")</f>
        <v>-</v>
      </c>
      <c r="EN319" s="308" t="str">
        <f>IFERROR(VLOOKUP(EI319,INPUT!$C$11:$L$281,6,0),"-")</f>
        <v>-</v>
      </c>
      <c r="EO319" s="308" t="str">
        <f>IFERROR(VLOOKUP(EI319,INPUT!$C$11:$L$281,7,0),"-")</f>
        <v>-</v>
      </c>
      <c r="EP319" s="308">
        <f>IFERROR(VLOOKUP(EI319,INPUT!$C$11:$L$281,8,0),"-")</f>
        <v>0</v>
      </c>
      <c r="EQ319" s="308" t="str">
        <f>IFERROR(VLOOKUP(EI319,INPUT!$C$11:$L$281,9,0),"-")</f>
        <v>-</v>
      </c>
      <c r="ER319" s="308">
        <f t="shared" si="147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8">
        <f>IFERROR(VLOOKUP(EI320,INPUT!$C$11:$L$281,2,0),"-")</f>
        <v>4</v>
      </c>
      <c r="EK320" s="308" t="str">
        <f>IFERROR(VLOOKUP(EI320,INPUT!$C$11:$L$281,3,0),"-")</f>
        <v>-</v>
      </c>
      <c r="EL320" s="383" t="str">
        <f>IFERROR(VLOOKUP(EI320,INPUT!$C$11:$L$281,4,0),"-")</f>
        <v>-</v>
      </c>
      <c r="EM320" s="308" t="str">
        <f>IFERROR(VLOOKUP(EI320,INPUT!$C$11:$L$281,5,0),"-")</f>
        <v>-</v>
      </c>
      <c r="EN320" s="308" t="str">
        <f>IFERROR(VLOOKUP(EI320,INPUT!$C$11:$L$281,6,0),"-")</f>
        <v>-</v>
      </c>
      <c r="EO320" s="308" t="str">
        <f>IFERROR(VLOOKUP(EI320,INPUT!$C$11:$L$281,7,0),"-")</f>
        <v>-</v>
      </c>
      <c r="EP320" s="308">
        <f>IFERROR(VLOOKUP(EI320,INPUT!$C$11:$L$281,8,0),"-")</f>
        <v>0</v>
      </c>
      <c r="EQ320" s="308" t="str">
        <f>IFERROR(VLOOKUP(EI320,INPUT!$C$11:$L$281,9,0),"-")</f>
        <v>-</v>
      </c>
      <c r="ER320" s="308">
        <f t="shared" ref="ER320:ER332" si="148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8">
        <f>IFERROR(VLOOKUP(EI321,INPUT!$C$11:$L$281,2,0),"-")</f>
        <v>5</v>
      </c>
      <c r="EK321" s="308" t="str">
        <f>IFERROR(VLOOKUP(EI321,INPUT!$C$11:$L$281,3,0),"-")</f>
        <v>-</v>
      </c>
      <c r="EL321" s="383" t="str">
        <f>IFERROR(VLOOKUP(EI321,INPUT!$C$11:$L$281,4,0),"-")</f>
        <v>-</v>
      </c>
      <c r="EM321" s="308" t="str">
        <f>IFERROR(VLOOKUP(EI321,INPUT!$C$11:$L$281,5,0),"-")</f>
        <v>-</v>
      </c>
      <c r="EN321" s="308" t="str">
        <f>IFERROR(VLOOKUP(EI321,INPUT!$C$11:$L$281,6,0),"-")</f>
        <v>-</v>
      </c>
      <c r="EO321" s="308" t="str">
        <f>IFERROR(VLOOKUP(EI321,INPUT!$C$11:$L$281,7,0),"-")</f>
        <v>-</v>
      </c>
      <c r="EP321" s="308">
        <f>IFERROR(VLOOKUP(EI321,INPUT!$C$11:$L$281,8,0),"-")</f>
        <v>0</v>
      </c>
      <c r="EQ321" s="308" t="str">
        <f>IFERROR(VLOOKUP(EI321,INPUT!$C$11:$L$281,9,0),"-")</f>
        <v>-</v>
      </c>
      <c r="ER321" s="308">
        <f t="shared" si="148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8">
        <f>IFERROR(VLOOKUP(EI322,INPUT!$C$11:$L$281,2,0),"-")</f>
        <v>6</v>
      </c>
      <c r="EK322" s="308" t="str">
        <f>IFERROR(VLOOKUP(EI322,INPUT!$C$11:$L$281,3,0),"-")</f>
        <v>-</v>
      </c>
      <c r="EL322" s="383" t="str">
        <f>IFERROR(VLOOKUP(EI322,INPUT!$C$11:$L$281,4,0),"-")</f>
        <v>-</v>
      </c>
      <c r="EM322" s="308" t="str">
        <f>IFERROR(VLOOKUP(EI322,INPUT!$C$11:$L$281,5,0),"-")</f>
        <v>-</v>
      </c>
      <c r="EN322" s="308" t="str">
        <f>IFERROR(VLOOKUP(EI322,INPUT!$C$11:$L$281,6,0),"-")</f>
        <v>-</v>
      </c>
      <c r="EO322" s="308" t="str">
        <f>IFERROR(VLOOKUP(EI322,INPUT!$C$11:$L$281,7,0),"-")</f>
        <v>-</v>
      </c>
      <c r="EP322" s="308">
        <f>IFERROR(VLOOKUP(EI322,INPUT!$C$11:$L$281,8,0),"-")</f>
        <v>0</v>
      </c>
      <c r="EQ322" s="308" t="str">
        <f>IFERROR(VLOOKUP(EI322,INPUT!$C$11:$L$281,9,0),"-")</f>
        <v>-</v>
      </c>
      <c r="ER322" s="308">
        <f t="shared" si="148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8">
        <f>IFERROR(VLOOKUP(EI323,INPUT!$C$11:$L$281,2,0),"-")</f>
        <v>7</v>
      </c>
      <c r="EK323" s="308" t="str">
        <f>IFERROR(VLOOKUP(EI323,INPUT!$C$11:$L$281,3,0),"-")</f>
        <v>-</v>
      </c>
      <c r="EL323" s="383" t="str">
        <f>IFERROR(VLOOKUP(EI323,INPUT!$C$11:$L$281,4,0),"-")</f>
        <v>-</v>
      </c>
      <c r="EM323" s="308" t="str">
        <f>IFERROR(VLOOKUP(EI323,INPUT!$C$11:$L$281,5,0),"-")</f>
        <v>-</v>
      </c>
      <c r="EN323" s="308" t="str">
        <f>IFERROR(VLOOKUP(EI323,INPUT!$C$11:$L$281,6,0),"-")</f>
        <v>-</v>
      </c>
      <c r="EO323" s="308" t="str">
        <f>IFERROR(VLOOKUP(EI323,INPUT!$C$11:$L$281,7,0),"-")</f>
        <v>-</v>
      </c>
      <c r="EP323" s="308">
        <f>IFERROR(VLOOKUP(EI323,INPUT!$C$11:$L$281,8,0),"-")</f>
        <v>0</v>
      </c>
      <c r="EQ323" s="308" t="str">
        <f>IFERROR(VLOOKUP(EI323,INPUT!$C$11:$L$281,9,0),"-")</f>
        <v>-</v>
      </c>
      <c r="ER323" s="308">
        <f t="shared" si="148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8">
        <f>IFERROR(VLOOKUP(EI324,INPUT!$C$11:$L$281,2,0),"-")</f>
        <v>8</v>
      </c>
      <c r="EK324" s="308" t="str">
        <f>IFERROR(VLOOKUP(EI324,INPUT!$C$11:$L$281,3,0),"-")</f>
        <v>-</v>
      </c>
      <c r="EL324" s="383" t="str">
        <f>IFERROR(VLOOKUP(EI324,INPUT!$C$11:$L$281,4,0),"-")</f>
        <v>-</v>
      </c>
      <c r="EM324" s="308" t="str">
        <f>IFERROR(VLOOKUP(EI324,INPUT!$C$11:$L$281,5,0),"-")</f>
        <v>-</v>
      </c>
      <c r="EN324" s="308" t="str">
        <f>IFERROR(VLOOKUP(EI324,INPUT!$C$11:$L$281,6,0),"-")</f>
        <v>-</v>
      </c>
      <c r="EO324" s="308" t="str">
        <f>IFERROR(VLOOKUP(EI324,INPUT!$C$11:$L$281,7,0),"-")</f>
        <v>-</v>
      </c>
      <c r="EP324" s="308">
        <f>IFERROR(VLOOKUP(EI324,INPUT!$C$11:$L$281,8,0),"-")</f>
        <v>0</v>
      </c>
      <c r="EQ324" s="308" t="str">
        <f>IFERROR(VLOOKUP(EI324,INPUT!$C$11:$L$281,9,0),"-")</f>
        <v>-</v>
      </c>
      <c r="ER324" s="308">
        <f t="shared" si="148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8">
        <f>IFERROR(VLOOKUP(EI325,INPUT!$C$11:$L$281,2,0),"-")</f>
        <v>9</v>
      </c>
      <c r="EK325" s="308" t="str">
        <f>IFERROR(VLOOKUP(EI325,INPUT!$C$11:$L$281,3,0),"-")</f>
        <v>-</v>
      </c>
      <c r="EL325" s="383" t="str">
        <f>IFERROR(VLOOKUP(EI325,INPUT!$C$11:$L$281,4,0),"-")</f>
        <v>-</v>
      </c>
      <c r="EM325" s="308" t="str">
        <f>IFERROR(VLOOKUP(EI325,INPUT!$C$11:$L$281,5,0),"-")</f>
        <v>-</v>
      </c>
      <c r="EN325" s="308" t="str">
        <f>IFERROR(VLOOKUP(EI325,INPUT!$C$11:$L$281,6,0),"-")</f>
        <v>-</v>
      </c>
      <c r="EO325" s="308" t="str">
        <f>IFERROR(VLOOKUP(EI325,INPUT!$C$11:$L$281,7,0),"-")</f>
        <v>-</v>
      </c>
      <c r="EP325" s="308">
        <f>IFERROR(VLOOKUP(EI325,INPUT!$C$11:$L$281,8,0),"-")</f>
        <v>0</v>
      </c>
      <c r="EQ325" s="308" t="str">
        <f>IFERROR(VLOOKUP(EI325,INPUT!$C$11:$L$281,9,0),"-")</f>
        <v>-</v>
      </c>
      <c r="ER325" s="308">
        <f t="shared" si="148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8">
        <f>IFERROR(VLOOKUP(EI326,INPUT!$C$11:$L$281,2,0),"-")</f>
        <v>10</v>
      </c>
      <c r="EK326" s="308" t="str">
        <f>IFERROR(VLOOKUP(EI326,INPUT!$C$11:$L$281,3,0),"-")</f>
        <v>-</v>
      </c>
      <c r="EL326" s="383" t="str">
        <f>IFERROR(VLOOKUP(EI326,INPUT!$C$11:$L$281,4,0),"-")</f>
        <v>-</v>
      </c>
      <c r="EM326" s="308" t="str">
        <f>IFERROR(VLOOKUP(EI326,INPUT!$C$11:$L$281,5,0),"-")</f>
        <v>-</v>
      </c>
      <c r="EN326" s="308" t="str">
        <f>IFERROR(VLOOKUP(EI326,INPUT!$C$11:$L$281,6,0),"-")</f>
        <v>-</v>
      </c>
      <c r="EO326" s="308" t="str">
        <f>IFERROR(VLOOKUP(EI326,INPUT!$C$11:$L$281,7,0),"-")</f>
        <v>-</v>
      </c>
      <c r="EP326" s="308">
        <f>IFERROR(VLOOKUP(EI326,INPUT!$C$11:$L$281,8,0),"-")</f>
        <v>0</v>
      </c>
      <c r="EQ326" s="308" t="str">
        <f>IFERROR(VLOOKUP(EI326,INPUT!$C$11:$L$281,9,0),"-")</f>
        <v>-</v>
      </c>
      <c r="ER326" s="308">
        <f t="shared" si="148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8">
        <f>IFERROR(VLOOKUP(EI327,INPUT!$C$11:$L$281,2,0),"-")</f>
        <v>11</v>
      </c>
      <c r="EK327" s="308" t="str">
        <f>IFERROR(VLOOKUP(EI327,INPUT!$C$11:$L$281,3,0),"-")</f>
        <v>-</v>
      </c>
      <c r="EL327" s="383" t="str">
        <f>IFERROR(VLOOKUP(EI327,INPUT!$C$11:$L$281,4,0),"-")</f>
        <v>-</v>
      </c>
      <c r="EM327" s="308" t="str">
        <f>IFERROR(VLOOKUP(EI327,INPUT!$C$11:$L$281,5,0),"-")</f>
        <v>-</v>
      </c>
      <c r="EN327" s="308" t="str">
        <f>IFERROR(VLOOKUP(EI327,INPUT!$C$11:$L$281,6,0),"-")</f>
        <v>-</v>
      </c>
      <c r="EO327" s="308" t="str">
        <f>IFERROR(VLOOKUP(EI327,INPUT!$C$11:$L$281,7,0),"-")</f>
        <v>-</v>
      </c>
      <c r="EP327" s="308">
        <f>IFERROR(VLOOKUP(EI327,INPUT!$C$11:$L$281,8,0),"-")</f>
        <v>0</v>
      </c>
      <c r="EQ327" s="308" t="str">
        <f>IFERROR(VLOOKUP(EI327,INPUT!$C$11:$L$281,9,0),"-")</f>
        <v>-</v>
      </c>
      <c r="ER327" s="308">
        <f t="shared" si="148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8">
        <f>IFERROR(VLOOKUP(EI328,INPUT!$C$11:$L$281,2,0),"-")</f>
        <v>12</v>
      </c>
      <c r="EK328" s="308" t="str">
        <f>IFERROR(VLOOKUP(EI328,INPUT!$C$11:$L$281,3,0),"-")</f>
        <v>-</v>
      </c>
      <c r="EL328" s="383" t="str">
        <f>IFERROR(VLOOKUP(EI328,INPUT!$C$11:$L$281,4,0),"-")</f>
        <v>-</v>
      </c>
      <c r="EM328" s="308" t="str">
        <f>IFERROR(VLOOKUP(EI328,INPUT!$C$11:$L$281,5,0),"-")</f>
        <v>-</v>
      </c>
      <c r="EN328" s="308" t="str">
        <f>IFERROR(VLOOKUP(EI328,INPUT!$C$11:$L$281,6,0),"-")</f>
        <v>-</v>
      </c>
      <c r="EO328" s="308" t="str">
        <f>IFERROR(VLOOKUP(EI328,INPUT!$C$11:$L$281,7,0),"-")</f>
        <v>-</v>
      </c>
      <c r="EP328" s="308">
        <f>IFERROR(VLOOKUP(EI328,INPUT!$C$11:$L$281,8,0),"-")</f>
        <v>0</v>
      </c>
      <c r="EQ328" s="308" t="str">
        <f>IFERROR(VLOOKUP(EI328,INPUT!$C$11:$L$281,9,0),"-")</f>
        <v>-</v>
      </c>
      <c r="ER328" s="308">
        <f t="shared" si="148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8">
        <f>IFERROR(VLOOKUP(EI329,INPUT!$C$11:$L$281,2,0),"-")</f>
        <v>13</v>
      </c>
      <c r="EK329" s="308" t="str">
        <f>IFERROR(VLOOKUP(EI329,INPUT!$C$11:$L$281,3,0),"-")</f>
        <v>-</v>
      </c>
      <c r="EL329" s="383" t="str">
        <f>IFERROR(VLOOKUP(EI329,INPUT!$C$11:$L$281,4,0),"-")</f>
        <v>-</v>
      </c>
      <c r="EM329" s="308" t="str">
        <f>IFERROR(VLOOKUP(EI329,INPUT!$C$11:$L$281,5,0),"-")</f>
        <v>-</v>
      </c>
      <c r="EN329" s="308" t="str">
        <f>IFERROR(VLOOKUP(EI329,INPUT!$C$11:$L$281,6,0),"-")</f>
        <v>-</v>
      </c>
      <c r="EO329" s="308" t="str">
        <f>IFERROR(VLOOKUP(EI329,INPUT!$C$11:$L$281,7,0),"-")</f>
        <v>-</v>
      </c>
      <c r="EP329" s="308">
        <f>IFERROR(VLOOKUP(EI329,INPUT!$C$11:$L$281,8,0),"-")</f>
        <v>0</v>
      </c>
      <c r="EQ329" s="308" t="str">
        <f>IFERROR(VLOOKUP(EI329,INPUT!$C$11:$L$281,9,0),"-")</f>
        <v>-</v>
      </c>
      <c r="ER329" s="308">
        <f t="shared" si="148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8">
        <f>IFERROR(VLOOKUP(EI330,INPUT!$C$11:$L$281,2,0),"-")</f>
        <v>14</v>
      </c>
      <c r="EK330" s="308" t="str">
        <f>IFERROR(VLOOKUP(EI330,INPUT!$C$11:$L$281,3,0),"-")</f>
        <v>-</v>
      </c>
      <c r="EL330" s="383" t="str">
        <f>IFERROR(VLOOKUP(EI330,INPUT!$C$11:$L$281,4,0),"-")</f>
        <v>-</v>
      </c>
      <c r="EM330" s="308" t="str">
        <f>IFERROR(VLOOKUP(EI330,INPUT!$C$11:$L$281,5,0),"-")</f>
        <v>-</v>
      </c>
      <c r="EN330" s="308" t="str">
        <f>IFERROR(VLOOKUP(EI330,INPUT!$C$11:$L$281,6,0),"-")</f>
        <v>-</v>
      </c>
      <c r="EO330" s="308" t="str">
        <f>IFERROR(VLOOKUP(EI330,INPUT!$C$11:$L$281,7,0),"-")</f>
        <v>-</v>
      </c>
      <c r="EP330" s="308">
        <f>IFERROR(VLOOKUP(EI330,INPUT!$C$11:$L$281,8,0),"-")</f>
        <v>0</v>
      </c>
      <c r="EQ330" s="308" t="str">
        <f>IFERROR(VLOOKUP(EI330,INPUT!$C$11:$L$281,9,0),"-")</f>
        <v>-</v>
      </c>
      <c r="ER330" s="308">
        <f t="shared" si="148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8">
        <f>IFERROR(VLOOKUP(EI331,INPUT!$C$11:$L$281,2,0),"-")</f>
        <v>15</v>
      </c>
      <c r="EK331" s="308" t="str">
        <f>IFERROR(VLOOKUP(EI331,INPUT!$C$11:$L$281,3,0),"-")</f>
        <v>-</v>
      </c>
      <c r="EL331" s="383" t="str">
        <f>IFERROR(VLOOKUP(EI331,INPUT!$C$11:$L$281,4,0),"-")</f>
        <v>-</v>
      </c>
      <c r="EM331" s="308" t="str">
        <f>IFERROR(VLOOKUP(EI331,INPUT!$C$11:$L$281,5,0),"-")</f>
        <v>-</v>
      </c>
      <c r="EN331" s="308" t="str">
        <f>IFERROR(VLOOKUP(EI331,INPUT!$C$11:$L$281,6,0),"-")</f>
        <v>-</v>
      </c>
      <c r="EO331" s="308" t="str">
        <f>IFERROR(VLOOKUP(EI331,INPUT!$C$11:$L$281,7,0),"-")</f>
        <v>-</v>
      </c>
      <c r="EP331" s="308">
        <f>IFERROR(VLOOKUP(EI331,INPUT!$C$11:$L$281,8,0),"-")</f>
        <v>0</v>
      </c>
      <c r="EQ331" s="308" t="str">
        <f>IFERROR(VLOOKUP(EI331,INPUT!$C$11:$L$281,9,0),"-")</f>
        <v>-</v>
      </c>
      <c r="ER331" s="308">
        <f t="shared" si="148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8" t="str">
        <f>IFERROR(VLOOKUP(EI332,INPUT!$C$11:$L$281,2,0),"-")</f>
        <v>-</v>
      </c>
      <c r="EK332" s="308" t="str">
        <f>IFERROR(VLOOKUP(EI332,INPUT!$C$11:$L$281,3,0),"-")</f>
        <v>-</v>
      </c>
      <c r="EL332" s="383" t="str">
        <f>IFERROR(VLOOKUP(EI332,INPUT!$C$11:$L$281,4,0),"-")</f>
        <v>-</v>
      </c>
      <c r="EM332" s="308" t="str">
        <f>IFERROR(VLOOKUP(EI332,INPUT!$C$11:$L$281,5,0),"-")</f>
        <v>-</v>
      </c>
      <c r="EN332" s="308" t="str">
        <f>IFERROR(VLOOKUP(EI332,INPUT!$C$11:$L$281,6,0),"-")</f>
        <v>-</v>
      </c>
      <c r="EO332" s="308" t="str">
        <f>IFERROR(VLOOKUP(EI332,INPUT!$C$11:$L$281,7,0),"-")</f>
        <v>-</v>
      </c>
      <c r="EP332" s="308" t="str">
        <f>IFERROR(VLOOKUP(EI332,INPUT!$C$11:$L$281,8,0),"-")</f>
        <v>-</v>
      </c>
      <c r="EQ332" s="308" t="str">
        <f>IFERROR(VLOOKUP(EI332,INPUT!$C$11:$L$281,9,0),"-")</f>
        <v>-</v>
      </c>
      <c r="ER332" s="308">
        <f t="shared" si="148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71"/>
      <c r="EL342" s="440"/>
      <c r="EM342" s="271"/>
      <c r="EN342" s="271"/>
      <c r="EO342" s="271"/>
      <c r="EP342" s="271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71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71"/>
      <c r="EL359" s="440"/>
      <c r="EM359" s="271"/>
      <c r="EN359" s="271"/>
      <c r="EO359" s="271"/>
      <c r="EP359" s="271"/>
      <c r="EQ359" s="437"/>
      <c r="ER359" s="438"/>
    </row>
    <row r="360" spans="139:148" ht="15.75" x14ac:dyDescent="0.2">
      <c r="EI360" s="65"/>
      <c r="EJ360" s="441"/>
      <c r="EK360" s="441"/>
      <c r="EL360" s="441"/>
      <c r="EM360" s="271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83">
        <f>SUM(EM62:EM375)-(150*EP376)</f>
        <v>2723.7999999999997</v>
      </c>
      <c r="EN376" s="436"/>
      <c r="EO376" s="436"/>
      <c r="EP376" s="283">
        <f>COUNTIF(EM62:EM375,"150")</f>
        <v>0</v>
      </c>
      <c r="EQ376" s="283"/>
      <c r="ER376" s="443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0" zoomScale="130" zoomScaleNormal="130" zoomScaleSheetLayoutView="130" workbookViewId="0">
      <selection activeCell="O28" sqref="O28:R29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2" t="s">
        <v>943</v>
      </c>
      <c r="M3" s="592"/>
      <c r="N3" s="592"/>
      <c r="O3" s="592"/>
      <c r="P3" s="592"/>
      <c r="Q3" s="592"/>
      <c r="R3" s="59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2"/>
      <c r="M4" s="592"/>
      <c r="N4" s="592"/>
      <c r="O4" s="592"/>
      <c r="P4" s="592"/>
      <c r="Q4" s="592"/>
      <c r="R4" s="592"/>
    </row>
    <row r="5" spans="3:18" ht="15.75" x14ac:dyDescent="0.2">
      <c r="C5" s="593" t="s">
        <v>111</v>
      </c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</row>
    <row r="6" spans="3:18" ht="18.75" customHeight="1" x14ac:dyDescent="0.2">
      <c r="C6" s="11" t="s">
        <v>10</v>
      </c>
      <c r="D6" s="594" t="str">
        <f>+INPUT!W6</f>
        <v>MUHAMMAD ASIF SALEEM</v>
      </c>
      <c r="E6" s="594"/>
      <c r="F6" s="594"/>
      <c r="G6" s="594"/>
      <c r="H6" s="590" t="s">
        <v>13</v>
      </c>
      <c r="I6" s="590"/>
      <c r="J6" s="590"/>
      <c r="K6" s="590"/>
      <c r="L6" s="594" t="str">
        <f>+INPUT!W8</f>
        <v>BACHELOR OF SCIENCE IN COMPUTER SCIENCES</v>
      </c>
      <c r="M6" s="594"/>
      <c r="N6" s="594"/>
      <c r="O6" s="594"/>
      <c r="P6" s="594"/>
      <c r="Q6" s="594"/>
      <c r="R6" s="594"/>
    </row>
    <row r="7" spans="3:18" ht="20.25" customHeight="1" x14ac:dyDescent="0.2">
      <c r="C7" s="11" t="s">
        <v>21</v>
      </c>
      <c r="D7" s="589" t="str">
        <f>+'FRONT SIDE'!BH6</f>
        <v>FALL 2020 [ OCTOBER 2020 - AUGUST 2024 ]</v>
      </c>
      <c r="E7" s="589"/>
      <c r="F7" s="589"/>
      <c r="G7" s="589"/>
      <c r="H7" s="590" t="s">
        <v>22</v>
      </c>
      <c r="I7" s="590"/>
      <c r="J7" s="590"/>
      <c r="K7" s="590"/>
      <c r="L7" s="591" t="str">
        <f>+INPUT!P5</f>
        <v>BS-CSC-FA20-15019</v>
      </c>
      <c r="M7" s="591"/>
      <c r="N7" s="591"/>
      <c r="O7" s="591"/>
      <c r="P7" s="591"/>
      <c r="Q7" s="591"/>
      <c r="R7" s="591"/>
    </row>
    <row r="8" spans="3:18" ht="3" customHeight="1" x14ac:dyDescent="0.2">
      <c r="C8" s="11"/>
      <c r="D8" s="590"/>
      <c r="E8" s="590"/>
      <c r="F8" s="590"/>
      <c r="G8" s="590"/>
      <c r="H8" s="590"/>
      <c r="I8" s="590"/>
      <c r="J8" s="590"/>
      <c r="K8" s="590"/>
      <c r="L8" s="591"/>
      <c r="M8" s="591"/>
      <c r="N8" s="591"/>
      <c r="O8" s="591"/>
      <c r="P8" s="8"/>
      <c r="Q8" s="8"/>
      <c r="R8" s="8"/>
    </row>
    <row r="9" spans="3:18" ht="20.25" customHeight="1" x14ac:dyDescent="0.2">
      <c r="C9" s="11" t="s">
        <v>112</v>
      </c>
      <c r="D9" s="595" t="s">
        <v>493</v>
      </c>
      <c r="E9" s="595"/>
      <c r="F9" s="596"/>
      <c r="G9" s="596"/>
      <c r="H9" s="590" t="s">
        <v>113</v>
      </c>
      <c r="I9" s="590"/>
      <c r="J9" s="590"/>
      <c r="K9" s="590"/>
      <c r="L9" s="597" t="s">
        <v>520</v>
      </c>
      <c r="M9" s="598"/>
      <c r="N9" s="598"/>
      <c r="O9" s="598"/>
      <c r="P9" s="598"/>
      <c r="Q9" s="598"/>
      <c r="R9" s="598"/>
    </row>
    <row r="10" spans="3:18" ht="14.1" customHeight="1" x14ac:dyDescent="0.2">
      <c r="C10" s="599" t="s">
        <v>114</v>
      </c>
      <c r="D10" s="600"/>
      <c r="E10" s="600"/>
      <c r="F10" s="600"/>
      <c r="G10" s="600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</row>
    <row r="11" spans="3:18" ht="14.1" customHeight="1" x14ac:dyDescent="0.2">
      <c r="C11" s="601" t="s">
        <v>115</v>
      </c>
      <c r="D11" s="601"/>
      <c r="E11" s="602" t="s">
        <v>116</v>
      </c>
      <c r="F11" s="603"/>
      <c r="G11" s="603"/>
      <c r="H11" s="604"/>
      <c r="I11" s="601" t="s">
        <v>117</v>
      </c>
      <c r="J11" s="601"/>
      <c r="K11" s="601"/>
      <c r="L11" s="601"/>
      <c r="M11" s="601" t="s">
        <v>118</v>
      </c>
      <c r="N11" s="601"/>
      <c r="O11" s="601" t="s">
        <v>119</v>
      </c>
      <c r="P11" s="601"/>
      <c r="Q11" s="601"/>
      <c r="R11" s="601"/>
    </row>
    <row r="12" spans="3:18" ht="23.25" customHeight="1" x14ac:dyDescent="0.2">
      <c r="C12" s="569" t="s">
        <v>430</v>
      </c>
      <c r="D12" s="571"/>
      <c r="E12" s="605" t="s">
        <v>609</v>
      </c>
      <c r="F12" s="606"/>
      <c r="G12" s="606"/>
      <c r="H12" s="607"/>
      <c r="I12" s="605" t="s">
        <v>941</v>
      </c>
      <c r="J12" s="606"/>
      <c r="K12" s="606"/>
      <c r="L12" s="607"/>
      <c r="M12" s="608" t="s">
        <v>606</v>
      </c>
      <c r="N12" s="607"/>
      <c r="O12" s="605" t="s">
        <v>940</v>
      </c>
      <c r="P12" s="606"/>
      <c r="Q12" s="606"/>
      <c r="R12" s="607"/>
    </row>
    <row r="13" spans="3:18" x14ac:dyDescent="0.2">
      <c r="D13" s="12"/>
      <c r="E13" s="12"/>
      <c r="O13" s="12"/>
    </row>
    <row r="14" spans="3:18" ht="12" customHeight="1" x14ac:dyDescent="0.2">
      <c r="C14" s="599" t="s">
        <v>120</v>
      </c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599"/>
      <c r="R14" s="599"/>
    </row>
    <row r="15" spans="3:18" ht="12.75" customHeight="1" x14ac:dyDescent="0.2">
      <c r="C15" s="569" t="s">
        <v>121</v>
      </c>
      <c r="D15" s="570"/>
      <c r="E15" s="570"/>
      <c r="F15" s="571"/>
      <c r="G15" s="569" t="s">
        <v>122</v>
      </c>
      <c r="H15" s="570"/>
      <c r="I15" s="570"/>
      <c r="J15" s="570"/>
      <c r="K15" s="570"/>
      <c r="L15" s="570"/>
      <c r="M15" s="571"/>
      <c r="N15" s="572" t="s">
        <v>123</v>
      </c>
      <c r="O15" s="573"/>
      <c r="P15" s="573"/>
      <c r="Q15" s="573"/>
      <c r="R15" s="574"/>
    </row>
    <row r="16" spans="3:18" ht="42" customHeight="1" x14ac:dyDescent="0.2">
      <c r="C16" s="575" t="s">
        <v>517</v>
      </c>
      <c r="D16" s="575"/>
      <c r="E16" s="575"/>
      <c r="F16" s="575"/>
      <c r="G16" s="576" t="s">
        <v>518</v>
      </c>
      <c r="H16" s="577"/>
      <c r="I16" s="577"/>
      <c r="J16" s="577"/>
      <c r="K16" s="577"/>
      <c r="L16" s="577"/>
      <c r="M16" s="578"/>
      <c r="N16" s="579" t="s">
        <v>124</v>
      </c>
      <c r="O16" s="580"/>
      <c r="P16" s="580"/>
      <c r="Q16" s="580"/>
      <c r="R16" s="581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82" t="s">
        <v>125</v>
      </c>
      <c r="D18" s="582"/>
      <c r="E18" s="582"/>
      <c r="F18" s="582"/>
      <c r="G18" s="13"/>
      <c r="H18" s="13"/>
      <c r="I18" s="583" t="s">
        <v>126</v>
      </c>
      <c r="J18" s="583"/>
      <c r="K18" s="583"/>
      <c r="L18" s="583"/>
      <c r="M18" s="583"/>
      <c r="N18" s="583"/>
      <c r="O18" s="583"/>
      <c r="P18" s="583"/>
      <c r="Q18" s="583"/>
      <c r="R18" s="583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7" t="s">
        <v>127</v>
      </c>
      <c r="F20" s="588"/>
      <c r="G20" s="21"/>
      <c r="H20" s="21"/>
      <c r="I20" s="584" t="s">
        <v>128</v>
      </c>
      <c r="J20" s="585"/>
      <c r="K20" s="585"/>
      <c r="L20" s="585"/>
      <c r="M20" s="585"/>
      <c r="N20" s="585"/>
      <c r="O20" s="585"/>
      <c r="P20" s="585"/>
      <c r="Q20" s="585"/>
      <c r="R20" s="586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4">
        <v>85</v>
      </c>
      <c r="D22" s="554" t="s">
        <v>52</v>
      </c>
      <c r="E22" s="561">
        <v>4</v>
      </c>
      <c r="F22" s="562"/>
      <c r="G22" s="3"/>
      <c r="H22" s="4"/>
      <c r="I22" s="557" t="s">
        <v>129</v>
      </c>
      <c r="J22" s="557"/>
      <c r="K22" s="557"/>
      <c r="L22" s="557"/>
      <c r="M22" s="557"/>
      <c r="N22" s="557"/>
      <c r="O22" s="558" t="s">
        <v>130</v>
      </c>
      <c r="P22" s="558"/>
      <c r="Q22" s="558"/>
      <c r="R22" s="558"/>
    </row>
    <row r="23" spans="1:18" s="1" customFormat="1" ht="6.95" customHeight="1" x14ac:dyDescent="0.2">
      <c r="A23" s="23"/>
      <c r="B23" s="23"/>
      <c r="C23" s="555"/>
      <c r="D23" s="555"/>
      <c r="E23" s="563"/>
      <c r="F23" s="564"/>
      <c r="G23" s="3"/>
      <c r="H23" s="4"/>
      <c r="I23" s="557"/>
      <c r="J23" s="557"/>
      <c r="K23" s="557"/>
      <c r="L23" s="557"/>
      <c r="M23" s="557"/>
      <c r="N23" s="557"/>
      <c r="O23" s="558"/>
      <c r="P23" s="558"/>
      <c r="Q23" s="558"/>
      <c r="R23" s="558"/>
    </row>
    <row r="24" spans="1:18" s="1" customFormat="1" ht="3.95" customHeight="1" x14ac:dyDescent="0.2">
      <c r="A24" s="23"/>
      <c r="B24" s="23"/>
      <c r="C24" s="556"/>
      <c r="D24" s="556"/>
      <c r="E24" s="565"/>
      <c r="F24" s="56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4">
        <v>79</v>
      </c>
      <c r="D25" s="554" t="s">
        <v>35</v>
      </c>
      <c r="E25" s="550">
        <v>3.7</v>
      </c>
      <c r="F25" s="551"/>
      <c r="G25" s="3"/>
      <c r="H25" s="4"/>
      <c r="I25" s="557" t="s">
        <v>131</v>
      </c>
      <c r="J25" s="557"/>
      <c r="K25" s="557"/>
      <c r="L25" s="557"/>
      <c r="M25" s="557"/>
      <c r="N25" s="557"/>
      <c r="O25" s="560" t="s">
        <v>132</v>
      </c>
      <c r="P25" s="560"/>
      <c r="Q25" s="560"/>
      <c r="R25" s="560"/>
    </row>
    <row r="26" spans="1:18" s="1" customFormat="1" ht="6.95" customHeight="1" x14ac:dyDescent="0.2">
      <c r="A26" s="23"/>
      <c r="B26" s="23"/>
      <c r="C26" s="555"/>
      <c r="D26" s="555"/>
      <c r="E26" s="567"/>
      <c r="F26" s="568"/>
      <c r="G26" s="3"/>
      <c r="H26" s="4"/>
      <c r="I26" s="557"/>
      <c r="J26" s="557"/>
      <c r="K26" s="557"/>
      <c r="L26" s="557"/>
      <c r="M26" s="557"/>
      <c r="N26" s="557"/>
      <c r="O26" s="560"/>
      <c r="P26" s="560"/>
      <c r="Q26" s="560"/>
      <c r="R26" s="560"/>
    </row>
    <row r="27" spans="1:18" s="1" customFormat="1" ht="3.95" customHeight="1" x14ac:dyDescent="0.2">
      <c r="A27" s="23"/>
      <c r="B27" s="23"/>
      <c r="C27" s="556"/>
      <c r="D27" s="556"/>
      <c r="E27" s="552"/>
      <c r="F27" s="553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4">
        <v>74</v>
      </c>
      <c r="D28" s="554" t="s">
        <v>34</v>
      </c>
      <c r="E28" s="550">
        <v>3.3</v>
      </c>
      <c r="F28" s="551"/>
      <c r="G28" s="3"/>
      <c r="H28" s="4"/>
      <c r="I28" s="557" t="s">
        <v>437</v>
      </c>
      <c r="J28" s="557"/>
      <c r="K28" s="557"/>
      <c r="L28" s="557"/>
      <c r="M28" s="557"/>
      <c r="N28" s="557"/>
      <c r="O28" s="560" t="s">
        <v>973</v>
      </c>
      <c r="P28" s="560"/>
      <c r="Q28" s="560"/>
      <c r="R28" s="560"/>
    </row>
    <row r="29" spans="1:18" s="1" customFormat="1" ht="6.95" customHeight="1" x14ac:dyDescent="0.2">
      <c r="A29" s="23"/>
      <c r="B29" s="23"/>
      <c r="C29" s="555"/>
      <c r="D29" s="555"/>
      <c r="E29" s="567"/>
      <c r="F29" s="568"/>
      <c r="G29" s="3"/>
      <c r="H29" s="4"/>
      <c r="I29" s="557"/>
      <c r="J29" s="557"/>
      <c r="K29" s="557"/>
      <c r="L29" s="557"/>
      <c r="M29" s="557"/>
      <c r="N29" s="557"/>
      <c r="O29" s="560"/>
      <c r="P29" s="560"/>
      <c r="Q29" s="560"/>
      <c r="R29" s="560"/>
    </row>
    <row r="30" spans="1:18" s="1" customFormat="1" ht="3.95" customHeight="1" x14ac:dyDescent="0.2">
      <c r="A30" s="23"/>
      <c r="B30" s="23"/>
      <c r="C30" s="556"/>
      <c r="D30" s="556"/>
      <c r="E30" s="552"/>
      <c r="F30" s="553"/>
      <c r="G30" s="3"/>
      <c r="H30" s="4"/>
    </row>
    <row r="31" spans="1:18" s="1" customFormat="1" ht="6.95" customHeight="1" x14ac:dyDescent="0.2">
      <c r="A31" s="23"/>
      <c r="B31" s="23"/>
      <c r="C31" s="554">
        <v>70</v>
      </c>
      <c r="D31" s="554" t="s">
        <v>27</v>
      </c>
      <c r="E31" s="550">
        <v>3</v>
      </c>
      <c r="F31" s="551"/>
      <c r="G31" s="28"/>
      <c r="H31" s="29"/>
      <c r="I31" s="613" t="s">
        <v>133</v>
      </c>
      <c r="J31" s="613"/>
      <c r="K31" s="613"/>
      <c r="L31" s="613"/>
      <c r="M31" s="613"/>
      <c r="N31" s="613"/>
      <c r="O31" s="613"/>
      <c r="P31" s="613"/>
      <c r="Q31" s="613"/>
      <c r="R31" s="613"/>
    </row>
    <row r="32" spans="1:18" s="1" customFormat="1" ht="3.95" customHeight="1" x14ac:dyDescent="0.2">
      <c r="A32" s="23"/>
      <c r="B32" s="23"/>
      <c r="C32" s="555"/>
      <c r="D32" s="555"/>
      <c r="E32" s="567"/>
      <c r="F32" s="568"/>
      <c r="G32" s="28"/>
      <c r="H32" s="29"/>
      <c r="I32" s="613"/>
      <c r="J32" s="613"/>
      <c r="K32" s="613"/>
      <c r="L32" s="613"/>
      <c r="M32" s="613"/>
      <c r="N32" s="613"/>
      <c r="O32" s="613"/>
      <c r="P32" s="613"/>
      <c r="Q32" s="613"/>
      <c r="R32" s="613"/>
    </row>
    <row r="33" spans="1:18" s="1" customFormat="1" ht="6.95" customHeight="1" x14ac:dyDescent="0.2">
      <c r="A33" s="23"/>
      <c r="B33" s="23"/>
      <c r="C33" s="556"/>
      <c r="D33" s="556"/>
      <c r="E33" s="552"/>
      <c r="F33" s="553"/>
      <c r="G33" s="30"/>
      <c r="H33" s="21"/>
      <c r="I33" s="609" t="s">
        <v>134</v>
      </c>
      <c r="J33" s="609"/>
      <c r="K33" s="609"/>
      <c r="L33" s="609"/>
      <c r="M33" s="609"/>
      <c r="N33" s="609"/>
      <c r="O33" s="609"/>
      <c r="P33" s="609"/>
      <c r="Q33" s="609"/>
      <c r="R33" s="609"/>
    </row>
    <row r="34" spans="1:18" s="1" customFormat="1" ht="9" customHeight="1" x14ac:dyDescent="0.2">
      <c r="A34" s="23"/>
      <c r="B34" s="23"/>
      <c r="C34" s="554">
        <v>66</v>
      </c>
      <c r="D34" s="554" t="s">
        <v>23</v>
      </c>
      <c r="E34" s="550">
        <v>2.7</v>
      </c>
      <c r="F34" s="551"/>
      <c r="G34" s="31"/>
      <c r="H34" s="4"/>
      <c r="I34" s="609"/>
      <c r="J34" s="609"/>
      <c r="K34" s="609"/>
      <c r="L34" s="609"/>
      <c r="M34" s="609"/>
      <c r="N34" s="609"/>
      <c r="O34" s="609"/>
      <c r="P34" s="609"/>
      <c r="Q34" s="609"/>
      <c r="R34" s="609"/>
    </row>
    <row r="35" spans="1:18" s="1" customFormat="1" ht="9" customHeight="1" x14ac:dyDescent="0.2">
      <c r="A35" s="23"/>
      <c r="B35" s="23"/>
      <c r="C35" s="556"/>
      <c r="D35" s="556"/>
      <c r="E35" s="552"/>
      <c r="F35" s="553"/>
      <c r="G35" s="31"/>
      <c r="H35" s="4"/>
      <c r="I35" s="609"/>
      <c r="J35" s="609"/>
      <c r="K35" s="609"/>
      <c r="L35" s="609"/>
      <c r="M35" s="609"/>
      <c r="N35" s="609"/>
      <c r="O35" s="609"/>
      <c r="P35" s="609"/>
      <c r="Q35" s="609"/>
      <c r="R35" s="609"/>
    </row>
    <row r="36" spans="1:18" s="1" customFormat="1" ht="9" customHeight="1" x14ac:dyDescent="0.2">
      <c r="A36" s="23"/>
      <c r="B36" s="23"/>
      <c r="C36" s="554">
        <v>62</v>
      </c>
      <c r="D36" s="554" t="s">
        <v>15</v>
      </c>
      <c r="E36" s="550">
        <v>2.2999999999999998</v>
      </c>
      <c r="F36" s="551"/>
      <c r="G36" s="31"/>
      <c r="H36" s="4"/>
      <c r="I36" s="609"/>
      <c r="J36" s="609"/>
      <c r="K36" s="609"/>
      <c r="L36" s="609"/>
      <c r="M36" s="609"/>
      <c r="N36" s="609"/>
      <c r="O36" s="609"/>
      <c r="P36" s="609"/>
      <c r="Q36" s="609"/>
      <c r="R36" s="609"/>
    </row>
    <row r="37" spans="1:18" s="1" customFormat="1" ht="9" customHeight="1" x14ac:dyDescent="0.2">
      <c r="A37" s="23"/>
      <c r="B37" s="23"/>
      <c r="C37" s="556"/>
      <c r="D37" s="556"/>
      <c r="E37" s="552"/>
      <c r="F37" s="553"/>
      <c r="G37" s="31"/>
      <c r="H37" s="4"/>
      <c r="I37" s="559" t="s">
        <v>135</v>
      </c>
      <c r="J37" s="559"/>
      <c r="K37" s="559"/>
      <c r="L37" s="559"/>
      <c r="M37" s="559"/>
      <c r="N37" s="559"/>
      <c r="O37" s="559"/>
      <c r="P37" s="559"/>
      <c r="Q37" s="559"/>
      <c r="R37" s="559"/>
    </row>
    <row r="38" spans="1:18" s="1" customFormat="1" ht="9" customHeight="1" x14ac:dyDescent="0.2">
      <c r="A38" s="23"/>
      <c r="B38" s="23"/>
      <c r="C38" s="554">
        <v>58</v>
      </c>
      <c r="D38" s="554" t="s">
        <v>12</v>
      </c>
      <c r="E38" s="550">
        <v>2</v>
      </c>
      <c r="F38" s="551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6"/>
      <c r="D39" s="556"/>
      <c r="E39" s="552"/>
      <c r="F39" s="553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4">
        <v>54</v>
      </c>
      <c r="D40" s="554" t="s">
        <v>9</v>
      </c>
      <c r="E40" s="550">
        <v>1.7</v>
      </c>
      <c r="F40" s="551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6"/>
      <c r="D41" s="556"/>
      <c r="E41" s="552"/>
      <c r="F41" s="553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4">
        <v>50</v>
      </c>
      <c r="D42" s="554" t="s">
        <v>7</v>
      </c>
      <c r="E42" s="550">
        <v>1</v>
      </c>
      <c r="F42" s="551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6"/>
      <c r="D43" s="556"/>
      <c r="E43" s="552"/>
      <c r="F43" s="553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4" t="s">
        <v>2</v>
      </c>
      <c r="D44" s="554" t="s">
        <v>2</v>
      </c>
      <c r="E44" s="550">
        <v>0</v>
      </c>
      <c r="F44" s="551"/>
      <c r="G44" s="31"/>
      <c r="H44" s="4"/>
      <c r="I44" s="5"/>
      <c r="J44" s="3"/>
      <c r="K44" s="610" t="s">
        <v>136</v>
      </c>
      <c r="L44" s="610"/>
      <c r="M44" s="610"/>
      <c r="N44" s="610"/>
      <c r="O44" s="610"/>
      <c r="P44" s="610"/>
      <c r="Q44" s="610"/>
      <c r="R44" s="610"/>
    </row>
    <row r="45" spans="1:18" s="1" customFormat="1" ht="9" customHeight="1" x14ac:dyDescent="0.2">
      <c r="A45" s="23"/>
      <c r="B45" s="23"/>
      <c r="C45" s="556"/>
      <c r="D45" s="556"/>
      <c r="E45" s="552"/>
      <c r="F45" s="553"/>
      <c r="G45" s="31"/>
      <c r="H45" s="4"/>
      <c r="I45" s="5"/>
      <c r="J45" s="3"/>
      <c r="K45" s="615" t="s">
        <v>96</v>
      </c>
      <c r="L45" s="615"/>
      <c r="M45" s="615"/>
      <c r="N45" s="615"/>
      <c r="O45" s="615"/>
      <c r="P45" s="615"/>
      <c r="Q45" s="615"/>
      <c r="R45" s="615"/>
    </row>
    <row r="46" spans="1:18" s="1" customFormat="1" ht="9" customHeight="1" x14ac:dyDescent="0.2">
      <c r="A46" s="23"/>
      <c r="B46" s="23"/>
      <c r="C46" s="554" t="s">
        <v>56</v>
      </c>
      <c r="D46" s="554" t="s">
        <v>29</v>
      </c>
      <c r="E46" s="550" t="s">
        <v>137</v>
      </c>
      <c r="F46" s="551"/>
      <c r="G46" s="31"/>
      <c r="H46" s="4"/>
      <c r="I46" s="5"/>
      <c r="J46" s="3"/>
      <c r="K46" s="615"/>
      <c r="L46" s="615"/>
      <c r="M46" s="615"/>
      <c r="N46" s="615"/>
      <c r="O46" s="615"/>
      <c r="P46" s="615"/>
      <c r="Q46" s="615"/>
      <c r="R46" s="615"/>
    </row>
    <row r="47" spans="1:18" s="1" customFormat="1" ht="9" customHeight="1" x14ac:dyDescent="0.2">
      <c r="A47" s="23"/>
      <c r="B47" s="23"/>
      <c r="C47" s="556"/>
      <c r="D47" s="556"/>
      <c r="E47" s="552"/>
      <c r="F47" s="553"/>
      <c r="G47" s="31"/>
      <c r="H47" s="4"/>
      <c r="I47" s="5"/>
      <c r="J47" s="3"/>
      <c r="K47" s="543"/>
      <c r="L47" s="543"/>
      <c r="M47" s="543"/>
      <c r="N47" s="543"/>
      <c r="O47" s="543"/>
      <c r="P47" s="611"/>
      <c r="Q47" s="547"/>
      <c r="R47" s="547"/>
    </row>
    <row r="48" spans="1:18" s="1" customFormat="1" ht="9" customHeight="1" x14ac:dyDescent="0.2">
      <c r="A48" s="23"/>
      <c r="B48" s="23"/>
      <c r="C48" s="545" t="s">
        <v>56</v>
      </c>
      <c r="D48" s="545" t="s">
        <v>30</v>
      </c>
      <c r="E48" s="550" t="s">
        <v>138</v>
      </c>
      <c r="F48" s="551"/>
      <c r="G48" s="28"/>
      <c r="H48" s="29"/>
      <c r="I48" s="5"/>
      <c r="J48" s="3"/>
      <c r="K48" s="543"/>
      <c r="L48" s="543"/>
      <c r="M48" s="543"/>
      <c r="N48" s="543"/>
      <c r="O48" s="543"/>
      <c r="P48" s="547"/>
      <c r="Q48" s="547"/>
      <c r="R48" s="547"/>
    </row>
    <row r="49" spans="1:18" s="1" customFormat="1" ht="9" customHeight="1" x14ac:dyDescent="0.2">
      <c r="A49" s="23"/>
      <c r="B49" s="23"/>
      <c r="C49" s="545"/>
      <c r="D49" s="545"/>
      <c r="E49" s="552"/>
      <c r="F49" s="553"/>
      <c r="G49" s="30"/>
      <c r="H49" s="21"/>
      <c r="I49" s="5"/>
      <c r="J49" s="3"/>
      <c r="K49" s="543"/>
      <c r="L49" s="543"/>
      <c r="M49" s="543"/>
      <c r="N49" s="543"/>
      <c r="O49" s="543"/>
      <c r="P49" s="547"/>
      <c r="Q49" s="547"/>
      <c r="R49" s="547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12" t="s">
        <v>438</v>
      </c>
      <c r="D51" s="612"/>
      <c r="E51" s="612"/>
      <c r="F51" s="612"/>
      <c r="G51" s="3"/>
      <c r="H51" s="4"/>
      <c r="I51" s="5"/>
      <c r="J51" s="3"/>
      <c r="K51" s="543"/>
      <c r="L51" s="543"/>
      <c r="M51" s="543"/>
      <c r="N51" s="543"/>
      <c r="O51" s="543"/>
      <c r="P51" s="546"/>
      <c r="Q51" s="547"/>
      <c r="R51" s="547"/>
    </row>
    <row r="52" spans="1:18" s="1" customFormat="1" ht="21" customHeight="1" x14ac:dyDescent="0.2">
      <c r="A52" s="23"/>
      <c r="B52" s="23"/>
      <c r="C52" s="545" t="s">
        <v>439</v>
      </c>
      <c r="D52" s="545"/>
      <c r="E52" s="545"/>
      <c r="F52" s="545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45" t="s">
        <v>440</v>
      </c>
      <c r="D53" s="545"/>
      <c r="E53" s="545"/>
      <c r="F53" s="545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487</v>
      </c>
      <c r="D55" s="179"/>
      <c r="E55" s="180"/>
      <c r="F55" s="548" t="s">
        <v>103</v>
      </c>
      <c r="G55" s="3"/>
      <c r="H55" s="4"/>
      <c r="I55" s="5"/>
      <c r="J55" s="3"/>
      <c r="K55" s="543"/>
      <c r="L55" s="543"/>
      <c r="M55" s="543"/>
      <c r="N55" s="543"/>
      <c r="O55" s="543"/>
      <c r="P55" s="544"/>
      <c r="Q55" s="544"/>
      <c r="R55" s="544"/>
    </row>
    <row r="56" spans="1:18" s="1" customFormat="1" ht="45.75" customHeight="1" x14ac:dyDescent="0.2">
      <c r="A56" s="23"/>
      <c r="B56" s="23"/>
      <c r="C56" s="148" t="s">
        <v>486</v>
      </c>
      <c r="D56" s="179"/>
      <c r="E56" s="180"/>
      <c r="F56" s="549"/>
      <c r="G56" s="3"/>
      <c r="H56" s="4"/>
      <c r="I56" s="5"/>
      <c r="J56" s="3"/>
      <c r="K56" s="543"/>
      <c r="L56" s="543"/>
      <c r="M56" s="543"/>
      <c r="N56" s="543"/>
      <c r="O56" s="543"/>
      <c r="P56" s="544"/>
      <c r="Q56" s="544"/>
      <c r="R56" s="544"/>
    </row>
    <row r="57" spans="1:18" s="1" customFormat="1" ht="60" customHeight="1" x14ac:dyDescent="0.2">
      <c r="A57" s="23"/>
      <c r="B57" s="23"/>
      <c r="C57" s="614"/>
      <c r="D57" s="614"/>
      <c r="E57" s="614"/>
      <c r="F57" s="614"/>
      <c r="G57" s="3"/>
      <c r="H57" s="4"/>
      <c r="I57" s="5"/>
      <c r="J57" s="3"/>
      <c r="K57" s="543"/>
      <c r="L57" s="543"/>
      <c r="M57" s="543"/>
      <c r="N57" s="543"/>
      <c r="O57" s="543"/>
      <c r="P57" s="544"/>
      <c r="Q57" s="544"/>
      <c r="R57" s="544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3"/>
      <c r="L58" s="543"/>
      <c r="M58" s="543"/>
      <c r="N58" s="543"/>
      <c r="O58" s="543"/>
      <c r="P58" s="544"/>
      <c r="Q58" s="544"/>
      <c r="R58" s="544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3"/>
      <c r="L59" s="543"/>
      <c r="M59" s="543"/>
      <c r="N59" s="543"/>
      <c r="O59" s="543"/>
      <c r="P59" s="544"/>
      <c r="Q59" s="544"/>
      <c r="R59" s="544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3"/>
      <c r="L60" s="543"/>
      <c r="M60" s="543"/>
      <c r="N60" s="543"/>
      <c r="O60" s="543"/>
      <c r="P60" s="544"/>
      <c r="Q60" s="544"/>
      <c r="R60" s="544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3"/>
      <c r="L61" s="543"/>
      <c r="M61" s="543"/>
      <c r="N61" s="543"/>
      <c r="O61" s="543"/>
      <c r="P61" s="544"/>
      <c r="Q61" s="544"/>
      <c r="R61" s="544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3"/>
      <c r="L62" s="543"/>
      <c r="M62" s="543"/>
      <c r="N62" s="543"/>
      <c r="O62" s="543"/>
      <c r="P62" s="544"/>
      <c r="Q62" s="544"/>
      <c r="R62" s="544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3"/>
      <c r="L63" s="543"/>
      <c r="M63" s="543"/>
      <c r="N63" s="543"/>
      <c r="O63" s="543"/>
      <c r="P63" s="544"/>
      <c r="Q63" s="544"/>
      <c r="R63" s="544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3"/>
      <c r="L64" s="543"/>
      <c r="M64" s="543"/>
      <c r="N64" s="543"/>
      <c r="O64" s="543"/>
      <c r="P64" s="544"/>
      <c r="Q64" s="544"/>
      <c r="R64" s="544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3"/>
      <c r="L65" s="543"/>
      <c r="M65" s="543"/>
      <c r="N65" s="543"/>
      <c r="O65" s="543"/>
      <c r="P65" s="544"/>
      <c r="Q65" s="544"/>
      <c r="R65" s="544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3"/>
      <c r="L66" s="543"/>
      <c r="M66" s="543"/>
      <c r="N66" s="543"/>
      <c r="O66" s="543"/>
      <c r="P66" s="544"/>
      <c r="Q66" s="544"/>
      <c r="R66" s="544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3"/>
      <c r="L67" s="543"/>
      <c r="M67" s="543"/>
      <c r="N67" s="543"/>
      <c r="O67" s="543"/>
      <c r="P67" s="544"/>
      <c r="Q67" s="544"/>
      <c r="R67" s="544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3"/>
      <c r="L68" s="543"/>
      <c r="M68" s="543"/>
      <c r="N68" s="543"/>
      <c r="O68" s="543"/>
      <c r="P68" s="544"/>
      <c r="Q68" s="544"/>
      <c r="R68" s="544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3"/>
      <c r="L69" s="543"/>
      <c r="M69" s="543"/>
      <c r="N69" s="543"/>
      <c r="O69" s="543"/>
      <c r="P69" s="544"/>
      <c r="Q69" s="544"/>
      <c r="R69" s="544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3"/>
      <c r="L70" s="543"/>
      <c r="M70" s="543"/>
      <c r="N70" s="543"/>
      <c r="O70" s="543"/>
      <c r="P70" s="544"/>
      <c r="Q70" s="544"/>
      <c r="R70" s="544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3"/>
      <c r="L71" s="543"/>
      <c r="M71" s="543"/>
      <c r="N71" s="543"/>
      <c r="O71" s="543"/>
      <c r="P71" s="544"/>
      <c r="Q71" s="544"/>
      <c r="R71" s="544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3"/>
      <c r="L72" s="543"/>
      <c r="M72" s="543"/>
      <c r="N72" s="543"/>
      <c r="O72" s="543"/>
      <c r="P72" s="544"/>
      <c r="Q72" s="544"/>
      <c r="R72" s="544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3"/>
      <c r="L73" s="543"/>
      <c r="M73" s="543"/>
      <c r="N73" s="543"/>
      <c r="O73" s="543"/>
      <c r="P73" s="544"/>
      <c r="Q73" s="544"/>
      <c r="R73" s="544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3"/>
      <c r="L74" s="543"/>
      <c r="M74" s="543"/>
      <c r="N74" s="543"/>
      <c r="O74" s="543"/>
      <c r="P74" s="544"/>
      <c r="Q74" s="544"/>
      <c r="R74" s="544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3"/>
      <c r="L75" s="543"/>
      <c r="M75" s="543"/>
      <c r="N75" s="543"/>
      <c r="O75" s="543"/>
      <c r="P75" s="544"/>
      <c r="Q75" s="544"/>
      <c r="R75" s="544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3"/>
      <c r="L76" s="543"/>
      <c r="M76" s="543"/>
      <c r="N76" s="543"/>
      <c r="O76" s="543"/>
      <c r="P76" s="544"/>
      <c r="Q76" s="544"/>
      <c r="R76" s="544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3"/>
      <c r="L77" s="543"/>
      <c r="M77" s="543"/>
      <c r="N77" s="543"/>
      <c r="O77" s="543"/>
      <c r="P77" s="544"/>
      <c r="Q77" s="544"/>
      <c r="R77" s="544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3"/>
      <c r="L78" s="543"/>
      <c r="M78" s="543"/>
      <c r="N78" s="543"/>
      <c r="O78" s="543"/>
      <c r="P78" s="544"/>
      <c r="Q78" s="544"/>
      <c r="R78" s="544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3"/>
      <c r="L79" s="543"/>
      <c r="M79" s="543"/>
      <c r="N79" s="543"/>
      <c r="O79" s="543"/>
      <c r="P79" s="544"/>
      <c r="Q79" s="544"/>
      <c r="R79" s="544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3"/>
      <c r="L80" s="543"/>
      <c r="M80" s="543"/>
      <c r="N80" s="543"/>
      <c r="O80" s="543"/>
      <c r="P80" s="544"/>
      <c r="Q80" s="544"/>
      <c r="R80" s="544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3"/>
      <c r="L81" s="543"/>
      <c r="M81" s="543"/>
      <c r="N81" s="543"/>
      <c r="O81" s="543"/>
      <c r="P81" s="544"/>
      <c r="Q81" s="544"/>
      <c r="R81" s="544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3"/>
      <c r="L82" s="543"/>
      <c r="M82" s="543"/>
      <c r="N82" s="543"/>
      <c r="O82" s="543"/>
      <c r="P82" s="544"/>
      <c r="Q82" s="544"/>
      <c r="R82" s="544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3"/>
      <c r="L83" s="543"/>
      <c r="M83" s="543"/>
      <c r="N83" s="543"/>
      <c r="O83" s="543"/>
      <c r="P83" s="544"/>
      <c r="Q83" s="544"/>
      <c r="R83" s="544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3"/>
      <c r="L84" s="543"/>
      <c r="M84" s="543"/>
      <c r="N84" s="543"/>
      <c r="O84" s="543"/>
      <c r="P84" s="544"/>
      <c r="Q84" s="544"/>
      <c r="R84" s="544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3"/>
      <c r="L85" s="543"/>
      <c r="M85" s="543"/>
      <c r="N85" s="543"/>
      <c r="O85" s="543"/>
      <c r="P85" s="544"/>
      <c r="Q85" s="544"/>
      <c r="R85" s="544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3"/>
      <c r="L86" s="543"/>
      <c r="M86" s="543"/>
      <c r="N86" s="543"/>
      <c r="O86" s="543"/>
      <c r="P86" s="544"/>
      <c r="Q86" s="544"/>
      <c r="R86" s="544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3"/>
      <c r="L87" s="543"/>
      <c r="M87" s="543"/>
      <c r="N87" s="543"/>
      <c r="O87" s="543"/>
      <c r="P87" s="544"/>
      <c r="Q87" s="544"/>
      <c r="R87" s="544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3"/>
      <c r="L88" s="543"/>
      <c r="M88" s="543"/>
      <c r="N88" s="543"/>
      <c r="O88" s="543"/>
      <c r="P88" s="544"/>
      <c r="Q88" s="544"/>
      <c r="R88" s="544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3"/>
      <c r="L89" s="543"/>
      <c r="M89" s="543"/>
      <c r="N89" s="543"/>
      <c r="O89" s="543"/>
      <c r="P89" s="544"/>
      <c r="Q89" s="544"/>
      <c r="R89" s="544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3"/>
      <c r="L90" s="543"/>
      <c r="M90" s="543"/>
      <c r="N90" s="543"/>
      <c r="O90" s="543"/>
      <c r="P90" s="544"/>
      <c r="Q90" s="544"/>
      <c r="R90" s="544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3"/>
      <c r="L91" s="543"/>
      <c r="M91" s="543"/>
      <c r="N91" s="543"/>
      <c r="O91" s="543"/>
      <c r="P91" s="544"/>
      <c r="Q91" s="544"/>
      <c r="R91" s="544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3"/>
      <c r="L92" s="543"/>
      <c r="M92" s="543"/>
      <c r="N92" s="543"/>
      <c r="O92" s="543"/>
      <c r="P92" s="544"/>
      <c r="Q92" s="544"/>
      <c r="R92" s="544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3"/>
      <c r="L93" s="543"/>
      <c r="M93" s="543"/>
      <c r="N93" s="543"/>
      <c r="O93" s="543"/>
      <c r="P93" s="544"/>
      <c r="Q93" s="544"/>
      <c r="R93" s="544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3"/>
      <c r="L94" s="543"/>
      <c r="M94" s="543"/>
      <c r="N94" s="543"/>
      <c r="O94" s="543"/>
      <c r="P94" s="544"/>
      <c r="Q94" s="544"/>
      <c r="R94" s="544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3"/>
      <c r="L95" s="543"/>
      <c r="M95" s="543"/>
      <c r="N95" s="543"/>
      <c r="O95" s="543"/>
      <c r="P95" s="544"/>
      <c r="Q95" s="544"/>
      <c r="R95" s="544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3"/>
      <c r="L96" s="543"/>
      <c r="M96" s="543"/>
      <c r="N96" s="543"/>
      <c r="O96" s="543"/>
      <c r="P96" s="544"/>
      <c r="Q96" s="544"/>
      <c r="R96" s="544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3"/>
      <c r="L97" s="543"/>
      <c r="M97" s="543"/>
      <c r="N97" s="543"/>
      <c r="O97" s="543"/>
      <c r="P97" s="544"/>
      <c r="Q97" s="544"/>
      <c r="R97" s="544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3"/>
      <c r="L98" s="543"/>
      <c r="M98" s="543"/>
      <c r="N98" s="543"/>
      <c r="O98" s="543"/>
      <c r="P98" s="544"/>
      <c r="Q98" s="544"/>
      <c r="R98" s="544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3"/>
      <c r="L99" s="543"/>
      <c r="M99" s="543"/>
      <c r="N99" s="543"/>
      <c r="O99" s="543"/>
      <c r="P99" s="544"/>
      <c r="Q99" s="544"/>
      <c r="R99" s="544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E7" sqref="E7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521</v>
      </c>
      <c r="B4" s="190">
        <f>+'FRONT SIDE'!EB71</f>
        <v>2.8583333333333334</v>
      </c>
      <c r="D4" s="183">
        <v>19</v>
      </c>
      <c r="E4" s="183" t="s">
        <v>607</v>
      </c>
      <c r="F4" s="183" t="s">
        <v>609</v>
      </c>
      <c r="G4" s="183" t="s">
        <v>535</v>
      </c>
      <c r="H4" s="183" t="s">
        <v>457</v>
      </c>
      <c r="I4" s="184">
        <v>3.1545454545454543</v>
      </c>
      <c r="J4" s="184">
        <v>2.8583333333333334</v>
      </c>
      <c r="K4" s="183"/>
      <c r="L4" s="184">
        <v>3.1545454545454543</v>
      </c>
      <c r="M4" s="184">
        <v>2.8583333333333334</v>
      </c>
      <c r="N4" s="183"/>
      <c r="O4" s="183" t="s">
        <v>523</v>
      </c>
      <c r="P4" s="183" t="s">
        <v>523</v>
      </c>
    </row>
    <row r="5" spans="1:16" x14ac:dyDescent="0.2">
      <c r="B5" s="191"/>
    </row>
    <row r="6" spans="1:16" ht="39.75" customHeight="1" x14ac:dyDescent="0.2">
      <c r="A6" s="153" t="s">
        <v>522</v>
      </c>
      <c r="B6" s="190">
        <f>+J4</f>
        <v>2.8583333333333334</v>
      </c>
    </row>
    <row r="7" spans="1:16" x14ac:dyDescent="0.2">
      <c r="B7" s="191"/>
    </row>
    <row r="8" spans="1:16" ht="39.75" customHeight="1" x14ac:dyDescent="0.2">
      <c r="A8" s="153" t="s">
        <v>524</v>
      </c>
      <c r="B8" s="190">
        <f>+M4</f>
        <v>2.8583333333333334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C2" sqref="C2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460</v>
      </c>
      <c r="C1" s="175" t="s">
        <v>461</v>
      </c>
      <c r="D1" s="175" t="s">
        <v>462</v>
      </c>
      <c r="E1" s="175" t="s">
        <v>463</v>
      </c>
      <c r="F1" s="175" t="s">
        <v>464</v>
      </c>
      <c r="G1" s="175" t="s">
        <v>465</v>
      </c>
      <c r="H1" s="175" t="s">
        <v>466</v>
      </c>
      <c r="I1" s="176" t="s">
        <v>467</v>
      </c>
      <c r="J1" s="156" t="s">
        <v>492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477</v>
      </c>
      <c r="AA1" s="167" t="s">
        <v>478</v>
      </c>
      <c r="AB1" s="167" t="s">
        <v>479</v>
      </c>
      <c r="AC1" s="167" t="s">
        <v>480</v>
      </c>
      <c r="AD1" s="167" t="s">
        <v>481</v>
      </c>
      <c r="AE1" s="167" t="s">
        <v>482</v>
      </c>
      <c r="AF1" s="167" t="s">
        <v>483</v>
      </c>
      <c r="AG1" s="167" t="s">
        <v>484</v>
      </c>
      <c r="AH1" s="167" t="s">
        <v>33</v>
      </c>
      <c r="AI1" s="167" t="s">
        <v>32</v>
      </c>
      <c r="AJ1" s="167" t="s">
        <v>477</v>
      </c>
      <c r="AK1" s="167" t="s">
        <v>478</v>
      </c>
      <c r="AL1" s="167" t="s">
        <v>479</v>
      </c>
      <c r="AM1" s="167" t="s">
        <v>480</v>
      </c>
      <c r="AN1" s="167" t="s">
        <v>481</v>
      </c>
      <c r="AO1" s="167" t="s">
        <v>482</v>
      </c>
      <c r="AP1" s="167" t="s">
        <v>483</v>
      </c>
      <c r="AQ1" s="167" t="s">
        <v>484</v>
      </c>
      <c r="AR1" s="152" t="s">
        <v>85</v>
      </c>
      <c r="AS1" s="168" t="s">
        <v>46</v>
      </c>
      <c r="AT1" s="168" t="s">
        <v>485</v>
      </c>
    </row>
    <row r="2" spans="1:48" s="174" customFormat="1" ht="23.25" customHeight="1" x14ac:dyDescent="0.2">
      <c r="A2" s="185" t="s">
        <v>468</v>
      </c>
      <c r="B2" s="186">
        <v>9777</v>
      </c>
      <c r="C2" s="185" t="s">
        <v>586</v>
      </c>
      <c r="D2" s="185" t="s">
        <v>900</v>
      </c>
      <c r="E2" s="186">
        <v>3</v>
      </c>
      <c r="F2" s="187" t="s">
        <v>35</v>
      </c>
      <c r="G2" s="188">
        <v>100</v>
      </c>
      <c r="H2" s="186">
        <v>159</v>
      </c>
      <c r="I2" s="189" t="s">
        <v>469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A-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A-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">
      <c r="A3" s="185" t="s">
        <v>468</v>
      </c>
      <c r="B3" s="186">
        <v>9787</v>
      </c>
      <c r="C3" s="185" t="s">
        <v>537</v>
      </c>
      <c r="D3" s="185" t="s">
        <v>901</v>
      </c>
      <c r="E3" s="186">
        <v>4</v>
      </c>
      <c r="F3" s="187" t="s">
        <v>23</v>
      </c>
      <c r="G3" s="188">
        <v>98</v>
      </c>
      <c r="H3" s="186">
        <v>126</v>
      </c>
      <c r="I3" s="189" t="s">
        <v>469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B-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B-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">
      <c r="A4" s="185" t="s">
        <v>468</v>
      </c>
      <c r="B4" s="186">
        <v>9767</v>
      </c>
      <c r="C4" s="185" t="s">
        <v>540</v>
      </c>
      <c r="D4" s="185" t="s">
        <v>902</v>
      </c>
      <c r="E4" s="186">
        <v>3</v>
      </c>
      <c r="F4" s="187" t="s">
        <v>23</v>
      </c>
      <c r="G4" s="188">
        <v>92.86</v>
      </c>
      <c r="H4" s="186">
        <v>59</v>
      </c>
      <c r="I4" s="189" t="s">
        <v>469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B-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">
      <c r="A5" s="185" t="s">
        <v>468</v>
      </c>
      <c r="B5" s="186">
        <v>9757</v>
      </c>
      <c r="C5" s="185" t="s">
        <v>502</v>
      </c>
      <c r="D5" s="185" t="s">
        <v>903</v>
      </c>
      <c r="E5" s="186">
        <v>3</v>
      </c>
      <c r="F5" s="187" t="s">
        <v>27</v>
      </c>
      <c r="G5" s="188">
        <v>100</v>
      </c>
      <c r="H5" s="186">
        <v>62</v>
      </c>
      <c r="I5" s="189" t="s">
        <v>469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">
      <c r="A6" s="185" t="s">
        <v>468</v>
      </c>
      <c r="B6" s="186">
        <v>9747</v>
      </c>
      <c r="C6" s="185" t="s">
        <v>500</v>
      </c>
      <c r="D6" s="185" t="s">
        <v>904</v>
      </c>
      <c r="E6" s="186">
        <v>3</v>
      </c>
      <c r="F6" s="187" t="s">
        <v>34</v>
      </c>
      <c r="G6" s="188">
        <v>100</v>
      </c>
      <c r="H6" s="186">
        <v>60</v>
      </c>
      <c r="I6" s="189" t="s">
        <v>469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B+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">
      <c r="A7" s="185" t="s">
        <v>470</v>
      </c>
      <c r="B7" s="186">
        <v>11679</v>
      </c>
      <c r="C7" s="185" t="s">
        <v>544</v>
      </c>
      <c r="D7" s="185" t="s">
        <v>905</v>
      </c>
      <c r="E7" s="186">
        <v>3</v>
      </c>
      <c r="F7" s="187" t="s">
        <v>34</v>
      </c>
      <c r="G7" s="188">
        <v>85.19</v>
      </c>
      <c r="H7" s="186">
        <v>84</v>
      </c>
      <c r="I7" s="189" t="s">
        <v>469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B+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B+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">
      <c r="A8" s="185" t="s">
        <v>470</v>
      </c>
      <c r="B8" s="186">
        <v>11683</v>
      </c>
      <c r="C8" s="185" t="s">
        <v>545</v>
      </c>
      <c r="D8" s="185" t="s">
        <v>906</v>
      </c>
      <c r="E8" s="186">
        <v>4</v>
      </c>
      <c r="F8" s="187" t="s">
        <v>23</v>
      </c>
      <c r="G8" s="188">
        <v>92.06</v>
      </c>
      <c r="H8" s="186">
        <v>120</v>
      </c>
      <c r="I8" s="189" t="s">
        <v>469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B-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">
      <c r="A9" s="185" t="s">
        <v>470</v>
      </c>
      <c r="B9" s="186">
        <v>11671</v>
      </c>
      <c r="C9" s="185" t="s">
        <v>546</v>
      </c>
      <c r="D9" s="185" t="s">
        <v>907</v>
      </c>
      <c r="E9" s="186">
        <v>4</v>
      </c>
      <c r="F9" s="187" t="s">
        <v>27</v>
      </c>
      <c r="G9" s="188">
        <v>93.48</v>
      </c>
      <c r="H9" s="186">
        <v>136</v>
      </c>
      <c r="I9" s="189" t="s">
        <v>469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">
      <c r="A10" s="185" t="s">
        <v>470</v>
      </c>
      <c r="B10" s="186">
        <v>11668</v>
      </c>
      <c r="C10" s="185" t="s">
        <v>507</v>
      </c>
      <c r="D10" s="185" t="s">
        <v>908</v>
      </c>
      <c r="E10" s="186">
        <v>3</v>
      </c>
      <c r="F10" s="187" t="s">
        <v>15</v>
      </c>
      <c r="G10" s="188">
        <v>96.55</v>
      </c>
      <c r="H10" s="186">
        <v>66</v>
      </c>
      <c r="I10" s="189" t="s">
        <v>469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C+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C+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">
      <c r="A11" s="185" t="s">
        <v>470</v>
      </c>
      <c r="B11" s="186">
        <v>11677</v>
      </c>
      <c r="C11" s="185" t="s">
        <v>508</v>
      </c>
      <c r="D11" s="185" t="s">
        <v>909</v>
      </c>
      <c r="E11" s="186">
        <v>3</v>
      </c>
      <c r="F11" s="187" t="s">
        <v>7</v>
      </c>
      <c r="G11" s="188">
        <v>100</v>
      </c>
      <c r="H11" s="186">
        <v>45.3</v>
      </c>
      <c r="I11" s="189" t="s">
        <v>469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D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D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">
      <c r="A12" s="185" t="s">
        <v>471</v>
      </c>
      <c r="B12" s="186">
        <v>22650</v>
      </c>
      <c r="C12" s="185" t="s">
        <v>554</v>
      </c>
      <c r="D12" s="185" t="s">
        <v>603</v>
      </c>
      <c r="E12" s="186">
        <v>4</v>
      </c>
      <c r="F12" s="187" t="s">
        <v>9</v>
      </c>
      <c r="G12" s="188">
        <v>88.33</v>
      </c>
      <c r="H12" s="186">
        <v>463.3</v>
      </c>
      <c r="I12" s="189" t="s">
        <v>469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C-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C-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">
      <c r="A13" s="185" t="s">
        <v>471</v>
      </c>
      <c r="B13" s="186">
        <v>23235</v>
      </c>
      <c r="C13" s="185" t="s">
        <v>555</v>
      </c>
      <c r="D13" s="185" t="s">
        <v>910</v>
      </c>
      <c r="E13" s="186">
        <v>4</v>
      </c>
      <c r="F13" s="187" t="s">
        <v>23</v>
      </c>
      <c r="G13" s="188">
        <v>91.53</v>
      </c>
      <c r="H13" s="186">
        <v>156</v>
      </c>
      <c r="I13" s="189" t="s">
        <v>469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">
      <c r="A14" s="185" t="s">
        <v>471</v>
      </c>
      <c r="B14" s="186">
        <v>22680</v>
      </c>
      <c r="C14" s="185" t="s">
        <v>556</v>
      </c>
      <c r="D14" s="185" t="s">
        <v>911</v>
      </c>
      <c r="E14" s="186">
        <v>3</v>
      </c>
      <c r="F14" s="187" t="s">
        <v>34</v>
      </c>
      <c r="G14" s="188">
        <v>93.94</v>
      </c>
      <c r="H14" s="186">
        <v>102</v>
      </c>
      <c r="I14" s="189" t="s">
        <v>469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B+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">
      <c r="A15" s="185" t="s">
        <v>471</v>
      </c>
      <c r="B15" s="186">
        <v>22670</v>
      </c>
      <c r="C15" s="185" t="s">
        <v>558</v>
      </c>
      <c r="D15" s="185" t="s">
        <v>912</v>
      </c>
      <c r="E15" s="186">
        <v>3</v>
      </c>
      <c r="F15" s="187" t="s">
        <v>12</v>
      </c>
      <c r="G15" s="188">
        <v>96.67</v>
      </c>
      <c r="H15" s="186">
        <v>48</v>
      </c>
      <c r="I15" s="189" t="s">
        <v>469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C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C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">
      <c r="A16" s="185" t="s">
        <v>471</v>
      </c>
      <c r="B16" s="186">
        <v>22660</v>
      </c>
      <c r="C16" s="185" t="s">
        <v>560</v>
      </c>
      <c r="D16" s="185" t="s">
        <v>913</v>
      </c>
      <c r="E16" s="186">
        <v>3</v>
      </c>
      <c r="F16" s="187" t="s">
        <v>15</v>
      </c>
      <c r="G16" s="188">
        <v>100</v>
      </c>
      <c r="H16" s="186">
        <v>62.5</v>
      </c>
      <c r="I16" s="189" t="s">
        <v>469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C+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C+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">
      <c r="A17" s="185" t="s">
        <v>472</v>
      </c>
      <c r="B17" s="186">
        <v>24137</v>
      </c>
      <c r="C17" s="185" t="s">
        <v>533</v>
      </c>
      <c r="D17" s="185" t="s">
        <v>914</v>
      </c>
      <c r="E17" s="186">
        <v>3</v>
      </c>
      <c r="F17" s="187" t="s">
        <v>23</v>
      </c>
      <c r="G17" s="188">
        <v>100</v>
      </c>
      <c r="H17" s="186">
        <v>72</v>
      </c>
      <c r="I17" s="189" t="s">
        <v>469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B-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">
      <c r="A18" s="185" t="s">
        <v>472</v>
      </c>
      <c r="B18" s="186">
        <v>24117</v>
      </c>
      <c r="C18" s="185" t="s">
        <v>538</v>
      </c>
      <c r="D18" s="185" t="s">
        <v>915</v>
      </c>
      <c r="E18" s="186">
        <v>4</v>
      </c>
      <c r="F18" s="187" t="s">
        <v>35</v>
      </c>
      <c r="G18" s="188">
        <v>92.31</v>
      </c>
      <c r="H18" s="186">
        <v>176</v>
      </c>
      <c r="I18" s="189" t="s">
        <v>469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A-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A-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">
      <c r="A19" s="185" t="s">
        <v>472</v>
      </c>
      <c r="B19" s="186">
        <v>24102</v>
      </c>
      <c r="C19" s="185" t="s">
        <v>541</v>
      </c>
      <c r="D19" s="185" t="s">
        <v>916</v>
      </c>
      <c r="E19" s="186">
        <v>3</v>
      </c>
      <c r="F19" s="187" t="s">
        <v>35</v>
      </c>
      <c r="G19" s="188">
        <v>93.94</v>
      </c>
      <c r="H19" s="186">
        <v>117.5</v>
      </c>
      <c r="I19" s="189" t="s">
        <v>469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A-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A-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">
      <c r="A20" s="185" t="s">
        <v>472</v>
      </c>
      <c r="B20" s="186">
        <v>24091</v>
      </c>
      <c r="C20" s="185" t="s">
        <v>543</v>
      </c>
      <c r="D20" s="185" t="s">
        <v>917</v>
      </c>
      <c r="E20" s="186">
        <v>3</v>
      </c>
      <c r="F20" s="187" t="s">
        <v>12</v>
      </c>
      <c r="G20" s="188">
        <v>90.63</v>
      </c>
      <c r="H20" s="186">
        <v>53</v>
      </c>
      <c r="I20" s="189" t="s">
        <v>469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C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C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">
      <c r="A21" s="185" t="s">
        <v>472</v>
      </c>
      <c r="B21" s="186">
        <v>24127</v>
      </c>
      <c r="C21" s="185" t="s">
        <v>510</v>
      </c>
      <c r="D21" s="185" t="s">
        <v>918</v>
      </c>
      <c r="E21" s="186">
        <v>3</v>
      </c>
      <c r="F21" s="187" t="s">
        <v>27</v>
      </c>
      <c r="G21" s="188">
        <v>92.31</v>
      </c>
      <c r="H21" s="186">
        <v>70</v>
      </c>
      <c r="I21" s="189" t="s">
        <v>469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">
      <c r="A22" s="185" t="s">
        <v>473</v>
      </c>
      <c r="B22" s="186">
        <v>86038</v>
      </c>
      <c r="C22" s="185" t="s">
        <v>547</v>
      </c>
      <c r="D22" s="185" t="s">
        <v>919</v>
      </c>
      <c r="E22" s="186">
        <v>4</v>
      </c>
      <c r="F22" s="187" t="s">
        <v>27</v>
      </c>
      <c r="G22" s="188">
        <v>81.36</v>
      </c>
      <c r="H22" s="186">
        <v>141</v>
      </c>
      <c r="I22" s="189" t="s">
        <v>469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">
      <c r="A23" s="185" t="s">
        <v>473</v>
      </c>
      <c r="B23" s="186">
        <v>86048</v>
      </c>
      <c r="C23" s="185" t="s">
        <v>549</v>
      </c>
      <c r="D23" s="185" t="s">
        <v>920</v>
      </c>
      <c r="E23" s="186">
        <v>3</v>
      </c>
      <c r="F23" s="187" t="s">
        <v>23</v>
      </c>
      <c r="G23" s="188">
        <v>88.89</v>
      </c>
      <c r="H23" s="186">
        <v>59.3</v>
      </c>
      <c r="I23" s="189" t="s">
        <v>469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B-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B-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">
      <c r="A24" s="185" t="s">
        <v>473</v>
      </c>
      <c r="B24" s="186">
        <v>86078</v>
      </c>
      <c r="C24" s="185" t="s">
        <v>550</v>
      </c>
      <c r="D24" s="185" t="s">
        <v>921</v>
      </c>
      <c r="E24" s="186">
        <v>3</v>
      </c>
      <c r="F24" s="187" t="s">
        <v>12</v>
      </c>
      <c r="G24" s="188">
        <v>93.55</v>
      </c>
      <c r="H24" s="186">
        <v>69.5</v>
      </c>
      <c r="I24" s="189" t="s">
        <v>469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C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C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">
      <c r="A25" s="185" t="s">
        <v>473</v>
      </c>
      <c r="B25" s="186">
        <v>86068</v>
      </c>
      <c r="C25" s="185" t="s">
        <v>551</v>
      </c>
      <c r="D25" s="185" t="s">
        <v>922</v>
      </c>
      <c r="E25" s="186">
        <v>3</v>
      </c>
      <c r="F25" s="187" t="s">
        <v>15</v>
      </c>
      <c r="G25" s="188">
        <v>87.5</v>
      </c>
      <c r="H25" s="186">
        <v>57</v>
      </c>
      <c r="I25" s="189" t="s">
        <v>469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C+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C+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">
      <c r="A26" s="185" t="s">
        <v>473</v>
      </c>
      <c r="B26" s="186">
        <v>86058</v>
      </c>
      <c r="C26" s="185" t="s">
        <v>552</v>
      </c>
      <c r="D26" s="185" t="s">
        <v>923</v>
      </c>
      <c r="E26" s="186">
        <v>3</v>
      </c>
      <c r="F26" s="187" t="s">
        <v>2</v>
      </c>
      <c r="G26" s="188">
        <v>84.38</v>
      </c>
      <c r="H26" s="186">
        <v>39</v>
      </c>
      <c r="I26" s="189" t="s">
        <v>469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F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F</v>
      </c>
      <c r="AI26" s="161" t="str">
        <f t="shared" si="17"/>
        <v>C</v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2</v>
      </c>
      <c r="AS26" s="173" t="str">
        <f t="shared" si="27"/>
        <v>ADJUSTMENT</v>
      </c>
      <c r="AT26" s="161" t="str">
        <f>AS26&amp;"-"&amp;COUNTIF($AS$2:AS26,AS26)</f>
        <v>ADJUSTMENT-1</v>
      </c>
      <c r="AU26" s="161" t="str">
        <f t="shared" si="28"/>
        <v>MATH115</v>
      </c>
      <c r="AV26" s="161">
        <f t="shared" si="29"/>
        <v>2</v>
      </c>
    </row>
    <row r="27" spans="1:48" s="174" customFormat="1" ht="23.25" customHeight="1" x14ac:dyDescent="0.2">
      <c r="A27" s="185" t="s">
        <v>474</v>
      </c>
      <c r="B27" s="186">
        <v>108275</v>
      </c>
      <c r="C27" s="185" t="s">
        <v>562</v>
      </c>
      <c r="D27" s="185" t="s">
        <v>924</v>
      </c>
      <c r="E27" s="186">
        <v>4</v>
      </c>
      <c r="F27" s="187" t="s">
        <v>35</v>
      </c>
      <c r="G27" s="188">
        <v>96.72</v>
      </c>
      <c r="H27" s="186">
        <v>144</v>
      </c>
      <c r="I27" s="189" t="s">
        <v>469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A-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-25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">
      <c r="A28" s="185" t="s">
        <v>474</v>
      </c>
      <c r="B28" s="186">
        <v>108028</v>
      </c>
      <c r="C28" s="185" t="s">
        <v>564</v>
      </c>
      <c r="D28" s="185" t="s">
        <v>925</v>
      </c>
      <c r="E28" s="186">
        <v>4</v>
      </c>
      <c r="F28" s="187" t="s">
        <v>27</v>
      </c>
      <c r="G28" s="188">
        <v>92.42</v>
      </c>
      <c r="H28" s="186">
        <v>140</v>
      </c>
      <c r="I28" s="189" t="s">
        <v>469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-26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">
      <c r="A29" s="185" t="s">
        <v>474</v>
      </c>
      <c r="B29" s="186">
        <v>108285</v>
      </c>
      <c r="C29" s="185" t="s">
        <v>565</v>
      </c>
      <c r="D29" s="185" t="s">
        <v>926</v>
      </c>
      <c r="E29" s="186">
        <v>3</v>
      </c>
      <c r="F29" s="187" t="s">
        <v>27</v>
      </c>
      <c r="G29" s="188">
        <v>88.89</v>
      </c>
      <c r="H29" s="186">
        <v>77</v>
      </c>
      <c r="I29" s="189" t="s">
        <v>469</v>
      </c>
      <c r="J29" s="159" t="str">
        <f>IFERROR(VLOOKUP(C29,'FOR CODES ADJUSTMENTS'!$B$3:$D$49,3,0),C29)</f>
        <v>CSC381</v>
      </c>
      <c r="K29" s="161" t="str">
        <f>J29&amp;"-"&amp;COUNTIF($J$2:J29,J29)</f>
        <v>CSC381-1</v>
      </c>
      <c r="L29" s="161" t="str">
        <f t="shared" si="1"/>
        <v>B</v>
      </c>
      <c r="M29" s="157"/>
      <c r="N29" s="160" t="str">
        <f t="shared" si="2"/>
        <v>CSC381</v>
      </c>
      <c r="O29" s="160" t="str">
        <f t="shared" ref="O29:R29" si="80">+N29</f>
        <v>CSC381</v>
      </c>
      <c r="P29" s="160" t="str">
        <f t="shared" si="80"/>
        <v>CSC381</v>
      </c>
      <c r="Q29" s="160" t="str">
        <f t="shared" si="80"/>
        <v>CSC381</v>
      </c>
      <c r="R29" s="160" t="str">
        <f t="shared" si="80"/>
        <v>CSC381</v>
      </c>
      <c r="S29" s="160" t="str">
        <f t="shared" si="4"/>
        <v>CSC381</v>
      </c>
      <c r="T29" s="160" t="str">
        <f t="shared" ref="T29:W29" si="81">+S29</f>
        <v>CSC381</v>
      </c>
      <c r="U29" s="160" t="str">
        <f t="shared" si="81"/>
        <v>CSC381</v>
      </c>
      <c r="V29" s="160" t="str">
        <f t="shared" si="81"/>
        <v>CSC381</v>
      </c>
      <c r="W29" s="160" t="str">
        <f t="shared" si="81"/>
        <v>CSC381</v>
      </c>
      <c r="X29" s="161" t="str">
        <f t="shared" si="6"/>
        <v>CSC381-1</v>
      </c>
      <c r="Y29" s="161" t="str">
        <f t="shared" si="7"/>
        <v>CSC381-2</v>
      </c>
      <c r="Z29" s="161" t="str">
        <f t="shared" si="8"/>
        <v>CSC381-3</v>
      </c>
      <c r="AA29" s="161" t="str">
        <f t="shared" si="9"/>
        <v>CSC381-4</v>
      </c>
      <c r="AB29" s="161" t="str">
        <f t="shared" si="10"/>
        <v>CSC381-5</v>
      </c>
      <c r="AC29" s="161" t="str">
        <f t="shared" si="11"/>
        <v>CSC381-6</v>
      </c>
      <c r="AD29" s="161" t="str">
        <f t="shared" si="12"/>
        <v>CSC381-7</v>
      </c>
      <c r="AE29" s="161" t="str">
        <f t="shared" si="13"/>
        <v>CSC381-8</v>
      </c>
      <c r="AF29" s="161" t="str">
        <f t="shared" si="14"/>
        <v>CSC381-9</v>
      </c>
      <c r="AG29" s="161" t="str">
        <f t="shared" si="15"/>
        <v>CSC381-10</v>
      </c>
      <c r="AH29" s="161" t="str">
        <f t="shared" si="16"/>
        <v>B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-27</v>
      </c>
      <c r="AU29" s="161" t="str">
        <f t="shared" si="28"/>
        <v>CSC381</v>
      </c>
      <c r="AV29" s="161">
        <f t="shared" si="29"/>
        <v>1</v>
      </c>
    </row>
    <row r="30" spans="1:48" s="174" customFormat="1" ht="23.25" customHeight="1" x14ac:dyDescent="0.2">
      <c r="A30" s="185" t="s">
        <v>474</v>
      </c>
      <c r="B30" s="186">
        <v>108296</v>
      </c>
      <c r="C30" s="185" t="s">
        <v>567</v>
      </c>
      <c r="D30" s="185" t="s">
        <v>927</v>
      </c>
      <c r="E30" s="186">
        <v>3</v>
      </c>
      <c r="F30" s="187" t="s">
        <v>27</v>
      </c>
      <c r="G30" s="188">
        <v>93.33</v>
      </c>
      <c r="H30" s="186">
        <v>83</v>
      </c>
      <c r="I30" s="189" t="s">
        <v>469</v>
      </c>
      <c r="J30" s="159" t="str">
        <f>IFERROR(VLOOKUP(C30,'FOR CODES ADJUSTMENTS'!$B$3:$D$49,3,0),C30)</f>
        <v>CSC382</v>
      </c>
      <c r="K30" s="161" t="str">
        <f>J30&amp;"-"&amp;COUNTIF($J$2:J30,J30)</f>
        <v>CSC382-1</v>
      </c>
      <c r="L30" s="161" t="str">
        <f t="shared" si="1"/>
        <v>B</v>
      </c>
      <c r="M30" s="157"/>
      <c r="N30" s="160" t="str">
        <f t="shared" si="2"/>
        <v>CSC382</v>
      </c>
      <c r="O30" s="160" t="str">
        <f t="shared" ref="O30:R30" si="82">+N30</f>
        <v>CSC382</v>
      </c>
      <c r="P30" s="160" t="str">
        <f t="shared" si="82"/>
        <v>CSC382</v>
      </c>
      <c r="Q30" s="160" t="str">
        <f t="shared" si="82"/>
        <v>CSC382</v>
      </c>
      <c r="R30" s="160" t="str">
        <f t="shared" si="82"/>
        <v>CSC382</v>
      </c>
      <c r="S30" s="160" t="str">
        <f t="shared" si="4"/>
        <v>CSC382</v>
      </c>
      <c r="T30" s="160" t="str">
        <f t="shared" ref="T30:W30" si="83">+S30</f>
        <v>CSC382</v>
      </c>
      <c r="U30" s="160" t="str">
        <f t="shared" si="83"/>
        <v>CSC382</v>
      </c>
      <c r="V30" s="160" t="str">
        <f t="shared" si="83"/>
        <v>CSC382</v>
      </c>
      <c r="W30" s="160" t="str">
        <f t="shared" si="83"/>
        <v>CSC382</v>
      </c>
      <c r="X30" s="161" t="str">
        <f t="shared" si="6"/>
        <v>CSC382-1</v>
      </c>
      <c r="Y30" s="161" t="str">
        <f t="shared" si="7"/>
        <v>CSC382-2</v>
      </c>
      <c r="Z30" s="161" t="str">
        <f t="shared" si="8"/>
        <v>CSC382-3</v>
      </c>
      <c r="AA30" s="161" t="str">
        <f t="shared" si="9"/>
        <v>CSC382-4</v>
      </c>
      <c r="AB30" s="161" t="str">
        <f t="shared" si="10"/>
        <v>CSC382-5</v>
      </c>
      <c r="AC30" s="161" t="str">
        <f t="shared" si="11"/>
        <v>CSC382-6</v>
      </c>
      <c r="AD30" s="161" t="str">
        <f t="shared" si="12"/>
        <v>CSC382-7</v>
      </c>
      <c r="AE30" s="161" t="str">
        <f t="shared" si="13"/>
        <v>CSC382-8</v>
      </c>
      <c r="AF30" s="161" t="str">
        <f t="shared" si="14"/>
        <v>CSC382-9</v>
      </c>
      <c r="AG30" s="161" t="str">
        <f t="shared" si="15"/>
        <v>CSC382-10</v>
      </c>
      <c r="AH30" s="161" t="str">
        <f t="shared" si="16"/>
        <v>B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-28</v>
      </c>
      <c r="AU30" s="161" t="str">
        <f t="shared" si="28"/>
        <v>CSC382</v>
      </c>
      <c r="AV30" s="161">
        <f t="shared" si="29"/>
        <v>1</v>
      </c>
    </row>
    <row r="31" spans="1:48" s="174" customFormat="1" ht="23.25" customHeight="1" x14ac:dyDescent="0.2">
      <c r="A31" s="185" t="s">
        <v>474</v>
      </c>
      <c r="B31" s="186">
        <v>108308</v>
      </c>
      <c r="C31" s="185" t="s">
        <v>595</v>
      </c>
      <c r="D31" s="185" t="s">
        <v>928</v>
      </c>
      <c r="E31" s="186">
        <v>3</v>
      </c>
      <c r="F31" s="187" t="s">
        <v>34</v>
      </c>
      <c r="G31" s="188">
        <v>90.91</v>
      </c>
      <c r="H31" s="186">
        <v>87.5</v>
      </c>
      <c r="I31" s="189" t="s">
        <v>469</v>
      </c>
      <c r="J31" s="159" t="str">
        <f>IFERROR(VLOOKUP(C31,'FOR CODES ADJUSTMENTS'!$B$3:$D$49,3,0),C31)</f>
        <v>CSC399</v>
      </c>
      <c r="K31" s="161" t="str">
        <f>J31&amp;"-"&amp;COUNTIF($J$2:J31,J31)</f>
        <v>CSC399-1</v>
      </c>
      <c r="L31" s="161" t="str">
        <f t="shared" si="1"/>
        <v>B+</v>
      </c>
      <c r="M31" s="157"/>
      <c r="N31" s="160" t="str">
        <f t="shared" si="2"/>
        <v>CSC399</v>
      </c>
      <c r="O31" s="160" t="str">
        <f t="shared" ref="O31:R31" si="84">+N31</f>
        <v>CSC399</v>
      </c>
      <c r="P31" s="160" t="str">
        <f t="shared" si="84"/>
        <v>CSC399</v>
      </c>
      <c r="Q31" s="160" t="str">
        <f t="shared" si="84"/>
        <v>CSC399</v>
      </c>
      <c r="R31" s="160" t="str">
        <f t="shared" si="84"/>
        <v>CSC399</v>
      </c>
      <c r="S31" s="160" t="str">
        <f t="shared" si="4"/>
        <v>CSC399</v>
      </c>
      <c r="T31" s="160" t="str">
        <f t="shared" ref="T31:W31" si="85">+S31</f>
        <v>CSC399</v>
      </c>
      <c r="U31" s="160" t="str">
        <f t="shared" si="85"/>
        <v>CSC399</v>
      </c>
      <c r="V31" s="160" t="str">
        <f t="shared" si="85"/>
        <v>CSC399</v>
      </c>
      <c r="W31" s="160" t="str">
        <f t="shared" si="85"/>
        <v>CSC399</v>
      </c>
      <c r="X31" s="161" t="str">
        <f t="shared" si="6"/>
        <v>CSC399-1</v>
      </c>
      <c r="Y31" s="161" t="str">
        <f t="shared" si="7"/>
        <v>CSC399-2</v>
      </c>
      <c r="Z31" s="161" t="str">
        <f t="shared" si="8"/>
        <v>CSC399-3</v>
      </c>
      <c r="AA31" s="161" t="str">
        <f t="shared" si="9"/>
        <v>CSC399-4</v>
      </c>
      <c r="AB31" s="161" t="str">
        <f t="shared" si="10"/>
        <v>CSC399-5</v>
      </c>
      <c r="AC31" s="161" t="str">
        <f t="shared" si="11"/>
        <v>CSC399-6</v>
      </c>
      <c r="AD31" s="161" t="str">
        <f t="shared" si="12"/>
        <v>CSC399-7</v>
      </c>
      <c r="AE31" s="161" t="str">
        <f t="shared" si="13"/>
        <v>CSC399-8</v>
      </c>
      <c r="AF31" s="161" t="str">
        <f t="shared" si="14"/>
        <v>CSC399-9</v>
      </c>
      <c r="AG31" s="161" t="str">
        <f t="shared" si="15"/>
        <v>CSC399-10</v>
      </c>
      <c r="AH31" s="161" t="str">
        <f t="shared" si="16"/>
        <v>B+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-29</v>
      </c>
      <c r="AU31" s="161" t="str">
        <f t="shared" si="28"/>
        <v>CSC399</v>
      </c>
      <c r="AV31" s="161">
        <f t="shared" si="29"/>
        <v>1</v>
      </c>
    </row>
    <row r="32" spans="1:48" s="174" customFormat="1" ht="23.25" customHeight="1" x14ac:dyDescent="0.2">
      <c r="A32" s="185" t="s">
        <v>475</v>
      </c>
      <c r="B32" s="186">
        <v>129765</v>
      </c>
      <c r="C32" s="185" t="s">
        <v>509</v>
      </c>
      <c r="D32" s="185" t="s">
        <v>929</v>
      </c>
      <c r="E32" s="186">
        <v>3</v>
      </c>
      <c r="F32" s="187" t="s">
        <v>34</v>
      </c>
      <c r="G32" s="188">
        <v>87.5</v>
      </c>
      <c r="H32" s="186">
        <v>71.5</v>
      </c>
      <c r="I32" s="189" t="s">
        <v>469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B+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B+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-30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">
      <c r="A33" s="185" t="s">
        <v>475</v>
      </c>
      <c r="B33" s="186">
        <v>129960</v>
      </c>
      <c r="C33" s="185" t="s">
        <v>571</v>
      </c>
      <c r="D33" s="185" t="s">
        <v>930</v>
      </c>
      <c r="E33" s="186">
        <v>3</v>
      </c>
      <c r="F33" s="187" t="s">
        <v>9</v>
      </c>
      <c r="G33" s="188">
        <v>86.67</v>
      </c>
      <c r="H33" s="186">
        <v>45.5</v>
      </c>
      <c r="I33" s="189" t="s">
        <v>469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C-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C-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-31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">
      <c r="A34" s="189" t="s">
        <v>475</v>
      </c>
      <c r="B34" s="189">
        <v>130005</v>
      </c>
      <c r="C34" s="189" t="s">
        <v>529</v>
      </c>
      <c r="D34" s="189" t="s">
        <v>604</v>
      </c>
      <c r="E34" s="189">
        <v>3</v>
      </c>
      <c r="F34" s="189" t="s">
        <v>15</v>
      </c>
      <c r="G34" s="189">
        <v>88.24</v>
      </c>
      <c r="H34" s="189">
        <v>57</v>
      </c>
      <c r="I34" s="189" t="s">
        <v>469</v>
      </c>
      <c r="J34" s="159" t="str">
        <f>IFERROR(VLOOKUP(C34,'FOR CODES ADJUSTMENTS'!$B$3:$D$49,3,0),C34)</f>
        <v>CSC368</v>
      </c>
      <c r="K34" s="161" t="str">
        <f>J34&amp;"-"&amp;COUNTIF($J$2:J34,J34)</f>
        <v>CSC368-1</v>
      </c>
      <c r="L34" s="161" t="str">
        <f t="shared" si="1"/>
        <v>C+</v>
      </c>
      <c r="M34" s="157"/>
      <c r="N34" s="160" t="str">
        <f t="shared" si="2"/>
        <v>CSC368</v>
      </c>
      <c r="O34" s="160" t="str">
        <f t="shared" ref="O34:R34" si="90">+N34</f>
        <v>CSC368</v>
      </c>
      <c r="P34" s="160" t="str">
        <f t="shared" si="90"/>
        <v>CSC368</v>
      </c>
      <c r="Q34" s="160" t="str">
        <f t="shared" si="90"/>
        <v>CSC368</v>
      </c>
      <c r="R34" s="160" t="str">
        <f t="shared" si="90"/>
        <v>CSC368</v>
      </c>
      <c r="S34" s="160" t="str">
        <f t="shared" si="4"/>
        <v>CSC368</v>
      </c>
      <c r="T34" s="160" t="str">
        <f t="shared" ref="T34:W34" si="91">+S34</f>
        <v>CSC368</v>
      </c>
      <c r="U34" s="160" t="str">
        <f t="shared" si="91"/>
        <v>CSC368</v>
      </c>
      <c r="V34" s="160" t="str">
        <f t="shared" si="91"/>
        <v>CSC368</v>
      </c>
      <c r="W34" s="160" t="str">
        <f t="shared" si="91"/>
        <v>CSC368</v>
      </c>
      <c r="X34" s="161" t="str">
        <f t="shared" si="6"/>
        <v>CSC368-1</v>
      </c>
      <c r="Y34" s="161" t="str">
        <f t="shared" si="7"/>
        <v>CSC368-2</v>
      </c>
      <c r="Z34" s="161" t="str">
        <f t="shared" si="8"/>
        <v>CSC368-3</v>
      </c>
      <c r="AA34" s="161" t="str">
        <f t="shared" si="9"/>
        <v>CSC368-4</v>
      </c>
      <c r="AB34" s="161" t="str">
        <f t="shared" si="10"/>
        <v>CSC368-5</v>
      </c>
      <c r="AC34" s="161" t="str">
        <f t="shared" si="11"/>
        <v>CSC368-6</v>
      </c>
      <c r="AD34" s="161" t="str">
        <f t="shared" si="12"/>
        <v>CSC368-7</v>
      </c>
      <c r="AE34" s="161" t="str">
        <f t="shared" si="13"/>
        <v>CSC368-8</v>
      </c>
      <c r="AF34" s="161" t="str">
        <f t="shared" si="14"/>
        <v>CSC368-9</v>
      </c>
      <c r="AG34" s="161" t="str">
        <f t="shared" si="15"/>
        <v>CSC368-10</v>
      </c>
      <c r="AH34" s="161" t="str">
        <f t="shared" si="16"/>
        <v>C+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-32</v>
      </c>
      <c r="AU34" s="161" t="str">
        <f t="shared" si="28"/>
        <v>CSC368</v>
      </c>
      <c r="AV34" s="161">
        <f t="shared" si="29"/>
        <v>1</v>
      </c>
    </row>
    <row r="35" spans="1:48" s="174" customFormat="1" ht="23.25" customHeight="1" x14ac:dyDescent="0.2">
      <c r="A35" s="185" t="s">
        <v>56</v>
      </c>
      <c r="B35" s="185" t="s">
        <v>56</v>
      </c>
      <c r="C35" s="185" t="s">
        <v>56</v>
      </c>
      <c r="D35" s="185" t="s">
        <v>56</v>
      </c>
      <c r="E35" s="185" t="s">
        <v>56</v>
      </c>
      <c r="F35" s="185" t="s">
        <v>56</v>
      </c>
      <c r="G35" s="185" t="s">
        <v>56</v>
      </c>
      <c r="H35" s="185" t="s">
        <v>56</v>
      </c>
      <c r="I35" s="185" t="s">
        <v>56</v>
      </c>
      <c r="J35" s="159" t="str">
        <f>IFERROR(VLOOKUP(C35,'FOR CODES ADJUSTMENTS'!$B$3:$D$49,3,0),C35)</f>
        <v>-</v>
      </c>
      <c r="K35" s="161" t="str">
        <f>J35&amp;"-"&amp;COUNTIF($J$2:J35,J35)</f>
        <v>--1</v>
      </c>
      <c r="L35" s="161" t="str">
        <f t="shared" si="1"/>
        <v>-</v>
      </c>
      <c r="M35" s="157"/>
      <c r="N35" s="160" t="str">
        <f t="shared" si="2"/>
        <v>-</v>
      </c>
      <c r="O35" s="160" t="str">
        <f t="shared" ref="O35:R35" si="92">+N35</f>
        <v>-</v>
      </c>
      <c r="P35" s="160" t="str">
        <f t="shared" si="92"/>
        <v>-</v>
      </c>
      <c r="Q35" s="160" t="str">
        <f t="shared" si="92"/>
        <v>-</v>
      </c>
      <c r="R35" s="160" t="str">
        <f t="shared" si="92"/>
        <v>-</v>
      </c>
      <c r="S35" s="160" t="str">
        <f t="shared" si="4"/>
        <v>-</v>
      </c>
      <c r="T35" s="160" t="str">
        <f t="shared" ref="T35:W35" si="93">+S35</f>
        <v>-</v>
      </c>
      <c r="U35" s="160" t="str">
        <f t="shared" si="93"/>
        <v>-</v>
      </c>
      <c r="V35" s="160" t="str">
        <f t="shared" si="93"/>
        <v>-</v>
      </c>
      <c r="W35" s="160" t="str">
        <f t="shared" si="93"/>
        <v>-</v>
      </c>
      <c r="X35" s="161" t="str">
        <f t="shared" si="6"/>
        <v>--1</v>
      </c>
      <c r="Y35" s="161" t="str">
        <f t="shared" si="7"/>
        <v>--2</v>
      </c>
      <c r="Z35" s="161" t="str">
        <f t="shared" si="8"/>
        <v>--3</v>
      </c>
      <c r="AA35" s="161" t="str">
        <f t="shared" si="9"/>
        <v>--4</v>
      </c>
      <c r="AB35" s="161" t="str">
        <f t="shared" si="10"/>
        <v>--5</v>
      </c>
      <c r="AC35" s="161" t="str">
        <f t="shared" si="11"/>
        <v>--6</v>
      </c>
      <c r="AD35" s="161" t="str">
        <f t="shared" si="12"/>
        <v>--7</v>
      </c>
      <c r="AE35" s="161" t="str">
        <f t="shared" si="13"/>
        <v>--8</v>
      </c>
      <c r="AF35" s="161" t="str">
        <f t="shared" si="14"/>
        <v>--9</v>
      </c>
      <c r="AG35" s="161" t="str">
        <f t="shared" si="15"/>
        <v>--10</v>
      </c>
      <c r="AH35" s="161" t="str">
        <f t="shared" si="16"/>
        <v>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-33</v>
      </c>
      <c r="AU35" s="161" t="str">
        <f t="shared" si="28"/>
        <v>-</v>
      </c>
      <c r="AV35" s="161">
        <f t="shared" si="29"/>
        <v>1</v>
      </c>
    </row>
    <row r="36" spans="1:48" s="174" customFormat="1" ht="23.25" customHeight="1" x14ac:dyDescent="0.2">
      <c r="A36" s="185" t="s">
        <v>475</v>
      </c>
      <c r="B36" s="186">
        <v>130027</v>
      </c>
      <c r="C36" s="185" t="s">
        <v>572</v>
      </c>
      <c r="D36" s="185" t="s">
        <v>932</v>
      </c>
      <c r="E36" s="186">
        <v>3</v>
      </c>
      <c r="F36" s="187" t="s">
        <v>52</v>
      </c>
      <c r="G36" s="188">
        <v>87.1</v>
      </c>
      <c r="H36" s="186">
        <v>92</v>
      </c>
      <c r="I36" s="189" t="s">
        <v>469</v>
      </c>
      <c r="J36" s="159" t="str">
        <f>IFERROR(VLOOKUP(C36,'FOR CODES ADJUSTMENTS'!$B$3:$D$49,3,0),C36)</f>
        <v>CSC3910</v>
      </c>
      <c r="K36" s="161" t="str">
        <f>J36&amp;"-"&amp;COUNTIF($J$2:J36,J36)</f>
        <v>CSC3910-1</v>
      </c>
      <c r="L36" s="161" t="str">
        <f t="shared" si="1"/>
        <v>A</v>
      </c>
      <c r="M36" s="157"/>
      <c r="N36" s="160" t="str">
        <f t="shared" si="2"/>
        <v>CSC3910</v>
      </c>
      <c r="O36" s="160" t="str">
        <f t="shared" ref="O36:R36" si="94">+N36</f>
        <v>CSC3910</v>
      </c>
      <c r="P36" s="160" t="str">
        <f t="shared" si="94"/>
        <v>CSC3910</v>
      </c>
      <c r="Q36" s="160" t="str">
        <f t="shared" si="94"/>
        <v>CSC3910</v>
      </c>
      <c r="R36" s="160" t="str">
        <f t="shared" si="94"/>
        <v>CSC3910</v>
      </c>
      <c r="S36" s="160" t="str">
        <f t="shared" si="4"/>
        <v>CSC3910</v>
      </c>
      <c r="T36" s="160" t="str">
        <f t="shared" ref="T36:W36" si="95">+S36</f>
        <v>CSC3910</v>
      </c>
      <c r="U36" s="160" t="str">
        <f t="shared" si="95"/>
        <v>CSC3910</v>
      </c>
      <c r="V36" s="160" t="str">
        <f t="shared" si="95"/>
        <v>CSC3910</v>
      </c>
      <c r="W36" s="160" t="str">
        <f t="shared" si="95"/>
        <v>CSC3910</v>
      </c>
      <c r="X36" s="161" t="str">
        <f t="shared" si="6"/>
        <v>CSC3910-1</v>
      </c>
      <c r="Y36" s="161" t="str">
        <f t="shared" si="7"/>
        <v>CSC3910-2</v>
      </c>
      <c r="Z36" s="161" t="str">
        <f t="shared" si="8"/>
        <v>CSC3910-3</v>
      </c>
      <c r="AA36" s="161" t="str">
        <f t="shared" si="9"/>
        <v>CSC3910-4</v>
      </c>
      <c r="AB36" s="161" t="str">
        <f t="shared" si="10"/>
        <v>CSC3910-5</v>
      </c>
      <c r="AC36" s="161" t="str">
        <f t="shared" si="11"/>
        <v>CSC3910-6</v>
      </c>
      <c r="AD36" s="161" t="str">
        <f t="shared" si="12"/>
        <v>CSC3910-7</v>
      </c>
      <c r="AE36" s="161" t="str">
        <f t="shared" si="13"/>
        <v>CSC3910-8</v>
      </c>
      <c r="AF36" s="161" t="str">
        <f t="shared" si="14"/>
        <v>CSC3910-9</v>
      </c>
      <c r="AG36" s="161" t="str">
        <f t="shared" si="15"/>
        <v>CSC3910-10</v>
      </c>
      <c r="AH36" s="161" t="str">
        <f t="shared" si="16"/>
        <v>A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-34</v>
      </c>
      <c r="AU36" s="161" t="str">
        <f t="shared" si="28"/>
        <v>CSC3910</v>
      </c>
      <c r="AV36" s="161">
        <f t="shared" si="29"/>
        <v>1</v>
      </c>
    </row>
    <row r="37" spans="1:48" s="174" customFormat="1" ht="23.25" customHeight="1" x14ac:dyDescent="0.2">
      <c r="A37" s="185" t="s">
        <v>475</v>
      </c>
      <c r="B37" s="186">
        <v>129780</v>
      </c>
      <c r="C37" s="185" t="s">
        <v>569</v>
      </c>
      <c r="D37" s="185" t="s">
        <v>933</v>
      </c>
      <c r="E37" s="186">
        <v>2</v>
      </c>
      <c r="F37" s="187" t="s">
        <v>23</v>
      </c>
      <c r="G37" s="188">
        <v>86.67</v>
      </c>
      <c r="H37" s="186">
        <v>70</v>
      </c>
      <c r="I37" s="189" t="s">
        <v>469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B-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-35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">
      <c r="A38" s="185" t="s">
        <v>476</v>
      </c>
      <c r="B38" s="185">
        <v>141918</v>
      </c>
      <c r="C38" s="185" t="s">
        <v>576</v>
      </c>
      <c r="D38" s="185" t="s">
        <v>934</v>
      </c>
      <c r="E38" s="187">
        <v>3</v>
      </c>
      <c r="F38" s="185" t="s">
        <v>27</v>
      </c>
      <c r="G38" s="185">
        <v>90.91</v>
      </c>
      <c r="H38" s="185">
        <v>68.900000000000006</v>
      </c>
      <c r="I38" s="185" t="s">
        <v>469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-36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">
      <c r="A39" s="185" t="s">
        <v>476</v>
      </c>
      <c r="B39" s="186">
        <v>141928</v>
      </c>
      <c r="C39" s="185" t="s">
        <v>578</v>
      </c>
      <c r="D39" s="185" t="s">
        <v>935</v>
      </c>
      <c r="E39" s="186">
        <v>1</v>
      </c>
      <c r="F39" s="187" t="s">
        <v>35</v>
      </c>
      <c r="G39" s="188">
        <v>94.12</v>
      </c>
      <c r="H39" s="186">
        <v>69.5</v>
      </c>
      <c r="I39" s="189" t="s">
        <v>469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A-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A-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-37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">
      <c r="A40" s="185" t="s">
        <v>476</v>
      </c>
      <c r="B40" s="186">
        <v>141888</v>
      </c>
      <c r="C40" s="185" t="s">
        <v>580</v>
      </c>
      <c r="D40" s="185" t="s">
        <v>936</v>
      </c>
      <c r="E40" s="186">
        <v>3</v>
      </c>
      <c r="F40" s="187" t="s">
        <v>35</v>
      </c>
      <c r="G40" s="188">
        <v>90.32</v>
      </c>
      <c r="H40" s="186">
        <v>79</v>
      </c>
      <c r="I40" s="189" t="s">
        <v>469</v>
      </c>
      <c r="J40" s="159" t="str">
        <f>IFERROR(VLOOKUP(C40,'FOR CODES ADJUSTMENTS'!$B$3:$D$49,3,0),C40)</f>
        <v>CSC374</v>
      </c>
      <c r="K40" s="161" t="str">
        <f>J40&amp;"-"&amp;COUNTIF($J$2:J40,J40)</f>
        <v>CSC374-1</v>
      </c>
      <c r="L40" s="161" t="str">
        <f t="shared" si="1"/>
        <v>A-</v>
      </c>
      <c r="M40" s="157"/>
      <c r="N40" s="160" t="str">
        <f t="shared" si="2"/>
        <v>CSC374</v>
      </c>
      <c r="O40" s="160" t="str">
        <f t="shared" ref="O40:R40" si="102">+N40</f>
        <v>CSC374</v>
      </c>
      <c r="P40" s="160" t="str">
        <f t="shared" si="102"/>
        <v>CSC374</v>
      </c>
      <c r="Q40" s="160" t="str">
        <f t="shared" si="102"/>
        <v>CSC374</v>
      </c>
      <c r="R40" s="160" t="str">
        <f t="shared" si="102"/>
        <v>CSC374</v>
      </c>
      <c r="S40" s="160" t="str">
        <f t="shared" si="4"/>
        <v>CSC374</v>
      </c>
      <c r="T40" s="160" t="str">
        <f t="shared" ref="T40:W40" si="103">+S40</f>
        <v>CSC374</v>
      </c>
      <c r="U40" s="160" t="str">
        <f t="shared" si="103"/>
        <v>CSC374</v>
      </c>
      <c r="V40" s="160" t="str">
        <f t="shared" si="103"/>
        <v>CSC374</v>
      </c>
      <c r="W40" s="160" t="str">
        <f t="shared" si="103"/>
        <v>CSC374</v>
      </c>
      <c r="X40" s="161" t="str">
        <f t="shared" si="6"/>
        <v>CSC374-1</v>
      </c>
      <c r="Y40" s="161" t="str">
        <f t="shared" si="7"/>
        <v>CSC374-2</v>
      </c>
      <c r="Z40" s="161" t="str">
        <f t="shared" si="8"/>
        <v>CSC374-3</v>
      </c>
      <c r="AA40" s="161" t="str">
        <f t="shared" si="9"/>
        <v>CSC374-4</v>
      </c>
      <c r="AB40" s="161" t="str">
        <f t="shared" si="10"/>
        <v>CSC374-5</v>
      </c>
      <c r="AC40" s="161" t="str">
        <f t="shared" si="11"/>
        <v>CSC374-6</v>
      </c>
      <c r="AD40" s="161" t="str">
        <f t="shared" si="12"/>
        <v>CSC374-7</v>
      </c>
      <c r="AE40" s="161" t="str">
        <f t="shared" si="13"/>
        <v>CSC374-8</v>
      </c>
      <c r="AF40" s="161" t="str">
        <f t="shared" si="14"/>
        <v>CSC374-9</v>
      </c>
      <c r="AG40" s="161" t="str">
        <f t="shared" si="15"/>
        <v>CSC374-10</v>
      </c>
      <c r="AH40" s="161" t="str">
        <f t="shared" si="16"/>
        <v>A-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-38</v>
      </c>
      <c r="AU40" s="161" t="str">
        <f t="shared" si="28"/>
        <v>CSC374</v>
      </c>
      <c r="AV40" s="161">
        <f t="shared" si="29"/>
        <v>1</v>
      </c>
    </row>
    <row r="41" spans="1:48" s="174" customFormat="1" ht="23.25" customHeight="1" x14ac:dyDescent="0.2">
      <c r="A41" s="185" t="s">
        <v>476</v>
      </c>
      <c r="B41" s="186">
        <v>141908</v>
      </c>
      <c r="C41" s="185" t="s">
        <v>581</v>
      </c>
      <c r="D41" s="185" t="s">
        <v>931</v>
      </c>
      <c r="E41" s="186">
        <v>6</v>
      </c>
      <c r="F41" s="187" t="s">
        <v>34</v>
      </c>
      <c r="G41" s="188"/>
      <c r="H41" s="186">
        <v>152</v>
      </c>
      <c r="I41" s="189" t="s">
        <v>469</v>
      </c>
      <c r="J41" s="159" t="str">
        <f>IFERROR(VLOOKUP(C41,'FOR CODES ADJUSTMENTS'!$B$3:$D$49,3,0),C41)</f>
        <v>CSC376</v>
      </c>
      <c r="K41" s="161" t="str">
        <f>J41&amp;"-"&amp;COUNTIF($J$2:J41,J41)</f>
        <v>CSC376-1</v>
      </c>
      <c r="L41" s="161" t="str">
        <f t="shared" si="1"/>
        <v>B+</v>
      </c>
      <c r="M41" s="157"/>
      <c r="N41" s="160" t="str">
        <f t="shared" si="2"/>
        <v>CSC376</v>
      </c>
      <c r="O41" s="160" t="str">
        <f t="shared" ref="O41:R41" si="104">+N41</f>
        <v>CSC376</v>
      </c>
      <c r="P41" s="160" t="str">
        <f t="shared" si="104"/>
        <v>CSC376</v>
      </c>
      <c r="Q41" s="160" t="str">
        <f t="shared" si="104"/>
        <v>CSC376</v>
      </c>
      <c r="R41" s="160" t="str">
        <f t="shared" si="104"/>
        <v>CSC376</v>
      </c>
      <c r="S41" s="160" t="str">
        <f t="shared" si="4"/>
        <v>CSC376</v>
      </c>
      <c r="T41" s="160" t="str">
        <f t="shared" ref="T41:W41" si="105">+S41</f>
        <v>CSC376</v>
      </c>
      <c r="U41" s="160" t="str">
        <f t="shared" si="105"/>
        <v>CSC376</v>
      </c>
      <c r="V41" s="160" t="str">
        <f t="shared" si="105"/>
        <v>CSC376</v>
      </c>
      <c r="W41" s="160" t="str">
        <f t="shared" si="105"/>
        <v>CSC376</v>
      </c>
      <c r="X41" s="161" t="str">
        <f t="shared" si="6"/>
        <v>CSC376-1</v>
      </c>
      <c r="Y41" s="161" t="str">
        <f t="shared" si="7"/>
        <v>CSC376-2</v>
      </c>
      <c r="Z41" s="161" t="str">
        <f t="shared" si="8"/>
        <v>CSC376-3</v>
      </c>
      <c r="AA41" s="161" t="str">
        <f t="shared" si="9"/>
        <v>CSC376-4</v>
      </c>
      <c r="AB41" s="161" t="str">
        <f t="shared" si="10"/>
        <v>CSC376-5</v>
      </c>
      <c r="AC41" s="161" t="str">
        <f t="shared" si="11"/>
        <v>CSC376-6</v>
      </c>
      <c r="AD41" s="161" t="str">
        <f t="shared" si="12"/>
        <v>CSC376-7</v>
      </c>
      <c r="AE41" s="161" t="str">
        <f t="shared" si="13"/>
        <v>CSC376-8</v>
      </c>
      <c r="AF41" s="161" t="str">
        <f t="shared" si="14"/>
        <v>CSC376-9</v>
      </c>
      <c r="AG41" s="161" t="str">
        <f t="shared" si="15"/>
        <v>CSC376-10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-39</v>
      </c>
      <c r="AU41" s="161" t="str">
        <f t="shared" si="28"/>
        <v>CSC376</v>
      </c>
      <c r="AV41" s="161">
        <f t="shared" si="29"/>
        <v>1</v>
      </c>
    </row>
    <row r="42" spans="1:48" s="174" customFormat="1" ht="23.25" customHeight="1" x14ac:dyDescent="0.2">
      <c r="A42" s="185" t="s">
        <v>476</v>
      </c>
      <c r="B42" s="186">
        <v>142043</v>
      </c>
      <c r="C42" s="185" t="s">
        <v>701</v>
      </c>
      <c r="D42" s="185" t="s">
        <v>937</v>
      </c>
      <c r="E42" s="186">
        <v>3</v>
      </c>
      <c r="F42" s="187" t="s">
        <v>34</v>
      </c>
      <c r="G42" s="188">
        <v>94.12</v>
      </c>
      <c r="H42" s="186">
        <v>70.5</v>
      </c>
      <c r="I42" s="189" t="s">
        <v>469</v>
      </c>
      <c r="J42" s="159" t="str">
        <f>IFERROR(VLOOKUP(C42,'FOR CODES ADJUSTMENTS'!$B$3:$D$49,3,0),C42)</f>
        <v>CSE6810</v>
      </c>
      <c r="K42" s="161" t="str">
        <f>J42&amp;"-"&amp;COUNTIF($J$2:J42,J42)</f>
        <v>CSE6810-1</v>
      </c>
      <c r="L42" s="161" t="str">
        <f t="shared" si="1"/>
        <v>B+</v>
      </c>
      <c r="M42" s="157"/>
      <c r="N42" s="160" t="str">
        <f t="shared" si="2"/>
        <v>CSE6810</v>
      </c>
      <c r="O42" s="160" t="str">
        <f t="shared" ref="O42:R42" si="106">+N42</f>
        <v>CSE6810</v>
      </c>
      <c r="P42" s="160" t="str">
        <f t="shared" si="106"/>
        <v>CSE6810</v>
      </c>
      <c r="Q42" s="160" t="str">
        <f t="shared" si="106"/>
        <v>CSE6810</v>
      </c>
      <c r="R42" s="160" t="str">
        <f t="shared" si="106"/>
        <v>CSE6810</v>
      </c>
      <c r="S42" s="160" t="str">
        <f t="shared" si="4"/>
        <v>CSE6810</v>
      </c>
      <c r="T42" s="160" t="str">
        <f t="shared" ref="T42:W42" si="107">+S42</f>
        <v>CSE6810</v>
      </c>
      <c r="U42" s="160" t="str">
        <f t="shared" si="107"/>
        <v>CSE6810</v>
      </c>
      <c r="V42" s="160" t="str">
        <f t="shared" si="107"/>
        <v>CSE6810</v>
      </c>
      <c r="W42" s="160" t="str">
        <f t="shared" si="107"/>
        <v>CSE6810</v>
      </c>
      <c r="X42" s="161" t="str">
        <f t="shared" si="6"/>
        <v>CSE6810-1</v>
      </c>
      <c r="Y42" s="161" t="str">
        <f t="shared" si="7"/>
        <v>CSE6810-2</v>
      </c>
      <c r="Z42" s="161" t="str">
        <f t="shared" si="8"/>
        <v>CSE6810-3</v>
      </c>
      <c r="AA42" s="161" t="str">
        <f t="shared" si="9"/>
        <v>CSE6810-4</v>
      </c>
      <c r="AB42" s="161" t="str">
        <f t="shared" si="10"/>
        <v>CSE6810-5</v>
      </c>
      <c r="AC42" s="161" t="str">
        <f t="shared" si="11"/>
        <v>CSE6810-6</v>
      </c>
      <c r="AD42" s="161" t="str">
        <f t="shared" si="12"/>
        <v>CSE6810-7</v>
      </c>
      <c r="AE42" s="161" t="str">
        <f t="shared" si="13"/>
        <v>CSE6810-8</v>
      </c>
      <c r="AF42" s="161" t="str">
        <f t="shared" si="14"/>
        <v>CSE6810-9</v>
      </c>
      <c r="AG42" s="161" t="str">
        <f t="shared" si="15"/>
        <v>CSE6810-10</v>
      </c>
      <c r="AH42" s="161" t="str">
        <f t="shared" si="16"/>
        <v>B+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-40</v>
      </c>
      <c r="AU42" s="161" t="str">
        <f t="shared" si="28"/>
        <v>CSE6810</v>
      </c>
      <c r="AV42" s="161">
        <f t="shared" si="29"/>
        <v>1</v>
      </c>
    </row>
    <row r="43" spans="1:48" s="174" customFormat="1" ht="23.25" customHeight="1" x14ac:dyDescent="0.2">
      <c r="A43" s="185" t="s">
        <v>476</v>
      </c>
      <c r="B43" s="186">
        <v>142158</v>
      </c>
      <c r="C43" s="185" t="s">
        <v>167</v>
      </c>
      <c r="D43" s="185" t="s">
        <v>938</v>
      </c>
      <c r="E43" s="186">
        <v>3</v>
      </c>
      <c r="F43" s="187" t="s">
        <v>34</v>
      </c>
      <c r="G43" s="188">
        <v>88.89</v>
      </c>
      <c r="H43" s="186">
        <v>72</v>
      </c>
      <c r="I43" s="189" t="s">
        <v>469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B+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-41</v>
      </c>
      <c r="AU43" s="161" t="str">
        <f t="shared" si="28"/>
        <v>ISL101</v>
      </c>
      <c r="AV43" s="161">
        <f t="shared" si="29"/>
        <v>1</v>
      </c>
    </row>
    <row r="44" spans="1:48" s="174" customFormat="1" ht="23.25" customHeight="1" x14ac:dyDescent="0.2">
      <c r="A44" s="185" t="s">
        <v>476</v>
      </c>
      <c r="B44" s="186">
        <v>141815</v>
      </c>
      <c r="C44" s="185" t="s">
        <v>552</v>
      </c>
      <c r="D44" s="185" t="s">
        <v>939</v>
      </c>
      <c r="E44" s="186">
        <v>3</v>
      </c>
      <c r="F44" s="187" t="s">
        <v>12</v>
      </c>
      <c r="G44" s="188">
        <v>89.47</v>
      </c>
      <c r="H44" s="186">
        <v>53.5</v>
      </c>
      <c r="I44" s="189" t="s">
        <v>469</v>
      </c>
      <c r="J44" s="159" t="str">
        <f>IFERROR(VLOOKUP(C44,'FOR CODES ADJUSTMENTS'!$B$3:$D$49,3,0),C44)</f>
        <v>MATH115</v>
      </c>
      <c r="K44" s="161" t="str">
        <f>J44&amp;"-"&amp;COUNTIF($J$2:J44,J44)</f>
        <v>MATH115-2</v>
      </c>
      <c r="L44" s="161" t="str">
        <f t="shared" si="1"/>
        <v>C</v>
      </c>
      <c r="M44" s="157"/>
      <c r="N44" s="160" t="str">
        <f t="shared" si="2"/>
        <v>MATH115</v>
      </c>
      <c r="O44" s="160" t="str">
        <f t="shared" ref="O44:R44" si="110">+N44</f>
        <v>MATH115</v>
      </c>
      <c r="P44" s="160" t="str">
        <f t="shared" si="110"/>
        <v>MATH115</v>
      </c>
      <c r="Q44" s="160" t="str">
        <f t="shared" si="110"/>
        <v>MATH115</v>
      </c>
      <c r="R44" s="160" t="str">
        <f t="shared" si="110"/>
        <v>MATH115</v>
      </c>
      <c r="S44" s="160" t="str">
        <f t="shared" si="4"/>
        <v>MATH115</v>
      </c>
      <c r="T44" s="160" t="str">
        <f t="shared" ref="T44:W44" si="111">+S44</f>
        <v>MATH115</v>
      </c>
      <c r="U44" s="160" t="str">
        <f t="shared" si="111"/>
        <v>MATH115</v>
      </c>
      <c r="V44" s="160" t="str">
        <f t="shared" si="111"/>
        <v>MATH115</v>
      </c>
      <c r="W44" s="160" t="str">
        <f t="shared" si="111"/>
        <v>MATH115</v>
      </c>
      <c r="X44" s="161" t="str">
        <f t="shared" si="6"/>
        <v>MATH115-1</v>
      </c>
      <c r="Y44" s="161" t="str">
        <f t="shared" si="7"/>
        <v>MATH115-2</v>
      </c>
      <c r="Z44" s="161" t="str">
        <f t="shared" si="8"/>
        <v>MATH115-3</v>
      </c>
      <c r="AA44" s="161" t="str">
        <f t="shared" si="9"/>
        <v>MATH115-4</v>
      </c>
      <c r="AB44" s="161" t="str">
        <f t="shared" si="10"/>
        <v>MATH115-5</v>
      </c>
      <c r="AC44" s="161" t="str">
        <f t="shared" si="11"/>
        <v>MATH115-6</v>
      </c>
      <c r="AD44" s="161" t="str">
        <f t="shared" si="12"/>
        <v>MATH115-7</v>
      </c>
      <c r="AE44" s="161" t="str">
        <f t="shared" si="13"/>
        <v>MATH115-8</v>
      </c>
      <c r="AF44" s="161" t="str">
        <f t="shared" si="14"/>
        <v>MATH115-9</v>
      </c>
      <c r="AG44" s="161" t="str">
        <f t="shared" si="15"/>
        <v>MATH115-10</v>
      </c>
      <c r="AH44" s="161" t="str">
        <f t="shared" si="16"/>
        <v>F</v>
      </c>
      <c r="AI44" s="161" t="str">
        <f t="shared" si="17"/>
        <v>C</v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2</v>
      </c>
      <c r="AS44" s="173" t="str">
        <f t="shared" si="27"/>
        <v>ADJUSTMENT</v>
      </c>
      <c r="AT44" s="161" t="str">
        <f>AS44&amp;"-"&amp;COUNTIF($AS$2:AS44,AS44)</f>
        <v>ADJUSTMENT-2</v>
      </c>
      <c r="AU44" s="161" t="str">
        <f t="shared" si="28"/>
        <v>MATH115</v>
      </c>
      <c r="AV44" s="161">
        <f t="shared" si="29"/>
        <v>2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-42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-43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-44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-45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-46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-47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-48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-49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-50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-51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-52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-53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-54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-55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-56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-57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-58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-59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-60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-61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-62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-63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-64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-65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-66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-67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-68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-69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-70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-71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-72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-73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-74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-75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-76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-77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-78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-79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-80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-81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-82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-83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-84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-85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-86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-87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-88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-89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-90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-91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-92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-93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-94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-95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-96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-97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-98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489</v>
      </c>
      <c r="C2" s="167" t="s">
        <v>490</v>
      </c>
      <c r="D2" s="177" t="s">
        <v>491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519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588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7" activePane="bottomLeft" state="frozen"/>
      <selection pane="bottomLeft" activeCell="G15" sqref="G15"/>
    </sheetView>
  </sheetViews>
  <sheetFormatPr defaultColWidth="8.85546875" defaultRowHeight="11.25" x14ac:dyDescent="0.2"/>
  <cols>
    <col min="1" max="1" width="1.7109375" style="199" customWidth="1"/>
    <col min="2" max="2" width="7.28515625" style="199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7"/>
      <c r="C1" s="262"/>
      <c r="D1" s="212" t="s">
        <v>970</v>
      </c>
      <c r="E1" s="248"/>
      <c r="F1" s="248"/>
      <c r="G1" s="444" t="str">
        <f>IFERROR(VLOOKUP(B1,'FRONT SIDE'!$BC$15:$BC$407,1,0),"NOT USED")</f>
        <v>NOT USED</v>
      </c>
    </row>
    <row r="2" spans="1:39" ht="18" customHeight="1" x14ac:dyDescent="0.2">
      <c r="B2" s="247"/>
      <c r="C2" s="262"/>
      <c r="D2" s="212" t="s">
        <v>971</v>
      </c>
      <c r="E2" s="248"/>
      <c r="F2" s="248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969</v>
      </c>
      <c r="H3" s="242" t="s">
        <v>29</v>
      </c>
      <c r="I3" s="242" t="s">
        <v>945</v>
      </c>
      <c r="J3" s="242" t="s">
        <v>946</v>
      </c>
      <c r="K3" s="242" t="s">
        <v>947</v>
      </c>
      <c r="L3" s="242" t="s">
        <v>948</v>
      </c>
      <c r="M3" s="242" t="s">
        <v>949</v>
      </c>
      <c r="N3" s="242" t="s">
        <v>950</v>
      </c>
      <c r="O3" s="242" t="s">
        <v>951</v>
      </c>
      <c r="P3" s="242" t="s">
        <v>952</v>
      </c>
      <c r="Q3" s="242" t="s">
        <v>953</v>
      </c>
      <c r="R3" s="283" t="s">
        <v>944</v>
      </c>
    </row>
    <row r="4" spans="1:39" s="211" customFormat="1" ht="19.350000000000001" customHeight="1" x14ac:dyDescent="0.2">
      <c r="A4" s="193"/>
      <c r="B4" s="444">
        <v>1</v>
      </c>
      <c r="C4" s="444" t="s">
        <v>586</v>
      </c>
      <c r="D4" s="448" t="s">
        <v>505</v>
      </c>
      <c r="E4" s="444">
        <v>3</v>
      </c>
      <c r="F4" s="444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9">
        <f>COUNT(H4:Q4)</f>
        <v>1</v>
      </c>
      <c r="S4" s="197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11" customFormat="1" ht="19.350000000000001" customHeight="1" x14ac:dyDescent="0.2">
      <c r="A5" s="193"/>
      <c r="B5" s="444">
        <v>2</v>
      </c>
      <c r="C5" s="444" t="s">
        <v>537</v>
      </c>
      <c r="D5" s="448" t="s">
        <v>506</v>
      </c>
      <c r="E5" s="444">
        <v>4</v>
      </c>
      <c r="F5" s="444" t="s">
        <v>197</v>
      </c>
      <c r="G5" s="444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9">
        <f t="shared" ref="R5:R44" si="1">COUNT(H5:Q5)</f>
        <v>1</v>
      </c>
      <c r="S5" s="197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11" customFormat="1" ht="19.350000000000001" customHeight="1" x14ac:dyDescent="0.2">
      <c r="A6" s="193"/>
      <c r="B6" s="444">
        <v>3</v>
      </c>
      <c r="C6" s="444" t="s">
        <v>500</v>
      </c>
      <c r="D6" s="448" t="s">
        <v>501</v>
      </c>
      <c r="E6" s="444">
        <v>3</v>
      </c>
      <c r="F6" s="444" t="s">
        <v>197</v>
      </c>
      <c r="G6" s="444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9">
        <f t="shared" si="1"/>
        <v>1</v>
      </c>
      <c r="S6" s="197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11" customFormat="1" ht="19.350000000000001" customHeight="1" x14ac:dyDescent="0.2">
      <c r="A7" s="193"/>
      <c r="B7" s="444">
        <v>4</v>
      </c>
      <c r="C7" s="444" t="s">
        <v>502</v>
      </c>
      <c r="D7" s="448" t="s">
        <v>503</v>
      </c>
      <c r="E7" s="444">
        <v>3</v>
      </c>
      <c r="F7" s="444" t="s">
        <v>197</v>
      </c>
      <c r="G7" s="444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9">
        <f t="shared" si="1"/>
        <v>1</v>
      </c>
      <c r="S7" s="197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11" customFormat="1" ht="19.350000000000001" customHeight="1" x14ac:dyDescent="0.2">
      <c r="A8" s="193"/>
      <c r="B8" s="444">
        <v>5</v>
      </c>
      <c r="C8" s="444" t="s">
        <v>540</v>
      </c>
      <c r="D8" s="448" t="s">
        <v>504</v>
      </c>
      <c r="E8" s="444">
        <v>3</v>
      </c>
      <c r="F8" s="444" t="s">
        <v>197</v>
      </c>
      <c r="G8" s="444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9">
        <f t="shared" si="1"/>
        <v>1</v>
      </c>
      <c r="S8" s="197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11" customFormat="1" ht="19.350000000000001" customHeight="1" x14ac:dyDescent="0.2">
      <c r="A9" s="193"/>
      <c r="B9" s="444">
        <v>6</v>
      </c>
      <c r="C9" s="444" t="s">
        <v>545</v>
      </c>
      <c r="D9" s="448" t="s">
        <v>631</v>
      </c>
      <c r="E9" s="444">
        <v>4</v>
      </c>
      <c r="F9" s="444" t="s">
        <v>199</v>
      </c>
      <c r="G9" s="444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9">
        <f t="shared" si="1"/>
        <v>1</v>
      </c>
      <c r="S9" s="197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11" customFormat="1" ht="19.350000000000001" customHeight="1" x14ac:dyDescent="0.2">
      <c r="A10" s="193"/>
      <c r="B10" s="444">
        <v>7</v>
      </c>
      <c r="C10" s="444" t="s">
        <v>546</v>
      </c>
      <c r="D10" s="448" t="s">
        <v>633</v>
      </c>
      <c r="E10" s="444">
        <v>4</v>
      </c>
      <c r="F10" s="444" t="s">
        <v>199</v>
      </c>
      <c r="G10" s="444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9">
        <f t="shared" si="1"/>
        <v>1</v>
      </c>
      <c r="S10" s="197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11" customFormat="1" ht="19.350000000000001" customHeight="1" x14ac:dyDescent="0.2">
      <c r="A11" s="193"/>
      <c r="B11" s="444">
        <v>8</v>
      </c>
      <c r="C11" s="444" t="s">
        <v>508</v>
      </c>
      <c r="D11" s="448" t="s">
        <v>548</v>
      </c>
      <c r="E11" s="444">
        <v>3</v>
      </c>
      <c r="F11" s="444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9">
        <f t="shared" si="1"/>
        <v>1</v>
      </c>
      <c r="S11" s="197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11" customFormat="1" ht="19.350000000000001" customHeight="1" x14ac:dyDescent="0.2">
      <c r="A12" s="193"/>
      <c r="B12" s="444">
        <v>9</v>
      </c>
      <c r="C12" s="444" t="s">
        <v>507</v>
      </c>
      <c r="D12" s="448" t="s">
        <v>635</v>
      </c>
      <c r="E12" s="444">
        <v>3</v>
      </c>
      <c r="F12" s="444" t="s">
        <v>199</v>
      </c>
      <c r="G12" s="444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9">
        <f t="shared" si="1"/>
        <v>1</v>
      </c>
      <c r="S12" s="197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11" customFormat="1" ht="19.350000000000001" customHeight="1" x14ac:dyDescent="0.2">
      <c r="A13" s="193"/>
      <c r="B13" s="444">
        <v>10</v>
      </c>
      <c r="C13" s="444" t="s">
        <v>544</v>
      </c>
      <c r="D13" s="448" t="s">
        <v>629</v>
      </c>
      <c r="E13" s="444">
        <v>3</v>
      </c>
      <c r="F13" s="444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9">
        <f t="shared" si="1"/>
        <v>1</v>
      </c>
      <c r="S13" s="197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11" customFormat="1" ht="19.350000000000001" customHeight="1" x14ac:dyDescent="0.2">
      <c r="A14" s="193"/>
      <c r="B14" s="444">
        <v>11</v>
      </c>
      <c r="C14" s="444" t="s">
        <v>554</v>
      </c>
      <c r="D14" s="448" t="s">
        <v>516</v>
      </c>
      <c r="E14" s="444">
        <v>4</v>
      </c>
      <c r="F14" s="444" t="s">
        <v>203</v>
      </c>
      <c r="G14" s="444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9">
        <f t="shared" si="1"/>
        <v>1</v>
      </c>
      <c r="S14" s="197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11" customFormat="1" ht="19.350000000000001" customHeight="1" x14ac:dyDescent="0.2">
      <c r="A15" s="193"/>
      <c r="B15" s="444">
        <v>12</v>
      </c>
      <c r="C15" s="444" t="s">
        <v>555</v>
      </c>
      <c r="D15" s="448" t="s">
        <v>593</v>
      </c>
      <c r="E15" s="444">
        <v>4</v>
      </c>
      <c r="F15" s="444" t="s">
        <v>203</v>
      </c>
      <c r="G15" s="444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9">
        <f t="shared" si="1"/>
        <v>1</v>
      </c>
      <c r="S15" s="197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11" customFormat="1" ht="19.350000000000001" customHeight="1" x14ac:dyDescent="0.2">
      <c r="A16" s="193"/>
      <c r="B16" s="444">
        <v>13</v>
      </c>
      <c r="C16" s="444" t="s">
        <v>556</v>
      </c>
      <c r="D16" s="448" t="s">
        <v>557</v>
      </c>
      <c r="E16" s="444">
        <v>3</v>
      </c>
      <c r="F16" s="444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9">
        <f t="shared" si="1"/>
        <v>1</v>
      </c>
      <c r="S16" s="197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11" customFormat="1" ht="19.350000000000001" customHeight="1" x14ac:dyDescent="0.2">
      <c r="A17" s="193"/>
      <c r="B17" s="444">
        <v>14</v>
      </c>
      <c r="C17" s="444" t="s">
        <v>558</v>
      </c>
      <c r="D17" s="448" t="s">
        <v>559</v>
      </c>
      <c r="E17" s="444">
        <v>3</v>
      </c>
      <c r="F17" s="444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9">
        <f t="shared" si="1"/>
        <v>1</v>
      </c>
      <c r="S17" s="197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11" customFormat="1" ht="19.350000000000001" customHeight="1" x14ac:dyDescent="0.2">
      <c r="A18" s="193"/>
      <c r="B18" s="444">
        <v>15</v>
      </c>
      <c r="C18" s="444" t="s">
        <v>560</v>
      </c>
      <c r="D18" s="448" t="s">
        <v>561</v>
      </c>
      <c r="E18" s="444">
        <v>3</v>
      </c>
      <c r="F18" s="444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9">
        <f t="shared" si="1"/>
        <v>1</v>
      </c>
      <c r="S18" s="197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11" customFormat="1" ht="19.350000000000001" customHeight="1" x14ac:dyDescent="0.2">
      <c r="A19" s="193"/>
      <c r="B19" s="444">
        <v>16</v>
      </c>
      <c r="C19" s="444" t="s">
        <v>538</v>
      </c>
      <c r="D19" s="448" t="s">
        <v>539</v>
      </c>
      <c r="E19" s="444">
        <v>4</v>
      </c>
      <c r="F19" s="444" t="s">
        <v>205</v>
      </c>
      <c r="G19" s="444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9">
        <f t="shared" si="1"/>
        <v>1</v>
      </c>
      <c r="S19" s="197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11" customFormat="1" ht="19.350000000000001" customHeight="1" x14ac:dyDescent="0.2">
      <c r="A20" s="193"/>
      <c r="B20" s="444">
        <v>17</v>
      </c>
      <c r="C20" s="444" t="s">
        <v>541</v>
      </c>
      <c r="D20" s="448" t="s">
        <v>542</v>
      </c>
      <c r="E20" s="444">
        <v>3</v>
      </c>
      <c r="F20" s="444" t="s">
        <v>205</v>
      </c>
      <c r="G20" s="444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9">
        <f t="shared" si="1"/>
        <v>1</v>
      </c>
      <c r="S20" s="197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11" customFormat="1" ht="19.350000000000001" customHeight="1" x14ac:dyDescent="0.2">
      <c r="A21" s="193"/>
      <c r="B21" s="444">
        <v>18</v>
      </c>
      <c r="C21" s="444" t="s">
        <v>543</v>
      </c>
      <c r="D21" s="448" t="s">
        <v>589</v>
      </c>
      <c r="E21" s="444">
        <v>3</v>
      </c>
      <c r="F21" s="444" t="s">
        <v>205</v>
      </c>
      <c r="G21" s="444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9">
        <f t="shared" si="1"/>
        <v>1</v>
      </c>
      <c r="S21" s="197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11" customFormat="1" ht="19.350000000000001" customHeight="1" x14ac:dyDescent="0.2">
      <c r="A22" s="193"/>
      <c r="B22" s="444">
        <v>19</v>
      </c>
      <c r="C22" s="444" t="s">
        <v>510</v>
      </c>
      <c r="D22" s="448" t="s">
        <v>511</v>
      </c>
      <c r="E22" s="444">
        <v>3</v>
      </c>
      <c r="F22" s="444" t="s">
        <v>205</v>
      </c>
      <c r="G22" s="444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9">
        <f t="shared" si="1"/>
        <v>1</v>
      </c>
      <c r="S22" s="197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11" customFormat="1" ht="19.350000000000001" customHeight="1" x14ac:dyDescent="0.2">
      <c r="A23" s="193"/>
      <c r="B23" s="444">
        <v>20</v>
      </c>
      <c r="C23" s="444" t="s">
        <v>533</v>
      </c>
      <c r="D23" s="448" t="s">
        <v>534</v>
      </c>
      <c r="E23" s="444">
        <v>3</v>
      </c>
      <c r="F23" s="444" t="s">
        <v>205</v>
      </c>
      <c r="G23" s="444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9">
        <f t="shared" si="1"/>
        <v>1</v>
      </c>
      <c r="S23" s="197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11" customFormat="1" ht="19.350000000000001" customHeight="1" x14ac:dyDescent="0.2">
      <c r="A24" s="193"/>
      <c r="B24" s="444">
        <v>21</v>
      </c>
      <c r="C24" s="444" t="s">
        <v>547</v>
      </c>
      <c r="D24" s="448" t="s">
        <v>636</v>
      </c>
      <c r="E24" s="444">
        <v>4</v>
      </c>
      <c r="F24" s="444" t="s">
        <v>210</v>
      </c>
      <c r="G24" s="444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9">
        <f t="shared" si="1"/>
        <v>1</v>
      </c>
      <c r="S24" s="197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11" customFormat="1" ht="19.350000000000001" customHeight="1" x14ac:dyDescent="0.2">
      <c r="A25" s="193"/>
      <c r="B25" s="444">
        <v>22</v>
      </c>
      <c r="C25" s="444" t="s">
        <v>549</v>
      </c>
      <c r="D25" s="448" t="s">
        <v>638</v>
      </c>
      <c r="E25" s="444">
        <v>3</v>
      </c>
      <c r="F25" s="444" t="s">
        <v>210</v>
      </c>
      <c r="G25" s="444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9">
        <f t="shared" si="1"/>
        <v>1</v>
      </c>
      <c r="S25" s="197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11" customFormat="1" ht="19.350000000000001" customHeight="1" x14ac:dyDescent="0.2">
      <c r="A26" s="193"/>
      <c r="B26" s="444">
        <v>23</v>
      </c>
      <c r="C26" s="444" t="s">
        <v>550</v>
      </c>
      <c r="D26" s="448" t="s">
        <v>640</v>
      </c>
      <c r="E26" s="444">
        <v>3</v>
      </c>
      <c r="F26" s="444" t="s">
        <v>210</v>
      </c>
      <c r="G26" s="444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9">
        <f t="shared" si="1"/>
        <v>1</v>
      </c>
      <c r="S26" s="197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11" customFormat="1" ht="19.350000000000001" customHeight="1" x14ac:dyDescent="0.2">
      <c r="A27" s="193"/>
      <c r="B27" s="444">
        <v>24</v>
      </c>
      <c r="C27" s="444" t="s">
        <v>552</v>
      </c>
      <c r="D27" s="448" t="s">
        <v>644</v>
      </c>
      <c r="E27" s="444">
        <v>3</v>
      </c>
      <c r="F27" s="444" t="s">
        <v>210</v>
      </c>
      <c r="G27" s="444">
        <f>IFERROR(VLOOKUP(B27,'FRONT SIDE'!$BC$15:$BC$407,1,0),"NOT USED")</f>
        <v>24</v>
      </c>
      <c r="H27" s="65">
        <f>IFERROR(VLOOKUP(AD27,INPUT!$A$11:$C$280,3,0),"-")</f>
        <v>65</v>
      </c>
      <c r="I27" s="65">
        <f>IFERROR(VLOOKUP(AE27,INPUT!$A$11:$C$280,3,0),"-")</f>
        <v>112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9">
        <f t="shared" si="1"/>
        <v>2</v>
      </c>
      <c r="S27" s="197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11" customFormat="1" ht="19.350000000000001" customHeight="1" x14ac:dyDescent="0.2">
      <c r="A28" s="193"/>
      <c r="B28" s="444">
        <v>25</v>
      </c>
      <c r="C28" s="444" t="s">
        <v>551</v>
      </c>
      <c r="D28" s="448" t="s">
        <v>642</v>
      </c>
      <c r="E28" s="444">
        <v>3</v>
      </c>
      <c r="F28" s="444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9">
        <f t="shared" si="1"/>
        <v>1</v>
      </c>
      <c r="S28" s="197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11" customFormat="1" ht="19.350000000000001" customHeight="1" x14ac:dyDescent="0.2">
      <c r="A29" s="193"/>
      <c r="B29" s="444">
        <v>26</v>
      </c>
      <c r="C29" s="444" t="s">
        <v>562</v>
      </c>
      <c r="D29" s="448" t="s">
        <v>563</v>
      </c>
      <c r="E29" s="444">
        <v>4</v>
      </c>
      <c r="F29" s="444" t="s">
        <v>213</v>
      </c>
      <c r="G29" s="444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9">
        <f t="shared" si="1"/>
        <v>1</v>
      </c>
      <c r="S29" s="197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11" customFormat="1" ht="19.350000000000001" customHeight="1" x14ac:dyDescent="0.2">
      <c r="A30" s="193"/>
      <c r="B30" s="444">
        <v>27</v>
      </c>
      <c r="C30" s="444" t="s">
        <v>564</v>
      </c>
      <c r="D30" s="448" t="s">
        <v>531</v>
      </c>
      <c r="E30" s="444">
        <v>4</v>
      </c>
      <c r="F30" s="444" t="s">
        <v>213</v>
      </c>
      <c r="G30" s="444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9">
        <f t="shared" si="1"/>
        <v>1</v>
      </c>
      <c r="S30" s="197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11" customFormat="1" ht="19.350000000000001" customHeight="1" x14ac:dyDescent="0.2">
      <c r="A31" s="193"/>
      <c r="B31" s="444">
        <v>28</v>
      </c>
      <c r="C31" s="444" t="s">
        <v>565</v>
      </c>
      <c r="D31" s="448" t="s">
        <v>566</v>
      </c>
      <c r="E31" s="444">
        <v>3</v>
      </c>
      <c r="F31" s="444" t="s">
        <v>213</v>
      </c>
      <c r="G31" s="444">
        <f>IFERROR(VLOOKUP(B31,'FRONT SIDE'!$CA$15:$CA$509,1,0),"NOT USED")</f>
        <v>28</v>
      </c>
      <c r="H31" s="65">
        <f>IFERROR(VLOOKUP(AD31,INPUT!$A$11:$C$280,3,0),"-")</f>
        <v>78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9">
        <f t="shared" si="1"/>
        <v>1</v>
      </c>
      <c r="S31" s="197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11" customFormat="1" ht="19.350000000000001" customHeight="1" x14ac:dyDescent="0.2">
      <c r="A32" s="193"/>
      <c r="B32" s="444">
        <v>29</v>
      </c>
      <c r="C32" s="444" t="s">
        <v>567</v>
      </c>
      <c r="D32" s="448" t="s">
        <v>568</v>
      </c>
      <c r="E32" s="444">
        <v>3</v>
      </c>
      <c r="F32" s="444" t="s">
        <v>213</v>
      </c>
      <c r="G32" s="444">
        <f>IFERROR(VLOOKUP(B32,'FRONT SIDE'!$CA$15:$CA$509,1,0),"NOT USED")</f>
        <v>29</v>
      </c>
      <c r="H32" s="65">
        <f>IFERROR(VLOOKUP(AD32,INPUT!$A$11:$C$280,3,0),"-")</f>
        <v>79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9">
        <f t="shared" si="1"/>
        <v>1</v>
      </c>
      <c r="S32" s="197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11" customFormat="1" ht="19.350000000000001" customHeight="1" x14ac:dyDescent="0.2">
      <c r="A33" s="193"/>
      <c r="B33" s="444">
        <v>30</v>
      </c>
      <c r="C33" s="444" t="s">
        <v>595</v>
      </c>
      <c r="D33" s="448" t="s">
        <v>596</v>
      </c>
      <c r="E33" s="444">
        <v>3</v>
      </c>
      <c r="F33" s="444" t="s">
        <v>213</v>
      </c>
      <c r="G33" s="444">
        <f>IFERROR(VLOOKUP(B33,'FRONT SIDE'!$CA$15:$CA$509,1,0),"NOT USED")</f>
        <v>30</v>
      </c>
      <c r="H33" s="65">
        <f>IFERROR(VLOOKUP(AD33,INPUT!$A$11:$C$280,3,0),"-")</f>
        <v>80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9">
        <f t="shared" si="1"/>
        <v>1</v>
      </c>
      <c r="S33" s="197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11" customFormat="1" ht="19.350000000000001" customHeight="1" x14ac:dyDescent="0.2">
      <c r="A34" s="193"/>
      <c r="B34" s="444">
        <v>31</v>
      </c>
      <c r="C34" s="444" t="s">
        <v>571</v>
      </c>
      <c r="D34" s="448" t="s">
        <v>590</v>
      </c>
      <c r="E34" s="444">
        <v>3</v>
      </c>
      <c r="F34" s="444" t="s">
        <v>435</v>
      </c>
      <c r="G34" s="444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9">
        <f t="shared" si="1"/>
        <v>1</v>
      </c>
      <c r="S34" s="197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11" customFormat="1" ht="19.350000000000001" customHeight="1" x14ac:dyDescent="0.2">
      <c r="A35" s="193"/>
      <c r="B35" s="444">
        <v>32</v>
      </c>
      <c r="C35" s="444" t="s">
        <v>572</v>
      </c>
      <c r="D35" s="448" t="s">
        <v>573</v>
      </c>
      <c r="E35" s="444">
        <v>3</v>
      </c>
      <c r="F35" s="444" t="s">
        <v>435</v>
      </c>
      <c r="G35" s="444">
        <f>IFERROR(VLOOKUP(B35,'FRONT SIDE'!$CA$15:$CA$509,1,0),"NOT USED")</f>
        <v>32</v>
      </c>
      <c r="H35" s="65">
        <f>IFERROR(VLOOKUP(AD35,INPUT!$A$11:$C$280,3,0),"-")</f>
        <v>96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9">
        <f t="shared" si="1"/>
        <v>1</v>
      </c>
      <c r="S35" s="197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11" customFormat="1" ht="19.350000000000001" customHeight="1" x14ac:dyDescent="0.2">
      <c r="A36" s="193"/>
      <c r="B36" s="444">
        <v>33</v>
      </c>
      <c r="C36" s="444" t="s">
        <v>701</v>
      </c>
      <c r="D36" s="448" t="s">
        <v>702</v>
      </c>
      <c r="E36" s="444">
        <v>3</v>
      </c>
      <c r="F36" s="444" t="s">
        <v>435</v>
      </c>
      <c r="G36" s="444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9">
        <f t="shared" si="1"/>
        <v>1</v>
      </c>
      <c r="S36" s="197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11" customFormat="1" ht="19.350000000000001" customHeight="1" x14ac:dyDescent="0.2">
      <c r="A37" s="193"/>
      <c r="B37" s="444">
        <v>34</v>
      </c>
      <c r="C37" s="444" t="s">
        <v>509</v>
      </c>
      <c r="D37" s="448" t="s">
        <v>526</v>
      </c>
      <c r="E37" s="444">
        <v>3</v>
      </c>
      <c r="F37" s="444" t="s">
        <v>435</v>
      </c>
      <c r="G37" s="444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9">
        <f t="shared" si="1"/>
        <v>1</v>
      </c>
      <c r="S37" s="197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11" customFormat="1" ht="19.350000000000001" customHeight="1" x14ac:dyDescent="0.2">
      <c r="A38" s="193"/>
      <c r="B38" s="444">
        <v>35</v>
      </c>
      <c r="C38" s="444" t="s">
        <v>569</v>
      </c>
      <c r="D38" s="448" t="s">
        <v>513</v>
      </c>
      <c r="E38" s="444">
        <v>2</v>
      </c>
      <c r="F38" s="444" t="s">
        <v>435</v>
      </c>
      <c r="G38" s="444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9">
        <f t="shared" si="1"/>
        <v>1</v>
      </c>
      <c r="S38" s="197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11" customFormat="1" ht="19.350000000000001" customHeight="1" x14ac:dyDescent="0.2">
      <c r="A39" s="193"/>
      <c r="B39" s="444">
        <v>36</v>
      </c>
      <c r="C39" s="444" t="s">
        <v>578</v>
      </c>
      <c r="D39" s="448" t="s">
        <v>579</v>
      </c>
      <c r="E39" s="444">
        <v>1</v>
      </c>
      <c r="F39" s="444" t="s">
        <v>457</v>
      </c>
      <c r="G39" s="444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9">
        <f t="shared" si="1"/>
        <v>1</v>
      </c>
      <c r="S39" s="197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11" customFormat="1" ht="19.350000000000001" customHeight="1" x14ac:dyDescent="0.2">
      <c r="A40" s="193"/>
      <c r="B40" s="444">
        <v>37</v>
      </c>
      <c r="C40" s="444" t="s">
        <v>529</v>
      </c>
      <c r="D40" s="448" t="s">
        <v>530</v>
      </c>
      <c r="E40" s="444">
        <v>3</v>
      </c>
      <c r="F40" s="444" t="s">
        <v>457</v>
      </c>
      <c r="G40" s="444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9">
        <f t="shared" si="1"/>
        <v>1</v>
      </c>
      <c r="S40" s="197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11" customFormat="1" ht="19.350000000000001" customHeight="1" x14ac:dyDescent="0.2">
      <c r="A41" s="193"/>
      <c r="B41" s="444">
        <v>38</v>
      </c>
      <c r="C41" s="444" t="s">
        <v>580</v>
      </c>
      <c r="D41" s="448" t="s">
        <v>527</v>
      </c>
      <c r="E41" s="444">
        <v>3</v>
      </c>
      <c r="F41" s="444" t="s">
        <v>457</v>
      </c>
      <c r="G41" s="444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9">
        <f t="shared" si="1"/>
        <v>1</v>
      </c>
      <c r="S41" s="197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11" customFormat="1" ht="19.350000000000001" customHeight="1" x14ac:dyDescent="0.2">
      <c r="A42" s="193"/>
      <c r="B42" s="444">
        <v>39</v>
      </c>
      <c r="C42" s="444" t="s">
        <v>581</v>
      </c>
      <c r="D42" s="448" t="s">
        <v>512</v>
      </c>
      <c r="E42" s="444">
        <v>6</v>
      </c>
      <c r="F42" s="444" t="s">
        <v>457</v>
      </c>
      <c r="G42" s="444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9">
        <f t="shared" si="1"/>
        <v>1</v>
      </c>
      <c r="S42" s="197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11" customFormat="1" ht="19.350000000000001" customHeight="1" x14ac:dyDescent="0.2">
      <c r="A43" s="193"/>
      <c r="B43" s="444">
        <v>40</v>
      </c>
      <c r="C43" s="444" t="s">
        <v>576</v>
      </c>
      <c r="D43" s="448" t="s">
        <v>577</v>
      </c>
      <c r="E43" s="444">
        <v>3</v>
      </c>
      <c r="F43" s="444" t="s">
        <v>457</v>
      </c>
      <c r="G43" s="444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9">
        <f t="shared" si="1"/>
        <v>1</v>
      </c>
      <c r="S43" s="197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11" customFormat="1" ht="19.350000000000001" customHeight="1" x14ac:dyDescent="0.2">
      <c r="A44" s="193"/>
      <c r="B44" s="444">
        <v>41</v>
      </c>
      <c r="C44" s="444" t="s">
        <v>167</v>
      </c>
      <c r="D44" s="448" t="s">
        <v>582</v>
      </c>
      <c r="E44" s="444">
        <v>3</v>
      </c>
      <c r="F44" s="444" t="s">
        <v>457</v>
      </c>
      <c r="G44" s="444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9">
        <f t="shared" si="1"/>
        <v>1</v>
      </c>
      <c r="S44" s="197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11" customFormat="1" ht="19.350000000000001" customHeight="1" x14ac:dyDescent="0.2">
      <c r="A45" s="193"/>
      <c r="B45" s="444" t="s">
        <v>968</v>
      </c>
      <c r="C45" s="444" t="s">
        <v>570</v>
      </c>
      <c r="D45" s="448" t="s">
        <v>512</v>
      </c>
      <c r="E45" s="444">
        <v>3</v>
      </c>
      <c r="F45" s="444" t="s">
        <v>968</v>
      </c>
      <c r="G45" s="444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9">
        <f t="shared" ref="R45:R52" si="53">COUNT(H45:Q45)</f>
        <v>1</v>
      </c>
      <c r="S45" s="197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11" customFormat="1" ht="19.350000000000001" customHeight="1" x14ac:dyDescent="0.2">
      <c r="A46" s="193"/>
      <c r="B46" s="444" t="s">
        <v>972</v>
      </c>
      <c r="C46" s="444" t="s">
        <v>960</v>
      </c>
      <c r="D46" s="448" t="s">
        <v>961</v>
      </c>
      <c r="E46" s="444">
        <v>3</v>
      </c>
      <c r="F46" s="444"/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9">
        <f t="shared" si="53"/>
        <v>0</v>
      </c>
      <c r="S46" s="197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11" customFormat="1" ht="19.350000000000001" customHeight="1" x14ac:dyDescent="0.2">
      <c r="A47" s="193"/>
      <c r="B47" s="444" t="s">
        <v>972</v>
      </c>
      <c r="C47" s="444" t="s">
        <v>964</v>
      </c>
      <c r="D47" s="448" t="s">
        <v>965</v>
      </c>
      <c r="E47" s="444">
        <v>3</v>
      </c>
      <c r="F47" s="444"/>
      <c r="G47" s="444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9">
        <f t="shared" si="53"/>
        <v>0</v>
      </c>
      <c r="S47" s="197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11" customFormat="1" ht="19.350000000000001" customHeight="1" x14ac:dyDescent="0.2">
      <c r="A48" s="193"/>
      <c r="B48" s="444" t="s">
        <v>972</v>
      </c>
      <c r="C48" s="444" t="s">
        <v>956</v>
      </c>
      <c r="D48" s="448" t="s">
        <v>957</v>
      </c>
      <c r="E48" s="444">
        <v>3</v>
      </c>
      <c r="F48" s="444"/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9">
        <f t="shared" si="53"/>
        <v>0</v>
      </c>
      <c r="S48" s="197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11" customFormat="1" ht="19.350000000000001" customHeight="1" x14ac:dyDescent="0.2">
      <c r="A49" s="193"/>
      <c r="B49" s="444" t="s">
        <v>972</v>
      </c>
      <c r="C49" s="444" t="s">
        <v>962</v>
      </c>
      <c r="D49" s="448" t="s">
        <v>963</v>
      </c>
      <c r="E49" s="444">
        <v>3</v>
      </c>
      <c r="F49" s="444"/>
      <c r="G49" s="444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9">
        <f t="shared" si="53"/>
        <v>0</v>
      </c>
      <c r="S49" s="197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11" customFormat="1" ht="19.350000000000001" customHeight="1" x14ac:dyDescent="0.2">
      <c r="A50" s="193"/>
      <c r="B50" s="444" t="s">
        <v>972</v>
      </c>
      <c r="C50" s="444" t="s">
        <v>958</v>
      </c>
      <c r="D50" s="448" t="s">
        <v>959</v>
      </c>
      <c r="E50" s="444">
        <v>3</v>
      </c>
      <c r="F50" s="444"/>
      <c r="G50" s="444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9">
        <f t="shared" si="53"/>
        <v>0</v>
      </c>
      <c r="S50" s="197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11" customFormat="1" ht="19.350000000000001" customHeight="1" x14ac:dyDescent="0.2">
      <c r="A51" s="193"/>
      <c r="B51" s="444" t="s">
        <v>972</v>
      </c>
      <c r="C51" s="444" t="s">
        <v>955</v>
      </c>
      <c r="D51" s="448" t="s">
        <v>966</v>
      </c>
      <c r="E51" s="444">
        <v>0</v>
      </c>
      <c r="F51" s="444"/>
      <c r="G51" s="444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9">
        <f t="shared" si="53"/>
        <v>0</v>
      </c>
      <c r="S51" s="197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11" customFormat="1" ht="19.350000000000001" customHeight="1" x14ac:dyDescent="0.2">
      <c r="A52" s="193"/>
      <c r="B52" s="444" t="s">
        <v>972</v>
      </c>
      <c r="C52" s="444" t="s">
        <v>954</v>
      </c>
      <c r="D52" s="448" t="s">
        <v>967</v>
      </c>
      <c r="E52" s="444">
        <v>0</v>
      </c>
      <c r="F52" s="444"/>
      <c r="G52" s="444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9">
        <f t="shared" si="53"/>
        <v>0</v>
      </c>
      <c r="S52" s="197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8" customFormat="1" ht="15.75" customHeight="1" x14ac:dyDescent="0.2">
      <c r="A53" s="422"/>
      <c r="B53" s="422"/>
      <c r="C53" s="359"/>
      <c r="D53" s="433"/>
      <c r="E53" s="433"/>
      <c r="F53" s="433"/>
    </row>
    <row r="54" spans="1:39" s="208" customFormat="1" ht="15.75" customHeight="1" x14ac:dyDescent="0.2">
      <c r="A54" s="422"/>
      <c r="B54" s="422"/>
      <c r="C54" s="359"/>
      <c r="D54" s="433"/>
      <c r="E54" s="433"/>
      <c r="F54" s="433"/>
    </row>
    <row r="55" spans="1:39" s="208" customFormat="1" ht="15.75" customHeight="1" x14ac:dyDescent="0.2">
      <c r="A55" s="422"/>
      <c r="B55" s="422"/>
      <c r="C55" s="359"/>
      <c r="D55" s="433"/>
      <c r="E55" s="433"/>
      <c r="F55" s="433"/>
    </row>
    <row r="56" spans="1:39" s="208" customFormat="1" ht="15.75" customHeight="1" x14ac:dyDescent="0.2">
      <c r="A56" s="422"/>
      <c r="B56" s="422"/>
      <c r="C56" s="359"/>
      <c r="D56" s="433"/>
      <c r="E56" s="433"/>
      <c r="F56" s="433"/>
    </row>
    <row r="57" spans="1:39" s="208" customFormat="1" ht="15.75" customHeight="1" x14ac:dyDescent="0.2">
      <c r="A57" s="422"/>
      <c r="B57" s="422"/>
      <c r="C57" s="359"/>
      <c r="D57" s="433"/>
      <c r="E57" s="433"/>
      <c r="F57" s="433"/>
    </row>
    <row r="58" spans="1:39" s="208" customFormat="1" ht="15.75" customHeight="1" x14ac:dyDescent="0.2">
      <c r="A58" s="422"/>
      <c r="B58" s="422"/>
      <c r="C58" s="359"/>
      <c r="D58" s="433"/>
      <c r="E58" s="433"/>
      <c r="F58" s="433"/>
    </row>
    <row r="59" spans="1:39" s="208" customFormat="1" ht="15.75" customHeight="1" x14ac:dyDescent="0.2">
      <c r="A59" s="422"/>
      <c r="B59" s="422"/>
      <c r="C59" s="359"/>
      <c r="D59" s="433"/>
      <c r="E59" s="433"/>
      <c r="F59" s="433"/>
    </row>
    <row r="60" spans="1:39" s="208" customFormat="1" ht="15.75" customHeight="1" x14ac:dyDescent="0.2">
      <c r="A60" s="422"/>
      <c r="B60" s="422"/>
      <c r="C60" s="359"/>
      <c r="D60" s="433"/>
      <c r="E60" s="433"/>
      <c r="F60" s="433"/>
    </row>
    <row r="61" spans="1:39" s="208" customFormat="1" ht="15.75" customHeight="1" x14ac:dyDescent="0.2">
      <c r="A61" s="422"/>
      <c r="B61" s="422"/>
      <c r="C61" s="359"/>
      <c r="D61" s="433"/>
      <c r="E61" s="433"/>
      <c r="F61" s="433"/>
    </row>
    <row r="62" spans="1:39" s="208" customFormat="1" ht="15.75" customHeight="1" x14ac:dyDescent="0.2">
      <c r="A62" s="422"/>
      <c r="B62" s="422"/>
      <c r="C62" s="359"/>
      <c r="D62" s="433"/>
      <c r="E62" s="433"/>
      <c r="F62" s="433"/>
    </row>
    <row r="63" spans="1:39" s="208" customFormat="1" ht="15.75" customHeight="1" x14ac:dyDescent="0.2">
      <c r="A63" s="422"/>
      <c r="B63" s="422"/>
      <c r="C63" s="359"/>
      <c r="D63" s="433"/>
      <c r="E63" s="433"/>
      <c r="F63" s="433"/>
    </row>
    <row r="64" spans="1:39" s="208" customFormat="1" ht="15.75" customHeight="1" x14ac:dyDescent="0.2">
      <c r="A64" s="422"/>
      <c r="B64" s="422"/>
      <c r="C64" s="359"/>
      <c r="D64" s="433"/>
      <c r="E64" s="433"/>
      <c r="F64" s="433"/>
    </row>
    <row r="65" spans="1:6" s="208" customFormat="1" ht="15.75" customHeight="1" x14ac:dyDescent="0.2">
      <c r="A65" s="422"/>
      <c r="B65" s="422"/>
      <c r="C65" s="359"/>
      <c r="D65" s="433"/>
      <c r="E65" s="433"/>
      <c r="F65" s="433"/>
    </row>
    <row r="66" spans="1:6" s="208" customFormat="1" ht="15.75" customHeight="1" x14ac:dyDescent="0.2">
      <c r="A66" s="422"/>
      <c r="B66" s="422"/>
      <c r="C66" s="359"/>
      <c r="D66" s="433"/>
      <c r="E66" s="433"/>
      <c r="F66" s="433"/>
    </row>
    <row r="67" spans="1:6" s="208" customFormat="1" ht="15.75" customHeight="1" x14ac:dyDescent="0.2">
      <c r="A67" s="422"/>
      <c r="B67" s="422"/>
      <c r="C67" s="359"/>
      <c r="D67" s="433"/>
      <c r="E67" s="433"/>
      <c r="F67" s="433"/>
    </row>
    <row r="68" spans="1:6" s="208" customFormat="1" ht="15.75" customHeight="1" x14ac:dyDescent="0.2">
      <c r="A68" s="422"/>
      <c r="B68" s="422"/>
      <c r="C68" s="359"/>
      <c r="D68" s="433"/>
      <c r="E68" s="433"/>
      <c r="F68" s="433"/>
    </row>
    <row r="69" spans="1:6" s="208" customFormat="1" ht="15.75" customHeight="1" x14ac:dyDescent="0.2">
      <c r="A69" s="422"/>
      <c r="B69" s="422"/>
      <c r="C69" s="359"/>
      <c r="D69" s="433"/>
      <c r="E69" s="433"/>
      <c r="F69" s="433"/>
    </row>
    <row r="70" spans="1:6" s="208" customFormat="1" ht="15.75" customHeight="1" x14ac:dyDescent="0.2">
      <c r="A70" s="422"/>
      <c r="B70" s="422"/>
      <c r="C70" s="359"/>
      <c r="D70" s="433"/>
      <c r="E70" s="433"/>
      <c r="F70" s="433"/>
    </row>
    <row r="71" spans="1:6" s="208" customFormat="1" ht="15.75" customHeight="1" x14ac:dyDescent="0.2">
      <c r="A71" s="422"/>
      <c r="B71" s="422"/>
      <c r="C71" s="359"/>
      <c r="D71" s="433"/>
      <c r="E71" s="433"/>
      <c r="F71" s="433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2024-09-16T05:55:20Z</cp:lastPrinted>
  <dcterms:created xsi:type="dcterms:W3CDTF">2023-04-19T06:29:18Z</dcterms:created>
  <dcterms:modified xsi:type="dcterms:W3CDTF">2024-10-18T14:13:20Z</dcterms:modified>
</cp:coreProperties>
</file>